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https://utoronto-my.sharepoint.com/personal/avery_hoffer_mail_utoronto_ca/Documents/UofT Eng/Masters - UofT/MASc. Avery Hoffer - Shared/"/>
    </mc:Choice>
  </mc:AlternateContent>
  <xr:revisionPtr revIDLastSave="28" documentId="14_{4D6322BF-506B-456A-9CDA-362D00D5EA34}" xr6:coauthVersionLast="47" xr6:coauthVersionMax="47" xr10:uidLastSave="{25B98292-D1DA-4866-864D-555A2749FE9E}"/>
  <bookViews>
    <workbookView xWindow="28680" yWindow="-120" windowWidth="29040" windowHeight="15720" firstSheet="1" activeTab="4" autoFilterDateGrouping="0" xr2:uid="{00000000-000D-0000-FFFF-FFFF00000000}"/>
  </bookViews>
  <sheets>
    <sheet name="Summary" sheetId="4" r:id="rId1"/>
    <sheet name="Project Workflow" sheetId="10" r:id="rId2"/>
    <sheet name="Structure" sheetId="1" r:id="rId3"/>
    <sheet name="EPDs" sheetId="3" r:id="rId4"/>
    <sheet name="Warnings" sheetId="5" r:id="rId5"/>
    <sheet name="Design Groups" sheetId="6" r:id="rId6"/>
    <sheet name="Storey Height" sheetId="7" r:id="rId7"/>
    <sheet name="Foundations" sheetId="8" r:id="rId8"/>
    <sheet name="Building Loads" sheetId="9" r:id="rId9"/>
    <sheet name="Column Count" sheetId="11" r:id="rId10"/>
    <sheet name="Results" sheetId="12" r:id="rId11"/>
  </sheets>
  <definedNames>
    <definedName name="_xlnm._FilterDatabase" localSheetId="5" hidden="1">'Design Groups'!$B$3:$H$3</definedName>
    <definedName name="_xlnm._FilterDatabase" localSheetId="10" hidden="1">Results!$B$3:$K$4</definedName>
    <definedName name="_xlnm._FilterDatabase" localSheetId="6" hidden="1">'Storey Height'!$B$3:$E$3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 i="11" l="1"/>
  <c r="C6" i="11"/>
  <c r="C7" i="11"/>
  <c r="C4" i="11"/>
  <c r="G20" i="3" l="1"/>
  <c r="G19" i="3"/>
  <c r="G18" i="3"/>
  <c r="G17" i="3"/>
  <c r="G16" i="3"/>
  <c r="G21" i="3" s="1"/>
  <c r="G6" i="1" l="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M6" i="1"/>
  <c r="M7" i="1"/>
  <c r="M8" i="1"/>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51" i="1"/>
  <c r="M52" i="1"/>
  <c r="M53" i="1"/>
  <c r="M54" i="1"/>
  <c r="M55" i="1"/>
  <c r="M56" i="1"/>
  <c r="M57" i="1"/>
  <c r="M58" i="1"/>
  <c r="M59" i="1"/>
  <c r="M60" i="1"/>
  <c r="M61" i="1"/>
  <c r="M62" i="1"/>
  <c r="M63" i="1"/>
  <c r="M64" i="1"/>
  <c r="M65" i="1"/>
  <c r="M66" i="1"/>
  <c r="M67" i="1"/>
  <c r="M68" i="1"/>
  <c r="M5" i="1"/>
  <c r="G5" i="1"/>
  <c r="AE6" i="1"/>
  <c r="AE7" i="1"/>
  <c r="AE8" i="1"/>
  <c r="AE9" i="1"/>
  <c r="AE10" i="1"/>
  <c r="AE11" i="1"/>
  <c r="AE12" i="1"/>
  <c r="AE13" i="1"/>
  <c r="AE14" i="1"/>
  <c r="AE15" i="1"/>
  <c r="AE16" i="1"/>
  <c r="AE17" i="1"/>
  <c r="AE18" i="1"/>
  <c r="AE19" i="1"/>
  <c r="AE20" i="1"/>
  <c r="AE21" i="1"/>
  <c r="AE22" i="1"/>
  <c r="AE23" i="1"/>
  <c r="AE24" i="1"/>
  <c r="AE25" i="1"/>
  <c r="AE26" i="1"/>
  <c r="AE27" i="1"/>
  <c r="AE28" i="1"/>
  <c r="AE29" i="1"/>
  <c r="AE30" i="1"/>
  <c r="AE31" i="1"/>
  <c r="AE32" i="1"/>
  <c r="AE33" i="1"/>
  <c r="AE34" i="1"/>
  <c r="AE35" i="1"/>
  <c r="AE36" i="1"/>
  <c r="AE37" i="1"/>
  <c r="AE38" i="1"/>
  <c r="AE39" i="1"/>
  <c r="AE40" i="1"/>
  <c r="AE41" i="1"/>
  <c r="AE42" i="1"/>
  <c r="AE43" i="1"/>
  <c r="AE44" i="1"/>
  <c r="AE45" i="1"/>
  <c r="AE46" i="1"/>
  <c r="AE47" i="1"/>
  <c r="AE48" i="1"/>
  <c r="AE49" i="1"/>
  <c r="AE50" i="1"/>
  <c r="AE51" i="1"/>
  <c r="AE52" i="1"/>
  <c r="AE53" i="1"/>
  <c r="AE54" i="1"/>
  <c r="AE55" i="1"/>
  <c r="AE56" i="1"/>
  <c r="AE57" i="1"/>
  <c r="AE58" i="1"/>
  <c r="AE59" i="1"/>
  <c r="AE60" i="1"/>
  <c r="AE61" i="1"/>
  <c r="AE62" i="1"/>
  <c r="AE63" i="1"/>
  <c r="AE64" i="1"/>
  <c r="AE65" i="1"/>
  <c r="AE66" i="1"/>
  <c r="AE67" i="1"/>
  <c r="AE68" i="1"/>
  <c r="AE5" i="1"/>
  <c r="Y6" i="1"/>
  <c r="Y7" i="1"/>
  <c r="Y8" i="1"/>
  <c r="Y9" i="1"/>
  <c r="Y10" i="1"/>
  <c r="Y11" i="1"/>
  <c r="Y12" i="1"/>
  <c r="Y13" i="1"/>
  <c r="Y14" i="1"/>
  <c r="Y15" i="1"/>
  <c r="Y16" i="1"/>
  <c r="Y17" i="1"/>
  <c r="Y18" i="1"/>
  <c r="Y19" i="1"/>
  <c r="Y20" i="1"/>
  <c r="Y21" i="1"/>
  <c r="Y22" i="1"/>
  <c r="Y23" i="1"/>
  <c r="Y24" i="1"/>
  <c r="Y25" i="1"/>
  <c r="Y26" i="1"/>
  <c r="Y27" i="1"/>
  <c r="Y28" i="1"/>
  <c r="Y29" i="1"/>
  <c r="Y30" i="1"/>
  <c r="Y31" i="1"/>
  <c r="Y32" i="1"/>
  <c r="Y33" i="1"/>
  <c r="Y34" i="1"/>
  <c r="Y35" i="1"/>
  <c r="Y36" i="1"/>
  <c r="Y37" i="1"/>
  <c r="Y38" i="1"/>
  <c r="Y39" i="1"/>
  <c r="Y40" i="1"/>
  <c r="Y41" i="1"/>
  <c r="Y42" i="1"/>
  <c r="Y43" i="1"/>
  <c r="Y44" i="1"/>
  <c r="Y45" i="1"/>
  <c r="Y46" i="1"/>
  <c r="Y47" i="1"/>
  <c r="Y48" i="1"/>
  <c r="Y49" i="1"/>
  <c r="Y50" i="1"/>
  <c r="Y51" i="1"/>
  <c r="Y52" i="1"/>
  <c r="Y53" i="1"/>
  <c r="Y54" i="1"/>
  <c r="Y55" i="1"/>
  <c r="Y56" i="1"/>
  <c r="Y57" i="1"/>
  <c r="Y58" i="1"/>
  <c r="Y59" i="1"/>
  <c r="Y60" i="1"/>
  <c r="Y61" i="1"/>
  <c r="Y62" i="1"/>
  <c r="Y63" i="1"/>
  <c r="Y64" i="1"/>
  <c r="Y65" i="1"/>
  <c r="Y66" i="1"/>
  <c r="Y67" i="1"/>
  <c r="Y68" i="1"/>
  <c r="Y5" i="1"/>
  <c r="W6" i="1"/>
  <c r="W7" i="1"/>
  <c r="W8" i="1"/>
  <c r="W9" i="1"/>
  <c r="W10" i="1"/>
  <c r="W11" i="1"/>
  <c r="W12" i="1"/>
  <c r="W13" i="1"/>
  <c r="W14" i="1"/>
  <c r="W15" i="1"/>
  <c r="X15" i="1" s="1"/>
  <c r="W16" i="1"/>
  <c r="X16" i="1" s="1"/>
  <c r="W17" i="1"/>
  <c r="X17" i="1" s="1"/>
  <c r="W18" i="1"/>
  <c r="W19" i="1"/>
  <c r="W20" i="1"/>
  <c r="W21" i="1"/>
  <c r="W22" i="1"/>
  <c r="X22" i="1" s="1"/>
  <c r="W23" i="1"/>
  <c r="X23" i="1" s="1"/>
  <c r="W24" i="1"/>
  <c r="X24" i="1" s="1"/>
  <c r="W25" i="1"/>
  <c r="X25" i="1" s="1"/>
  <c r="W26" i="1"/>
  <c r="X26" i="1" s="1"/>
  <c r="W27" i="1"/>
  <c r="X27" i="1" s="1"/>
  <c r="W28" i="1"/>
  <c r="W29" i="1"/>
  <c r="W30" i="1"/>
  <c r="W31" i="1"/>
  <c r="W32" i="1"/>
  <c r="W33" i="1"/>
  <c r="W34" i="1"/>
  <c r="W35" i="1"/>
  <c r="W36" i="1"/>
  <c r="W37" i="1"/>
  <c r="W38" i="1"/>
  <c r="X38" i="1" s="1"/>
  <c r="W39" i="1"/>
  <c r="X39" i="1" s="1"/>
  <c r="W40" i="1"/>
  <c r="X40" i="1" s="1"/>
  <c r="W41" i="1"/>
  <c r="X41" i="1" s="1"/>
  <c r="W42" i="1"/>
  <c r="W43" i="1"/>
  <c r="W44" i="1"/>
  <c r="W45" i="1"/>
  <c r="X45" i="1" s="1"/>
  <c r="W46" i="1"/>
  <c r="X46" i="1" s="1"/>
  <c r="W47" i="1"/>
  <c r="X47" i="1" s="1"/>
  <c r="W48" i="1"/>
  <c r="X48" i="1" s="1"/>
  <c r="W49" i="1"/>
  <c r="X49" i="1" s="1"/>
  <c r="W50" i="1"/>
  <c r="W51" i="1"/>
  <c r="W52" i="1"/>
  <c r="W53" i="1"/>
  <c r="W54" i="1"/>
  <c r="W55" i="1"/>
  <c r="W56" i="1"/>
  <c r="W57" i="1"/>
  <c r="W58" i="1"/>
  <c r="W59" i="1"/>
  <c r="W60" i="1"/>
  <c r="W61" i="1"/>
  <c r="X61" i="1" s="1"/>
  <c r="W62" i="1"/>
  <c r="X62" i="1" s="1"/>
  <c r="W63" i="1"/>
  <c r="X63" i="1" s="1"/>
  <c r="W64" i="1"/>
  <c r="X64" i="1" s="1"/>
  <c r="W65" i="1"/>
  <c r="X65" i="1" s="1"/>
  <c r="W66" i="1"/>
  <c r="X66" i="1" s="1"/>
  <c r="W67" i="1"/>
  <c r="W68" i="1"/>
  <c r="W5" i="1"/>
  <c r="AC6" i="1"/>
  <c r="AC7" i="1"/>
  <c r="AC8" i="1"/>
  <c r="AC9" i="1"/>
  <c r="AC10" i="1"/>
  <c r="AC11" i="1"/>
  <c r="AC12" i="1"/>
  <c r="AC13" i="1"/>
  <c r="AC14" i="1"/>
  <c r="AD14" i="1" s="1"/>
  <c r="AC15" i="1"/>
  <c r="AC16" i="1"/>
  <c r="AC17" i="1"/>
  <c r="AC18" i="1"/>
  <c r="AC19" i="1"/>
  <c r="AD19" i="1" s="1"/>
  <c r="AC20" i="1"/>
  <c r="AD20" i="1" s="1"/>
  <c r="AC21" i="1"/>
  <c r="AD21" i="1" s="1"/>
  <c r="AC22" i="1"/>
  <c r="AD22" i="1" s="1"/>
  <c r="AC23" i="1"/>
  <c r="AD23" i="1" s="1"/>
  <c r="AC24" i="1"/>
  <c r="AC25" i="1"/>
  <c r="AD25" i="1" s="1"/>
  <c r="AC26" i="1"/>
  <c r="AD26" i="1" s="1"/>
  <c r="AC27" i="1"/>
  <c r="AD27" i="1" s="1"/>
  <c r="AC28" i="1"/>
  <c r="AC29" i="1"/>
  <c r="AC30" i="1"/>
  <c r="AC31" i="1"/>
  <c r="AC32" i="1"/>
  <c r="AC33" i="1"/>
  <c r="AC34" i="1"/>
  <c r="AC35" i="1"/>
  <c r="AC36" i="1"/>
  <c r="AC37" i="1"/>
  <c r="AC38" i="1"/>
  <c r="AD38" i="1" s="1"/>
  <c r="AC39" i="1"/>
  <c r="AD39" i="1" s="1"/>
  <c r="AC40" i="1"/>
  <c r="AD40" i="1" s="1"/>
  <c r="AC41" i="1"/>
  <c r="AC42" i="1"/>
  <c r="AC43" i="1"/>
  <c r="AC44" i="1"/>
  <c r="AD44" i="1" s="1"/>
  <c r="AC45" i="1"/>
  <c r="AD45" i="1" s="1"/>
  <c r="AC46" i="1"/>
  <c r="AD46" i="1" s="1"/>
  <c r="AC47" i="1"/>
  <c r="AD47" i="1" s="1"/>
  <c r="AC48" i="1"/>
  <c r="AD48" i="1" s="1"/>
  <c r="AC49" i="1"/>
  <c r="AD49" i="1" s="1"/>
  <c r="AC50" i="1"/>
  <c r="AC51" i="1"/>
  <c r="AC52" i="1"/>
  <c r="AC53" i="1"/>
  <c r="AC54" i="1"/>
  <c r="AC55" i="1"/>
  <c r="AC56" i="1"/>
  <c r="AC57" i="1"/>
  <c r="AD57" i="1" s="1"/>
  <c r="AC58" i="1"/>
  <c r="AD58" i="1" s="1"/>
  <c r="AC59" i="1"/>
  <c r="AC60" i="1"/>
  <c r="AC61" i="1"/>
  <c r="AC62" i="1"/>
  <c r="AC63" i="1"/>
  <c r="AD63" i="1" s="1"/>
  <c r="AC64" i="1"/>
  <c r="AD64" i="1" s="1"/>
  <c r="AC65" i="1"/>
  <c r="AD65" i="1" s="1"/>
  <c r="AC66" i="1"/>
  <c r="AD66" i="1" s="1"/>
  <c r="AC67" i="1"/>
  <c r="AD67" i="1" s="1"/>
  <c r="AC68" i="1"/>
  <c r="AC5" i="1"/>
  <c r="AD68" i="1"/>
  <c r="X68" i="1"/>
  <c r="X67" i="1"/>
  <c r="AD62" i="1"/>
  <c r="AD61" i="1"/>
  <c r="AD60" i="1"/>
  <c r="X60" i="1"/>
  <c r="AD59" i="1"/>
  <c r="X59" i="1"/>
  <c r="X58" i="1"/>
  <c r="X57" i="1"/>
  <c r="AD56" i="1"/>
  <c r="X56" i="1"/>
  <c r="AD55" i="1"/>
  <c r="X55" i="1"/>
  <c r="AD54" i="1"/>
  <c r="X54" i="1"/>
  <c r="AD53" i="1"/>
  <c r="X53" i="1"/>
  <c r="AD52" i="1"/>
  <c r="X52" i="1"/>
  <c r="AD51" i="1"/>
  <c r="X51" i="1"/>
  <c r="AD50" i="1"/>
  <c r="X50" i="1"/>
  <c r="X44" i="1"/>
  <c r="AD43" i="1"/>
  <c r="X43" i="1"/>
  <c r="AD42" i="1"/>
  <c r="X42" i="1"/>
  <c r="AD41" i="1"/>
  <c r="AD37" i="1"/>
  <c r="X37" i="1"/>
  <c r="AD36" i="1"/>
  <c r="X36" i="1"/>
  <c r="AD35" i="1"/>
  <c r="X35" i="1"/>
  <c r="AD34" i="1"/>
  <c r="X34" i="1"/>
  <c r="AD33" i="1"/>
  <c r="X33" i="1"/>
  <c r="AD32" i="1"/>
  <c r="X32" i="1"/>
  <c r="AD31" i="1"/>
  <c r="X31" i="1"/>
  <c r="AD30" i="1"/>
  <c r="X30" i="1"/>
  <c r="AD29" i="1"/>
  <c r="X29" i="1"/>
  <c r="AD28" i="1"/>
  <c r="X28" i="1"/>
  <c r="AD24" i="1"/>
  <c r="X21" i="1"/>
  <c r="X20" i="1"/>
  <c r="X19" i="1"/>
  <c r="AD18" i="1"/>
  <c r="X18" i="1"/>
  <c r="AD17" i="1"/>
  <c r="AD16" i="1"/>
  <c r="AD15" i="1"/>
  <c r="X14" i="1"/>
  <c r="AD13" i="1"/>
  <c r="X13" i="1"/>
  <c r="AD12" i="1"/>
  <c r="X12" i="1"/>
  <c r="AD11" i="1"/>
  <c r="X11" i="1"/>
  <c r="AD10" i="1"/>
  <c r="X10" i="1"/>
  <c r="AD9" i="1"/>
  <c r="X9" i="1"/>
  <c r="AD8" i="1"/>
  <c r="X8" i="1"/>
  <c r="AD7" i="1"/>
  <c r="X7" i="1"/>
  <c r="AD6" i="1"/>
  <c r="X6" i="1"/>
  <c r="AD5" i="1"/>
  <c r="X5" i="1"/>
  <c r="AF22" i="1" l="1"/>
  <c r="AF19" i="1"/>
  <c r="AF60" i="1"/>
  <c r="AF33" i="1"/>
  <c r="AF38" i="1"/>
  <c r="AF42" i="1"/>
  <c r="AF55" i="1"/>
  <c r="AF50" i="1"/>
  <c r="AF68" i="1"/>
  <c r="AF46" i="1"/>
  <c r="AF41" i="1"/>
  <c r="AF63" i="1"/>
  <c r="AF28" i="1"/>
  <c r="AF11" i="1"/>
  <c r="AF16" i="1"/>
  <c r="AF24" i="1"/>
  <c r="AF6" i="1"/>
  <c r="AF45" i="1"/>
  <c r="AF23" i="1"/>
  <c r="AF25" i="1"/>
  <c r="AF52" i="1"/>
  <c r="AF53" i="1"/>
  <c r="AF47" i="1"/>
  <c r="AF35" i="1"/>
  <c r="AF9" i="1"/>
  <c r="AF10" i="1"/>
  <c r="AF20" i="1"/>
  <c r="AF51" i="1"/>
  <c r="AF17" i="1"/>
  <c r="AF44" i="1"/>
  <c r="AF37" i="1"/>
  <c r="AF29" i="1"/>
  <c r="AF21" i="1"/>
  <c r="AF39" i="1"/>
  <c r="AF62" i="1"/>
  <c r="AF7" i="1"/>
  <c r="AF34" i="1"/>
  <c r="AF64" i="1"/>
  <c r="AF12" i="1"/>
  <c r="AF65" i="1"/>
  <c r="AF18" i="1"/>
  <c r="AF54" i="1"/>
  <c r="AF43" i="1"/>
  <c r="AF8" i="1"/>
  <c r="AF36" i="1"/>
  <c r="AF56" i="1"/>
  <c r="AF57" i="1"/>
  <c r="AF31" i="1"/>
  <c r="AF26" i="1"/>
  <c r="AF48" i="1"/>
  <c r="AF13" i="1"/>
  <c r="AF5" i="1"/>
  <c r="AF40" i="1"/>
  <c r="AF58" i="1"/>
  <c r="AF32" i="1"/>
  <c r="AF61" i="1"/>
  <c r="AF27" i="1"/>
  <c r="AF30" i="1"/>
  <c r="AF66" i="1"/>
  <c r="AF49" i="1"/>
  <c r="AF14" i="1"/>
  <c r="AF67" i="1"/>
  <c r="AF15" i="1"/>
  <c r="AF59" i="1"/>
  <c r="J6" i="8" l="1"/>
  <c r="K6" i="8" s="1"/>
  <c r="J7" i="8"/>
  <c r="K7" i="8" s="1"/>
  <c r="J8" i="8"/>
  <c r="K8" i="8" s="1"/>
  <c r="J9" i="8"/>
  <c r="K9" i="8" s="1"/>
  <c r="J10" i="8"/>
  <c r="K10" i="8" s="1"/>
  <c r="J11" i="8"/>
  <c r="K11" i="8" s="1"/>
  <c r="J12" i="8"/>
  <c r="K12" i="8" s="1"/>
  <c r="J13" i="8"/>
  <c r="K13" i="8" s="1"/>
  <c r="J14" i="8"/>
  <c r="K14" i="8" s="1"/>
  <c r="J15" i="8"/>
  <c r="K15" i="8" s="1"/>
  <c r="J16" i="8"/>
  <c r="K16" i="8" s="1"/>
  <c r="J17" i="8"/>
  <c r="J18" i="8"/>
  <c r="J19" i="8"/>
  <c r="K19" i="8" s="1"/>
  <c r="J20" i="8"/>
  <c r="K20" i="8" s="1"/>
  <c r="J5" i="8"/>
  <c r="K5" i="8" s="1"/>
  <c r="K18" i="8"/>
  <c r="K17" i="8"/>
  <c r="O6" i="1"/>
  <c r="O7" i="1"/>
  <c r="O8" i="1"/>
  <c r="O15" i="1"/>
  <c r="O16" i="1"/>
  <c r="O17" i="1"/>
  <c r="O18" i="1"/>
  <c r="O19" i="1"/>
  <c r="O20" i="1"/>
  <c r="O21" i="1"/>
  <c r="O22" i="1"/>
  <c r="O23" i="1"/>
  <c r="O24" i="1"/>
  <c r="O25" i="1"/>
  <c r="O26" i="1"/>
  <c r="O27" i="1"/>
  <c r="O28" i="1"/>
  <c r="O29" i="1"/>
  <c r="O30" i="1"/>
  <c r="O37" i="1"/>
  <c r="O38" i="1"/>
  <c r="O39" i="1"/>
  <c r="O40" i="1"/>
  <c r="O41" i="1"/>
  <c r="O42" i="1"/>
  <c r="O43" i="1"/>
  <c r="O44" i="1"/>
  <c r="O45" i="1"/>
  <c r="O46" i="1"/>
  <c r="O47" i="1"/>
  <c r="O48" i="1"/>
  <c r="O49" i="1"/>
  <c r="O50" i="1"/>
  <c r="O51" i="1"/>
  <c r="O52" i="1"/>
  <c r="O59" i="1"/>
  <c r="O60" i="1"/>
  <c r="O61" i="1"/>
  <c r="O62" i="1"/>
  <c r="O63" i="1"/>
  <c r="O64" i="1"/>
  <c r="O65" i="1"/>
  <c r="O66" i="1"/>
  <c r="O67" i="1"/>
  <c r="O68" i="1"/>
  <c r="N6" i="1"/>
  <c r="N7" i="1"/>
  <c r="N8" i="1"/>
  <c r="N9" i="1"/>
  <c r="O9" i="1" s="1"/>
  <c r="N10" i="1"/>
  <c r="O10" i="1" s="1"/>
  <c r="N11" i="1"/>
  <c r="O11" i="1" s="1"/>
  <c r="N12" i="1"/>
  <c r="O12" i="1" s="1"/>
  <c r="N13" i="1"/>
  <c r="O13" i="1" s="1"/>
  <c r="N14" i="1"/>
  <c r="O14" i="1" s="1"/>
  <c r="N15" i="1"/>
  <c r="N16" i="1"/>
  <c r="N17" i="1"/>
  <c r="N18" i="1"/>
  <c r="N19" i="1"/>
  <c r="N20" i="1"/>
  <c r="N21" i="1"/>
  <c r="N22" i="1"/>
  <c r="N23" i="1"/>
  <c r="N24" i="1"/>
  <c r="N25" i="1"/>
  <c r="N26" i="1"/>
  <c r="N27" i="1"/>
  <c r="N28" i="1"/>
  <c r="N29" i="1"/>
  <c r="N30" i="1"/>
  <c r="N31" i="1"/>
  <c r="O31" i="1" s="1"/>
  <c r="N32" i="1"/>
  <c r="O32" i="1" s="1"/>
  <c r="N33" i="1"/>
  <c r="O33" i="1" s="1"/>
  <c r="N34" i="1"/>
  <c r="O34" i="1" s="1"/>
  <c r="N35" i="1"/>
  <c r="O35" i="1" s="1"/>
  <c r="N36" i="1"/>
  <c r="O36" i="1" s="1"/>
  <c r="N37" i="1"/>
  <c r="N38" i="1"/>
  <c r="N39" i="1"/>
  <c r="N40" i="1"/>
  <c r="N41" i="1"/>
  <c r="N42" i="1"/>
  <c r="N43" i="1"/>
  <c r="N44" i="1"/>
  <c r="N45" i="1"/>
  <c r="N46" i="1"/>
  <c r="N47" i="1"/>
  <c r="N48" i="1"/>
  <c r="N49" i="1"/>
  <c r="N50" i="1"/>
  <c r="N51" i="1"/>
  <c r="N52" i="1"/>
  <c r="N53" i="1"/>
  <c r="O53" i="1" s="1"/>
  <c r="N54" i="1"/>
  <c r="O54" i="1" s="1"/>
  <c r="N55" i="1"/>
  <c r="O55" i="1" s="1"/>
  <c r="N56" i="1"/>
  <c r="O56" i="1" s="1"/>
  <c r="N57" i="1"/>
  <c r="O57" i="1" s="1"/>
  <c r="N58" i="1"/>
  <c r="O58" i="1" s="1"/>
  <c r="N59" i="1"/>
  <c r="N60" i="1"/>
  <c r="N61" i="1"/>
  <c r="N62" i="1"/>
  <c r="N63" i="1"/>
  <c r="N64" i="1"/>
  <c r="N65" i="1"/>
  <c r="N66" i="1"/>
  <c r="N67" i="1"/>
  <c r="N68" i="1"/>
  <c r="N5" i="1"/>
  <c r="O5" i="1" s="1"/>
  <c r="H21" i="1" l="1"/>
  <c r="H22" i="1"/>
  <c r="H23" i="1"/>
  <c r="H24"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65" i="1"/>
  <c r="H66" i="1"/>
  <c r="H67" i="1"/>
  <c r="H68" i="1"/>
  <c r="H6" i="1"/>
  <c r="H7" i="1"/>
  <c r="H8" i="1"/>
  <c r="H9" i="1"/>
  <c r="H10" i="1"/>
  <c r="H11" i="1"/>
  <c r="H12" i="1"/>
  <c r="H13" i="1"/>
  <c r="H14" i="1"/>
  <c r="H15" i="1"/>
  <c r="H16" i="1"/>
  <c r="H17" i="1"/>
  <c r="H18" i="1"/>
  <c r="H19" i="1"/>
  <c r="H20" i="1"/>
  <c r="H5" i="1"/>
  <c r="C5" i="3"/>
  <c r="I63" i="1" l="1"/>
  <c r="P63" i="1" s="1"/>
  <c r="I5" i="1"/>
  <c r="P5" i="1" s="1"/>
  <c r="I61" i="1"/>
  <c r="P61" i="1" s="1"/>
  <c r="I37" i="1"/>
  <c r="P37" i="1" s="1"/>
  <c r="I35" i="1"/>
  <c r="P35" i="1" s="1"/>
  <c r="I31" i="1"/>
  <c r="P31" i="1" s="1"/>
  <c r="F5" i="7"/>
  <c r="G5" i="7" s="1" a="1"/>
  <c r="G5" i="7" s="1"/>
  <c r="F6" i="7"/>
  <c r="G6" i="7" s="1" a="1"/>
  <c r="G6" i="7" s="1"/>
  <c r="F17" i="7"/>
  <c r="G17" i="7" s="1" a="1"/>
  <c r="G17" i="7" s="1"/>
  <c r="H17" i="7" s="1" a="1"/>
  <c r="H17" i="7" s="1"/>
  <c r="F4" i="7"/>
  <c r="G4" i="7" s="1" a="1"/>
  <c r="G4" i="7" s="1"/>
  <c r="F7" i="7"/>
  <c r="G7" i="7" s="1" a="1"/>
  <c r="G7" i="7" s="1"/>
  <c r="F14" i="7"/>
  <c r="G14" i="7" s="1" a="1"/>
  <c r="G14" i="7" s="1"/>
  <c r="F16" i="7"/>
  <c r="G16" i="7" s="1" a="1"/>
  <c r="G16" i="7" s="1"/>
  <c r="F8" i="7"/>
  <c r="G8" i="7" s="1" a="1"/>
  <c r="G8" i="7" s="1"/>
  <c r="F19" i="7"/>
  <c r="G19" i="7" s="1" a="1"/>
  <c r="G19" i="7" s="1"/>
  <c r="F9" i="7"/>
  <c r="G9" i="7" s="1" a="1"/>
  <c r="G9" i="7" s="1"/>
  <c r="F10" i="7"/>
  <c r="G10" i="7" s="1" a="1"/>
  <c r="G10" i="7" s="1"/>
  <c r="F13" i="7"/>
  <c r="G13" i="7" s="1" a="1"/>
  <c r="G13" i="7" s="1"/>
  <c r="H13" i="7" s="1" a="1"/>
  <c r="H13" i="7" s="1"/>
  <c r="F15" i="7"/>
  <c r="G15" i="7" s="1" a="1"/>
  <c r="G15" i="7" s="1"/>
  <c r="H15" i="7" s="1" a="1"/>
  <c r="H15" i="7" s="1"/>
  <c r="F11" i="7"/>
  <c r="G11" i="7" s="1" a="1"/>
  <c r="G11" i="7" s="1"/>
  <c r="F12" i="7"/>
  <c r="G12" i="7" s="1" a="1"/>
  <c r="G12" i="7" s="1"/>
  <c r="H12" i="7" s="1" a="1"/>
  <c r="H12" i="7" s="1"/>
  <c r="F18" i="7"/>
  <c r="G18" i="7" s="1" a="1"/>
  <c r="G18" i="7" s="1"/>
  <c r="H18" i="7" s="1" a="1"/>
  <c r="H18" i="7" s="1"/>
  <c r="G4" i="6"/>
  <c r="H4" i="6" s="1" a="1"/>
  <c r="H4" i="6" s="1"/>
  <c r="I4" i="6" s="1" a="1"/>
  <c r="I4" i="6" s="1"/>
  <c r="G8" i="6"/>
  <c r="H8" i="6" s="1" a="1"/>
  <c r="H8" i="6" s="1"/>
  <c r="I8" i="6" s="1" a="1"/>
  <c r="I8" i="6" s="1"/>
  <c r="F17" i="8"/>
  <c r="G17" i="8" s="1"/>
  <c r="L17" i="8" s="1"/>
  <c r="G7" i="6"/>
  <c r="H7" i="6" s="1" a="1"/>
  <c r="H7" i="6" s="1"/>
  <c r="G19" i="6"/>
  <c r="H19" i="6" s="1" a="1"/>
  <c r="H19" i="6" s="1"/>
  <c r="F15" i="8"/>
  <c r="G15" i="8" s="1"/>
  <c r="L15" i="8" s="1"/>
  <c r="F16" i="8"/>
  <c r="G16" i="8" s="1"/>
  <c r="L16" i="8" s="1"/>
  <c r="G12" i="6"/>
  <c r="H12" i="6" s="1" a="1"/>
  <c r="H12" i="6" s="1"/>
  <c r="I12" i="6" s="1" a="1"/>
  <c r="I12" i="6" s="1"/>
  <c r="F18" i="8"/>
  <c r="G18" i="8" s="1"/>
  <c r="L18" i="8" s="1"/>
  <c r="F20" i="8"/>
  <c r="G20" i="8" s="1"/>
  <c r="L20" i="8" s="1"/>
  <c r="G14" i="6"/>
  <c r="H14" i="6" s="1" a="1"/>
  <c r="H14" i="6" s="1"/>
  <c r="F10" i="8"/>
  <c r="G10" i="8" s="1"/>
  <c r="L10" i="8" s="1"/>
  <c r="F11" i="8"/>
  <c r="G11" i="8" s="1"/>
  <c r="L11" i="8" s="1"/>
  <c r="G16" i="6"/>
  <c r="H16" i="6" s="1" a="1"/>
  <c r="H16" i="6" s="1"/>
  <c r="I16" i="6" s="1" a="1"/>
  <c r="I16" i="6" s="1"/>
  <c r="F19" i="8"/>
  <c r="G19" i="8" s="1"/>
  <c r="L19" i="8" s="1"/>
  <c r="F5" i="8"/>
  <c r="G5" i="8" s="1"/>
  <c r="L5" i="8" s="1"/>
  <c r="G5" i="6"/>
  <c r="H5" i="6" s="1" a="1"/>
  <c r="H5" i="6" s="1"/>
  <c r="G15" i="6"/>
  <c r="H15" i="6" s="1" a="1"/>
  <c r="H15" i="6" s="1"/>
  <c r="I15" i="6" s="1" a="1"/>
  <c r="I15" i="6" s="1"/>
  <c r="G9" i="6"/>
  <c r="H9" i="6" s="1" a="1"/>
  <c r="H9" i="6" s="1"/>
  <c r="I9" i="6" s="1" a="1"/>
  <c r="I9" i="6" s="1"/>
  <c r="G11" i="6"/>
  <c r="H11" i="6" s="1" a="1"/>
  <c r="H11" i="6" s="1"/>
  <c r="I11" i="6" s="1" a="1"/>
  <c r="I11" i="6" s="1"/>
  <c r="F8" i="8"/>
  <c r="G8" i="8" s="1"/>
  <c r="L8" i="8" s="1"/>
  <c r="F9" i="8"/>
  <c r="G9" i="8" s="1"/>
  <c r="L9" i="8" s="1"/>
  <c r="G13" i="6"/>
  <c r="H13" i="6" s="1" a="1"/>
  <c r="H13" i="6" s="1"/>
  <c r="I13" i="6" s="1" a="1"/>
  <c r="I13" i="6" s="1"/>
  <c r="F6" i="8"/>
  <c r="G6" i="8" s="1"/>
  <c r="L6" i="8" s="1"/>
  <c r="F13" i="8"/>
  <c r="G13" i="8" s="1"/>
  <c r="L13" i="8" s="1"/>
  <c r="G17" i="6"/>
  <c r="H17" i="6" s="1" a="1"/>
  <c r="H17" i="6" s="1"/>
  <c r="F7" i="8"/>
  <c r="G7" i="8" s="1"/>
  <c r="L7" i="8" s="1"/>
  <c r="G6" i="6"/>
  <c r="H6" i="6" s="1" a="1"/>
  <c r="H6" i="6" s="1"/>
  <c r="I6" i="6" s="1" a="1"/>
  <c r="I6" i="6" s="1"/>
  <c r="F14" i="8"/>
  <c r="G14" i="8" s="1"/>
  <c r="L14" i="8" s="1"/>
  <c r="G10" i="6"/>
  <c r="H10" i="6" s="1" a="1"/>
  <c r="H10" i="6" s="1"/>
  <c r="G18" i="6"/>
  <c r="H18" i="6" s="1" a="1"/>
  <c r="H18" i="6" s="1"/>
  <c r="F12" i="8"/>
  <c r="G12" i="8" s="1"/>
  <c r="L12" i="8" s="1"/>
  <c r="I40" i="1"/>
  <c r="P40" i="1" s="1"/>
  <c r="I39" i="1"/>
  <c r="P39" i="1" s="1"/>
  <c r="I59" i="1"/>
  <c r="P59" i="1" s="1"/>
  <c r="I34" i="1"/>
  <c r="P34" i="1" s="1"/>
  <c r="I32" i="1"/>
  <c r="P32" i="1" s="1"/>
  <c r="I8" i="1"/>
  <c r="P8" i="1" s="1"/>
  <c r="I42" i="1"/>
  <c r="P42" i="1" s="1"/>
  <c r="I19" i="1"/>
  <c r="P19" i="1" s="1"/>
  <c r="I18" i="1"/>
  <c r="P18" i="1" s="1"/>
  <c r="I36" i="1"/>
  <c r="P36" i="1" s="1"/>
  <c r="I57" i="1"/>
  <c r="P57" i="1" s="1"/>
  <c r="I55" i="1"/>
  <c r="P55" i="1" s="1"/>
  <c r="I54" i="1"/>
  <c r="P54" i="1" s="1"/>
  <c r="I11" i="1"/>
  <c r="P11" i="1" s="1"/>
  <c r="I10" i="1"/>
  <c r="P10" i="1" s="1"/>
  <c r="I50" i="1"/>
  <c r="P50" i="1" s="1"/>
  <c r="I27" i="1"/>
  <c r="P27" i="1" s="1"/>
  <c r="I45" i="1"/>
  <c r="P45" i="1" s="1"/>
  <c r="I64" i="1"/>
  <c r="P64" i="1" s="1"/>
  <c r="I62" i="1"/>
  <c r="P62" i="1" s="1"/>
  <c r="I60" i="1"/>
  <c r="P60" i="1" s="1"/>
  <c r="I17" i="1"/>
  <c r="P17" i="1" s="1"/>
  <c r="I56" i="1"/>
  <c r="P56" i="1" s="1"/>
  <c r="I33" i="1"/>
  <c r="P33" i="1" s="1"/>
  <c r="I53" i="1"/>
  <c r="P53" i="1" s="1"/>
  <c r="I30" i="1"/>
  <c r="P30" i="1" s="1"/>
  <c r="I29" i="1"/>
  <c r="P29" i="1" s="1"/>
  <c r="I28" i="1"/>
  <c r="P28" i="1" s="1"/>
  <c r="I7" i="1"/>
  <c r="P7" i="1" s="1"/>
  <c r="I26" i="1"/>
  <c r="P26" i="1" s="1"/>
  <c r="I47" i="1"/>
  <c r="P47" i="1" s="1"/>
  <c r="I68" i="1"/>
  <c r="P68" i="1" s="1"/>
  <c r="I24" i="1"/>
  <c r="P24" i="1" s="1"/>
  <c r="I67" i="1"/>
  <c r="P67" i="1" s="1"/>
  <c r="I22" i="1"/>
  <c r="P22" i="1" s="1"/>
  <c r="I41" i="1"/>
  <c r="P41" i="1" s="1"/>
  <c r="I20" i="1"/>
  <c r="P20" i="1" s="1"/>
  <c r="I38" i="1"/>
  <c r="P38" i="1" s="1"/>
  <c r="I58" i="1"/>
  <c r="P58" i="1" s="1"/>
  <c r="I16" i="1"/>
  <c r="P16" i="1" s="1"/>
  <c r="I15" i="1"/>
  <c r="P15" i="1" s="1"/>
  <c r="I14" i="1"/>
  <c r="P14" i="1" s="1"/>
  <c r="I13" i="1"/>
  <c r="P13" i="1" s="1"/>
  <c r="I12" i="1"/>
  <c r="P12" i="1" s="1"/>
  <c r="I52" i="1"/>
  <c r="P52" i="1" s="1"/>
  <c r="I51" i="1"/>
  <c r="P51" i="1" s="1"/>
  <c r="I9" i="1"/>
  <c r="P9" i="1" s="1"/>
  <c r="I49" i="1"/>
  <c r="P49" i="1" s="1"/>
  <c r="I48" i="1"/>
  <c r="P48" i="1" s="1"/>
  <c r="I6" i="1"/>
  <c r="P6" i="1" s="1"/>
  <c r="I25" i="1"/>
  <c r="P25" i="1" s="1"/>
  <c r="I46" i="1"/>
  <c r="P46" i="1" s="1"/>
  <c r="I23" i="1"/>
  <c r="P23" i="1" s="1"/>
  <c r="I66" i="1"/>
  <c r="P66" i="1" s="1"/>
  <c r="I44" i="1"/>
  <c r="P44" i="1" s="1"/>
  <c r="I65" i="1"/>
  <c r="P65" i="1" s="1"/>
  <c r="I43" i="1"/>
  <c r="P43" i="1" s="1"/>
  <c r="I21" i="1"/>
  <c r="P21" i="1" s="1"/>
  <c r="I5" i="6" l="1" a="1"/>
  <c r="I5" i="6" s="1"/>
  <c r="I18" i="6" a="1"/>
  <c r="I18" i="6" s="1"/>
  <c r="H16" i="7" a="1"/>
  <c r="H16" i="7" s="1"/>
  <c r="H6" i="7" a="1"/>
  <c r="H6" i="7" s="1"/>
  <c r="H19" i="7" a="1"/>
  <c r="H19" i="7" s="1"/>
  <c r="H14" i="7" a="1"/>
  <c r="H14" i="7" s="1"/>
  <c r="H11" i="7" a="1"/>
  <c r="H11" i="7" s="1"/>
  <c r="H9" i="7" a="1"/>
  <c r="H9" i="7" s="1"/>
  <c r="H10" i="7" a="1"/>
  <c r="H10" i="7" s="1"/>
  <c r="I10" i="6" a="1"/>
  <c r="I10" i="6" s="1"/>
  <c r="I19" i="6" a="1"/>
  <c r="I19" i="6" s="1"/>
  <c r="I14" i="6" a="1"/>
  <c r="I14" i="6" s="1"/>
  <c r="I7" i="6" a="1"/>
  <c r="I7" i="6" s="1"/>
  <c r="I17" i="6" a="1"/>
  <c r="I17" i="6" s="1"/>
  <c r="H7" i="7" a="1"/>
  <c r="H7" i="7" s="1"/>
  <c r="H5" i="7" a="1"/>
  <c r="H5" i="7" s="1"/>
  <c r="H8" i="7" a="1"/>
  <c r="H8" i="7" s="1"/>
  <c r="H4" i="7" a="1"/>
  <c r="H4"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<sst xmlns="http://schemas.openxmlformats.org/spreadsheetml/2006/main" count="1227" uniqueCount="624">
  <si>
    <t>Storeys</t>
  </si>
  <si>
    <t>CBW Concrete [kg]</t>
  </si>
  <si>
    <t>Slab Concrete [kg]</t>
  </si>
  <si>
    <t>Foundation Concrete [kg]</t>
  </si>
  <si>
    <t>Total Concrete [kg]</t>
  </si>
  <si>
    <t>Concrete [kg/NRA]</t>
  </si>
  <si>
    <t>CBW Steel [kg]</t>
  </si>
  <si>
    <t>Slab Steel [kg]</t>
  </si>
  <si>
    <t>Foundation Steel [kg]</t>
  </si>
  <si>
    <t>Total Steel [kg]</t>
  </si>
  <si>
    <t>Steel [kg/NRA]</t>
  </si>
  <si>
    <t>Concrete</t>
  </si>
  <si>
    <t>Steel</t>
  </si>
  <si>
    <t>Total</t>
  </si>
  <si>
    <r>
      <t>CO</t>
    </r>
    <r>
      <rPr>
        <vertAlign val="subscript"/>
        <sz val="11"/>
        <color theme="1"/>
        <rFont val="Aptos Narrow"/>
        <family val="2"/>
        <scheme val="minor"/>
      </rPr>
      <t>2</t>
    </r>
    <r>
      <rPr>
        <sz val="11"/>
        <color theme="1"/>
        <rFont val="Aptos Narrow"/>
        <family val="2"/>
        <scheme val="minor"/>
      </rPr>
      <t>e [kg/NRA]</t>
    </r>
  </si>
  <si>
    <t>Canadian</t>
  </si>
  <si>
    <t>American</t>
  </si>
  <si>
    <t>Supplementary Information</t>
  </si>
  <si>
    <t>Department of Civil and Mineral Engineering, University of Toronto, Toronto, Canada</t>
  </si>
  <si>
    <t>Correspondence</t>
  </si>
  <si>
    <t>Email: avery.hoffer@mail.utoronto.ca</t>
  </si>
  <si>
    <t>Avery Hoffer, Department of Civil and Mineral Engineering, University of Toronto, Toronto, Canada</t>
  </si>
  <si>
    <t>Avery Hoffer, Evan C Bentz, Shoshanna Saxe</t>
  </si>
  <si>
    <t>Key Values:</t>
  </si>
  <si>
    <t>Description of Message</t>
  </si>
  <si>
    <t>Status</t>
  </si>
  <si>
    <t>Type</t>
  </si>
  <si>
    <t>Axial Load and Moment Utilization equals or exceeds Maximum.</t>
  </si>
  <si>
    <t>Borderline</t>
  </si>
  <si>
    <t>Beams</t>
  </si>
  <si>
    <t>Utilization = Mf / Mr or Nf / Nr whichever is greater.</t>
  </si>
  <si>
    <t>Unacceptable</t>
  </si>
  <si>
    <t>Columns</t>
  </si>
  <si>
    <t>For Utilization &lt; Maximum, status is "Acceptable".</t>
  </si>
  <si>
    <t>Walls</t>
  </si>
  <si>
    <t>For Maximum &lt;= Utilization &lt;= Maximum + 0.05, status is "Borderline".</t>
  </si>
  <si>
    <t>For Utilization &gt; Maximum + 0.05, status is "Unacceptable".</t>
  </si>
  <si>
    <t>CSA-A23.3-14 Clauses 10.1 and 10.10, 14.2.2 (Empirical Design Method for walls)</t>
  </si>
  <si>
    <t>CSA-A23.3-04 Clauses 10.1 and 10.10, 14.2.2 (Empirical Design Method for walls)</t>
  </si>
  <si>
    <t>CSA-A23.3-94 Clauses 10.1 and 10.10, 14.5.1 (Empirical Design Method for walls)</t>
  </si>
  <si>
    <t>ACI 318 Clauses 10.2 and 10.3, 14.5.1 (Empirical Design Method for walls)</t>
  </si>
  <si>
    <t>BS8110 / CP65 Clauses 3.4.4 and 3.8.4 of Part 1</t>
  </si>
  <si>
    <t>EN-1992-1-1 Clause 6.1</t>
  </si>
  <si>
    <t>Area of Steel provided does not meet the Minimum.</t>
  </si>
  <si>
    <t>Warning</t>
  </si>
  <si>
    <t>CSA-A23.3 Clause 10.5.1</t>
  </si>
  <si>
    <t>ACI 318 Clause 10.5</t>
  </si>
  <si>
    <t>BS8110 / CP65 Clause 3.12.5.3 of Part 1</t>
  </si>
  <si>
    <t>Area of Steel provided has exceeded the allowable.</t>
  </si>
  <si>
    <t>CSA-A23.3 Clauses 10.1.4 and 10.5.2</t>
  </si>
  <si>
    <t>ACI 318 Clauses 10.3.2 and 10.3.3</t>
  </si>
  <si>
    <t>BS8110 / CP65 Clause 3.2.2.1(b) of Part 1</t>
  </si>
  <si>
    <t>Shear and Torsion Utilization equals or exceeds Maximum.</t>
  </si>
  <si>
    <t>CSA-A23.3-14 Clauses 11.3.1 and/or 11.3.10</t>
  </si>
  <si>
    <t>CSA-A23.3-04 Clauses 11.3.1 and/or 11.3.10</t>
  </si>
  <si>
    <t>CSA-A23.3-94 Clauses 11.3.3, 11.3.9 (Simplified) or Clauses 11.4.2, 11.4.10 (General)</t>
  </si>
  <si>
    <t>ACI 318 Clause 11.1.1 and/or Clause 11.5 (2011|2008), Clause 11.6 (2005 &amp; earlier)</t>
  </si>
  <si>
    <t>BS8110 / CP65 Clause 3.4.5 of Part 1</t>
  </si>
  <si>
    <t>EN-1992-1-1 Clause 6.2 and/or 6.3</t>
  </si>
  <si>
    <t>Maximum shear/torsional stress has exceeded the allowable.</t>
  </si>
  <si>
    <t>CSA-A23.3-14 Clause 11.3.10.4</t>
  </si>
  <si>
    <t>CSA-A23.3-04 Clause 11.3.10.4</t>
  </si>
  <si>
    <t>CSA-A23.3-94 Clause 11.3.9.8 (Simplified) or Clauses 11.3.9.8 &amp; 11.4.10.3(b) (General)</t>
  </si>
  <si>
    <t>ACI 318 Clause 11.5.3.1 (2011|2008), Clause 11.6.3.1 (2005 &amp; earlier)</t>
  </si>
  <si>
    <t>BS8110 / CP65 Clause 3.4.5.2 of Part 1, Clause 2.4.5 of Part 2</t>
  </si>
  <si>
    <t>EN-1992-1-1 Clause 6.2.3(3) and 6.3.2(4)</t>
  </si>
  <si>
    <t>Maximum torsional stress for small sections has exceeded the allowable.</t>
  </si>
  <si>
    <t>BS8110 / CP65 Clause 2.4.5 of Part 2</t>
  </si>
  <si>
    <t>Shear and/or Torsion Reinforcement is required.</t>
  </si>
  <si>
    <t>CSA-A23.3 Clause 11.2.8.1 and/or Clause 11.2.9.1</t>
  </si>
  <si>
    <t>ACI 318-11|08 Clause 11.4.6.1 and/or Clause 11.5.1</t>
  </si>
  <si>
    <t>ACI 318-05 Clause 11.5.6.1 and/or Clause 11.6.1</t>
  </si>
  <si>
    <t>ACI 318-02 &amp; 99 Clause 11.5.5.1 and/or Clause 11.6.1</t>
  </si>
  <si>
    <t>BS8110 / CP65 Clause 3.4.5.3 of Part 1</t>
  </si>
  <si>
    <t>Shear Reinforcement Spacing exceeds the allowable.</t>
  </si>
  <si>
    <t>CSA-A23.3-14 Clauses 11.2.8.2, 11.3.8.1 and/or 11.3.8.3</t>
  </si>
  <si>
    <t>CSA-A23.3-04 Clauses 11.2.8.2, 11.3.8.1 and/or 11.3.8.3</t>
  </si>
  <si>
    <t>CSA-A23.3-94 Clauses 11.2.8.4 and/or 11.2.11</t>
  </si>
  <si>
    <t>ACI 318-11|08 Clauses 11.4.5.3, 11.4.5.1, 11.4.6.3, and/or 11.5.6.1</t>
  </si>
  <si>
    <t>ACI 318-05 Clauses 11.5.6.3, 11.5.5.1, 11.5.5.3, and/or 11.6.6.1</t>
  </si>
  <si>
    <t>ACI 318-02 &amp; 99 Clauses 11.5.5.3, 11.5.4.1, 11.5.4.3, and/or 11.6.6.1</t>
  </si>
  <si>
    <t>BS8110 / CP65 Clauses 3.4.5.3 and 3.4.5.5 of Part 1, Clause 2.4.8 of Part 2</t>
  </si>
  <si>
    <t>EN-1992-1-1 Clauses 9.2.2(6) and/or 9.2.3(2) &amp; (3)</t>
  </si>
  <si>
    <t>Top Steel Area provided does not meet shear/torsional requirements.</t>
  </si>
  <si>
    <t>CSA-A23.3-04 Clauses 11.3.9.2 and 11.3.9.3</t>
  </si>
  <si>
    <t>CSA-A23.3-94 Clauses 11.3.9.5 and 11.2.8.4</t>
  </si>
  <si>
    <t>ACI 318-11|08 Clauses 11.5.3.7 and 11.5.5.3</t>
  </si>
  <si>
    <t>ACI 318-05 (and earlier) Clauses 11.6.3.7 and 11.6.5.3</t>
  </si>
  <si>
    <t>BS8110 / CP65 Clauses 2.4.7 and 2.4.9 of Part 2</t>
  </si>
  <si>
    <t>Bottom Steel Area provided does not meet shear/torsional requirements.</t>
  </si>
  <si>
    <t>CSA-A23.3-14 Clauses 11.3.9.2 and 11.3.9.3</t>
  </si>
  <si>
    <t>Face Steel Area (if any) or Bar Spacing does not meet shear/torsional requirements.</t>
  </si>
  <si>
    <t>Diameter of Corner Bars does not meet the minimum size required for torsion.</t>
  </si>
  <si>
    <t>CSA-A23.3 Clause 11.2.7</t>
  </si>
  <si>
    <t>ACI 318 Clause 11.5.6.2 (2011|2008), Clause 11.6.6.2 (2005 &amp; earlier)</t>
  </si>
  <si>
    <t>BS8110 / CP65 Clause 11.6.6.2 of ACI 318-99</t>
  </si>
  <si>
    <t>Clear Horizontal Spacing between longitudinal bars is less than the Minimum.</t>
  </si>
  <si>
    <t>CSA-A23.1-14 Clause 6.6.5.2</t>
  </si>
  <si>
    <t>CSA-A23.1-04 Clause 6.6.5.2</t>
  </si>
  <si>
    <t>CSA-A23.1-94 Clause 12.5.2</t>
  </si>
  <si>
    <t>ACI 318 Clauses 7.6.1 and 3.3.2(c)</t>
  </si>
  <si>
    <t>BS8110 / CP65 Clause 3.12.11.1 of Part 1</t>
  </si>
  <si>
    <t>Clear Vertical Spacing between layers of longitudinal bars is less than the Minimum.</t>
  </si>
  <si>
    <t>ACI 318 Clause 7.6.2</t>
  </si>
  <si>
    <t>Spacing of Ties/Links or Spiral Pitch has exceeded the allowable.</t>
  </si>
  <si>
    <t>CSA-A23.3 Clause 7.6.5.2, 7.6.4.3, 7.6.4.4, or 10.19.4</t>
  </si>
  <si>
    <t>ACI 318 Clause 7.10.5.2, 7.10.4.3, 10.13.8.4 (2011|2008), 10.16.8.5 (2005 &amp; earlier)</t>
  </si>
  <si>
    <t>BS8110 / CP65 Clause 3.12.7.1 of Part 1, for spirals see CSA-A23.3</t>
  </si>
  <si>
    <t>EN-1992-1-1 Clause 9.5.3(3) or 9.5.3(4)</t>
  </si>
  <si>
    <t>Spiral Pitch does not meet the Minimum for the Clear Spacing Required.</t>
  </si>
  <si>
    <t>CSA-A23.3-14 Clause 7.6.4.4, Clause 4.3.2.2.1(b) of A23.1-04</t>
  </si>
  <si>
    <t>CSA-A23.3-04 Clause 7.6.4.4, Clause 4.3.2.2.1(b) of A23.1-04</t>
  </si>
  <si>
    <t>CSA-A23.3-94 Clause 7.6.4.4, Clause 14.2.2.1(b) of A23.1-94</t>
  </si>
  <si>
    <t>ACI 318 Clauses 7.10.5.2 and 7.10.4.3</t>
  </si>
  <si>
    <t>BS8110 / CP65 Clause 7.6.4.4 of CSA-A23.3, Clause 14.2.2.1(b) of CSA-A23.1</t>
  </si>
  <si>
    <t>EN-1992-1-1 Clause 8.2(2)</t>
  </si>
  <si>
    <t>fy of reinforcing is not within an Acceptable range.</t>
  </si>
  <si>
    <t>CSA-A23.3-94 Clause 8.5.1, 300 &lt;= fy &lt;= 500 MPa</t>
  </si>
  <si>
    <t>ACI 318-11|08 Clause 9.4, 10.9.3, 21.1.5.4, 40 &lt;= fy &lt;= 80 or 100 ksi</t>
  </si>
  <si>
    <t>ACI 318-05 (&amp; earlier) Clause 9.4, 40 &lt;= fy &lt;= 80 ksi</t>
  </si>
  <si>
    <t>BS8110 / CP65 Clause 3.1.7.4 of Part 1, 250 &lt;= fy &lt;= 460 N/mm2</t>
  </si>
  <si>
    <t>EN-1992-1-1 Clause 3.2.2(3), 400 &lt;= fyk &lt;= 600 MPa</t>
  </si>
  <si>
    <t>fy of Shear Reinforcing is not within an Acceptable range.</t>
  </si>
  <si>
    <t>CSA-A23.3 Clause 8.5.1, 300 &lt;= fy &lt;= 500 MPa</t>
  </si>
  <si>
    <t>ACI 318-11|08 Clauses 11.4.2 and 11.5.3.4, 40 &lt;= fy &lt;= 60 ksi</t>
  </si>
  <si>
    <t>ACI 318-05 (&amp; earlier) Clauses 11.5.2 and 11.6.3.4, 40 &lt;= fy &lt;= 60 ksi</t>
  </si>
  <si>
    <t>BS8110 / CP65 Clauses 3.1.7.4 and 3.4.5.1 of Part 1, 250 &lt;= fy &lt;= 460 N/mm2</t>
  </si>
  <si>
    <t>Strength of Concrete is not within an Acceptable range.</t>
  </si>
  <si>
    <t>CSA-A23.3-94 Clause 8.6.1.1, 20 &lt;= fc' &lt;= 80 MPa</t>
  </si>
  <si>
    <t>ACI 318 Clauses 5.1.1 and 11.1.2, 2500 &lt;= fc' &lt;= 10000 psi</t>
  </si>
  <si>
    <t>BS8110/5328 Cl. 3.3.3 of BS8110, Cl. 5.1 of BS5328, 30 &lt;= fcu &lt;= 60 N/mm2</t>
  </si>
  <si>
    <t>CP65 Clause 3.3.3, 30 &lt;= fcu &lt;= 60 N/mm2</t>
  </si>
  <si>
    <t>EN-1992-1-1 Clause 3.1.2(2), 12 &lt;= fck &lt;= 90 MPa</t>
  </si>
  <si>
    <t>Concrete Density is not within an Acceptable range.</t>
  </si>
  <si>
    <t>CSA-A23.3 Clause 8.6.2.2, 1500 &lt;= Wc &lt;= 2500 kg/m3</t>
  </si>
  <si>
    <t>ACI 318-11|08 Clause 8.5.1, 90 &lt;= Wc &lt;= 160 pcf</t>
  </si>
  <si>
    <t>ACI 318-05 (&amp; earlier) Clause 8.5.1, 90 &lt;= Wc &lt;= 155 pcf</t>
  </si>
  <si>
    <t>BS8110 / BS5328 Cl. 2.8, 2.9, and 2.10, 1500 &lt;= Dc &lt;= 3000 kg/m3</t>
  </si>
  <si>
    <t>CP65 / BS5328 Cl. 2.8, 2.9, and 2.10, 1500 &lt;= Dc &lt;= 3000 kg/m3</t>
  </si>
  <si>
    <t>EN-1992-1-1, 1500 &lt;= Dc &lt;= 3000 kg/m3</t>
  </si>
  <si>
    <t>Crack Widths located around the Top Bars may be excessive.</t>
  </si>
  <si>
    <t>CSA-A23.3 Clause 10.6.1, Z &lt;= Maximum</t>
  </si>
  <si>
    <t>ACI 318-95 Clause 10.6.4, Z &lt;= Maximum</t>
  </si>
  <si>
    <t>Crack Widths located around the Bottom Bars may be excessive.</t>
  </si>
  <si>
    <t>C-to-C Spacing of Top Bars does not meet crack control limits.</t>
  </si>
  <si>
    <t>ACI 318 Clause 10.6.4</t>
  </si>
  <si>
    <t>BS8110 / CP65 Clause 3.12.11.2.3 of Part 1</t>
  </si>
  <si>
    <t>C-to-C Spacing of Bottom Bars does not meet crack control limits.</t>
  </si>
  <si>
    <t>Side Distance to Top Bar does not meet crack control limits.</t>
  </si>
  <si>
    <t>BS8110 / CP65 Clause 3.12.11.2.5 of Part 1</t>
  </si>
  <si>
    <t>Side Distance to Bottom Bar does not meet crack control limits.</t>
  </si>
  <si>
    <t>Face Steel is required for crack control purposes.</t>
  </si>
  <si>
    <t>CSA-A23.3 Clause 10.6.2</t>
  </si>
  <si>
    <t>ACI 318 Clause 10.6.7</t>
  </si>
  <si>
    <t>BS8110 / CP65 Clause 3.12.11.2.6 of Part 1</t>
  </si>
  <si>
    <t>Face Steel Spacing exceeds the allowable for crack control.</t>
  </si>
  <si>
    <t>CSA-A23.3 Clause 10.6.2, S &lt;= Smax</t>
  </si>
  <si>
    <t>ACI 318 Clause 10.6.7, S &lt;= Smax</t>
  </si>
  <si>
    <t>BS8110 / CP65 Clause 3.12.11.2.6 of Part 1, S &lt;= Smax</t>
  </si>
  <si>
    <t>Face Steel Diameter does not meet the minimum for crack control.</t>
  </si>
  <si>
    <t>BS8110 / CP65 Clause 3.12.5.4 of Part 1, d &gt;= Minimum</t>
  </si>
  <si>
    <t>Customized bars may have incompatible properties.</t>
  </si>
  <si>
    <t>Computed 'Area' does not equal the specified 'Area' (+/- 15%).</t>
  </si>
  <si>
    <t>Axial Load has exceeded buckling load capacity. (Nc = Euler Buckling Load)</t>
  </si>
  <si>
    <t xml:space="preserve">CSA-A23.3 Clause 10.15.3, Nf &lt; Ncr = .75 x Nc </t>
  </si>
  <si>
    <t>ACI 318 Clause 10.10.6 (2011|2008), Clause 10.12.3 (2005 &amp; earlier), Nu &gt; Ncr = .75 x Nc</t>
  </si>
  <si>
    <t>BS8110 / CP65 Clause 10.15.3 of CSA-A23.3-94, Nf &gt; Ncr = .75 x Nc</t>
  </si>
  <si>
    <t>EN-1992-1-1 Clause 5.8.7.3, N &lt; Ncr</t>
  </si>
  <si>
    <t>Diameter of Ties/Links or Spiral does not meet the Minimum required.</t>
  </si>
  <si>
    <t>CSA-A23.3 Clause 7.6.5.1, 7.6.4.2, 10.19.2, or 10.19.3</t>
  </si>
  <si>
    <t>ACI 318 Clause 7.10.5.1, 7.10.4.2, 10.13.8.3 (2011|2008), 10.16.8.4 (2005 &amp; earlier)</t>
  </si>
  <si>
    <t>EN-1992-1-1 Clause 9.5.3(1)</t>
  </si>
  <si>
    <t>Spiral Steel Ratio does not meet the Minimum required.</t>
  </si>
  <si>
    <t>CSA-A23.3 Clause 10.9.4</t>
  </si>
  <si>
    <t>ACI 318 Clause 10.9.3</t>
  </si>
  <si>
    <t>BS8110 / CP65 Clause 10.9.4 of CSA-A23.3</t>
  </si>
  <si>
    <t>Clear Spacing between bars does not meet the Minimum Required.</t>
  </si>
  <si>
    <t>ACI 318 Clauses 7.6.3 and 3.3.2(c)</t>
  </si>
  <si>
    <t>Area of Vertical Steel provided does not meet the Minimum.</t>
  </si>
  <si>
    <t>CSA-A23.3 Clause 10.10.5 or 10.9.1</t>
  </si>
  <si>
    <t>ACI 318-11|08 Clauses 10.8.4, 10.9.1, 10.13.7.3, 10.13.8.5</t>
  </si>
  <si>
    <t>ACI 318-05 (&amp; earlier) Clauses 10.8.4, 10.9.1, 10.16.7.4, 10.16.8.6</t>
  </si>
  <si>
    <t>EN-1992-1-1 Clause 9.5.2(2)</t>
  </si>
  <si>
    <t>Area of Vertical Steel provided exceeds the Allowable.</t>
  </si>
  <si>
    <t xml:space="preserve">CSA-A23.3 Clause 10.9.2 </t>
  </si>
  <si>
    <t>ACI 318-11|08 Clause 10.9.1, 10.13.7.3, 10.13.8.5</t>
  </si>
  <si>
    <t>ACI 318-05 (&amp; earlier) Clause 10.9.1, 10.16.7.4, 10.16.8.6</t>
  </si>
  <si>
    <t>BS8110 / CP65 Clause 3.12.6.2 of Part 1</t>
  </si>
  <si>
    <t>EN-1992-1-1 Clause 9.5.2(3)</t>
  </si>
  <si>
    <t>Diameter of Vertical Bars does not meet the Minimum Required.</t>
  </si>
  <si>
    <t xml:space="preserve">CSA-A23.3 for a robust cage, use d &gt;= 16 mm </t>
  </si>
  <si>
    <t>ACI 318 for a robust cage, use d &gt;= 0.625 in</t>
  </si>
  <si>
    <t>EN-1992-1-1 Clause 9.5.2(1)</t>
  </si>
  <si>
    <t>Number of Vertical Bars does not meet the Minimum Required.</t>
  </si>
  <si>
    <t>CSA-A23.3 Clause 10.9.3</t>
  </si>
  <si>
    <t>ACI 318 Clause 10.9.2</t>
  </si>
  <si>
    <t>EN-1992-1-1 Clause 9.5.2(4)</t>
  </si>
  <si>
    <t>Lap Splice is inappropriate for the Vertical Bar Size specified.</t>
  </si>
  <si>
    <t>CSA-A23.3 Clause 12.14.2.1</t>
  </si>
  <si>
    <t>ACI 318 Clause 12.14.2.1</t>
  </si>
  <si>
    <t>BS8110 / CP65 Clause 12.14.2.1 of CSA-A23.3 with d &gt; 32mm</t>
  </si>
  <si>
    <t>EN-1992-1-1 Clause 8.8(4)</t>
  </si>
  <si>
    <t>Bearing Splice is inappropriate for sections subjected to tensile loads. Use Mechanical Splices such as a tension coupler for sections that resist tension. Bearing Splices are intended for gravity loaded only columns subjected to primarily compressive loads.</t>
  </si>
  <si>
    <t>For relatively small members, attention/consideration should be given to materials/compaction/cover and relevant fire resistance requirements.</t>
  </si>
  <si>
    <t>For beams, b &lt; 125mm (5") or h &lt; 150mm (6").</t>
  </si>
  <si>
    <t>For columns, b or h or D &lt; 150mm (6").</t>
  </si>
  <si>
    <t>Hole size has exceeded the Limit.</t>
  </si>
  <si>
    <t>CSA-A23.3-14 Hole Size = 0.5b, 0.5h, or 0.5D</t>
  </si>
  <si>
    <t>CSA-A23.3-04 Hole Size = 0.5b, 0.5h, or 0.5D</t>
  </si>
  <si>
    <t>CSA-A23.3-94 Clause 11.2.9.3</t>
  </si>
  <si>
    <t>ACI 318 Clause 11.5.4.4 (2011|2008), Clause 11.6.4.4 (2005 &amp; earlier)</t>
  </si>
  <si>
    <t>BS8110 / CP65 Clause 2.4.4.3 of Part 2</t>
  </si>
  <si>
    <t>EN-1992-1-1, Hole cannot be greater than 0.75b, 0.75h, or 0.75D.</t>
  </si>
  <si>
    <t>Hole size is too large for ties/links to be effective.</t>
  </si>
  <si>
    <t>Reduce hole size until outermost tie/link is effective.</t>
  </si>
  <si>
    <t>Moment Redistribution Percentage has exceeded the limit.</t>
  </si>
  <si>
    <t>CSA-A23.3 Clause 9.2.4</t>
  </si>
  <si>
    <t>ACI 318 Clauses 8.4.1, 8.4.2 (2011|2008), 8.4.3 (2005 &amp; earlier)</t>
  </si>
  <si>
    <t>BS8110 / CP65 Clause 3.2.2.1</t>
  </si>
  <si>
    <t>Maximum Eccentricity has exceeded the limit for the Empirical Design Method.</t>
  </si>
  <si>
    <t>CSA-A23.3-14 Clause 14.2.2.2 (applicable for small moments only)</t>
  </si>
  <si>
    <t>CSA-A23.3-04 Clause 14.2.2.2 (applicable for small moments only)</t>
  </si>
  <si>
    <t>CSA-A23.3-94 Clause 14.5.1 (applicable for small moments only)</t>
  </si>
  <si>
    <t>ACI 318 Clause 14.5.1 (applicable for small moments only)</t>
  </si>
  <si>
    <t>UBC Clause 1914.5.1 (applicable for small moments only)</t>
  </si>
  <si>
    <t>Torsion may be significant and cannot be ignored.</t>
  </si>
  <si>
    <t>CSA-A23.3 Clause 11.2.9.1 (applied to walls)</t>
  </si>
  <si>
    <t>ACI 318 Clause 11.5.1 (2011|2008), Clause 11.6.1 (2005 &amp; earlier) applied to walls</t>
  </si>
  <si>
    <t>UBC Clause 1911.6.1 (applied to walls)</t>
  </si>
  <si>
    <t>BS8110 / CP65 Clause 2.4.6 of Part 2 (applied to walls)</t>
  </si>
  <si>
    <t>Panel Vertical Steel Ratio does not meet the minimum.</t>
  </si>
  <si>
    <t>CSA-A23.3-14 Clauses 21.5.10.5, 21.5.10.7, and/or 21.5.10.8.7</t>
  </si>
  <si>
    <t>CSA-A23.3-04 Clauses 14.1.8.5, 21.7.3.3.1, 21.6.5.1, 21.7.4.5, 21.7.4.7, 21.7.4.8</t>
  </si>
  <si>
    <t>CSA-A23.3-94 Clauses 14.3.2, 21.9.3.3.1, 21.5.5.1 &amp; 21.7.3.2(g)</t>
  </si>
  <si>
    <t>ACI 318-11|08 Clauses 14.3.2, 11.9.9.4, 21.9.2.1, 21.9.4.3</t>
  </si>
  <si>
    <t>ACI 318-05|02 Clauses 14.3.2, 11.10.9.4, 21.7.2.1, 21.7.4.3, 21.6.2.1 (1999)</t>
  </si>
  <si>
    <t>UBC Clauses 1914.3.2, 1911.10.9.4, 1921.6.2.1 &amp; 1921.6.5.5</t>
  </si>
  <si>
    <t>BS8110 / CP65 Clause 3.12.5.3</t>
  </si>
  <si>
    <t>Vertical Distributed Reinforcement may require lateral ties/links.</t>
  </si>
  <si>
    <t>CSA-A23.3-14 Clause 14.1.8.7 or 21.5.5.4 of A23.3</t>
  </si>
  <si>
    <t>CSA-A23.3-04 Clause 14.1.8.7, 21.6.5.1, 21.6.5.2, 21.7.3.3.1</t>
  </si>
  <si>
    <t>CSA-A23.3-94 Clause 14.3.6</t>
  </si>
  <si>
    <t>ACI 318 Clause 14.3.6</t>
  </si>
  <si>
    <t>UBC Clauses 1914.3.6</t>
  </si>
  <si>
    <t>BS8110 / CP65 Clause 3.12.7.5</t>
  </si>
  <si>
    <t>Panel Horizontal Steel Ratio does not meet the minimum.</t>
  </si>
  <si>
    <t>CSA-A23.3-14 Clauses 14.1.8.6, 21.5.5.1, 21.5.10.5, 21.5.10.8.6</t>
  </si>
  <si>
    <t>CSA-A23.3-04 Clauses 14.1.8.6, 21.7.3.3.1, 21.6.5.1, 21.7.4.5, 21.7.4.8</t>
  </si>
  <si>
    <t>ACI 318-11|08 Clauses 14.3.3, 11.9.9.2, 21.9.2.1</t>
  </si>
  <si>
    <t>ACI 318-05|02 Clauses 14.3.3, 11.10.9.2, 21.7.2.1, 21.6.2.1 (1999)</t>
  </si>
  <si>
    <t>UBC Clauses 1914.3.3, 1911.10.9.2, 1921.6.2.1</t>
  </si>
  <si>
    <t>BS8110 / CP65 Clause 3.9.4.19</t>
  </si>
  <si>
    <t>Panel Vertical Bar Spacing does not meet the minimum required.</t>
  </si>
  <si>
    <t>CSA-A23.3-04 Clause 6.6.5.2 of CSA-A23.1</t>
  </si>
  <si>
    <t>CSA-A23.3-94 Clause 12.5.2 of CSA-A23.1</t>
  </si>
  <si>
    <t>ACI 318 Clauses 3.3.2 and 7.6.3</t>
  </si>
  <si>
    <t>UBC Clauses 1903.3.2 and 1907.6.3</t>
  </si>
  <si>
    <t>BS8110 / CP65 Clause 3.12.11.1</t>
  </si>
  <si>
    <t>Panel Vertical Bar Spacing exceeds the maximum permitted.</t>
  </si>
  <si>
    <t>CSA-A23.3-14 Clauses 14.1.8.4, 21.5.10.5</t>
  </si>
  <si>
    <t>CSA-A23.3-04 Clauses 14.1.8.4, 21.6.5.1, 21.6.5.2, 21.7.4.5</t>
  </si>
  <si>
    <t>CSA-A23.3-94 Clauses 14.3.5 and/or 21.5.5.1</t>
  </si>
  <si>
    <t>ACI 318 Clauses 14.3.5, 21.9.2.1 (2011|2008), 21.7.2.1 (2005 &amp; 2002), 21.6.2.1 (1999)</t>
  </si>
  <si>
    <t>UBC Clauses 1914.3.5 and 1921.6.2.1</t>
  </si>
  <si>
    <t>BS8110 / CP65 Clause 14.3.5 of ACI 318-02</t>
  </si>
  <si>
    <t>Panel Horizontal Bar Spacing does not meet the minimum required.</t>
  </si>
  <si>
    <t>Panel Horizontal Bar Spacing exceeds the maximum permitted.</t>
  </si>
  <si>
    <t>CSA-A23.3-14 Clauses 14.1.8.4, 11.3.8, 21.5.5.2, 21.5.10.5</t>
  </si>
  <si>
    <t>CSA-A23.3-04 Clauses 14.1.8.4, 11.3.8, 21.6.5.1, 21.6.5.2, 21.7.4.5</t>
  </si>
  <si>
    <t>CSA-A23.3-94 Clauses 14.3.5, 11.2 and/or 21.5.5.1</t>
  </si>
  <si>
    <t>ACI 318-11|08 Clauses 14.3.5, 11.4, 21.9.2.1</t>
  </si>
  <si>
    <t>ACI 318-05|02 Clauses 14.3.5, 11.5, 21.7.2.1, 21.6.2.1 (1999)</t>
  </si>
  <si>
    <t>UBC Clauses 1914.3.5, 1911.5 and 1921.6.2.1</t>
  </si>
  <si>
    <t>BS8110 / CP65 Cl. 3.4.5.3 &amp; 3.4.5.5, Cl. 14.3.5 of ACI 318-02</t>
  </si>
  <si>
    <t>Number of Curtains of Reinf. in Panel does not meet the minimum required.</t>
  </si>
  <si>
    <t>CSA-A23.3-14 Clauses 14.1.8.3, 21.5.10.5</t>
  </si>
  <si>
    <t>CSA-A23.3-04 Clauses 14.1.8.3, 21.6.5.3, and/or 21.7.4.5</t>
  </si>
  <si>
    <t>CSA-A23.3-94 Clauses 14.3.4 and/or 21.5.5.3</t>
  </si>
  <si>
    <t>ACI 318 Clause 14.3.4, 21.9.2.2 (2011|2008), 21.7.2.2 (2005 &amp; 2002), 21.6.2.2 1999)</t>
  </si>
  <si>
    <t>UBC Clauses 1914.3.4 and/or 1921.6.2.2</t>
  </si>
  <si>
    <t>BS8110 / CP65 Clause 14.3.4 of ACI 318-02</t>
  </si>
  <si>
    <t>Clear Cover to Panel Reinforcing exceeds the limit permitted.</t>
  </si>
  <si>
    <t>CSA-A23.3-14 Clause 14.1.8.3</t>
  </si>
  <si>
    <t>CSA-A23.3-04 Clause 14.1.8.3</t>
  </si>
  <si>
    <t>CSA-A23.3-94 Clause 14.3.4</t>
  </si>
  <si>
    <t>ACI 318 Clause 14.3.4</t>
  </si>
  <si>
    <t>UBC Clause 1914.3.4</t>
  </si>
  <si>
    <t>Diameter of Bar in Panel has exceeded the limit permitted.</t>
  </si>
  <si>
    <t>CSA-A23.3-14 Clause 14.1.8.2</t>
  </si>
  <si>
    <t>CSA-A23.3-04 Clause 14.1.8.2, 21.6.4.4, or 21.7.4.4</t>
  </si>
  <si>
    <t>CSA-A23.3-94 Clause 21.5.4.4</t>
  </si>
  <si>
    <t>Zone c-to-c vertical bar spacing does not meet the minimum required.</t>
  </si>
  <si>
    <t>CSA-A23.3-14 Clause 6.6.5.2 of CSA-A23.1</t>
  </si>
  <si>
    <t>Zone c-to-c vertical bar spacing has exceeded the maximum permitted.</t>
  </si>
  <si>
    <t>CSA-A23.3-14 Clause 14.1.8.4, 21.5.5.2</t>
  </si>
  <si>
    <t>CSA-A23.3-04 Clause 14.1.8.4, 21.6.5.1, or 21.6.5.2</t>
  </si>
  <si>
    <t>CSA-A23.3-94 Clauses 14.3.5 and 21.5.5.1</t>
  </si>
  <si>
    <t>ACI 318 Clause 14.3.5</t>
  </si>
  <si>
    <t>UBC Clause 1914.3.5</t>
  </si>
  <si>
    <t>Area of Zone Steel exceeds the maximum permitted.</t>
  </si>
  <si>
    <t>CSA-A23.3-14 Clause 14.1.8.8.3, 21.5.4.3, 21.5.10.4</t>
  </si>
  <si>
    <t>CSA-A23.3-04 Clause 14.1.8.8.3, 21.6.4.3, or 21.7.4.4</t>
  </si>
  <si>
    <t>CSA-A23.3-94 Clause 10.9.2 or 21.5.4.3</t>
  </si>
  <si>
    <t>ACI 318 Clause 10.9.1</t>
  </si>
  <si>
    <t>UBC Clause 1910.9.1</t>
  </si>
  <si>
    <t>BS8110 / CP65 Clauses 3.12.6.3 &amp; 3.12.6.4</t>
  </si>
  <si>
    <t>Area of Zone Steel does not meet the minimum required.</t>
  </si>
  <si>
    <t>CSA-A23.3-14 Clause 14.1.8.8.1, 21.5.6.1, 21.5.6.2, 21.5.6.3, 21.5.10.6</t>
  </si>
  <si>
    <t>CSA-A23.3-04 Clause 14.1.8.8.1, 21.6.6.3, 21.6.6.4, 21.6.6.5, 21.7.4.6</t>
  </si>
  <si>
    <t>CSA-A23.3-94 Clause 21.5.6.3, 21.5.6.4, 21.9.3.2, or 21.5.7</t>
  </si>
  <si>
    <t>UBC Clause 1921.6.6.6</t>
  </si>
  <si>
    <t>Lap splice not permitted for chosen vertical bar size.</t>
  </si>
  <si>
    <t>UBC Clause 1912.14.2.1</t>
  </si>
  <si>
    <t>Bearing Splice not appropriate for a wall subjected to tensile loads.</t>
  </si>
  <si>
    <t>Zone c-to-c tie/link spacing does not meet the minimum required.</t>
  </si>
  <si>
    <t>UBC Clause 1903.3.2 and 1907.6.3</t>
  </si>
  <si>
    <t>Zone c-to-c tie spacing exceeds the maximum permitted. Tie Spacing must also be less than or equal to bar spacing of horizontal distributed reinforcing.</t>
  </si>
  <si>
    <t>CSA-A23.3-14 Clauses 7.6.5.2, 14.1.8.8.4, 21.5.6.4, 21.2.8.1, 21.6.3.7.4</t>
  </si>
  <si>
    <t>CSA-A23.3-04 Clauses 7.6.5.2, 14.1.8.8.4, 21.6.6.8, 21.6.6.9, 21.7.3.3.2, 21.7.4.6, 21.8.3.1</t>
  </si>
  <si>
    <t>CSA-A23.3-94 Clauses 7.6.5.2, 21.5.6.5, 21.9.3.3.2</t>
  </si>
  <si>
    <t>Diameter of Zone Ties does not meet the minimum size required.</t>
  </si>
  <si>
    <t>CSA-A23.3-14 Clauses 7.6.5.1 and 21.5.6.4</t>
  </si>
  <si>
    <t>CSA-A23.3-04 Clauses 7.6.5.1, 21.6.6.8, 21.7.3.3.2</t>
  </si>
  <si>
    <t>CSA-A23.3-94 Clauses 7.6.5.1, 21.9.3.3.2, 21.5.6.5</t>
  </si>
  <si>
    <t>ACI 318 Clause 7.10.5.1</t>
  </si>
  <si>
    <t>UBC Clause 1907.10.5.1</t>
  </si>
  <si>
    <t>Diameter of Zone Vertical bars exceeds the maximum permitted.</t>
  </si>
  <si>
    <t>CSA-A23.3-04 Clause 21.6.4.4</t>
  </si>
  <si>
    <t>Zone ties are required.</t>
  </si>
  <si>
    <t>CSA-A23.3-14 Clause 14.1.8.7, 14.1.8.8.4, or 21.5.6.4</t>
  </si>
  <si>
    <t>CSA-A23.3-04 Clause 14.1.8.7, 14.1.8.8.4, 21.6.6.1, 21.6.6.8, or 21.7.3.3.2</t>
  </si>
  <si>
    <t>CSA-A23.3-94 Clause 14.3.6 or 21.5.6.5</t>
  </si>
  <si>
    <t>UBC Clause 1914.3.6</t>
  </si>
  <si>
    <t>Zone required with minimum bars.</t>
  </si>
  <si>
    <t>CSA-A23.3-14 Clause 14.1.8.8.1, 21.5.6.1, 21.5.10.6, 21.6.3.7.4</t>
  </si>
  <si>
    <t>CSA-A23.3-04 Clause 14.1.8.8.1 or 21.6.6.1</t>
  </si>
  <si>
    <t>CSA-A23.3-94 Clause 21.5.6.1</t>
  </si>
  <si>
    <t>Special confinement reinforcement is required.</t>
  </si>
  <si>
    <t>CSA-A23.3-14 Clause 21.5.7.1.2, 21.5.8.4.1(a)</t>
  </si>
  <si>
    <t>CSA-A23.3-04 Clause 21.6.7.1, 21.6.8.1, or 21.7.3.2</t>
  </si>
  <si>
    <t>CSA-A23.3-94 Clause 21.9.3.2 or 21.5.7</t>
  </si>
  <si>
    <t>Neutral Axis Depth has exceeded the upper limit.</t>
  </si>
  <si>
    <t>CSA-A23.3-94 Clause 21.5.7</t>
  </si>
  <si>
    <t>Axial Load has exceeded upper limit for shear walls.</t>
  </si>
  <si>
    <t>UBC Clause 1921.6.6.3</t>
  </si>
  <si>
    <t>Panel Thickness or Zone Dimension does not meet the minimum size required.</t>
  </si>
  <si>
    <t>CSA-A23.3-14 Clauses 14.1.7.1, 21.5.3, 21.6.3.7.3, 21.5.10.3</t>
  </si>
  <si>
    <t>CSA-A23.3-04 Clauses 14.1.7.1, 21.6.3.2, 21.7.3.1</t>
  </si>
  <si>
    <t>CSA-A23.3-94 Clauses 14.5.2, 21.9.3.1, 21.5.3</t>
  </si>
  <si>
    <t>ACI 318 Clause 14.5.3.1</t>
  </si>
  <si>
    <t>UBC Clause 1921.6.6.6 or 1914.5.3.1</t>
  </si>
  <si>
    <t>BS8110 / CP65 Clause 3.9.3.7.2</t>
  </si>
  <si>
    <t>Flange Width has exceeded the maximum permitted</t>
  </si>
  <si>
    <t>CSA-A23.3-14 Clauses 14.4.3.3</t>
  </si>
  <si>
    <t>CSA-A23.3-04 Clauses 14.4.2.3 or 21.6.3.1</t>
  </si>
  <si>
    <t>CSA-A23.3-94 Clause 21.9.3.1 or 21.5.3.1</t>
  </si>
  <si>
    <t>ACI 318 Clause 21.9.5.2 (2011|2008), 21.7.5.2 (2005 &amp; earlier)</t>
  </si>
  <si>
    <t>UBC Clause 1921.6.6.2</t>
  </si>
  <si>
    <t>Anchorage of Panel horizontal bars is insufficient to develop the yield strength (fy).</t>
  </si>
  <si>
    <t>CSA-A23.3-14 Clause 21.5.5.3</t>
  </si>
  <si>
    <t>CSA-A23.3-04 Clause 21.6.5.5</t>
  </si>
  <si>
    <t>CSA-A23.3-94 Clause 21.5.5.4</t>
  </si>
  <si>
    <t>ACI 318 Clause 21.9.6.4 (2011|2008), 21.7.6.4 (2005 &amp; earlier)</t>
  </si>
  <si>
    <t>UBC Clause 1921.6.2.2</t>
  </si>
  <si>
    <t>Horizontal bars require standard hooks (sideways) to meet anchorage requirements.</t>
  </si>
  <si>
    <t>CSA-A23.3-14 Clauses 21.5.5.3</t>
  </si>
  <si>
    <t>CSA-A23.3-04 Update #3, Clauses 14.4.3 and 21.7.3.3.3</t>
  </si>
  <si>
    <t>CSA-A23.3-94 Clause 21.9.3.3.3</t>
  </si>
  <si>
    <t>ACI 318 Clause 21.9.6.5 (2011|2008),  21.7.6.5 (2005 &amp; earlier)</t>
  </si>
  <si>
    <t>Special Detailing Zone Reinforcing Length does not meet the minimum.</t>
  </si>
  <si>
    <t>ACI 318-11|08 Clause 21.9.6.3 or 21.9.6.4</t>
  </si>
  <si>
    <t>ACI 318-05 (&amp; earlier) Clause 21.7.6.3 or 21.7.6.4</t>
  </si>
  <si>
    <t>UBC Clause 1921.6.6.4</t>
  </si>
  <si>
    <t>Zone Tie Leg Spacing exceeds the maximum permitted.</t>
  </si>
  <si>
    <t>CSA-A23.3-94 Clause 21.4.4.4</t>
  </si>
  <si>
    <t>ACI 318-11|08 Clauses 21.6.4.2, 21.9.6.4</t>
  </si>
  <si>
    <t>ACI 318-05 (&amp; earlier) Clauses 21.4.4.3, 21.7.6.4</t>
  </si>
  <si>
    <t>Tie Spacing exceeds the maximum permitted for confinement purposes.</t>
  </si>
  <si>
    <t>CSA-A23.3-94 Clause 21.4.4</t>
  </si>
  <si>
    <t>ACI 318-11|08 Clause 21.6.4 or 21.9.6.5</t>
  </si>
  <si>
    <t>ACI 318-05 (&amp; earlier) Clause 21.4.4 or 21.7.6.5</t>
  </si>
  <si>
    <t>Ties Required for confinement purposes.</t>
  </si>
  <si>
    <t>ACI 318-11|08 Clause 21.9.6.4 or 21.9.6.5</t>
  </si>
  <si>
    <t>ACI 318-05 (&amp; earlier) Clause 21.7.6.4 or 21.7.6.5</t>
  </si>
  <si>
    <t>UBC Clause 1921.6.6.4 or 1921.6.6.5</t>
  </si>
  <si>
    <t>Insufficient concrete cover is provided for the steel shape.</t>
  </si>
  <si>
    <t>Composite</t>
  </si>
  <si>
    <t>The steel shape is too large for the column size specified.</t>
  </si>
  <si>
    <t>Fy of structural steel shape is not within an Acceptable range.</t>
  </si>
  <si>
    <t>CSA-A23.3 Clause 10.17.6, 300 &lt;= Fy &lt;= 350 MPa</t>
  </si>
  <si>
    <t>ACI 318-11|08 Clause 10.13.7.1 or 10.13.8.1, 40 &lt;= Fy &lt;= 50 ksi</t>
  </si>
  <si>
    <t>ACI 318-05 (&amp; earlier) Clause 10.16.7.2 or 10.16.8.2, 40 &lt;= Fy &lt;= 50 ksi</t>
  </si>
  <si>
    <t>UBC Clause 1910.16.7.2 or 1910.16.8.2, 40 &lt;= Fy &lt;= 50 ksi</t>
  </si>
  <si>
    <t>Number of Bars in Each Direction does not meet the minimum of 3.</t>
  </si>
  <si>
    <t>CSA-A23.3 Clause 10.19.6</t>
  </si>
  <si>
    <t>ACI 318 Clause 10.13.8.6 (2011|2008), 10.16.8.7 (2005 &amp; earlier)</t>
  </si>
  <si>
    <t>UBC Clause 1910.16.8.7</t>
  </si>
  <si>
    <t>Total Area of Steel (Vertical Bars + Steel Shape) has exceeded the allowable.</t>
  </si>
  <si>
    <t>CSA-A23.3 Clause 10.17.5, Ast + At &lt;= 0.2Ag</t>
  </si>
  <si>
    <t>Computed Cross-Sectional Area of the Steel Shape does not match the table value (&gt;5% difference). The model used to generate the N vs M diagram may not be adequate.</t>
  </si>
  <si>
    <t>Simplified Method of Shear Design cannot be used for this section.</t>
  </si>
  <si>
    <t>CSA-A23.3-14 Clause 11.3.6.3 or 11.3.6.1</t>
  </si>
  <si>
    <t>CSA-A23.3-04 Clause 11.3.6.3 or 11.3.6.1</t>
  </si>
  <si>
    <t>CSA-A23.3-94 Clause 11.3.1</t>
  </si>
  <si>
    <t>Maximum Concrete Strain has exceeded the limit.</t>
  </si>
  <si>
    <t>CSA-A23.3-14 Clause 21.5.7.5</t>
  </si>
  <si>
    <t>CSA-A23.3-04 Clause 21.6.7.4</t>
  </si>
  <si>
    <t>Squat wall zone reinforcing length does not meet the minimum.</t>
  </si>
  <si>
    <t>CSA-A23.3-04 Clause 21.7.4.6</t>
  </si>
  <si>
    <t>Interface Shear or Sliding Shear Utilization equals or exceeds Maximum.</t>
  </si>
  <si>
    <t>CSA-A23.3-14 Clause 11.5</t>
  </si>
  <si>
    <t>CSA-A23.3-04 Clause 11.5</t>
  </si>
  <si>
    <t>CSA-A23.3-94 Clause 11.6</t>
  </si>
  <si>
    <t>Slenderness effects provisions implemented may be unconservative and may not be appropriate.</t>
  </si>
  <si>
    <t>BS8110 / CP65 Clause 3.8.3.3</t>
  </si>
  <si>
    <t>Cannot generate alternative load cases for minimum moment evaluation. Load case limit reached.  The alternative load cases may or may not govern the capacity of the section.</t>
  </si>
  <si>
    <t>Area of longitudinal steel does not meet the minimum required for seismic purposes.</t>
  </si>
  <si>
    <t>CSA-A23.3-14 Clause 21.3.1.3.1 or 21.11.3.4.2</t>
  </si>
  <si>
    <t>CSA-A23.3-04 Update #3 Clause 21.3.2.1</t>
  </si>
  <si>
    <t>Steel Ratio (Rho) does not meet the minimum required for seismic purposes.</t>
  </si>
  <si>
    <t>A minimum of two(2) bars must be specified for seismic purposes.</t>
  </si>
  <si>
    <t>Hoops (or closed stirrups) required for seismic purposes.</t>
  </si>
  <si>
    <t>CSA-A23.3-14 Clause 21.3.1.4.1, 21.4.3.2 or 21.11.3.4.4</t>
  </si>
  <si>
    <t>CSA-A23.3-04 Update #3 Clause 2.2 (Definition of Hoop)</t>
  </si>
  <si>
    <t>Mr(pos) &gt;= 0.5*Mr(neg) or 1/3*Mr(neg) evaluated with Nf = 0 at face of joint.</t>
  </si>
  <si>
    <t>CSA-A23.3-14 Clause 21.3.1.3.2 or 21.4.3.1</t>
  </si>
  <si>
    <t>CSA-A23.3-04 Update #3 Clause 21.3.2.2 or 21.7.2.1.1</t>
  </si>
  <si>
    <t>Seismic beam provisions may not be applicable (column provisions more appropriate).</t>
  </si>
  <si>
    <t>CSA-A23.3-14 Clause 21.3.1 or 21.4</t>
  </si>
  <si>
    <t>CSA-A23.3-04 Update #3 Clause 21.3.2, 21.3.3, or 21.7.2.1</t>
  </si>
  <si>
    <t>Spacing of hoops (stirrups) has exceeded the maximum permitted.</t>
  </si>
  <si>
    <t>CSA-A23.3-14 Clause 21.3.1.4, 21.4.3 or 21.11.3.4</t>
  </si>
  <si>
    <t>CSA-A23.3-04 Update #3 Clause 21.3.3.2 or 21.7.2.1.2</t>
  </si>
  <si>
    <t>Compressive axial load applied has exceeded the limit for a beam.</t>
  </si>
  <si>
    <t>CSA-A23.3-14 Clause 21.3.1.1</t>
  </si>
  <si>
    <t>CSA-A23.3-04 Update #3 Clause 21.12.2.2 or 21.12.2.5</t>
  </si>
  <si>
    <t>Every corner and alternate bar must be laterally supported.</t>
  </si>
  <si>
    <t>CSA-A23.3-14 Clause 21.3.1.4.3</t>
  </si>
  <si>
    <t>CSA-A23.3-04 Update #3 Clause 21.3.3.3</t>
  </si>
  <si>
    <t>Some bars are more than 150mm away from a laterally supported bar.</t>
  </si>
  <si>
    <t>Stirrups required throughout length of beam for seismic purposes.</t>
  </si>
  <si>
    <t>CSA-A23.3-14 Clause 21.3.1.4.5, 21.4.3.3 or 21.11.3.4.2</t>
  </si>
  <si>
    <t>CSA-A23.3-04 Update #3 Clause 21.12.2.2, 21.12.2.5, or 21.3.3</t>
  </si>
  <si>
    <t>Transverse reinforcement provided is inadequate for confinement/anti-buckling.</t>
  </si>
  <si>
    <t>CSA-A23.3-14 Clause 21.3.2.6.2, 21.4.4.5</t>
  </si>
  <si>
    <t>CSA-A23.3-04 Update #3 Clause 21.4.4.2 or 21.7.2.2.5</t>
  </si>
  <si>
    <t>Transverse reinforcement provided is inadequate for buckling prevention.</t>
  </si>
  <si>
    <t>CSA-A23.3-14 Clause 21.3.2.6.3 or 21.3.2.6.7, 21.4.4.3, 21.11.3.3.2</t>
  </si>
  <si>
    <t>CSA-A23.3-04 Update #3 Clause 21.4.4.3, 21.4.4.7, 21.7.2.2.3, or 21.12.2.6(a)</t>
  </si>
  <si>
    <t>Spacing of laterally supported longitudinal bars has exceeded the limit.</t>
  </si>
  <si>
    <t>CSA-A23.3-14 Clause 21.3.2.6.4, 21.4.4.4</t>
  </si>
  <si>
    <t>CSA-A23.3-04 Update #3 Clause 21.4.4.4 or 21.7.2.2.4</t>
  </si>
  <si>
    <t>Neutral Axis Depth has exceeded the limit.</t>
  </si>
  <si>
    <t>CSA-A23.3-14 Clause 21.11.3.3.2</t>
  </si>
  <si>
    <t>CSA-A23.3-04 Update #3 Clause 21.12.2.6(c)</t>
  </si>
  <si>
    <t>Compressive axial load applied has exceeded the limit.</t>
  </si>
  <si>
    <r>
      <t>CSA-A23.3-14 Clause 8.5.1 or 21.2.7.1 (walls, R</t>
    </r>
    <r>
      <rPr>
        <vertAlign val="subscript"/>
        <sz val="11"/>
        <color theme="1"/>
        <rFont val="Aptos Narrow"/>
        <family val="2"/>
        <scheme val="minor"/>
      </rPr>
      <t>d</t>
    </r>
    <r>
      <rPr>
        <sz val="11"/>
        <color theme="1"/>
        <rFont val="Aptos Narrow"/>
        <family val="2"/>
        <scheme val="minor"/>
      </rPr>
      <t xml:space="preserve"> = 2.0)</t>
    </r>
  </si>
  <si>
    <r>
      <t>CSA-A23.3-04 Clause 8.5.1 or 21.2.7.1 (walls, R</t>
    </r>
    <r>
      <rPr>
        <vertAlign val="subscript"/>
        <sz val="11"/>
        <color theme="1"/>
        <rFont val="Aptos Narrow"/>
        <family val="2"/>
        <scheme val="minor"/>
      </rPr>
      <t>d</t>
    </r>
    <r>
      <rPr>
        <sz val="11"/>
        <color theme="1"/>
        <rFont val="Aptos Narrow"/>
        <family val="2"/>
        <scheme val="minor"/>
      </rPr>
      <t xml:space="preserve"> = 2.0)</t>
    </r>
  </si>
  <si>
    <r>
      <t>CSA-A23.3-14 Clause 8.6.1.1, 21.2.6.1, or 21.2.6.2 (walls, R</t>
    </r>
    <r>
      <rPr>
        <vertAlign val="subscript"/>
        <sz val="11"/>
        <color theme="1"/>
        <rFont val="Aptos Narrow"/>
        <family val="2"/>
        <scheme val="minor"/>
      </rPr>
      <t>d</t>
    </r>
    <r>
      <rPr>
        <sz val="11"/>
        <color theme="1"/>
        <rFont val="Aptos Narrow"/>
        <family val="2"/>
        <scheme val="minor"/>
      </rPr>
      <t xml:space="preserve"> = 2.0)</t>
    </r>
  </si>
  <si>
    <r>
      <t>CSA-A23.3-04 Clause 8.6.1.1, 21.2.6.1, or 21.2.6.2 (walls, R</t>
    </r>
    <r>
      <rPr>
        <vertAlign val="subscript"/>
        <sz val="11"/>
        <color theme="1"/>
        <rFont val="Aptos Narrow"/>
        <family val="2"/>
        <scheme val="minor"/>
      </rPr>
      <t>d</t>
    </r>
    <r>
      <rPr>
        <sz val="11"/>
        <color theme="1"/>
        <rFont val="Aptos Narrow"/>
        <family val="2"/>
        <scheme val="minor"/>
      </rPr>
      <t xml:space="preserve"> = 2.0)</t>
    </r>
  </si>
  <si>
    <t>#</t>
  </si>
  <si>
    <t>Acronyms:</t>
  </si>
  <si>
    <t>CBW - Column, Beam &amp; Wall</t>
  </si>
  <si>
    <t>NRA - Net Rentable Area</t>
  </si>
  <si>
    <t>EPD - Environmental Product Declaration</t>
  </si>
  <si>
    <t>Storey Height - 2.7 m</t>
  </si>
  <si>
    <r>
      <t>Net Rentable Area - 423 m</t>
    </r>
    <r>
      <rPr>
        <vertAlign val="superscript"/>
        <sz val="11"/>
        <color theme="1"/>
        <rFont val="Aptos Narrow"/>
        <family val="2"/>
        <scheme val="minor"/>
      </rPr>
      <t>2</t>
    </r>
    <r>
      <rPr>
        <sz val="11"/>
        <color rgb="FF000000"/>
        <rFont val="Times New Roman"/>
        <family val="1"/>
      </rPr>
      <t xml:space="preserve"> / Floor</t>
    </r>
  </si>
  <si>
    <r>
      <t>Gross Floor Area - 489 m</t>
    </r>
    <r>
      <rPr>
        <vertAlign val="superscript"/>
        <sz val="11"/>
        <color theme="1"/>
        <rFont val="Aptos Narrow"/>
        <family val="2"/>
        <scheme val="minor"/>
      </rPr>
      <t>2</t>
    </r>
    <r>
      <rPr>
        <sz val="11"/>
        <color rgb="FF000000"/>
        <rFont val="Times New Roman"/>
        <family val="1"/>
      </rPr>
      <t xml:space="preserve"> / Floor</t>
    </r>
  </si>
  <si>
    <t>Building Length - 35.6 m</t>
  </si>
  <si>
    <t>Building Width - 14.8 m</t>
  </si>
  <si>
    <t>Concrete Strength - 20 MPa</t>
  </si>
  <si>
    <t>Steel Strength - 400 MPa</t>
  </si>
  <si>
    <r>
      <t>INDUSTRY EPDs [kg CO</t>
    </r>
    <r>
      <rPr>
        <b/>
        <vertAlign val="subscript"/>
        <sz val="11"/>
        <color theme="1"/>
        <rFont val="Aptos Narrow"/>
        <family val="2"/>
        <scheme val="minor"/>
      </rPr>
      <t>2</t>
    </r>
    <r>
      <rPr>
        <b/>
        <sz val="11"/>
        <color theme="1"/>
        <rFont val="Aptos Narrow"/>
        <family val="2"/>
        <scheme val="minor"/>
      </rPr>
      <t>e / kg]</t>
    </r>
  </si>
  <si>
    <t>Concrete [kg]</t>
  </si>
  <si>
    <t>Steel [kg]</t>
  </si>
  <si>
    <t>% Difference</t>
  </si>
  <si>
    <t>CSA</t>
  </si>
  <si>
    <t>ACI</t>
  </si>
  <si>
    <t>Input</t>
  </si>
  <si>
    <t>% CBW Emissions Increase from 2.7m storey height</t>
  </si>
  <si>
    <t>Unit</t>
  </si>
  <si>
    <t>Load Weight</t>
  </si>
  <si>
    <t>Weight Unit</t>
  </si>
  <si>
    <t>Live</t>
  </si>
  <si>
    <t>Roof</t>
  </si>
  <si>
    <t>KPa</t>
  </si>
  <si>
    <t>Hallway</t>
  </si>
  <si>
    <t>Dead</t>
  </si>
  <si>
    <t>Superimposed</t>
  </si>
  <si>
    <t>Exterior Cladding</t>
  </si>
  <si>
    <t>KN/m</t>
  </si>
  <si>
    <t>Snow</t>
  </si>
  <si>
    <t>Rood Main Load</t>
  </si>
  <si>
    <t>Roof Drift Load</t>
  </si>
  <si>
    <t>Wind</t>
  </si>
  <si>
    <t>Leeward</t>
  </si>
  <si>
    <t>Side</t>
  </si>
  <si>
    <t>Windward - Maximum</t>
  </si>
  <si>
    <t>% Total Emissions Increase from 2.7m storey height</t>
  </si>
  <si>
    <t>Canadian Concrete EPD</t>
  </si>
  <si>
    <t>American Concrete EPD</t>
  </si>
  <si>
    <t>Canadian and American Steel EPD</t>
  </si>
  <si>
    <t xml:space="preserve">National Building Code of Canada </t>
  </si>
  <si>
    <t>Elevator Core Length - 9 m</t>
  </si>
  <si>
    <t>Elevator Core Width - 6 m</t>
  </si>
  <si>
    <t>Hallway Width - 1.5 m</t>
  </si>
  <si>
    <t>GWP - Global Warming Potential</t>
  </si>
  <si>
    <t>GFA - Gross Floor Area</t>
  </si>
  <si>
    <t>CSA - Canadian Standards Association</t>
  </si>
  <si>
    <t>ACI - American Concrete Institute</t>
  </si>
  <si>
    <t>Published</t>
  </si>
  <si>
    <t>Building Height Range</t>
  </si>
  <si>
    <t>TKM</t>
  </si>
  <si>
    <t>OTIS Gen2 Stream</t>
  </si>
  <si>
    <t>Up to 24</t>
  </si>
  <si>
    <t>Schindler 3300</t>
  </si>
  <si>
    <t>Up to 12</t>
  </si>
  <si>
    <t>Schindler 5000</t>
  </si>
  <si>
    <t>Up to 21 (Low-Mid)</t>
  </si>
  <si>
    <t>OTIS Gen3 Peak</t>
  </si>
  <si>
    <t>10-30 (Mid-High)</t>
  </si>
  <si>
    <t>KONE MonoSpace® 4 DX</t>
  </si>
  <si>
    <t>Up to 21</t>
  </si>
  <si>
    <t>Representative Travel Height (m)</t>
  </si>
  <si>
    <t>TKM - Tonne-Kilometer</t>
  </si>
  <si>
    <t>Table S3: Material GWP values used in study</t>
  </si>
  <si>
    <t>Table S4: Elevator GWP values used in study</t>
  </si>
  <si>
    <t>Table S8: Results of 2.4m storey height</t>
  </si>
  <si>
    <t>Table S9: Building Loads for a 10-Storey structure</t>
  </si>
  <si>
    <r>
      <t>CO</t>
    </r>
    <r>
      <rPr>
        <b/>
        <vertAlign val="subscript"/>
        <sz val="11"/>
        <color theme="1"/>
        <rFont val="Aptos Narrow"/>
        <family val="2"/>
        <scheme val="minor"/>
      </rPr>
      <t>2</t>
    </r>
    <r>
      <rPr>
        <b/>
        <sz val="11"/>
        <color theme="1"/>
        <rFont val="Aptos Narrow"/>
        <family val="2"/>
        <scheme val="minor"/>
      </rPr>
      <t>e [kg / TKM]</t>
    </r>
  </si>
  <si>
    <r>
      <t>Total CO</t>
    </r>
    <r>
      <rPr>
        <b/>
        <vertAlign val="subscript"/>
        <sz val="11"/>
        <color theme="1"/>
        <rFont val="Aptos Narrow"/>
        <family val="2"/>
        <scheme val="minor"/>
      </rPr>
      <t>2</t>
    </r>
    <r>
      <rPr>
        <b/>
        <sz val="11"/>
        <color theme="1"/>
        <rFont val="Aptos Narrow"/>
        <family val="2"/>
        <scheme val="minor"/>
      </rPr>
      <t>e [kg]</t>
    </r>
  </si>
  <si>
    <t>Average:</t>
  </si>
  <si>
    <t>Table S7: Foundation results for buildings using the same design parameters as Tables S1 &amp; S2</t>
  </si>
  <si>
    <t>Load Category</t>
  </si>
  <si>
    <t>Subcategory</t>
  </si>
  <si>
    <t>Table S5: All possible warning messages in S-Concrete that were designed against</t>
  </si>
  <si>
    <t>Slab Thickness [mm]</t>
  </si>
  <si>
    <r>
      <t>CBW CO</t>
    </r>
    <r>
      <rPr>
        <vertAlign val="subscript"/>
        <sz val="11"/>
        <color theme="1"/>
        <rFont val="Aptos Narrow"/>
        <family val="2"/>
        <scheme val="minor"/>
      </rPr>
      <t>2</t>
    </r>
    <r>
      <rPr>
        <sz val="11"/>
        <color theme="1"/>
        <rFont val="Aptos Narrow"/>
        <family val="2"/>
        <scheme val="minor"/>
      </rPr>
      <t>e [kg]</t>
    </r>
  </si>
  <si>
    <r>
      <t>CO</t>
    </r>
    <r>
      <rPr>
        <vertAlign val="subscript"/>
        <sz val="11"/>
        <color theme="1"/>
        <rFont val="Aptos Narrow"/>
        <family val="2"/>
        <scheme val="minor"/>
      </rPr>
      <t>2</t>
    </r>
    <r>
      <rPr>
        <sz val="11"/>
        <color theme="1"/>
        <rFont val="Aptos Narrow"/>
        <family val="2"/>
        <scheme val="minor"/>
      </rPr>
      <t>e [kg]</t>
    </r>
  </si>
  <si>
    <r>
      <t>Concrete CO</t>
    </r>
    <r>
      <rPr>
        <vertAlign val="subscript"/>
        <sz val="11"/>
        <color theme="1"/>
        <rFont val="Aptos Narrow"/>
        <family val="2"/>
        <scheme val="minor"/>
      </rPr>
      <t>2</t>
    </r>
    <r>
      <rPr>
        <sz val="11"/>
        <color theme="1"/>
        <rFont val="Aptos Narrow"/>
        <family val="2"/>
        <scheme val="minor"/>
      </rPr>
      <t>e [kg/NRA]</t>
    </r>
  </si>
  <si>
    <r>
      <t>Steel CO</t>
    </r>
    <r>
      <rPr>
        <vertAlign val="subscript"/>
        <sz val="11"/>
        <color theme="1"/>
        <rFont val="Aptos Narrow"/>
        <family val="2"/>
        <scheme val="minor"/>
      </rPr>
      <t>2</t>
    </r>
    <r>
      <rPr>
        <sz val="11"/>
        <color theme="1"/>
        <rFont val="Aptos Narrow"/>
        <family val="2"/>
        <scheme val="minor"/>
      </rPr>
      <t>e [kg/NRA]</t>
    </r>
  </si>
  <si>
    <t>Table S6: Results of largest design tranches per building</t>
  </si>
  <si>
    <t>% CBW Emissions Increase from 1 Storey / Tranche</t>
  </si>
  <si>
    <t>Does height matter? The Embodied impacts of tallness, slab thickness, building code and design tranches.</t>
  </si>
  <si>
    <t>Table S1: Structural results for a building using 20 MPa Concrete, 400MPa Steel, CSA-19 Code, 2.7m storey height and 1 Storey / tranche</t>
  </si>
  <si>
    <t>Table S2: Structural results for a building using 3000 PSI Concrete, 60KSI Steel, ACI-19 Code, 2.7m storey height and 1 Storey / tranche</t>
  </si>
  <si>
    <t>Storeys / tranche</t>
  </si>
  <si>
    <t>% Total Emissions Increase from increase tranches</t>
  </si>
  <si>
    <r>
      <t xml:space="preserve">The project workflow consists of one input, an iterative structural design loop, and two outputs, displayed in </t>
    </r>
    <r>
      <rPr>
        <sz val="11"/>
        <color theme="1"/>
        <rFont val="Aptos"/>
        <family val="2"/>
      </rPr>
      <t>Figure 5</t>
    </r>
    <r>
      <rPr>
        <sz val="12"/>
        <color theme="1"/>
        <rFont val="Times New Roman"/>
        <family val="1"/>
      </rPr>
      <t>. Starting with the project input, the 1</t>
    </r>
    <r>
      <rPr>
        <vertAlign val="superscript"/>
        <sz val="12"/>
        <color theme="1"/>
        <rFont val="Times New Roman"/>
        <family val="1"/>
      </rPr>
      <t>st</t>
    </r>
    <r>
      <rPr>
        <sz val="12"/>
        <color theme="1"/>
        <rFont val="Times New Roman"/>
        <family val="1"/>
      </rPr>
      <t xml:space="preserve"> Python file, “Python A – Building File Creation”, creates a structural building model which can then be imported into S-Frame. The Python code takes inputs, such as slab thickness, number of storeys and design tranches, and creates a .TEL file supported within S-Frame. The code also calculates and applies Dead, Live, Snow and Wind loads and load combinations, as well as support conditions and material properties. Once the file is created, the structural design loop begins, using the .TEL file as input. The structural design loop is necessary to ensure that the design of the members is near optimal. When the input file is created, placeholder values are used for the dimensions of the columns, beams and walls, and must be redesigned onc</t>
    </r>
    <r>
      <rPr>
        <sz val="8"/>
        <color theme="1"/>
        <rFont val="Aptos"/>
        <family val="2"/>
      </rPr>
      <t> </t>
    </r>
    <r>
      <rPr>
        <sz val="12"/>
        <color theme="1"/>
        <rFont val="Times New Roman"/>
        <family val="1"/>
      </rPr>
      <t>e initial results are generated. However, with new dimensions, the results continue to change and must be re-run. To do so automatically, this iterative structural design loop is created, which begins with the 2</t>
    </r>
    <r>
      <rPr>
        <vertAlign val="superscript"/>
        <sz val="12"/>
        <color theme="1"/>
        <rFont val="Times New Roman"/>
        <family val="1"/>
      </rPr>
      <t>nd</t>
    </r>
    <r>
      <rPr>
        <sz val="12"/>
        <color theme="1"/>
        <rFont val="Times New Roman"/>
        <family val="1"/>
      </rPr>
      <t xml:space="preserve"> Python code “Python B – Run Automation”. This code automates the process of importing the created .TEL file into S-Frame, meshing the finite elements, adding additional supports, and running a linear analysis. Once completed, Python B exports the member forces, nodal displacements and slab strip forces. Next, another automated Python code, “Python C – Section Design”, uses the exported member forces from the previous step as imports into S-Concrete’s Multistorey Designer (MSD). Here, the columns, beams and walls are designed to have a utilization ratio between 75% to 90% where possible. First, the columns are designed to have a square cross section, and a minimum steel ratio (rho) of 1%. Columns are divided into 3 categories, Corner, Internal and External, and the number of designs is determined by the amount of design tranches. For a 5-Storey building with 1 design traunche (5 storeys / design), 3 columns are designed. 1 for the corners, 1 for the internal columns and 1 for the external columns. Similarly, a 5-Storey building with 5 design tranches (1 storey / design) design 15 columns (5 for each of the 3 categories). For each design, an initial cross section area estimate is calculated by dividing the maximum design tranches’ axial load over the factored compressive strength, which is square rooted to find the dimension. This value is then rounded up to the nearest 25 mm increment. The minimum steel is then determined by multiplying the initial area by 1% and rounding up to the nearest bar. Once the initial design is input into S-Concrete by Python C, the MSD is run and provides a utilization ratio for both shear and axial + moment. If both values are below 90%, and at least one is above 75%, the design is complete. Then, the concrete and rebar quantities for the design are quantified. If at least one of the utilization ratios are above 90%, the column dimensions are increased depending on how far over the 90% threshold the value is. If the ratio is at 95%, the dimensions would increase by a single 25 mm increment. However, if the ratio is at 250%, the dimensions would increase by 100 mm each. If the new rho is now below 1%, the amount of rebar must be increased as well, and the MSD is run once more. Conversely, if both utilization ratios are below 75%, the column dimensions are decreased. Like the increase previously mentioned, the amount of decrease is dependent on how far below 75% the ratio is, and the MSD is rerun.  Once the result has converged to be between 75% and 90%, the quantities are calculated, and the automated code moves on to the next column design section. An exception to the above is that the columns cannot be smaller than 250 mm, therefore if both utilization ratios are less than 75%, but the column is at 250 mm, the design is complete. Additionally, S-Concrete has 37 column warnings and error checks, such as minimum clear spacing, minimum diameter and slenderness effects. These are displayed as messages on the MSD interface, and even if both ratios are within 75% to 90%, if an error message is present, the column dimensions and/or rebar must be redesigned to satisfy the warning messages, even if it moves the utilization ratios below 75%. Once every column section is designed, Python C moves on to design the coupling beams against shear and axial + moment.  With 2 coupling beams per storey, one on each side of the elevator openings, there are no subcategories of beams. Like columns, however, the number of designs depends on the design tranches. The minimum beam width of 250 mm, and a minimum top and bottom rho of 0.75% are used, as well as a closed stirrup. The beam depth is changed to determine the minimum depth that would satisfy the utilization ratio goal, and the rebar would be automatically updated to satisfy the minimum rho requirement. 42 additional beam checks included in S-Concrete had to be designed against as well. Lastly, the walls are designed against shear, axial + moment, and torsion. 2 C-Shaped walls per story are located on each side of the elevator shafts, separated by the opening to allow for passage into the elevators. Each C-Shaped wall is comprised of 2 short walls and 1 long wall. The wall design is therefore split into 2 subcategories, short and long, and designs each separately. Therefore, the number of wall sections designed is the number of design tranches multiplied by 2. The long walls have a minimum thickness of 150 mm, and the short walls are dependent on the coupling beams sitting atop them, typically 250 mm. The initial design of the wall thickness is based on axial compression, and once the MSD is run, the design is iterated based on the values of the utilization ratios and the 47 wall warning checks, typically governed by torsion. </t>
    </r>
  </si>
  <si>
    <r>
      <t xml:space="preserve">After every column, beam and wall is </t>
    </r>
    <r>
      <rPr>
        <sz val="8"/>
        <color theme="1"/>
        <rFont val="Aptos"/>
        <family val="2"/>
      </rPr>
      <t> </t>
    </r>
    <r>
      <rPr>
        <sz val="12"/>
        <color theme="1"/>
        <rFont val="Times New Roman"/>
        <family val="1"/>
      </rPr>
      <t xml:space="preserve">designed, the code calculates the total quantities of steel and concrete. If the design is similar in dimension to the previous iteration, the design loop is completed. If, however, the results differ, such as they would between the placeholder values and the first full iteration, the design loop continues. Here, the new dimensions for the columns, beams and walls are used as inputs in “Python A - Building File Creation”, and a new .TEL file is created with the updated dimensions. Python B is then used to input the new file back into S-Frame, and the process of running the linear analysis, exporting the member forces, displacements &amp; strip forces, and designing columns, beams &amp; walls is started again until the design converges. This entire process can be run by itself without supervision, simplifying the tedious process of iterative structural design. </t>
    </r>
  </si>
  <si>
    <t>Columns / Floor</t>
  </si>
  <si>
    <t>Floor(s)</t>
  </si>
  <si>
    <t>Corner Columns</t>
  </si>
  <si>
    <t>Name</t>
  </si>
  <si>
    <t>Quantity</t>
  </si>
  <si>
    <t>11 - 12</t>
  </si>
  <si>
    <t>12 - 13</t>
  </si>
  <si>
    <t>13 - 14</t>
  </si>
  <si>
    <t>14 - 15</t>
  </si>
  <si>
    <t>15 - 16</t>
  </si>
  <si>
    <t>16 - 17</t>
  </si>
  <si>
    <t>17 - 18</t>
  </si>
  <si>
    <t>18 - 19</t>
  </si>
  <si>
    <t>19 - 20</t>
  </si>
  <si>
    <t>2 - 3</t>
  </si>
  <si>
    <t>20 - 21</t>
  </si>
  <si>
    <t>3 - 4</t>
  </si>
  <si>
    <t>4 - 5</t>
  </si>
  <si>
    <t>5 - 6</t>
  </si>
  <si>
    <t>6 - 7</t>
  </si>
  <si>
    <t>7 - 8</t>
  </si>
  <si>
    <t>8 - 9</t>
  </si>
  <si>
    <t>9 - 10</t>
  </si>
  <si>
    <t>1 - 2</t>
  </si>
  <si>
    <t>10 - 11</t>
  </si>
  <si>
    <t>Exterior Columns</t>
  </si>
  <si>
    <t>Interior Columns</t>
  </si>
  <si>
    <t>Long Walls</t>
  </si>
  <si>
    <t>Short Walls</t>
  </si>
  <si>
    <t>NA</t>
  </si>
  <si>
    <t>10</t>
  </si>
  <si>
    <t>11</t>
  </si>
  <si>
    <t>12</t>
  </si>
  <si>
    <t>13</t>
  </si>
  <si>
    <t>14</t>
  </si>
  <si>
    <t>15</t>
  </si>
  <si>
    <t>16</t>
  </si>
  <si>
    <t>17</t>
  </si>
  <si>
    <t>18</t>
  </si>
  <si>
    <t>19</t>
  </si>
  <si>
    <t>2</t>
  </si>
  <si>
    <t>20</t>
  </si>
  <si>
    <t>21</t>
  </si>
  <si>
    <t>3</t>
  </si>
  <si>
    <t>4</t>
  </si>
  <si>
    <t>5</t>
  </si>
  <si>
    <t>6</t>
  </si>
  <si>
    <t>7</t>
  </si>
  <si>
    <t>8</t>
  </si>
  <si>
    <t>9</t>
  </si>
  <si>
    <t>Table S10: Columns per slab thickness</t>
  </si>
  <si>
    <t>Table S11: S-Concrete results for CSA 2 storey building, 250 mm slab, 2 run iterations</t>
  </si>
  <si>
    <t xml:space="preserve">After the column, beam and wall design is finalized, the slabs and foundations are designed and quantified. For designing the slabs, the exported slab strip forces from the final iteration of the S-Frame structural model are the inputs in “Python D – Slab Design”. The floor slab rebar is then designed against the slab strip moments and shear forces. For this to take place, the slabs are subdivided into 1-dimensional strips in the initial model creation, completed by ‘Python A’. The width of the strips is taken as 2 metres based on a slab strip study conducted to find the optimal number of strips in each direction. With these strips, the slab forces are averaged over their width to get a representative value for that area. There are 8 strips along the length, and 16 along the width due to a roughly 2:1 aspect ratio. The reinforcement for the 24 strips per floor is calculated and quantified. </t>
  </si>
  <si>
    <t xml:space="preserve">Lastly, the foundations are designed, completed manually to optimize the substructure due to high design variability. Support reactions exported from the final iteration of the S-Frame model are used as inputs into S-Foundation as substructure loads. The footings are initially designed to withstand soil bearing, governing the footprint. If the area demand is too high, piles are used, inserted 10 metres deep into bedrock. The thickness and rebar within the footing are designed to withstand one-way shear, punching shear and flexure. The piles are designed to withstand axial + moment, shear + torsion and both vertical and lateral deflection. </t>
  </si>
  <si>
    <t>National Ready Mixed Concrete Association (NRMCA). Environmental Product Declaration. (2019).</t>
  </si>
  <si>
    <t>Concrete Reinforcing Steel Institute (CRSI). Environmental Product Declaration. (2022).</t>
  </si>
  <si>
    <t>Concrete Ontario. Environmental Product Declaration. (2022).</t>
  </si>
  <si>
    <t>Reference</t>
  </si>
  <si>
    <t>Link</t>
  </si>
  <si>
    <t>Schindler. Schindler 5000 Environmental Product Declaration. (2024).</t>
  </si>
  <si>
    <t>Schindler. Schindler 3300 Environmental Product Declaration. (2024).</t>
  </si>
  <si>
    <t>OTIS. Gen3 Peak Environmental Product Declaration. (2022).</t>
  </si>
  <si>
    <t>OTIS. Gen2 Stream Environmental Product Declaration. (2023).</t>
  </si>
  <si>
    <t>Kone. MonoSpace 4 DX Environmental Product Declaration. (2024).</t>
  </si>
  <si>
    <t>Altair. S-CONCRETE 2021.1 Reference Manual. 2021.</t>
  </si>
  <si>
    <t>S-Concrete Manual</t>
  </si>
  <si>
    <t>Canadian Comission on Building and Fire Codes. National Building Code of Canada 2020. (2020).</t>
  </si>
  <si>
    <t>Depth [mm]</t>
  </si>
  <si>
    <t>Concrete [kg/m]</t>
  </si>
  <si>
    <t>Steel [kg/m]</t>
  </si>
  <si>
    <t>Length [m]</t>
  </si>
  <si>
    <t>Width [mm]</t>
  </si>
  <si>
    <t>Maximum Spacing [m]</t>
  </si>
  <si>
    <t>TKM (Tonne-Kilometre) is calculated by multiplying the average car load in tonnes with the lifetime distance travelled in kilometers. The average car load is the rated lift load multiplied by the percentage rated load from Table 3 in ISO 25745-2. The lifetime distance travelled is taken as the product of the one way average travel distance, number of trips per day, operating days per year and the service lifetime.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</si>
</sst>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20" x14ac:knownFonts="1">
    <font>
      <sz val="11"/>
      <color theme="1"/>
      <name val="Aptos Narrow"/>
      <family val="2"/>
      <scheme val="minor"/>
    </font>
    <font>
      <b/>
      <sz val="11"/>
      <color theme="1"/>
      <name val="Aptos Narrow"/>
      <family val="2"/>
      <scheme val="minor"/>
    </font>
    <font>
      <sz val="11"/>
      <color theme="0"/>
      <name val="Aptos Narrow"/>
      <family val="2"/>
      <scheme val="minor"/>
    </font>
    <font>
      <vertAlign val="subscript"/>
      <sz val="11"/>
      <color theme="1"/>
      <name val="Aptos Narrow"/>
      <family val="2"/>
      <scheme val="minor"/>
    </font>
    <font>
      <u/>
      <sz val="11"/>
      <color theme="10"/>
      <name val="Aptos Narrow"/>
      <family val="2"/>
      <scheme val="minor"/>
    </font>
    <font>
      <b/>
      <sz val="11"/>
      <color rgb="FF000000"/>
      <name val="Times New Roman"/>
      <family val="1"/>
    </font>
    <font>
      <i/>
      <sz val="11"/>
      <color rgb="FF000000"/>
      <name val="Times New Roman"/>
      <family val="1"/>
    </font>
    <font>
      <sz val="11"/>
      <color rgb="FF000000"/>
      <name val="Times New Roman"/>
      <family val="1"/>
    </font>
    <font>
      <sz val="11"/>
      <color theme="1"/>
      <name val="Times New Roman"/>
      <family val="1"/>
    </font>
    <font>
      <b/>
      <sz val="11"/>
      <color theme="1"/>
      <name val="Times New Roman"/>
      <family val="1"/>
    </font>
    <font>
      <u/>
      <sz val="11"/>
      <color theme="1"/>
      <name val="Aptos Narrow"/>
      <family val="2"/>
      <scheme val="minor"/>
    </font>
    <font>
      <vertAlign val="superscript"/>
      <sz val="11"/>
      <color theme="1"/>
      <name val="Aptos Narrow"/>
      <family val="2"/>
      <scheme val="minor"/>
    </font>
    <font>
      <b/>
      <sz val="12"/>
      <name val="Times New Roman"/>
      <family val="1"/>
    </font>
    <font>
      <sz val="11"/>
      <color theme="1"/>
      <name val="Aptos Narrow"/>
      <family val="2"/>
      <scheme val="minor"/>
    </font>
    <font>
      <b/>
      <vertAlign val="subscript"/>
      <sz val="11"/>
      <color theme="1"/>
      <name val="Aptos Narrow"/>
      <family val="2"/>
      <scheme val="minor"/>
    </font>
    <font>
      <sz val="11"/>
      <color theme="1"/>
      <name val="Aptos"/>
      <family val="2"/>
    </font>
    <font>
      <sz val="12"/>
      <color theme="1"/>
      <name val="Times New Roman"/>
      <family val="1"/>
    </font>
    <font>
      <vertAlign val="superscript"/>
      <sz val="12"/>
      <color theme="1"/>
      <name val="Times New Roman"/>
      <family val="1"/>
    </font>
    <font>
      <sz val="8"/>
      <color theme="1"/>
      <name val="Aptos"/>
      <family val="2"/>
    </font>
    <font>
      <sz val="8"/>
      <name val="Aptos Narrow"/>
      <family val="2"/>
      <scheme val="minor"/>
    </font>
  </fonts>
  <fills count="7">
    <fill>
      <patternFill patternType="none"/>
    </fill>
    <fill>
      <patternFill patternType="gray125"/>
    </fill>
    <fill>
      <patternFill patternType="solid">
        <fgColor theme="2"/>
        <bgColor indexed="64"/>
      </patternFill>
    </fill>
    <fill>
      <patternFill patternType="solid">
        <fgColor theme="2" tint="-0.249977111117893"/>
        <bgColor indexed="64"/>
      </patternFill>
    </fill>
    <fill>
      <patternFill patternType="solid">
        <fgColor theme="2" tint="-0.749992370372631"/>
        <bgColor indexed="64"/>
      </patternFill>
    </fill>
    <fill>
      <patternFill patternType="solid">
        <fgColor theme="2" tint="-9.9978637043366805E-2"/>
        <bgColor indexed="64"/>
      </patternFill>
    </fill>
    <fill>
      <patternFill patternType="solid">
        <fgColor rgb="FFD8D8D8"/>
        <bgColor indexed="64"/>
      </patternFill>
    </fill>
  </fills>
  <borders count="2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4" fillId="0" borderId="0" applyNumberFormat="0" applyFill="0" applyBorder="0" applyAlignment="0" applyProtection="0"/>
    <xf numFmtId="9" fontId="13" fillId="0" borderId="0" applyFont="0" applyFill="0" applyBorder="0" applyAlignment="0" applyProtection="0"/>
  </cellStyleXfs>
  <cellXfs count="120">
    <xf numFmtId="0" fontId="0" fillId="0" borderId="0" xfId="0"/>
    <xf numFmtId="0" fontId="0" fillId="0" borderId="1" xfId="0" applyBorder="1"/>
    <xf numFmtId="0" fontId="0" fillId="0" borderId="7" xfId="0" applyBorder="1"/>
    <xf numFmtId="0" fontId="0" fillId="3" borderId="1" xfId="0" applyFill="1" applyBorder="1"/>
    <xf numFmtId="0" fontId="0" fillId="3" borderId="2" xfId="0" applyFill="1" applyBorder="1"/>
    <xf numFmtId="0" fontId="1" fillId="3" borderId="3" xfId="0" applyFont="1" applyFill="1" applyBorder="1" applyAlignment="1">
      <alignment horizontal="center" vertical="center"/>
    </xf>
    <xf numFmtId="0" fontId="0" fillId="2" borderId="9" xfId="0" applyFill="1" applyBorder="1"/>
    <xf numFmtId="0" fontId="0" fillId="2" borderId="10" xfId="0" applyFill="1" applyBorder="1"/>
    <xf numFmtId="0" fontId="0" fillId="2" borderId="11" xfId="0" applyFill="1" applyBorder="1"/>
    <xf numFmtId="0" fontId="0" fillId="0" borderId="4" xfId="0" applyBorder="1" applyAlignment="1">
      <alignment horizontal="center" vertical="center"/>
    </xf>
    <xf numFmtId="0" fontId="0" fillId="0" borderId="0" xfId="0" applyAlignment="1">
      <alignment horizontal="center" vertical="center"/>
    </xf>
    <xf numFmtId="11" fontId="0" fillId="0" borderId="0" xfId="0" applyNumberFormat="1" applyAlignment="1">
      <alignment horizontal="center" vertical="center"/>
    </xf>
    <xf numFmtId="1" fontId="0" fillId="0" borderId="5" xfId="0" applyNumberForma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11" fontId="0" fillId="0" borderId="7" xfId="0" applyNumberFormat="1" applyBorder="1" applyAlignment="1">
      <alignment horizontal="center" vertical="center"/>
    </xf>
    <xf numFmtId="1" fontId="0" fillId="0" borderId="8" xfId="0" applyNumberForma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11" fontId="0" fillId="0" borderId="2" xfId="0" applyNumberFormat="1" applyBorder="1" applyAlignment="1">
      <alignment horizontal="center" vertical="center"/>
    </xf>
    <xf numFmtId="1" fontId="0" fillId="0" borderId="3" xfId="0" applyNumberFormat="1" applyBorder="1" applyAlignment="1">
      <alignment horizontal="center" vertical="center"/>
    </xf>
    <xf numFmtId="0" fontId="5" fillId="0" borderId="0" xfId="0" applyFont="1" applyAlignment="1">
      <alignment vertical="center"/>
    </xf>
    <xf numFmtId="0" fontId="7" fillId="0" borderId="0" xfId="0" applyFont="1" applyAlignment="1">
      <alignment vertical="center"/>
    </xf>
    <xf numFmtId="0" fontId="8" fillId="0" borderId="0" xfId="0" applyFont="1" applyAlignment="1">
      <alignment horizontal="justify" vertical="center"/>
    </xf>
    <xf numFmtId="0" fontId="9" fillId="0" borderId="0" xfId="0" applyFont="1" applyAlignment="1">
      <alignment vertical="center"/>
    </xf>
    <xf numFmtId="0" fontId="4" fillId="0" borderId="0" xfId="1" applyAlignment="1">
      <alignment vertical="center"/>
    </xf>
    <xf numFmtId="0" fontId="6" fillId="0" borderId="0" xfId="0" applyFont="1" applyAlignment="1">
      <alignment vertical="center" wrapText="1"/>
    </xf>
    <xf numFmtId="0" fontId="10" fillId="0" borderId="2" xfId="0" applyFont="1" applyBorder="1" applyAlignment="1">
      <alignment horizontal="center" vertical="center"/>
    </xf>
    <xf numFmtId="0" fontId="12" fillId="0" borderId="0" xfId="0" applyFont="1" applyAlignment="1">
      <alignment vertical="center"/>
    </xf>
    <xf numFmtId="0" fontId="1" fillId="6" borderId="13" xfId="0" applyFont="1" applyFill="1" applyBorder="1" applyAlignment="1">
      <alignment horizontal="center" vertical="center" wrapText="1"/>
    </xf>
    <xf numFmtId="0" fontId="0" fillId="0" borderId="14" xfId="0" applyBorder="1" applyAlignment="1">
      <alignment vertical="center" wrapText="1"/>
    </xf>
    <xf numFmtId="0" fontId="0" fillId="0" borderId="14" xfId="0" applyBorder="1" applyAlignment="1">
      <alignment horizontal="center" vertical="center" wrapText="1"/>
    </xf>
    <xf numFmtId="0" fontId="0" fillId="0" borderId="15" xfId="0" applyBorder="1" applyAlignment="1">
      <alignment vertical="center" wrapText="1"/>
    </xf>
    <xf numFmtId="0" fontId="0" fillId="0" borderId="15" xfId="0" applyBorder="1" applyAlignment="1">
      <alignment horizontal="center" vertical="center" wrapText="1"/>
    </xf>
    <xf numFmtId="0" fontId="1" fillId="6" borderId="12" xfId="0" applyFont="1" applyFill="1" applyBorder="1" applyAlignment="1">
      <alignment horizontal="center" vertical="center" wrapText="1"/>
    </xf>
    <xf numFmtId="0" fontId="0" fillId="2" borderId="11" xfId="0" applyFill="1" applyBorder="1" applyAlignment="1">
      <alignment horizontal="center" vertical="center"/>
    </xf>
    <xf numFmtId="0" fontId="0" fillId="2" borderId="10" xfId="0" applyFill="1" applyBorder="1" applyAlignment="1">
      <alignment horizontal="center" vertical="center"/>
    </xf>
    <xf numFmtId="0" fontId="10" fillId="0" borderId="4" xfId="0" applyFont="1" applyBorder="1" applyAlignment="1">
      <alignment horizontal="center" vertical="center"/>
    </xf>
    <xf numFmtId="0" fontId="10" fillId="0" borderId="3" xfId="0" applyFont="1" applyBorder="1" applyAlignment="1">
      <alignment horizontal="center" vertical="center"/>
    </xf>
    <xf numFmtId="0" fontId="0" fillId="0" borderId="5" xfId="0" applyBorder="1" applyAlignment="1">
      <alignment horizontal="center" vertical="center"/>
    </xf>
    <xf numFmtId="0" fontId="0" fillId="0" borderId="4" xfId="0" applyBorder="1"/>
    <xf numFmtId="11" fontId="0" fillId="0" borderId="0" xfId="0" applyNumberFormat="1"/>
    <xf numFmtId="165" fontId="0" fillId="0" borderId="5" xfId="2" applyNumberFormat="1" applyFont="1" applyBorder="1"/>
    <xf numFmtId="0" fontId="0" fillId="0" borderId="6" xfId="0" applyBorder="1"/>
    <xf numFmtId="11" fontId="0" fillId="0" borderId="7" xfId="0" applyNumberFormat="1" applyBorder="1"/>
    <xf numFmtId="165" fontId="0" fillId="0" borderId="8" xfId="2" applyNumberFormat="1" applyFont="1" applyBorder="1"/>
    <xf numFmtId="0" fontId="0" fillId="2" borderId="10" xfId="0" applyFill="1" applyBorder="1" applyAlignment="1">
      <alignment horizontal="center"/>
    </xf>
    <xf numFmtId="0" fontId="1" fillId="3" borderId="3" xfId="0" applyFont="1" applyFill="1" applyBorder="1" applyAlignment="1">
      <alignment vertical="center"/>
    </xf>
    <xf numFmtId="164" fontId="0" fillId="0" borderId="0" xfId="0" applyNumberFormat="1"/>
    <xf numFmtId="9" fontId="0" fillId="0" borderId="5" xfId="2" applyFont="1" applyBorder="1"/>
    <xf numFmtId="0" fontId="0" fillId="0" borderId="0" xfId="2" applyNumberFormat="1" applyFont="1" applyBorder="1"/>
    <xf numFmtId="164" fontId="0" fillId="0" borderId="7" xfId="0" applyNumberFormat="1" applyBorder="1"/>
    <xf numFmtId="9" fontId="0" fillId="0" borderId="8" xfId="2" applyFont="1" applyBorder="1"/>
    <xf numFmtId="11" fontId="0" fillId="0" borderId="2" xfId="0" applyNumberFormat="1" applyBorder="1"/>
    <xf numFmtId="0" fontId="1" fillId="3" borderId="9" xfId="0" applyFont="1" applyFill="1" applyBorder="1" applyAlignment="1">
      <alignment vertical="center"/>
    </xf>
    <xf numFmtId="0" fontId="1" fillId="3" borderId="19" xfId="0" applyFont="1" applyFill="1" applyBorder="1" applyAlignment="1">
      <alignment vertical="center"/>
    </xf>
    <xf numFmtId="0" fontId="0" fillId="0" borderId="5" xfId="0" applyBorder="1"/>
    <xf numFmtId="2" fontId="0" fillId="0" borderId="0" xfId="0" applyNumberFormat="1"/>
    <xf numFmtId="0" fontId="0" fillId="0" borderId="8" xfId="0" applyBorder="1"/>
    <xf numFmtId="0" fontId="4" fillId="0" borderId="0" xfId="1" applyAlignment="1">
      <alignment horizontal="center"/>
    </xf>
    <xf numFmtId="0" fontId="0" fillId="2" borderId="19" xfId="0" applyFill="1" applyBorder="1" applyAlignment="1">
      <alignment horizontal="center" vertical="center"/>
    </xf>
    <xf numFmtId="0" fontId="0" fillId="2" borderId="19" xfId="0" applyFill="1" applyBorder="1" applyAlignment="1">
      <alignment horizontal="center"/>
    </xf>
    <xf numFmtId="0" fontId="0" fillId="0" borderId="2" xfId="0" applyBorder="1"/>
    <xf numFmtId="165" fontId="0" fillId="0" borderId="3" xfId="2" applyNumberFormat="1" applyFont="1" applyBorder="1"/>
    <xf numFmtId="165" fontId="0" fillId="0" borderId="2" xfId="2" applyNumberFormat="1" applyFont="1" applyBorder="1"/>
    <xf numFmtId="165" fontId="0" fillId="0" borderId="0" xfId="2" applyNumberFormat="1" applyFont="1" applyBorder="1"/>
    <xf numFmtId="165" fontId="0" fillId="0" borderId="7" xfId="2" applyNumberFormat="1" applyFont="1" applyBorder="1"/>
    <xf numFmtId="0" fontId="10" fillId="0" borderId="6" xfId="0" applyFont="1" applyBorder="1" applyAlignment="1">
      <alignment horizontal="center" vertical="center"/>
    </xf>
    <xf numFmtId="0" fontId="0" fillId="0" borderId="8" xfId="0" applyBorder="1" applyAlignment="1">
      <alignment horizontal="center" vertical="center"/>
    </xf>
    <xf numFmtId="0" fontId="1" fillId="5" borderId="4" xfId="0" applyFont="1" applyFill="1" applyBorder="1"/>
    <xf numFmtId="0" fontId="1" fillId="5" borderId="0" xfId="0" applyFont="1" applyFill="1"/>
    <xf numFmtId="0" fontId="1" fillId="5" borderId="5" xfId="0" applyFont="1" applyFill="1" applyBorder="1"/>
    <xf numFmtId="14" fontId="13" fillId="0" borderId="4" xfId="1" applyNumberFormat="1" applyFont="1" applyBorder="1"/>
    <xf numFmtId="0" fontId="4" fillId="0" borderId="0" xfId="1" applyBorder="1"/>
    <xf numFmtId="11" fontId="0" fillId="0" borderId="5" xfId="0" applyNumberFormat="1" applyBorder="1"/>
    <xf numFmtId="14" fontId="13" fillId="0" borderId="6" xfId="1" applyNumberFormat="1" applyFont="1" applyBorder="1"/>
    <xf numFmtId="0" fontId="1" fillId="0" borderId="9" xfId="0" applyFont="1" applyBorder="1"/>
    <xf numFmtId="11" fontId="0" fillId="0" borderId="11" xfId="0" applyNumberFormat="1" applyBorder="1"/>
    <xf numFmtId="49" fontId="0" fillId="0" borderId="2" xfId="0" applyNumberFormat="1" applyBorder="1"/>
    <xf numFmtId="1" fontId="0" fillId="0" borderId="2" xfId="0" applyNumberFormat="1" applyBorder="1"/>
    <xf numFmtId="1" fontId="0" fillId="0" borderId="3" xfId="0" applyNumberFormat="1" applyBorder="1"/>
    <xf numFmtId="49" fontId="0" fillId="0" borderId="0" xfId="0" applyNumberFormat="1"/>
    <xf numFmtId="1" fontId="0" fillId="0" borderId="0" xfId="0" applyNumberFormat="1"/>
    <xf numFmtId="1" fontId="0" fillId="0" borderId="5" xfId="0" applyNumberFormat="1" applyBorder="1"/>
    <xf numFmtId="0" fontId="0" fillId="0" borderId="0" xfId="0" applyAlignment="1">
      <alignment horizontal="right"/>
    </xf>
    <xf numFmtId="49" fontId="0" fillId="0" borderId="7" xfId="0" applyNumberFormat="1" applyBorder="1"/>
    <xf numFmtId="0" fontId="0" fillId="0" borderId="7" xfId="0" applyBorder="1" applyAlignment="1">
      <alignment horizontal="right"/>
    </xf>
    <xf numFmtId="1" fontId="0" fillId="0" borderId="7" xfId="0" applyNumberFormat="1" applyBorder="1"/>
    <xf numFmtId="1" fontId="0" fillId="0" borderId="8" xfId="0" applyNumberFormat="1" applyBorder="1"/>
    <xf numFmtId="0" fontId="16" fillId="0" borderId="0" xfId="0" applyFont="1" applyAlignment="1">
      <alignment vertical="center" wrapText="1"/>
    </xf>
    <xf numFmtId="0" fontId="0" fillId="0" borderId="0" xfId="0" applyAlignment="1">
      <alignment horizontal="right" vertical="center"/>
    </xf>
    <xf numFmtId="0" fontId="0" fillId="0" borderId="0" xfId="0" applyAlignment="1">
      <alignment horizontal="left" vertical="center" indent="1"/>
    </xf>
    <xf numFmtId="0" fontId="4" fillId="0" borderId="0" xfId="1" applyAlignment="1">
      <alignment horizontal="left" vertical="center"/>
    </xf>
    <xf numFmtId="0" fontId="0" fillId="0" borderId="0" xfId="0" applyAlignment="1">
      <alignment horizontal="left"/>
    </xf>
    <xf numFmtId="0" fontId="1" fillId="3" borderId="9" xfId="0" applyFont="1" applyFill="1" applyBorder="1" applyAlignment="1">
      <alignment horizontal="center"/>
    </xf>
    <xf numFmtId="0" fontId="1" fillId="3" borderId="2" xfId="0" applyFont="1" applyFill="1" applyBorder="1" applyAlignment="1">
      <alignment horizontal="center" vertical="center"/>
    </xf>
    <xf numFmtId="0" fontId="2" fillId="4" borderId="7" xfId="0" applyFont="1" applyFill="1" applyBorder="1" applyAlignment="1">
      <alignment horizontal="center"/>
    </xf>
    <xf numFmtId="0" fontId="0" fillId="0" borderId="0" xfId="0" applyAlignment="1">
      <alignment horizontal="center" wrapText="1"/>
    </xf>
    <xf numFmtId="0" fontId="2" fillId="4" borderId="9" xfId="0" applyFont="1" applyFill="1" applyBorder="1" applyAlignment="1">
      <alignment horizontal="center"/>
    </xf>
    <xf numFmtId="0" fontId="2" fillId="4" borderId="10" xfId="0" applyFont="1" applyFill="1" applyBorder="1" applyAlignment="1">
      <alignment horizontal="center"/>
    </xf>
    <xf numFmtId="0" fontId="2" fillId="4" borderId="11" xfId="0" applyFont="1" applyFill="1" applyBorder="1" applyAlignment="1">
      <alignment horizontal="center"/>
    </xf>
    <xf numFmtId="0" fontId="1" fillId="5" borderId="9" xfId="0" applyFont="1" applyFill="1" applyBorder="1" applyAlignment="1">
      <alignment horizontal="center"/>
    </xf>
    <xf numFmtId="0" fontId="1" fillId="5" borderId="10" xfId="0" applyFont="1" applyFill="1" applyBorder="1" applyAlignment="1">
      <alignment horizontal="center"/>
    </xf>
    <xf numFmtId="0" fontId="1" fillId="5" borderId="11" xfId="0" applyFont="1" applyFill="1" applyBorder="1" applyAlignment="1">
      <alignment horizontal="center"/>
    </xf>
    <xf numFmtId="0" fontId="2" fillId="4" borderId="1" xfId="0" applyFont="1" applyFill="1" applyBorder="1" applyAlignment="1">
      <alignment horizontal="center"/>
    </xf>
    <xf numFmtId="0" fontId="2" fillId="4" borderId="2" xfId="0" applyFont="1" applyFill="1" applyBorder="1" applyAlignment="1">
      <alignment horizontal="center"/>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6" xfId="0" applyBorder="1" applyAlignment="1">
      <alignment vertical="center" wrapText="1"/>
    </xf>
    <xf numFmtId="0" fontId="0" fillId="0" borderId="18" xfId="0" applyBorder="1" applyAlignment="1">
      <alignment vertical="center" wrapText="1"/>
    </xf>
    <xf numFmtId="0" fontId="0" fillId="0" borderId="17" xfId="0" applyBorder="1" applyAlignment="1">
      <alignment vertical="center" wrapText="1"/>
    </xf>
    <xf numFmtId="0" fontId="2" fillId="4" borderId="0" xfId="0" applyFont="1" applyFill="1" applyAlignment="1">
      <alignment horizontal="center" vertical="center"/>
    </xf>
    <xf numFmtId="0" fontId="2" fillId="4" borderId="6" xfId="0" applyFont="1" applyFill="1" applyBorder="1" applyAlignment="1">
      <alignment horizontal="center" vertical="center"/>
    </xf>
    <xf numFmtId="0" fontId="2" fillId="4" borderId="7" xfId="0" applyFont="1" applyFill="1" applyBorder="1" applyAlignment="1">
      <alignment horizontal="center" vertical="center"/>
    </xf>
    <xf numFmtId="0" fontId="1" fillId="3" borderId="9" xfId="0" applyFont="1" applyFill="1" applyBorder="1" applyAlignment="1">
      <alignment horizontal="center" vertical="center"/>
    </xf>
    <xf numFmtId="0" fontId="1" fillId="3" borderId="10" xfId="0" applyFont="1" applyFill="1" applyBorder="1" applyAlignment="1">
      <alignment horizontal="center" vertical="center"/>
    </xf>
    <xf numFmtId="0" fontId="1" fillId="3" borderId="11" xfId="0" applyFont="1" applyFill="1" applyBorder="1" applyAlignment="1">
      <alignment horizontal="center" vertical="center"/>
    </xf>
    <xf numFmtId="0" fontId="1" fillId="3" borderId="1" xfId="0" applyFont="1" applyFill="1" applyBorder="1" applyAlignment="1">
      <alignment horizontal="center" vertical="center"/>
    </xf>
    <xf numFmtId="0" fontId="1" fillId="3" borderId="3" xfId="0" applyFont="1" applyFill="1" applyBorder="1" applyAlignment="1">
      <alignment horizontal="center" vertical="center"/>
    </xf>
  </cellXfs>
  <cellStyles count="3">
    <cellStyle name="Hyperlink" xfId="1"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aldrick.arceo@mail.utoronto.ca"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8" Type="http://schemas.openxmlformats.org/officeDocument/2006/relationships/hyperlink" Target="https://api.environdec.com/api/v1/EPDLibrary/Files/f91bb02f-932e-4d78-1574-08dcbb7231f5/Data" TargetMode="External"/><Relationship Id="rId3" Type="http://schemas.openxmlformats.org/officeDocument/2006/relationships/hyperlink" Target="https://long-canada.arcelormittal.com/wp-content/uploads/2020/01/01_ArcelorMittal_EPD_FINAL_CSA_locked.pdf" TargetMode="External"/><Relationship Id="rId7" Type="http://schemas.openxmlformats.org/officeDocument/2006/relationships/hyperlink" Target="https://api.environdec.com/api/v1/EPDLibrary/Files/dc1b6664-5821-4fa2-5ec4-08dac61988c5/Data" TargetMode="External"/><Relationship Id="rId2" Type="http://schemas.openxmlformats.org/officeDocument/2006/relationships/hyperlink" Target="https://www.nrmca.org/wp-content/uploads/2020/02/EPD10080.pdf" TargetMode="External"/><Relationship Id="rId1" Type="http://schemas.openxmlformats.org/officeDocument/2006/relationships/hyperlink" Target="https://pcr-epd.s3.us-east-2.amazonaws.com/814.CRMCA_EPD_Ontario.pdf" TargetMode="External"/><Relationship Id="rId6" Type="http://schemas.openxmlformats.org/officeDocument/2006/relationships/hyperlink" Target="https://api.environdec.com/api/v1/EPDLibrary/Files/81d46a4c-d60f-475b-c6fc-08dd07e1de14/Data" TargetMode="External"/><Relationship Id="rId5" Type="http://schemas.openxmlformats.org/officeDocument/2006/relationships/hyperlink" Target="https://api.environdec.com/api/v1/EPDLibrary/Files/10a8988d-186e-4b29-477b-08dc81e1106c/Data" TargetMode="External"/><Relationship Id="rId4" Type="http://schemas.openxmlformats.org/officeDocument/2006/relationships/hyperlink" Target="https://api.environdec.com/api/v1/EPDLibrary/Files/61908712-1a28-4f62-9a86-08db7e35bd3c/Data"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2021.help.altair.com/2021.1/sframe/S-CONCRETE-Reference-Manual.pdf"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s://nrc-publications.canada.ca/eng/view/ft/?id=515340b5-f4e0-4798-be69-692e4ec423e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C5C79-5D10-4F0F-B848-551297548C2C}">
  <dimension ref="B1:B38"/>
  <sheetViews>
    <sheetView showOutlineSymbols="0" workbookViewId="0"/>
  </sheetViews>
  <sheetFormatPr defaultRowHeight="15" x14ac:dyDescent="0.25"/>
  <cols>
    <col min="1" max="1" width="2.42578125" customWidth="1"/>
    <col min="2" max="2" width="96" bestFit="1" customWidth="1"/>
  </cols>
  <sheetData>
    <row r="1" spans="2:2" ht="9" customHeight="1" x14ac:dyDescent="0.25"/>
    <row r="2" spans="2:2" ht="15.75" x14ac:dyDescent="0.25">
      <c r="B2" s="28" t="s">
        <v>17</v>
      </c>
    </row>
    <row r="3" spans="2:2" ht="9" customHeight="1" x14ac:dyDescent="0.25">
      <c r="B3" s="21"/>
    </row>
    <row r="4" spans="2:2" ht="16.5" customHeight="1" x14ac:dyDescent="0.25">
      <c r="B4" s="26" t="s">
        <v>543</v>
      </c>
    </row>
    <row r="5" spans="2:2" x14ac:dyDescent="0.25">
      <c r="B5" s="22"/>
    </row>
    <row r="6" spans="2:2" ht="14.45" customHeight="1" x14ac:dyDescent="0.25">
      <c r="B6" s="22" t="s">
        <v>22</v>
      </c>
    </row>
    <row r="7" spans="2:2" ht="14.45" customHeight="1" x14ac:dyDescent="0.25">
      <c r="B7" s="23" t="s">
        <v>18</v>
      </c>
    </row>
    <row r="8" spans="2:2" ht="14.45" customHeight="1" x14ac:dyDescent="0.25">
      <c r="B8" s="23"/>
    </row>
    <row r="9" spans="2:2" ht="14.45" customHeight="1" x14ac:dyDescent="0.25">
      <c r="B9" s="24" t="s">
        <v>19</v>
      </c>
    </row>
    <row r="10" spans="2:2" ht="14.45" customHeight="1" x14ac:dyDescent="0.25">
      <c r="B10" s="23" t="s">
        <v>21</v>
      </c>
    </row>
    <row r="11" spans="2:2" ht="14.45" customHeight="1" x14ac:dyDescent="0.25">
      <c r="B11" s="25" t="s">
        <v>20</v>
      </c>
    </row>
    <row r="12" spans="2:2" ht="14.45" customHeight="1" x14ac:dyDescent="0.25"/>
    <row r="13" spans="2:2" ht="14.45" customHeight="1" x14ac:dyDescent="0.25"/>
    <row r="14" spans="2:2" ht="14.45" customHeight="1" x14ac:dyDescent="0.25">
      <c r="B14" s="28" t="s">
        <v>23</v>
      </c>
    </row>
    <row r="15" spans="2:2" ht="14.45" customHeight="1" x14ac:dyDescent="0.25">
      <c r="B15" s="22" t="s">
        <v>465</v>
      </c>
    </row>
    <row r="16" spans="2:2" ht="14.45" customHeight="1" x14ac:dyDescent="0.25">
      <c r="B16" s="22" t="s">
        <v>467</v>
      </c>
    </row>
    <row r="17" spans="2:2" ht="14.45" customHeight="1" x14ac:dyDescent="0.25">
      <c r="B17" s="22" t="s">
        <v>466</v>
      </c>
    </row>
    <row r="18" spans="2:2" x14ac:dyDescent="0.25">
      <c r="B18" s="22" t="s">
        <v>468</v>
      </c>
    </row>
    <row r="19" spans="2:2" x14ac:dyDescent="0.25">
      <c r="B19" s="22" t="s">
        <v>469</v>
      </c>
    </row>
    <row r="20" spans="2:2" x14ac:dyDescent="0.25">
      <c r="B20" s="22" t="s">
        <v>503</v>
      </c>
    </row>
    <row r="21" spans="2:2" x14ac:dyDescent="0.25">
      <c r="B21" s="22" t="s">
        <v>504</v>
      </c>
    </row>
    <row r="22" spans="2:2" x14ac:dyDescent="0.25">
      <c r="B22" s="22" t="s">
        <v>505</v>
      </c>
    </row>
    <row r="23" spans="2:2" x14ac:dyDescent="0.25">
      <c r="B23" s="22" t="s">
        <v>470</v>
      </c>
    </row>
    <row r="24" spans="2:2" x14ac:dyDescent="0.25">
      <c r="B24" s="22" t="s">
        <v>471</v>
      </c>
    </row>
    <row r="25" spans="2:2" ht="14.45" customHeight="1" x14ac:dyDescent="0.25"/>
    <row r="26" spans="2:2" ht="14.45" customHeight="1" x14ac:dyDescent="0.25">
      <c r="B26" s="28" t="s">
        <v>461</v>
      </c>
    </row>
    <row r="27" spans="2:2" ht="14.45" customHeight="1" x14ac:dyDescent="0.25">
      <c r="B27" s="22" t="s">
        <v>462</v>
      </c>
    </row>
    <row r="28" spans="2:2" ht="14.45" customHeight="1" x14ac:dyDescent="0.25">
      <c r="B28" s="22" t="s">
        <v>507</v>
      </c>
    </row>
    <row r="29" spans="2:2" ht="14.45" customHeight="1" x14ac:dyDescent="0.25">
      <c r="B29" s="22" t="s">
        <v>463</v>
      </c>
    </row>
    <row r="30" spans="2:2" ht="14.45" customHeight="1" x14ac:dyDescent="0.25">
      <c r="B30" s="22" t="s">
        <v>464</v>
      </c>
    </row>
    <row r="31" spans="2:2" ht="14.45" customHeight="1" x14ac:dyDescent="0.25">
      <c r="B31" s="22" t="s">
        <v>506</v>
      </c>
    </row>
    <row r="32" spans="2:2" ht="14.45" customHeight="1" x14ac:dyDescent="0.25">
      <c r="B32" s="22" t="s">
        <v>508</v>
      </c>
    </row>
    <row r="33" spans="2:2" ht="14.45" customHeight="1" x14ac:dyDescent="0.25">
      <c r="B33" s="22" t="s">
        <v>509</v>
      </c>
    </row>
    <row r="34" spans="2:2" ht="14.45" customHeight="1" x14ac:dyDescent="0.25">
      <c r="B34" s="22" t="s">
        <v>524</v>
      </c>
    </row>
    <row r="35" spans="2:2" ht="14.45" customHeight="1" x14ac:dyDescent="0.25"/>
    <row r="36" spans="2:2" ht="14.45" customHeight="1" x14ac:dyDescent="0.25"/>
    <row r="37" spans="2:2" ht="14.45" customHeight="1" x14ac:dyDescent="0.25"/>
    <row r="38" spans="2:2" ht="14.45" customHeight="1" x14ac:dyDescent="0.25"/>
  </sheetData>
  <hyperlinks>
    <hyperlink ref="B11" r:id="rId1" display="mailto:aldrick.arceo@mail.utoronto.ca" xr:uid="{D46814D0-760E-448A-94C1-82E5621AFB0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39186-A449-47E7-8C5D-241B10758910}">
  <dimension ref="B2:B5"/>
  <sheetViews>
    <sheetView showOutlineSymbols="0" zoomScale="40" zoomScaleNormal="40" workbookViewId="0"/>
  </sheetViews>
  <sheetFormatPr defaultRowHeight="15" x14ac:dyDescent="0.25"/>
  <cols>
    <col min="1" max="1" width="3.7109375" customWidth="1"/>
    <col min="2" max="2" width="218.5703125" customWidth="1"/>
  </cols>
  <sheetData>
    <row r="2" spans="2:2" ht="386.45" customHeight="1" x14ac:dyDescent="0.25">
      <c r="B2" s="89" t="s">
        <v>548</v>
      </c>
    </row>
    <row r="3" spans="2:2" ht="66.75" customHeight="1" x14ac:dyDescent="0.25">
      <c r="B3" s="89" t="s">
        <v>549</v>
      </c>
    </row>
    <row r="4" spans="2:2" ht="63" x14ac:dyDescent="0.25">
      <c r="B4" s="89" t="s">
        <v>602</v>
      </c>
    </row>
    <row r="5" spans="2:2" ht="47.25" x14ac:dyDescent="0.25">
      <c r="B5" s="89" t="s">
        <v>603</v>
      </c>
    </row>
  </sheetData>
  <pageMargins left="0.7" right="0.7" top="0.75" bottom="0.75" header="0.3" footer="0.3"/>
  <pageSetup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80708-72FF-4005-9112-B27F233492B0}">
  <dimension ref="B2:AF68"/>
  <sheetViews>
    <sheetView showOutlineSymbols="0" workbookViewId="0"/>
  </sheetViews>
  <sheetFormatPr defaultRowHeight="15" x14ac:dyDescent="0.25"/>
  <cols>
    <col min="1" max="1" width="3.140625" customWidth="1"/>
    <col min="2" max="2" width="17.5703125" bestFit="1" customWidth="1"/>
    <col min="3" max="3" width="6.85546875" bestFit="1" customWidth="1"/>
    <col min="4" max="4" width="16.140625" bestFit="1" customWidth="1"/>
    <col min="5" max="5" width="15.85546875" bestFit="1" customWidth="1"/>
    <col min="6" max="6" width="22.140625" bestFit="1" customWidth="1"/>
    <col min="7" max="7" width="16.5703125" bestFit="1" customWidth="1"/>
    <col min="8" max="8" width="16.140625" bestFit="1" customWidth="1"/>
    <col min="9" max="9" width="21.140625" bestFit="1" customWidth="1"/>
    <col min="10" max="11" width="12.5703125" bestFit="1" customWidth="1"/>
    <col min="12" max="12" width="18.5703125" customWidth="1"/>
    <col min="13" max="13" width="13.140625" bestFit="1" customWidth="1"/>
    <col min="14" max="14" width="15.5703125" bestFit="1" customWidth="1"/>
    <col min="15" max="15" width="21.42578125" bestFit="1" customWidth="1"/>
    <col min="16" max="16" width="15.85546875" bestFit="1" customWidth="1"/>
    <col min="17" max="17" width="5.140625" customWidth="1"/>
    <col min="18" max="18" width="17.5703125" bestFit="1" customWidth="1"/>
    <col min="19" max="19" width="6.85546875" bestFit="1" customWidth="1"/>
    <col min="20" max="20" width="16.140625" bestFit="1" customWidth="1"/>
    <col min="21" max="21" width="15.85546875" bestFit="1" customWidth="1"/>
    <col min="22" max="22" width="22.140625" bestFit="1" customWidth="1"/>
    <col min="23" max="23" width="16.5703125" bestFit="1" customWidth="1"/>
    <col min="24" max="24" width="16.140625" bestFit="1" customWidth="1"/>
    <col min="25" max="25" width="21.140625" bestFit="1" customWidth="1"/>
    <col min="26" max="27" width="12.5703125" bestFit="1" customWidth="1"/>
    <col min="28" max="28" width="18.5703125" bestFit="1" customWidth="1"/>
    <col min="29" max="29" width="13.140625" bestFit="1" customWidth="1"/>
    <col min="30" max="30" width="12.5703125" bestFit="1" customWidth="1"/>
    <col min="31" max="31" width="17.5703125" bestFit="1" customWidth="1"/>
    <col min="32" max="32" width="12.85546875" bestFit="1" customWidth="1"/>
  </cols>
  <sheetData>
    <row r="2" spans="2:32" x14ac:dyDescent="0.25">
      <c r="B2" s="96" t="s">
        <v>544</v>
      </c>
      <c r="C2" s="96"/>
      <c r="D2" s="96"/>
      <c r="E2" s="96"/>
      <c r="F2" s="96"/>
      <c r="G2" s="96"/>
      <c r="H2" s="96"/>
      <c r="I2" s="96"/>
      <c r="J2" s="96"/>
      <c r="K2" s="96"/>
      <c r="L2" s="96"/>
      <c r="M2" s="96"/>
      <c r="N2" s="96"/>
      <c r="O2" s="96"/>
      <c r="P2" s="96"/>
      <c r="R2" s="96" t="s">
        <v>545</v>
      </c>
      <c r="S2" s="96"/>
      <c r="T2" s="96"/>
      <c r="U2" s="96"/>
      <c r="V2" s="96"/>
      <c r="W2" s="96"/>
      <c r="X2" s="96"/>
      <c r="Y2" s="96"/>
      <c r="Z2" s="96"/>
      <c r="AA2" s="96"/>
      <c r="AB2" s="96"/>
      <c r="AC2" s="96"/>
      <c r="AD2" s="96"/>
      <c r="AE2" s="96"/>
      <c r="AF2" s="96"/>
    </row>
    <row r="3" spans="2:32" x14ac:dyDescent="0.25">
      <c r="B3" s="3"/>
      <c r="C3" s="4"/>
      <c r="D3" s="95" t="s">
        <v>11</v>
      </c>
      <c r="E3" s="95"/>
      <c r="F3" s="95"/>
      <c r="G3" s="95"/>
      <c r="H3" s="95"/>
      <c r="I3" s="95"/>
      <c r="J3" s="95" t="s">
        <v>12</v>
      </c>
      <c r="K3" s="95"/>
      <c r="L3" s="95"/>
      <c r="M3" s="95"/>
      <c r="N3" s="95"/>
      <c r="O3" s="95"/>
      <c r="P3" s="5" t="s">
        <v>13</v>
      </c>
      <c r="R3" s="3"/>
      <c r="S3" s="4"/>
      <c r="T3" s="95" t="s">
        <v>11</v>
      </c>
      <c r="U3" s="95"/>
      <c r="V3" s="95"/>
      <c r="W3" s="95"/>
      <c r="X3" s="95"/>
      <c r="Y3" s="95"/>
      <c r="Z3" s="95" t="s">
        <v>12</v>
      </c>
      <c r="AA3" s="95"/>
      <c r="AB3" s="95"/>
      <c r="AC3" s="95"/>
      <c r="AD3" s="95"/>
      <c r="AE3" s="95"/>
      <c r="AF3" s="5" t="s">
        <v>13</v>
      </c>
    </row>
    <row r="4" spans="2:32" ht="18" x14ac:dyDescent="0.35">
      <c r="B4" s="6" t="s">
        <v>536</v>
      </c>
      <c r="C4" s="7" t="s">
        <v>0</v>
      </c>
      <c r="D4" s="7" t="s">
        <v>1</v>
      </c>
      <c r="E4" s="7" t="s">
        <v>2</v>
      </c>
      <c r="F4" s="7" t="s">
        <v>3</v>
      </c>
      <c r="G4" s="7" t="s">
        <v>4</v>
      </c>
      <c r="H4" s="7" t="s">
        <v>5</v>
      </c>
      <c r="I4" s="7" t="s">
        <v>539</v>
      </c>
      <c r="J4" s="7" t="s">
        <v>6</v>
      </c>
      <c r="K4" s="7" t="s">
        <v>7</v>
      </c>
      <c r="L4" s="7" t="s">
        <v>8</v>
      </c>
      <c r="M4" s="7" t="s">
        <v>9</v>
      </c>
      <c r="N4" s="7" t="s">
        <v>10</v>
      </c>
      <c r="O4" s="7" t="s">
        <v>540</v>
      </c>
      <c r="P4" s="8" t="s">
        <v>14</v>
      </c>
      <c r="R4" s="6" t="s">
        <v>536</v>
      </c>
      <c r="S4" s="7" t="s">
        <v>0</v>
      </c>
      <c r="T4" s="7" t="s">
        <v>1</v>
      </c>
      <c r="U4" s="7" t="s">
        <v>2</v>
      </c>
      <c r="V4" s="7" t="s">
        <v>3</v>
      </c>
      <c r="W4" s="7" t="s">
        <v>4</v>
      </c>
      <c r="X4" s="7" t="s">
        <v>5</v>
      </c>
      <c r="Y4" s="7" t="s">
        <v>539</v>
      </c>
      <c r="Z4" s="7" t="s">
        <v>6</v>
      </c>
      <c r="AA4" s="7" t="s">
        <v>7</v>
      </c>
      <c r="AB4" s="7" t="s">
        <v>8</v>
      </c>
      <c r="AC4" s="7" t="s">
        <v>9</v>
      </c>
      <c r="AD4" s="7" t="s">
        <v>10</v>
      </c>
      <c r="AE4" s="7" t="s">
        <v>540</v>
      </c>
      <c r="AF4" s="8" t="s">
        <v>14</v>
      </c>
    </row>
    <row r="5" spans="2:32" x14ac:dyDescent="0.25">
      <c r="B5" s="9">
        <v>175</v>
      </c>
      <c r="C5" s="10">
        <v>5</v>
      </c>
      <c r="D5" s="11">
        <v>270901.8</v>
      </c>
      <c r="E5" s="11">
        <v>1106448</v>
      </c>
      <c r="F5" s="11">
        <v>182000</v>
      </c>
      <c r="G5" s="11">
        <f>SUM(D5:F5)</f>
        <v>1559349.8</v>
      </c>
      <c r="H5" s="11">
        <f>G5/(422.75*C5)</f>
        <v>737.71723240685992</v>
      </c>
      <c r="I5" s="11">
        <f>H5*EPDs!$C$5</f>
        <v>67.869985381431107</v>
      </c>
      <c r="J5" s="11">
        <v>23147.34</v>
      </c>
      <c r="K5" s="11">
        <v>45674</v>
      </c>
      <c r="L5" s="11">
        <v>4797.4589999999998</v>
      </c>
      <c r="M5" s="11">
        <f>SUM(J5:L5)</f>
        <v>73618.798999999999</v>
      </c>
      <c r="N5" s="11">
        <f>M5/(422.75*C5)</f>
        <v>34.828527025428741</v>
      </c>
      <c r="O5" s="11">
        <f>N5*EPDs!$D$5</f>
        <v>29.743562079716146</v>
      </c>
      <c r="P5" s="12">
        <f>O5+I5</f>
        <v>97.613547461147249</v>
      </c>
      <c r="R5" s="9">
        <v>175</v>
      </c>
      <c r="S5" s="10">
        <v>5</v>
      </c>
      <c r="T5" s="41">
        <v>245572</v>
      </c>
      <c r="U5" s="11">
        <v>1106448</v>
      </c>
      <c r="V5" s="41">
        <v>179000</v>
      </c>
      <c r="W5" s="11">
        <f>SUM(T5:V5)</f>
        <v>1531020</v>
      </c>
      <c r="X5" s="11">
        <f>W5/(422.75*S5)</f>
        <v>724.31460674157302</v>
      </c>
      <c r="Y5" s="11">
        <f>X5*EPDs!$C$6</f>
        <v>76.777348314606741</v>
      </c>
      <c r="Z5" s="41">
        <v>17715</v>
      </c>
      <c r="AA5" s="11">
        <v>52838</v>
      </c>
      <c r="AB5" s="11">
        <v>4687.259</v>
      </c>
      <c r="AC5" s="11">
        <f>SUM(Z5:AB5)</f>
        <v>75240.259000000005</v>
      </c>
      <c r="AD5" s="11">
        <f>AC5/(422.75*S5)</f>
        <v>35.59562814902425</v>
      </c>
      <c r="AE5" s="11">
        <f>AD5*EPDs!$D$6</f>
        <v>30.398666439266709</v>
      </c>
      <c r="AF5" s="12">
        <f>AE5+Y5</f>
        <v>107.17601475387345</v>
      </c>
    </row>
    <row r="6" spans="2:32" x14ac:dyDescent="0.25">
      <c r="B6" s="9">
        <v>175</v>
      </c>
      <c r="C6" s="10">
        <v>6</v>
      </c>
      <c r="D6" s="11">
        <v>329734.8</v>
      </c>
      <c r="E6" s="11">
        <v>1327737.5999999999</v>
      </c>
      <c r="F6" s="11">
        <v>237400</v>
      </c>
      <c r="G6" s="11">
        <f t="shared" ref="G6:G68" si="0">SUM(D6:F6)</f>
        <v>1894872.4</v>
      </c>
      <c r="H6" s="11">
        <f t="shared" ref="H6:H68" si="1">G6/(422.75*C6)</f>
        <v>747.04214468756152</v>
      </c>
      <c r="I6" s="11">
        <f>H6*EPDs!$C$5</f>
        <v>68.727877311255654</v>
      </c>
      <c r="J6" s="11">
        <v>28083.959999999901</v>
      </c>
      <c r="K6" s="11">
        <v>55254</v>
      </c>
      <c r="L6" s="11">
        <v>5351.7759999999998</v>
      </c>
      <c r="M6" s="11">
        <f t="shared" ref="M6:M68" si="2">SUM(J6:L6)</f>
        <v>88689.735999999903</v>
      </c>
      <c r="N6" s="11">
        <f t="shared" ref="N6:N68" si="3">M6/(422.75*C6)</f>
        <v>34.96539956633152</v>
      </c>
      <c r="O6" s="11">
        <f>N6*EPDs!$D$5</f>
        <v>29.860451229647119</v>
      </c>
      <c r="P6" s="12">
        <f t="shared" ref="P6:P68" si="4">O6+I6</f>
        <v>98.588328540902779</v>
      </c>
      <c r="R6" s="9">
        <v>175</v>
      </c>
      <c r="S6" s="10">
        <v>6</v>
      </c>
      <c r="T6" s="41">
        <v>299365.2</v>
      </c>
      <c r="U6" s="11">
        <v>1327737.5999999999</v>
      </c>
      <c r="V6" s="41">
        <v>236000</v>
      </c>
      <c r="W6" s="11">
        <f t="shared" ref="W6:W68" si="5">SUM(T6:V6)</f>
        <v>1863102.7999999998</v>
      </c>
      <c r="X6" s="11">
        <f t="shared" ref="X6:X68" si="6">W6/(422.75*S6)</f>
        <v>734.5171693278138</v>
      </c>
      <c r="Y6" s="11">
        <f>X6*EPDs!$C$6</f>
        <v>77.858819948748263</v>
      </c>
      <c r="Z6" s="41">
        <v>21505.319999999901</v>
      </c>
      <c r="AA6" s="11">
        <v>63900</v>
      </c>
      <c r="AB6" s="11">
        <v>5423.7937999999995</v>
      </c>
      <c r="AC6" s="11">
        <f t="shared" ref="AC6:AC68" si="7">SUM(Z6:AB6)</f>
        <v>90829.113799999905</v>
      </c>
      <c r="AD6" s="11">
        <f t="shared" ref="AD6:AD68" si="8">AC6/(422.75*S6)</f>
        <v>35.808836506997793</v>
      </c>
      <c r="AE6" s="11">
        <f>AD6*EPDs!$D$6</f>
        <v>30.580746376976116</v>
      </c>
      <c r="AF6" s="12">
        <f t="shared" ref="AF6:AF68" si="9">AE6+Y6</f>
        <v>108.43956632572437</v>
      </c>
    </row>
    <row r="7" spans="2:32" x14ac:dyDescent="0.25">
      <c r="B7" s="9">
        <v>175</v>
      </c>
      <c r="C7" s="10">
        <v>7</v>
      </c>
      <c r="D7" s="11">
        <v>390706.2</v>
      </c>
      <c r="E7" s="11">
        <v>1549027.2</v>
      </c>
      <c r="F7" s="11">
        <v>292800</v>
      </c>
      <c r="G7" s="11">
        <f t="shared" si="0"/>
        <v>2232533.4</v>
      </c>
      <c r="H7" s="11">
        <f t="shared" si="1"/>
        <v>754.42541184421725</v>
      </c>
      <c r="I7" s="11">
        <f>H7*EPDs!$C$5</f>
        <v>69.407137889667979</v>
      </c>
      <c r="J7" s="11">
        <v>33056.219999999899</v>
      </c>
      <c r="K7" s="11">
        <v>62965</v>
      </c>
      <c r="L7" s="11">
        <v>5906.0929999999998</v>
      </c>
      <c r="M7" s="11">
        <f t="shared" si="2"/>
        <v>101927.31299999989</v>
      </c>
      <c r="N7" s="11">
        <f t="shared" si="3"/>
        <v>34.443630311734353</v>
      </c>
      <c r="O7" s="11">
        <f>N7*EPDs!$D$5</f>
        <v>29.414860286221138</v>
      </c>
      <c r="P7" s="12">
        <f t="shared" si="4"/>
        <v>98.821998175889121</v>
      </c>
      <c r="R7" s="9">
        <v>175</v>
      </c>
      <c r="S7" s="10">
        <v>7</v>
      </c>
      <c r="T7" s="41">
        <v>359735.4</v>
      </c>
      <c r="U7" s="11">
        <v>1549027.2</v>
      </c>
      <c r="V7" s="41">
        <v>293000</v>
      </c>
      <c r="W7" s="11">
        <f t="shared" si="5"/>
        <v>2201762.6</v>
      </c>
      <c r="X7" s="11">
        <f t="shared" si="6"/>
        <v>744.02723663090308</v>
      </c>
      <c r="Y7" s="11">
        <f>X7*EPDs!$C$6</f>
        <v>78.866887082875721</v>
      </c>
      <c r="Z7" s="41">
        <v>25405.4399999999</v>
      </c>
      <c r="AA7" s="11">
        <v>72334</v>
      </c>
      <c r="AB7" s="11">
        <v>6160.3285999999998</v>
      </c>
      <c r="AC7" s="11">
        <f t="shared" si="7"/>
        <v>103899.76859999989</v>
      </c>
      <c r="AD7" s="11">
        <f t="shared" si="8"/>
        <v>35.110169333445938</v>
      </c>
      <c r="AE7" s="11">
        <f>AD7*EPDs!$D$6</f>
        <v>29.984084610762832</v>
      </c>
      <c r="AF7" s="12">
        <f t="shared" si="9"/>
        <v>108.85097169363856</v>
      </c>
    </row>
    <row r="8" spans="2:32" x14ac:dyDescent="0.25">
      <c r="B8" s="9">
        <v>175</v>
      </c>
      <c r="C8" s="10">
        <v>8</v>
      </c>
      <c r="D8" s="11">
        <v>454723.2</v>
      </c>
      <c r="E8" s="11">
        <v>1770316.8</v>
      </c>
      <c r="F8" s="11">
        <v>348200</v>
      </c>
      <c r="G8" s="11">
        <f t="shared" si="0"/>
        <v>2573240</v>
      </c>
      <c r="H8" s="11">
        <f t="shared" si="1"/>
        <v>760.86339444115913</v>
      </c>
      <c r="I8" s="11">
        <f>H8*EPDs!$C$5</f>
        <v>69.999432288586632</v>
      </c>
      <c r="J8" s="11">
        <v>38060.879999999903</v>
      </c>
      <c r="K8" s="11">
        <v>72208</v>
      </c>
      <c r="L8" s="11">
        <v>6460.41</v>
      </c>
      <c r="M8" s="11">
        <f t="shared" si="2"/>
        <v>116729.28999999991</v>
      </c>
      <c r="N8" s="11">
        <f t="shared" si="3"/>
        <v>34.51486989946774</v>
      </c>
      <c r="O8" s="11">
        <f>N8*EPDs!$D$5</f>
        <v>29.475698894145449</v>
      </c>
      <c r="P8" s="12">
        <f t="shared" si="4"/>
        <v>99.475131182732085</v>
      </c>
      <c r="R8" s="9">
        <v>175</v>
      </c>
      <c r="S8" s="10">
        <v>8</v>
      </c>
      <c r="T8" s="41">
        <v>420688.8</v>
      </c>
      <c r="U8" s="11">
        <v>1770316.8</v>
      </c>
      <c r="V8" s="41">
        <v>350000</v>
      </c>
      <c r="W8" s="11">
        <f t="shared" si="5"/>
        <v>2541005.6</v>
      </c>
      <c r="X8" s="11">
        <f t="shared" si="6"/>
        <v>751.33222945002956</v>
      </c>
      <c r="Y8" s="11">
        <f>X8*EPDs!$C$6</f>
        <v>79.641216321703126</v>
      </c>
      <c r="Z8" s="41">
        <v>29580.959999999901</v>
      </c>
      <c r="AA8" s="11">
        <v>83158</v>
      </c>
      <c r="AB8" s="11">
        <v>6896.8633999999993</v>
      </c>
      <c r="AC8" s="11">
        <f t="shared" si="7"/>
        <v>119635.82339999991</v>
      </c>
      <c r="AD8" s="11">
        <f t="shared" si="8"/>
        <v>35.374282495564728</v>
      </c>
      <c r="AE8" s="11">
        <f>AD8*EPDs!$D$6</f>
        <v>30.209637251212278</v>
      </c>
      <c r="AF8" s="12">
        <f t="shared" si="9"/>
        <v>109.85085357291541</v>
      </c>
    </row>
    <row r="9" spans="2:32" x14ac:dyDescent="0.25">
      <c r="B9" s="9">
        <v>175</v>
      </c>
      <c r="C9" s="10">
        <v>9</v>
      </c>
      <c r="D9" s="11">
        <v>527558.40000000002</v>
      </c>
      <c r="E9" s="11">
        <v>1991606.4</v>
      </c>
      <c r="F9" s="11">
        <v>403600</v>
      </c>
      <c r="G9" s="11">
        <f t="shared" si="0"/>
        <v>2922764.8</v>
      </c>
      <c r="H9" s="11">
        <f t="shared" si="1"/>
        <v>768.18839608384246</v>
      </c>
      <c r="I9" s="11">
        <f>H9*EPDs!$C$5</f>
        <v>70.673332439713505</v>
      </c>
      <c r="J9" s="11">
        <v>43266.959999999897</v>
      </c>
      <c r="K9" s="11">
        <v>81513</v>
      </c>
      <c r="L9" s="11">
        <v>7014.7269999999999</v>
      </c>
      <c r="M9" s="11">
        <f t="shared" si="2"/>
        <v>131794.68699999992</v>
      </c>
      <c r="N9" s="11">
        <f t="shared" si="3"/>
        <v>34.63951297719953</v>
      </c>
      <c r="O9" s="11">
        <f>N9*EPDs!$D$5</f>
        <v>29.582144082528398</v>
      </c>
      <c r="P9" s="12">
        <f t="shared" si="4"/>
        <v>100.25547652224191</v>
      </c>
      <c r="R9" s="9">
        <v>175</v>
      </c>
      <c r="S9" s="10">
        <v>9</v>
      </c>
      <c r="T9" s="41">
        <v>489418.2</v>
      </c>
      <c r="U9" s="11">
        <v>1991606.4</v>
      </c>
      <c r="V9" s="41">
        <v>407000</v>
      </c>
      <c r="W9" s="11">
        <f t="shared" si="5"/>
        <v>2888024.6</v>
      </c>
      <c r="X9" s="11">
        <f t="shared" si="6"/>
        <v>759.057651619686</v>
      </c>
      <c r="Y9" s="11">
        <f>X9*EPDs!$C$6</f>
        <v>80.460111071686711</v>
      </c>
      <c r="Z9" s="41">
        <v>33766.199999999903</v>
      </c>
      <c r="AA9" s="11">
        <v>93675</v>
      </c>
      <c r="AB9" s="11">
        <v>7633.3981999999996</v>
      </c>
      <c r="AC9" s="11">
        <f t="shared" si="7"/>
        <v>135074.59819999989</v>
      </c>
      <c r="AD9" s="11">
        <f t="shared" si="8"/>
        <v>35.501569932321409</v>
      </c>
      <c r="AE9" s="11">
        <f>AD9*EPDs!$D$6</f>
        <v>30.318340722202482</v>
      </c>
      <c r="AF9" s="12">
        <f t="shared" si="9"/>
        <v>110.77845179388919</v>
      </c>
    </row>
    <row r="10" spans="2:32" x14ac:dyDescent="0.25">
      <c r="B10" s="9">
        <v>175</v>
      </c>
      <c r="C10" s="10">
        <v>10</v>
      </c>
      <c r="D10" s="11">
        <v>599653.80000000005</v>
      </c>
      <c r="E10" s="11">
        <v>2212896</v>
      </c>
      <c r="F10" s="11">
        <v>459000</v>
      </c>
      <c r="G10" s="11">
        <f t="shared" si="0"/>
        <v>3271549.8</v>
      </c>
      <c r="H10" s="11">
        <f t="shared" si="1"/>
        <v>773.87340035481964</v>
      </c>
      <c r="I10" s="11">
        <f>H10*EPDs!$C$5</f>
        <v>71.196352832643399</v>
      </c>
      <c r="J10" s="11">
        <v>47940.6</v>
      </c>
      <c r="K10" s="11">
        <v>85734</v>
      </c>
      <c r="L10" s="11">
        <v>7569.0439999999999</v>
      </c>
      <c r="M10" s="11">
        <f t="shared" si="2"/>
        <v>141243.644</v>
      </c>
      <c r="N10" s="11">
        <f t="shared" si="3"/>
        <v>33.410678651685394</v>
      </c>
      <c r="O10" s="11">
        <f>N10*EPDs!$D$5</f>
        <v>28.532719568539328</v>
      </c>
      <c r="P10" s="12">
        <f t="shared" si="4"/>
        <v>99.729072401182719</v>
      </c>
      <c r="R10" s="9">
        <v>175</v>
      </c>
      <c r="S10" s="10">
        <v>10</v>
      </c>
      <c r="T10" s="41">
        <v>575675.99999999895</v>
      </c>
      <c r="U10" s="11">
        <v>2212896</v>
      </c>
      <c r="V10" s="41">
        <v>464000</v>
      </c>
      <c r="W10" s="11">
        <f t="shared" si="5"/>
        <v>3252571.9999999991</v>
      </c>
      <c r="X10" s="11">
        <f t="shared" si="6"/>
        <v>769.38426966292116</v>
      </c>
      <c r="Y10" s="11">
        <f>X10*EPDs!$C$6</f>
        <v>81.554732584269644</v>
      </c>
      <c r="Z10" s="41">
        <v>39308.999999999898</v>
      </c>
      <c r="AA10" s="11">
        <v>99078</v>
      </c>
      <c r="AB10" s="11">
        <v>8369.9329999999991</v>
      </c>
      <c r="AC10" s="11">
        <f t="shared" si="7"/>
        <v>146756.93299999987</v>
      </c>
      <c r="AD10" s="11">
        <f t="shared" si="8"/>
        <v>34.714827439384948</v>
      </c>
      <c r="AE10" s="11">
        <f>AD10*EPDs!$D$6</f>
        <v>29.646462633234744</v>
      </c>
      <c r="AF10" s="12">
        <f t="shared" si="9"/>
        <v>111.20119521750439</v>
      </c>
    </row>
    <row r="11" spans="2:32" x14ac:dyDescent="0.25">
      <c r="B11" s="9">
        <v>175</v>
      </c>
      <c r="C11" s="10">
        <v>11</v>
      </c>
      <c r="D11" s="11">
        <v>670771.80000000005</v>
      </c>
      <c r="E11" s="11">
        <v>2434185.6</v>
      </c>
      <c r="F11" s="11">
        <v>533200</v>
      </c>
      <c r="G11" s="11">
        <f t="shared" si="0"/>
        <v>3638157.4000000004</v>
      </c>
      <c r="H11" s="11">
        <f t="shared" si="1"/>
        <v>782.35737863555732</v>
      </c>
      <c r="I11" s="11">
        <f>H11*EPDs!$C$5</f>
        <v>71.976878834471279</v>
      </c>
      <c r="J11" s="11">
        <v>53849.22</v>
      </c>
      <c r="K11" s="11">
        <v>94583</v>
      </c>
      <c r="L11" s="11">
        <v>9675.2435999999998</v>
      </c>
      <c r="M11" s="11">
        <f t="shared" si="2"/>
        <v>158107.46359999999</v>
      </c>
      <c r="N11" s="11">
        <f t="shared" si="3"/>
        <v>33.999777130261812</v>
      </c>
      <c r="O11" s="11">
        <f>N11*EPDs!$D$5</f>
        <v>29.035809669243587</v>
      </c>
      <c r="P11" s="12">
        <f t="shared" si="4"/>
        <v>101.01268850371487</v>
      </c>
      <c r="R11" s="9">
        <v>175</v>
      </c>
      <c r="S11" s="10">
        <v>11</v>
      </c>
      <c r="T11" s="41">
        <v>660540.59999999974</v>
      </c>
      <c r="U11" s="11">
        <v>2434185.6</v>
      </c>
      <c r="V11" s="41">
        <v>548800</v>
      </c>
      <c r="W11" s="11">
        <f t="shared" si="5"/>
        <v>3643526.1999999997</v>
      </c>
      <c r="X11" s="11">
        <f t="shared" si="6"/>
        <v>783.51189720982734</v>
      </c>
      <c r="Y11" s="11">
        <f>X11*EPDs!$C$6</f>
        <v>83.052261104241694</v>
      </c>
      <c r="Z11" s="41">
        <v>44423.039999999972</v>
      </c>
      <c r="AA11" s="11">
        <v>109367</v>
      </c>
      <c r="AB11" s="11">
        <v>11102.091199999999</v>
      </c>
      <c r="AC11" s="11">
        <f t="shared" si="7"/>
        <v>164892.13119999997</v>
      </c>
      <c r="AD11" s="11">
        <f t="shared" si="8"/>
        <v>35.458766991021982</v>
      </c>
      <c r="AE11" s="11">
        <f>AD11*EPDs!$D$6</f>
        <v>30.281787010332771</v>
      </c>
      <c r="AF11" s="12">
        <f t="shared" si="9"/>
        <v>113.33404811457447</v>
      </c>
    </row>
    <row r="12" spans="2:32" x14ac:dyDescent="0.25">
      <c r="B12" s="9">
        <v>175</v>
      </c>
      <c r="C12" s="10">
        <v>12</v>
      </c>
      <c r="D12" s="11">
        <v>751869</v>
      </c>
      <c r="E12" s="11">
        <v>2655475.1999999997</v>
      </c>
      <c r="F12" s="11">
        <v>607400</v>
      </c>
      <c r="G12" s="11">
        <f t="shared" si="0"/>
        <v>4014744.1999999997</v>
      </c>
      <c r="H12" s="11">
        <f t="shared" si="1"/>
        <v>791.39448058348114</v>
      </c>
      <c r="I12" s="11">
        <f>H12*EPDs!$C$5</f>
        <v>72.808292213680261</v>
      </c>
      <c r="J12" s="11">
        <v>59920.92</v>
      </c>
      <c r="K12" s="11">
        <v>103462</v>
      </c>
      <c r="L12" s="11">
        <v>11781.443199999998</v>
      </c>
      <c r="M12" s="11">
        <f t="shared" si="2"/>
        <v>175164.36319999999</v>
      </c>
      <c r="N12" s="11">
        <f t="shared" si="3"/>
        <v>34.528752848413163</v>
      </c>
      <c r="O12" s="11">
        <f>N12*EPDs!$D$5</f>
        <v>29.487554932544839</v>
      </c>
      <c r="P12" s="12">
        <f t="shared" si="4"/>
        <v>102.2958471462251</v>
      </c>
      <c r="R12" s="9">
        <v>175</v>
      </c>
      <c r="S12" s="10">
        <v>12</v>
      </c>
      <c r="T12" s="41">
        <v>743644.799999999</v>
      </c>
      <c r="U12" s="11">
        <v>2655475.1999999997</v>
      </c>
      <c r="V12" s="41">
        <v>633600</v>
      </c>
      <c r="W12" s="11">
        <f t="shared" si="5"/>
        <v>4032719.9999999986</v>
      </c>
      <c r="X12" s="11">
        <f t="shared" si="6"/>
        <v>794.93790656416297</v>
      </c>
      <c r="Y12" s="11">
        <f>X12*EPDs!$C$6</f>
        <v>84.263418095801271</v>
      </c>
      <c r="Z12" s="41">
        <v>49764.419999999896</v>
      </c>
      <c r="AA12" s="11">
        <v>119581</v>
      </c>
      <c r="AB12" s="11">
        <v>13834.249399999999</v>
      </c>
      <c r="AC12" s="11">
        <f t="shared" si="7"/>
        <v>183179.6693999999</v>
      </c>
      <c r="AD12" s="11">
        <f t="shared" si="8"/>
        <v>36.108746185688922</v>
      </c>
      <c r="AE12" s="11">
        <f>AD12*EPDs!$D$6</f>
        <v>30.836869242578338</v>
      </c>
      <c r="AF12" s="12">
        <f t="shared" si="9"/>
        <v>115.10028733837962</v>
      </c>
    </row>
    <row r="13" spans="2:32" x14ac:dyDescent="0.25">
      <c r="B13" s="9">
        <v>175</v>
      </c>
      <c r="C13" s="10">
        <v>13</v>
      </c>
      <c r="D13" s="11">
        <v>840515.4</v>
      </c>
      <c r="E13" s="11">
        <v>2876764.8</v>
      </c>
      <c r="F13" s="11">
        <v>681600</v>
      </c>
      <c r="G13" s="11">
        <f t="shared" si="0"/>
        <v>4398880.1999999993</v>
      </c>
      <c r="H13" s="11">
        <f t="shared" si="1"/>
        <v>800.41490242460065</v>
      </c>
      <c r="I13" s="11">
        <f>H13*EPDs!$C$5</f>
        <v>73.638171023063265</v>
      </c>
      <c r="J13" s="11">
        <v>64790.58</v>
      </c>
      <c r="K13" s="11">
        <v>112302</v>
      </c>
      <c r="L13" s="11">
        <v>13887.642799999998</v>
      </c>
      <c r="M13" s="11">
        <f t="shared" si="2"/>
        <v>190980.22280000002</v>
      </c>
      <c r="N13" s="11">
        <f t="shared" si="3"/>
        <v>34.750529554655877</v>
      </c>
      <c r="O13" s="11">
        <f>N13*EPDs!$D$5</f>
        <v>29.676952239676119</v>
      </c>
      <c r="P13" s="12">
        <f t="shared" si="4"/>
        <v>103.31512326273938</v>
      </c>
      <c r="R13" s="9">
        <v>175</v>
      </c>
      <c r="S13" s="10">
        <v>13</v>
      </c>
      <c r="T13" s="41">
        <v>823130.99999999895</v>
      </c>
      <c r="U13" s="11">
        <v>2876764.8</v>
      </c>
      <c r="V13" s="41">
        <v>718400</v>
      </c>
      <c r="W13" s="11">
        <f t="shared" si="5"/>
        <v>4418295.7999999989</v>
      </c>
      <c r="X13" s="11">
        <f t="shared" si="6"/>
        <v>803.94774143656446</v>
      </c>
      <c r="Y13" s="11">
        <f>X13*EPDs!$C$6</f>
        <v>85.218460592275832</v>
      </c>
      <c r="Z13" s="41">
        <v>55604.76</v>
      </c>
      <c r="AA13" s="11">
        <v>129500</v>
      </c>
      <c r="AB13" s="11">
        <v>16566.407599999999</v>
      </c>
      <c r="AC13" s="11">
        <f t="shared" si="7"/>
        <v>201671.16760000002</v>
      </c>
      <c r="AD13" s="11">
        <f t="shared" si="8"/>
        <v>36.695840895237232</v>
      </c>
      <c r="AE13" s="11">
        <f>AD13*EPDs!$D$6</f>
        <v>31.338248124532594</v>
      </c>
      <c r="AF13" s="12">
        <f t="shared" si="9"/>
        <v>116.55670871680843</v>
      </c>
    </row>
    <row r="14" spans="2:32" x14ac:dyDescent="0.25">
      <c r="B14" s="9">
        <v>175</v>
      </c>
      <c r="C14" s="10">
        <v>14</v>
      </c>
      <c r="D14" s="11">
        <v>935177.4</v>
      </c>
      <c r="E14" s="11">
        <v>3098054.4</v>
      </c>
      <c r="F14" s="11">
        <v>755800</v>
      </c>
      <c r="G14" s="11">
        <f t="shared" si="0"/>
        <v>4789031.8</v>
      </c>
      <c r="H14" s="11">
        <f t="shared" si="1"/>
        <v>809.16309875813124</v>
      </c>
      <c r="I14" s="11">
        <f>H14*EPDs!$C$5</f>
        <v>74.443005085748069</v>
      </c>
      <c r="J14" s="11">
        <v>71002.14</v>
      </c>
      <c r="K14" s="11">
        <v>121349</v>
      </c>
      <c r="L14" s="11">
        <v>15993.842399999998</v>
      </c>
      <c r="M14" s="11">
        <f t="shared" si="2"/>
        <v>208344.98240000001</v>
      </c>
      <c r="N14" s="11">
        <f t="shared" si="3"/>
        <v>35.20232869814987</v>
      </c>
      <c r="O14" s="11">
        <f>N14*EPDs!$D$5</f>
        <v>30.062788708219987</v>
      </c>
      <c r="P14" s="12">
        <f t="shared" si="4"/>
        <v>104.50579379396805</v>
      </c>
      <c r="R14" s="9">
        <v>175</v>
      </c>
      <c r="S14" s="10">
        <v>14</v>
      </c>
      <c r="T14" s="41">
        <v>913600.799999999</v>
      </c>
      <c r="U14" s="11">
        <v>3098054.4</v>
      </c>
      <c r="V14" s="41">
        <v>803200</v>
      </c>
      <c r="W14" s="11">
        <f t="shared" si="5"/>
        <v>4814855.1999999993</v>
      </c>
      <c r="X14" s="11">
        <f t="shared" si="6"/>
        <v>813.52626510095456</v>
      </c>
      <c r="Y14" s="11">
        <f>X14*EPDs!$C$6</f>
        <v>86.233784100701186</v>
      </c>
      <c r="Z14" s="41">
        <v>61063.320000000007</v>
      </c>
      <c r="AA14" s="11">
        <v>139569</v>
      </c>
      <c r="AB14" s="11">
        <v>19298.565799999997</v>
      </c>
      <c r="AC14" s="11">
        <f t="shared" si="7"/>
        <v>219930.88579999999</v>
      </c>
      <c r="AD14" s="11">
        <f t="shared" si="8"/>
        <v>37.159902982174536</v>
      </c>
      <c r="AE14" s="11">
        <f>AD14*EPDs!$D$6</f>
        <v>31.734557146777053</v>
      </c>
      <c r="AF14" s="12">
        <f t="shared" si="9"/>
        <v>117.96834124747824</v>
      </c>
    </row>
    <row r="15" spans="2:32" x14ac:dyDescent="0.25">
      <c r="B15" s="9">
        <v>175</v>
      </c>
      <c r="C15" s="10">
        <v>15</v>
      </c>
      <c r="D15" s="11">
        <v>1041406.2</v>
      </c>
      <c r="E15" s="11">
        <v>3319344</v>
      </c>
      <c r="F15" s="11">
        <v>830000</v>
      </c>
      <c r="G15" s="11">
        <f t="shared" si="0"/>
        <v>5190750.2</v>
      </c>
      <c r="H15" s="11">
        <f t="shared" si="1"/>
        <v>818.56892568499904</v>
      </c>
      <c r="I15" s="11">
        <f>H15*EPDs!$C$5</f>
        <v>75.308341163019904</v>
      </c>
      <c r="J15" s="11">
        <v>76341.06</v>
      </c>
      <c r="K15" s="11">
        <v>130093</v>
      </c>
      <c r="L15" s="11">
        <v>18100.041999999998</v>
      </c>
      <c r="M15" s="11">
        <f t="shared" si="2"/>
        <v>224534.10199999998</v>
      </c>
      <c r="N15" s="11">
        <f t="shared" si="3"/>
        <v>35.408492331953475</v>
      </c>
      <c r="O15" s="11">
        <f>N15*EPDs!$D$5</f>
        <v>30.238852451488267</v>
      </c>
      <c r="P15" s="12">
        <f t="shared" si="4"/>
        <v>105.54719361450817</v>
      </c>
      <c r="R15" s="9">
        <v>175</v>
      </c>
      <c r="S15" s="10">
        <v>15</v>
      </c>
      <c r="T15" s="41">
        <v>1053264.5999999901</v>
      </c>
      <c r="U15" s="11">
        <v>3319344</v>
      </c>
      <c r="V15" s="41">
        <v>888000</v>
      </c>
      <c r="W15" s="11">
        <f t="shared" si="5"/>
        <v>5260608.5999999903</v>
      </c>
      <c r="X15" s="11">
        <f t="shared" si="6"/>
        <v>829.58542874038881</v>
      </c>
      <c r="Y15" s="11">
        <f>X15*EPDs!$C$6</f>
        <v>87.936055446481205</v>
      </c>
      <c r="Z15" s="41">
        <v>67023</v>
      </c>
      <c r="AA15" s="11">
        <v>150059</v>
      </c>
      <c r="AB15" s="11">
        <v>22030.723999999998</v>
      </c>
      <c r="AC15" s="11">
        <f t="shared" si="7"/>
        <v>239112.72399999999</v>
      </c>
      <c r="AD15" s="11">
        <f t="shared" si="8"/>
        <v>37.707506248767984</v>
      </c>
      <c r="AE15" s="11">
        <f>AD15*EPDs!$D$6</f>
        <v>32.202210336447855</v>
      </c>
      <c r="AF15" s="12">
        <f t="shared" si="9"/>
        <v>120.13826578292907</v>
      </c>
    </row>
    <row r="16" spans="2:32" x14ac:dyDescent="0.25">
      <c r="B16" s="9">
        <v>175</v>
      </c>
      <c r="C16" s="10">
        <v>16</v>
      </c>
      <c r="D16" s="11">
        <v>1168074</v>
      </c>
      <c r="E16" s="11">
        <v>3540633.6000000001</v>
      </c>
      <c r="F16" s="11">
        <v>894000</v>
      </c>
      <c r="G16" s="11">
        <f t="shared" si="0"/>
        <v>5602707.5999999996</v>
      </c>
      <c r="H16" s="11">
        <f t="shared" si="1"/>
        <v>828.31277350680068</v>
      </c>
      <c r="I16" s="11">
        <f>H16*EPDs!$C$5</f>
        <v>76.204775162625666</v>
      </c>
      <c r="J16" s="11">
        <v>86410.92</v>
      </c>
      <c r="K16" s="11">
        <v>138914</v>
      </c>
      <c r="L16" s="11">
        <v>19479.134199999997</v>
      </c>
      <c r="M16" s="11">
        <f t="shared" si="2"/>
        <v>244804.05419999998</v>
      </c>
      <c r="N16" s="11">
        <f t="shared" si="3"/>
        <v>36.192201981076281</v>
      </c>
      <c r="O16" s="11">
        <f>N16*EPDs!$D$5</f>
        <v>30.908140491839141</v>
      </c>
      <c r="P16" s="12">
        <f t="shared" si="4"/>
        <v>107.11291565446481</v>
      </c>
      <c r="R16" s="9">
        <v>175</v>
      </c>
      <c r="S16" s="10">
        <v>16</v>
      </c>
      <c r="T16" s="41">
        <v>1118548.7999999998</v>
      </c>
      <c r="U16" s="11">
        <v>3540633.6000000001</v>
      </c>
      <c r="V16" s="41">
        <v>940400</v>
      </c>
      <c r="W16" s="11">
        <f t="shared" si="5"/>
        <v>5599582.4000000004</v>
      </c>
      <c r="X16" s="11">
        <f t="shared" si="6"/>
        <v>827.85073920756952</v>
      </c>
      <c r="Y16" s="11">
        <f>X16*EPDs!$C$6</f>
        <v>87.752178356002361</v>
      </c>
      <c r="Z16" s="41">
        <v>79260.719999999972</v>
      </c>
      <c r="AA16" s="11">
        <v>160394</v>
      </c>
      <c r="AB16" s="11">
        <v>25090.110199999999</v>
      </c>
      <c r="AC16" s="11">
        <f t="shared" si="7"/>
        <v>264744.83019999997</v>
      </c>
      <c r="AD16" s="11">
        <f t="shared" si="8"/>
        <v>39.140276493199288</v>
      </c>
      <c r="AE16" s="11">
        <f>AD16*EPDs!$D$6</f>
        <v>33.425796125192193</v>
      </c>
      <c r="AF16" s="12">
        <f t="shared" si="9"/>
        <v>121.17797448119455</v>
      </c>
    </row>
    <row r="17" spans="2:32" x14ac:dyDescent="0.25">
      <c r="B17" s="9">
        <v>175</v>
      </c>
      <c r="C17" s="10">
        <v>17</v>
      </c>
      <c r="D17" s="11">
        <v>1290853.8</v>
      </c>
      <c r="E17" s="11">
        <v>3761923.2</v>
      </c>
      <c r="F17" s="11">
        <v>958000</v>
      </c>
      <c r="G17" s="11">
        <f t="shared" si="0"/>
        <v>6010777</v>
      </c>
      <c r="H17" s="11">
        <f t="shared" si="1"/>
        <v>836.36929070859571</v>
      </c>
      <c r="I17" s="11">
        <f>H17*EPDs!$C$5</f>
        <v>76.94597474519081</v>
      </c>
      <c r="J17" s="11">
        <v>92737.5</v>
      </c>
      <c r="K17" s="11">
        <v>148028</v>
      </c>
      <c r="L17" s="11">
        <v>20858.2264</v>
      </c>
      <c r="M17" s="11">
        <f t="shared" si="2"/>
        <v>261623.72639999999</v>
      </c>
      <c r="N17" s="11">
        <f t="shared" si="3"/>
        <v>36.403621442237451</v>
      </c>
      <c r="O17" s="11">
        <f>N17*EPDs!$D$5</f>
        <v>31.088692711670785</v>
      </c>
      <c r="P17" s="12">
        <f t="shared" si="4"/>
        <v>108.0346674568616</v>
      </c>
      <c r="R17" s="9">
        <v>175</v>
      </c>
      <c r="S17" s="10">
        <v>17</v>
      </c>
      <c r="T17" s="41">
        <v>1301736.5999999901</v>
      </c>
      <c r="U17" s="11">
        <v>3761923.2</v>
      </c>
      <c r="V17" s="41">
        <v>992800</v>
      </c>
      <c r="W17" s="11">
        <f t="shared" si="5"/>
        <v>6056459.7999999905</v>
      </c>
      <c r="X17" s="11">
        <f t="shared" si="6"/>
        <v>842.72582182488475</v>
      </c>
      <c r="Y17" s="11">
        <f>X17*EPDs!$C$6</f>
        <v>89.328937113437775</v>
      </c>
      <c r="Z17" s="41">
        <v>91873.74</v>
      </c>
      <c r="AA17" s="11">
        <v>189502</v>
      </c>
      <c r="AB17" s="11">
        <v>28149.496399999996</v>
      </c>
      <c r="AC17" s="11">
        <f t="shared" si="7"/>
        <v>309525.23639999999</v>
      </c>
      <c r="AD17" s="11">
        <f t="shared" si="8"/>
        <v>43.068874859985392</v>
      </c>
      <c r="AE17" s="11">
        <f>AD17*EPDs!$D$6</f>
        <v>36.780819130427524</v>
      </c>
      <c r="AF17" s="12">
        <f t="shared" si="9"/>
        <v>126.10975624386529</v>
      </c>
    </row>
    <row r="18" spans="2:32" x14ac:dyDescent="0.25">
      <c r="B18" s="9">
        <v>175</v>
      </c>
      <c r="C18" s="10">
        <v>18</v>
      </c>
      <c r="D18" s="11">
        <v>1423623.5999999901</v>
      </c>
      <c r="E18" s="11">
        <v>3983212.8</v>
      </c>
      <c r="F18" s="11">
        <v>1022000</v>
      </c>
      <c r="G18" s="11">
        <f t="shared" si="0"/>
        <v>6428836.3999999901</v>
      </c>
      <c r="H18" s="11">
        <f t="shared" si="1"/>
        <v>844.84347197581837</v>
      </c>
      <c r="I18" s="11">
        <f>H18*EPDs!$C$5</f>
        <v>77.725599421775286</v>
      </c>
      <c r="J18" s="11">
        <v>90835.020000000106</v>
      </c>
      <c r="K18" s="11">
        <v>157349</v>
      </c>
      <c r="L18" s="11">
        <v>22237.318599999999</v>
      </c>
      <c r="M18" s="11">
        <f t="shared" si="2"/>
        <v>270421.33860000013</v>
      </c>
      <c r="N18" s="11">
        <f t="shared" si="3"/>
        <v>35.537333412182157</v>
      </c>
      <c r="O18" s="11">
        <f>N18*EPDs!$D$5</f>
        <v>30.34888273400356</v>
      </c>
      <c r="P18" s="12">
        <f t="shared" si="4"/>
        <v>108.07448215577884</v>
      </c>
      <c r="R18" s="9">
        <v>175</v>
      </c>
      <c r="S18" s="10">
        <v>18</v>
      </c>
      <c r="T18" s="41">
        <v>1422359.99999999</v>
      </c>
      <c r="U18" s="11">
        <v>3983212.8</v>
      </c>
      <c r="V18" s="41">
        <v>1045200</v>
      </c>
      <c r="W18" s="11">
        <f t="shared" si="5"/>
        <v>6450772.7999999896</v>
      </c>
      <c r="X18" s="11">
        <f t="shared" si="6"/>
        <v>847.72623694066488</v>
      </c>
      <c r="Y18" s="11">
        <f>X18*EPDs!$C$6</f>
        <v>89.858981115710478</v>
      </c>
      <c r="Z18" s="41">
        <v>101447.64</v>
      </c>
      <c r="AA18" s="11">
        <v>202309</v>
      </c>
      <c r="AB18" s="11">
        <v>31208.882599999997</v>
      </c>
      <c r="AC18" s="11">
        <f t="shared" si="7"/>
        <v>334965.52260000003</v>
      </c>
      <c r="AD18" s="11">
        <f t="shared" si="8"/>
        <v>44.019386635127148</v>
      </c>
      <c r="AE18" s="11">
        <f>AD18*EPDs!$D$6</f>
        <v>37.592556186398582</v>
      </c>
      <c r="AF18" s="12">
        <f t="shared" si="9"/>
        <v>127.45153730210906</v>
      </c>
    </row>
    <row r="19" spans="2:32" x14ac:dyDescent="0.25">
      <c r="B19" s="9">
        <v>175</v>
      </c>
      <c r="C19" s="10">
        <v>19</v>
      </c>
      <c r="D19" s="11">
        <v>1575585</v>
      </c>
      <c r="E19" s="11">
        <v>4204502.3999999994</v>
      </c>
      <c r="F19" s="11">
        <v>1086000</v>
      </c>
      <c r="G19" s="11">
        <f t="shared" si="0"/>
        <v>6866087.3999999994</v>
      </c>
      <c r="H19" s="11">
        <f t="shared" si="1"/>
        <v>854.81495222384751</v>
      </c>
      <c r="I19" s="11">
        <f>H19*EPDs!$C$5</f>
        <v>78.642975604593971</v>
      </c>
      <c r="J19" s="11">
        <v>101944.92</v>
      </c>
      <c r="K19" s="11">
        <v>165816</v>
      </c>
      <c r="L19" s="11">
        <v>23616.410799999998</v>
      </c>
      <c r="M19" s="11">
        <f t="shared" si="2"/>
        <v>291377.3308</v>
      </c>
      <c r="N19" s="11">
        <f t="shared" si="3"/>
        <v>36.275929011173709</v>
      </c>
      <c r="O19" s="11">
        <f>N19*EPDs!$D$5</f>
        <v>30.979643375542345</v>
      </c>
      <c r="P19" s="12">
        <f t="shared" si="4"/>
        <v>109.62261898013631</v>
      </c>
      <c r="R19" s="9">
        <v>175</v>
      </c>
      <c r="S19" s="10">
        <v>19</v>
      </c>
      <c r="T19" s="41">
        <v>1469791.79999999</v>
      </c>
      <c r="U19" s="11">
        <v>4204502.3999999994</v>
      </c>
      <c r="V19" s="41">
        <v>1097600</v>
      </c>
      <c r="W19" s="11">
        <f t="shared" si="5"/>
        <v>6771894.1999999899</v>
      </c>
      <c r="X19" s="11">
        <f t="shared" si="6"/>
        <v>843.0880761928463</v>
      </c>
      <c r="Y19" s="11">
        <f>X19*EPDs!$C$6</f>
        <v>89.367336076441703</v>
      </c>
      <c r="Z19" s="41">
        <v>103983.18</v>
      </c>
      <c r="AA19" s="11">
        <v>193298</v>
      </c>
      <c r="AB19" s="11">
        <v>34268.268799999998</v>
      </c>
      <c r="AC19" s="11">
        <f t="shared" si="7"/>
        <v>331549.44880000001</v>
      </c>
      <c r="AD19" s="11">
        <f t="shared" si="8"/>
        <v>41.277282056708891</v>
      </c>
      <c r="AE19" s="11">
        <f>AD19*EPDs!$D$6</f>
        <v>35.250798876429393</v>
      </c>
      <c r="AF19" s="12">
        <f t="shared" si="9"/>
        <v>124.61813495287109</v>
      </c>
    </row>
    <row r="20" spans="2:32" x14ac:dyDescent="0.25">
      <c r="B20" s="9">
        <v>175</v>
      </c>
      <c r="C20" s="10">
        <v>20</v>
      </c>
      <c r="D20" s="11">
        <v>1725057</v>
      </c>
      <c r="E20" s="11">
        <v>4425792</v>
      </c>
      <c r="F20" s="11">
        <v>1150000</v>
      </c>
      <c r="G20" s="11">
        <f t="shared" si="0"/>
        <v>7300849</v>
      </c>
      <c r="H20" s="11">
        <f t="shared" si="1"/>
        <v>863.49485511531634</v>
      </c>
      <c r="I20" s="11">
        <f>H20*EPDs!$C$5</f>
        <v>79.441526670609107</v>
      </c>
      <c r="J20" s="11">
        <v>109929.3</v>
      </c>
      <c r="K20" s="11">
        <v>174693</v>
      </c>
      <c r="L20" s="11">
        <v>24995.503000000001</v>
      </c>
      <c r="M20" s="11">
        <f t="shared" si="2"/>
        <v>309617.80300000001</v>
      </c>
      <c r="N20" s="11">
        <f t="shared" si="3"/>
        <v>36.619491780011828</v>
      </c>
      <c r="O20" s="11">
        <f>N20*EPDs!$D$5</f>
        <v>31.2730459801301</v>
      </c>
      <c r="P20" s="12">
        <f t="shared" si="4"/>
        <v>110.7145726507392</v>
      </c>
      <c r="R20" s="9">
        <v>175</v>
      </c>
      <c r="S20" s="10">
        <v>20</v>
      </c>
      <c r="T20" s="41">
        <v>1662883.1999999899</v>
      </c>
      <c r="U20" s="11">
        <v>4425792</v>
      </c>
      <c r="V20" s="41">
        <v>1150000</v>
      </c>
      <c r="W20" s="11">
        <f t="shared" si="5"/>
        <v>7238675.1999999899</v>
      </c>
      <c r="X20" s="11">
        <f t="shared" si="6"/>
        <v>856.14136014192661</v>
      </c>
      <c r="Y20" s="11">
        <f>X20*EPDs!$C$6</f>
        <v>90.750984175044223</v>
      </c>
      <c r="Z20" s="41">
        <v>117242.04</v>
      </c>
      <c r="AA20" s="11">
        <v>230299</v>
      </c>
      <c r="AB20" s="11">
        <v>37327.654999999999</v>
      </c>
      <c r="AC20" s="11">
        <f t="shared" si="7"/>
        <v>384868.69499999995</v>
      </c>
      <c r="AD20" s="11">
        <f t="shared" si="8"/>
        <v>45.519656416321695</v>
      </c>
      <c r="AE20" s="11">
        <f>AD20*EPDs!$D$6</f>
        <v>38.873786579538724</v>
      </c>
      <c r="AF20" s="12">
        <f t="shared" si="9"/>
        <v>129.62477075458295</v>
      </c>
    </row>
    <row r="21" spans="2:32" x14ac:dyDescent="0.25">
      <c r="B21" s="17">
        <v>200</v>
      </c>
      <c r="C21" s="18">
        <v>5</v>
      </c>
      <c r="D21" s="19">
        <v>263784.59999999998</v>
      </c>
      <c r="E21" s="19">
        <v>1264512</v>
      </c>
      <c r="F21" s="19">
        <v>203000</v>
      </c>
      <c r="G21" s="19">
        <f t="shared" si="0"/>
        <v>1731296.6</v>
      </c>
      <c r="H21" s="19">
        <f t="shared" si="1"/>
        <v>819.0640331164991</v>
      </c>
      <c r="I21" s="19">
        <f>H21*EPDs!$C$5</f>
        <v>75.353891046717919</v>
      </c>
      <c r="J21" s="19">
        <v>22039.2599999999</v>
      </c>
      <c r="K21" s="19">
        <v>48629</v>
      </c>
      <c r="L21" s="19">
        <v>6325.6720000000005</v>
      </c>
      <c r="M21" s="19">
        <f t="shared" si="2"/>
        <v>76993.931999999899</v>
      </c>
      <c r="N21" s="19">
        <f t="shared" si="3"/>
        <v>36.425278296865713</v>
      </c>
      <c r="O21" s="19">
        <f>N21*EPDs!$D$5</f>
        <v>31.10718766552332</v>
      </c>
      <c r="P21" s="20">
        <f t="shared" si="4"/>
        <v>106.46107871224123</v>
      </c>
      <c r="R21" s="17">
        <v>200</v>
      </c>
      <c r="S21" s="18">
        <v>5</v>
      </c>
      <c r="T21" s="53">
        <v>244470.6</v>
      </c>
      <c r="U21" s="19">
        <v>1264512</v>
      </c>
      <c r="V21" s="53">
        <v>204000</v>
      </c>
      <c r="W21" s="19">
        <f t="shared" si="5"/>
        <v>1712982.6</v>
      </c>
      <c r="X21" s="19">
        <f t="shared" si="6"/>
        <v>810.39981076286222</v>
      </c>
      <c r="Y21" s="19">
        <f>X21*EPDs!$C$6</f>
        <v>85.902379940863398</v>
      </c>
      <c r="Z21" s="53">
        <v>18005.34</v>
      </c>
      <c r="AA21" s="19">
        <v>59436</v>
      </c>
      <c r="AB21" s="19">
        <v>6742.6140000000005</v>
      </c>
      <c r="AC21" s="19">
        <f t="shared" si="7"/>
        <v>84183.953999999998</v>
      </c>
      <c r="AD21" s="19">
        <f t="shared" si="8"/>
        <v>39.826826256652865</v>
      </c>
      <c r="AE21" s="19">
        <f>AD21*EPDs!$D$6</f>
        <v>34.012109623181544</v>
      </c>
      <c r="AF21" s="20">
        <f t="shared" si="9"/>
        <v>119.91448956404494</v>
      </c>
    </row>
    <row r="22" spans="2:32" x14ac:dyDescent="0.25">
      <c r="B22" s="9">
        <v>200</v>
      </c>
      <c r="C22" s="10">
        <v>6</v>
      </c>
      <c r="D22" s="11">
        <v>324615.59999999998</v>
      </c>
      <c r="E22" s="11">
        <v>1517414.3999999999</v>
      </c>
      <c r="F22" s="11">
        <v>255200</v>
      </c>
      <c r="G22" s="11">
        <f t="shared" si="0"/>
        <v>2097230</v>
      </c>
      <c r="H22" s="11">
        <f t="shared" si="1"/>
        <v>826.8204218411197</v>
      </c>
      <c r="I22" s="11">
        <f>H22*EPDs!$C$5</f>
        <v>76.067478809383005</v>
      </c>
      <c r="J22" s="11">
        <v>26814.959999999901</v>
      </c>
      <c r="K22" s="11">
        <v>58966</v>
      </c>
      <c r="L22" s="11">
        <v>6685.7204666666667</v>
      </c>
      <c r="M22" s="11">
        <f t="shared" si="2"/>
        <v>92466.68046666657</v>
      </c>
      <c r="N22" s="11">
        <f t="shared" si="3"/>
        <v>36.454437400617614</v>
      </c>
      <c r="O22" s="11">
        <f>N22*EPDs!$D$5</f>
        <v>31.132089540127442</v>
      </c>
      <c r="P22" s="12">
        <f t="shared" si="4"/>
        <v>107.19956834951044</v>
      </c>
      <c r="R22" s="9">
        <v>200</v>
      </c>
      <c r="S22" s="10">
        <v>6</v>
      </c>
      <c r="T22" s="41">
        <v>301179.59999999998</v>
      </c>
      <c r="U22" s="11">
        <v>1517414.3999999999</v>
      </c>
      <c r="V22" s="41">
        <v>259106.6</v>
      </c>
      <c r="W22" s="11">
        <f t="shared" si="5"/>
        <v>2077700.6</v>
      </c>
      <c r="X22" s="11">
        <f t="shared" si="6"/>
        <v>819.12107234378084</v>
      </c>
      <c r="Y22" s="11">
        <f>X22*EPDs!$C$6</f>
        <v>86.82683366844077</v>
      </c>
      <c r="Z22" s="41">
        <v>21984.84</v>
      </c>
      <c r="AA22" s="11">
        <v>71473</v>
      </c>
      <c r="AB22" s="11">
        <v>6737.4128666666666</v>
      </c>
      <c r="AC22" s="11">
        <f t="shared" si="7"/>
        <v>100195.25286666666</v>
      </c>
      <c r="AD22" s="11">
        <f t="shared" si="8"/>
        <v>39.501380984295942</v>
      </c>
      <c r="AE22" s="11">
        <f>AD22*EPDs!$D$6</f>
        <v>33.734179360588733</v>
      </c>
      <c r="AF22" s="12">
        <f t="shared" si="9"/>
        <v>120.56101302902951</v>
      </c>
    </row>
    <row r="23" spans="2:32" x14ac:dyDescent="0.25">
      <c r="B23" s="9">
        <v>200</v>
      </c>
      <c r="C23" s="10">
        <v>7</v>
      </c>
      <c r="D23" s="11">
        <v>393406.2</v>
      </c>
      <c r="E23" s="11">
        <v>1770316.8</v>
      </c>
      <c r="F23" s="11">
        <v>307400</v>
      </c>
      <c r="G23" s="11">
        <f t="shared" si="0"/>
        <v>2471123</v>
      </c>
      <c r="H23" s="11">
        <f t="shared" si="1"/>
        <v>835.05043507645519</v>
      </c>
      <c r="I23" s="11">
        <f>H23*EPDs!$C$5</f>
        <v>76.82464002703388</v>
      </c>
      <c r="J23" s="11">
        <v>32511.8999999999</v>
      </c>
      <c r="K23" s="11">
        <v>69200</v>
      </c>
      <c r="L23" s="11">
        <v>7514.0422666666664</v>
      </c>
      <c r="M23" s="11">
        <f t="shared" si="2"/>
        <v>109225.94226666658</v>
      </c>
      <c r="N23" s="11">
        <f t="shared" si="3"/>
        <v>36.910008369237673</v>
      </c>
      <c r="O23" s="11">
        <f>N23*EPDs!$D$5</f>
        <v>31.521147147328971</v>
      </c>
      <c r="P23" s="12">
        <f t="shared" si="4"/>
        <v>108.34578717436285</v>
      </c>
      <c r="R23" s="9">
        <v>200</v>
      </c>
      <c r="S23" s="10">
        <v>7</v>
      </c>
      <c r="T23" s="41">
        <v>361031.4</v>
      </c>
      <c r="U23" s="11">
        <v>1770316.8</v>
      </c>
      <c r="V23" s="41">
        <v>314213.2</v>
      </c>
      <c r="W23" s="11">
        <f t="shared" si="5"/>
        <v>2445561.4000000004</v>
      </c>
      <c r="X23" s="11">
        <f t="shared" si="6"/>
        <v>826.4125707527246</v>
      </c>
      <c r="Y23" s="11">
        <f>X23*EPDs!$C$6</f>
        <v>87.5997324997888</v>
      </c>
      <c r="Z23" s="41">
        <v>26701.979999999901</v>
      </c>
      <c r="AA23" s="11">
        <v>83745</v>
      </c>
      <c r="AB23" s="11">
        <v>7686.2930666666662</v>
      </c>
      <c r="AC23" s="11">
        <f t="shared" si="7"/>
        <v>118133.27306666656</v>
      </c>
      <c r="AD23" s="11">
        <f t="shared" si="8"/>
        <v>39.920004415533178</v>
      </c>
      <c r="AE23" s="11">
        <f>AD23*EPDs!$D$6</f>
        <v>34.09168377086533</v>
      </c>
      <c r="AF23" s="12">
        <f t="shared" si="9"/>
        <v>121.69141627065413</v>
      </c>
    </row>
    <row r="24" spans="2:32" x14ac:dyDescent="0.25">
      <c r="B24" s="9">
        <v>200</v>
      </c>
      <c r="C24" s="10">
        <v>8</v>
      </c>
      <c r="D24" s="11">
        <v>462520.8</v>
      </c>
      <c r="E24" s="11">
        <v>2023219.2</v>
      </c>
      <c r="F24" s="11">
        <v>359600</v>
      </c>
      <c r="G24" s="11">
        <f t="shared" si="0"/>
        <v>2845340</v>
      </c>
      <c r="H24" s="11">
        <f t="shared" si="1"/>
        <v>841.31874630396214</v>
      </c>
      <c r="I24" s="11">
        <f>H24*EPDs!$C$5</f>
        <v>77.401324659964516</v>
      </c>
      <c r="J24" s="11">
        <v>38246.639999999898</v>
      </c>
      <c r="K24" s="11">
        <v>79470</v>
      </c>
      <c r="L24" s="11">
        <v>8342.364066666667</v>
      </c>
      <c r="M24" s="11">
        <f t="shared" si="2"/>
        <v>126059.00406666656</v>
      </c>
      <c r="N24" s="11">
        <f t="shared" si="3"/>
        <v>37.273508003153921</v>
      </c>
      <c r="O24" s="11">
        <f>N24*EPDs!$D$5</f>
        <v>31.831575834693449</v>
      </c>
      <c r="P24" s="12">
        <f t="shared" si="4"/>
        <v>109.23290049465797</v>
      </c>
      <c r="R24" s="9">
        <v>200</v>
      </c>
      <c r="S24" s="10">
        <v>8</v>
      </c>
      <c r="T24" s="41">
        <v>426693.6</v>
      </c>
      <c r="U24" s="11">
        <v>2023219.2</v>
      </c>
      <c r="V24" s="41">
        <v>369319.8</v>
      </c>
      <c r="W24" s="11">
        <f t="shared" si="5"/>
        <v>2819232.5999999996</v>
      </c>
      <c r="X24" s="11">
        <f t="shared" si="6"/>
        <v>833.59923122412761</v>
      </c>
      <c r="Y24" s="11">
        <f>X24*EPDs!$C$6</f>
        <v>88.361518509757531</v>
      </c>
      <c r="Z24" s="41">
        <v>31682.639999999901</v>
      </c>
      <c r="AA24" s="11">
        <v>96207</v>
      </c>
      <c r="AB24" s="11">
        <v>8635.1732666666667</v>
      </c>
      <c r="AC24" s="11">
        <f t="shared" si="7"/>
        <v>136524.81326666658</v>
      </c>
      <c r="AD24" s="11">
        <f t="shared" si="8"/>
        <v>40.368070155726365</v>
      </c>
      <c r="AE24" s="11">
        <f>AD24*EPDs!$D$6</f>
        <v>34.474331912990316</v>
      </c>
      <c r="AF24" s="12">
        <f t="shared" si="9"/>
        <v>122.83585042274785</v>
      </c>
    </row>
    <row r="25" spans="2:32" x14ac:dyDescent="0.25">
      <c r="B25" s="9">
        <v>200</v>
      </c>
      <c r="C25" s="10">
        <v>9</v>
      </c>
      <c r="D25" s="11">
        <v>531311.4</v>
      </c>
      <c r="E25" s="11">
        <v>2276121.6000000001</v>
      </c>
      <c r="F25" s="11">
        <v>411800</v>
      </c>
      <c r="G25" s="11">
        <f t="shared" si="0"/>
        <v>3219233</v>
      </c>
      <c r="H25" s="11">
        <f t="shared" si="1"/>
        <v>846.10894276890724</v>
      </c>
      <c r="I25" s="11">
        <f>H25*EPDs!$C$5</f>
        <v>77.842022734739459</v>
      </c>
      <c r="J25" s="11">
        <v>42873.84</v>
      </c>
      <c r="K25" s="11">
        <v>90155</v>
      </c>
      <c r="L25" s="11">
        <v>9170.6858666666667</v>
      </c>
      <c r="M25" s="11">
        <f t="shared" si="2"/>
        <v>142199.52586666666</v>
      </c>
      <c r="N25" s="11">
        <f t="shared" si="3"/>
        <v>37.374210097027834</v>
      </c>
      <c r="O25" s="11">
        <f>N25*EPDs!$D$5</f>
        <v>31.91757542286177</v>
      </c>
      <c r="P25" s="12">
        <f t="shared" si="4"/>
        <v>109.75959815760123</v>
      </c>
      <c r="R25" s="9">
        <v>200</v>
      </c>
      <c r="S25" s="10">
        <v>9</v>
      </c>
      <c r="T25" s="41">
        <v>502626.6</v>
      </c>
      <c r="U25" s="11">
        <v>2276121.6000000001</v>
      </c>
      <c r="V25" s="41">
        <v>424426.4</v>
      </c>
      <c r="W25" s="11">
        <f t="shared" si="5"/>
        <v>3203174.6</v>
      </c>
      <c r="X25" s="11">
        <f t="shared" si="6"/>
        <v>841.88832380576912</v>
      </c>
      <c r="Y25" s="11">
        <f>X25*EPDs!$C$6</f>
        <v>89.240162323411525</v>
      </c>
      <c r="Z25" s="41">
        <v>37017.539999999899</v>
      </c>
      <c r="AA25" s="11">
        <v>106205</v>
      </c>
      <c r="AB25" s="11">
        <v>9584.0534666666663</v>
      </c>
      <c r="AC25" s="11">
        <f t="shared" si="7"/>
        <v>152806.59346666656</v>
      </c>
      <c r="AD25" s="11">
        <f t="shared" si="8"/>
        <v>40.16205886501519</v>
      </c>
      <c r="AE25" s="11">
        <f>AD25*EPDs!$D$6</f>
        <v>34.29839827072297</v>
      </c>
      <c r="AF25" s="12">
        <f t="shared" si="9"/>
        <v>123.53856059413449</v>
      </c>
    </row>
    <row r="26" spans="2:32" x14ac:dyDescent="0.25">
      <c r="B26" s="9">
        <v>200</v>
      </c>
      <c r="C26" s="10">
        <v>10</v>
      </c>
      <c r="D26" s="11">
        <v>606608.99999999895</v>
      </c>
      <c r="E26" s="11">
        <v>2529024</v>
      </c>
      <c r="F26" s="11">
        <v>464000</v>
      </c>
      <c r="G26" s="11">
        <f t="shared" si="0"/>
        <v>3599632.9999999991</v>
      </c>
      <c r="H26" s="11">
        <f t="shared" si="1"/>
        <v>851.48030751034867</v>
      </c>
      <c r="I26" s="11">
        <f>H26*EPDs!$C$5</f>
        <v>78.33618829095208</v>
      </c>
      <c r="J26" s="11">
        <v>48076.68</v>
      </c>
      <c r="K26" s="11">
        <v>98358</v>
      </c>
      <c r="L26" s="11">
        <v>9970.0889999999999</v>
      </c>
      <c r="M26" s="11">
        <f t="shared" si="2"/>
        <v>156404.769</v>
      </c>
      <c r="N26" s="11">
        <f t="shared" si="3"/>
        <v>36.996988527498523</v>
      </c>
      <c r="O26" s="11">
        <f>N26*EPDs!$D$5</f>
        <v>31.595428202483738</v>
      </c>
      <c r="P26" s="12">
        <f t="shared" si="4"/>
        <v>109.93161649343583</v>
      </c>
      <c r="R26" s="9">
        <v>200</v>
      </c>
      <c r="S26" s="10">
        <v>10</v>
      </c>
      <c r="T26" s="41">
        <v>589197.6</v>
      </c>
      <c r="U26" s="11">
        <v>2529024</v>
      </c>
      <c r="V26" s="41">
        <v>479533</v>
      </c>
      <c r="W26" s="11">
        <f t="shared" si="5"/>
        <v>3597754.6</v>
      </c>
      <c r="X26" s="11">
        <f t="shared" si="6"/>
        <v>851.03597871082206</v>
      </c>
      <c r="Y26" s="11">
        <f>X26*EPDs!$C$6</f>
        <v>90.209813743347141</v>
      </c>
      <c r="Z26" s="41">
        <v>42541.4399999999</v>
      </c>
      <c r="AA26" s="11">
        <v>114755</v>
      </c>
      <c r="AB26" s="11">
        <v>10041.575700000001</v>
      </c>
      <c r="AC26" s="11">
        <f t="shared" si="7"/>
        <v>167338.01569999987</v>
      </c>
      <c r="AD26" s="11">
        <f t="shared" si="8"/>
        <v>39.583208917800086</v>
      </c>
      <c r="AE26" s="11">
        <f>AD26*EPDs!$D$6</f>
        <v>33.804060415801274</v>
      </c>
      <c r="AF26" s="12">
        <f t="shared" si="9"/>
        <v>124.01387415914841</v>
      </c>
    </row>
    <row r="27" spans="2:32" x14ac:dyDescent="0.25">
      <c r="B27" s="9">
        <v>200</v>
      </c>
      <c r="C27" s="10">
        <v>11</v>
      </c>
      <c r="D27" s="11">
        <v>707178.59999999905</v>
      </c>
      <c r="E27" s="11">
        <v>2781926.4</v>
      </c>
      <c r="F27" s="11">
        <v>536000</v>
      </c>
      <c r="G27" s="11">
        <f t="shared" si="0"/>
        <v>4025104.9999999991</v>
      </c>
      <c r="H27" s="11">
        <f t="shared" si="1"/>
        <v>865.56744261061215</v>
      </c>
      <c r="I27" s="11">
        <f>H27*EPDs!$C$5</f>
        <v>79.632204720176318</v>
      </c>
      <c r="J27" s="11">
        <v>53597.04</v>
      </c>
      <c r="K27" s="11">
        <v>108691</v>
      </c>
      <c r="L27" s="11">
        <v>11924.014133333332</v>
      </c>
      <c r="M27" s="11">
        <f t="shared" si="2"/>
        <v>174212.05413333335</v>
      </c>
      <c r="N27" s="11">
        <f t="shared" si="3"/>
        <v>37.462943741375916</v>
      </c>
      <c r="O27" s="11">
        <f>N27*EPDs!$D$5</f>
        <v>31.993353955135031</v>
      </c>
      <c r="P27" s="12">
        <f t="shared" si="4"/>
        <v>111.62555867531135</v>
      </c>
      <c r="R27" s="9">
        <v>200</v>
      </c>
      <c r="S27" s="10">
        <v>11</v>
      </c>
      <c r="T27" s="41">
        <v>684732.59999999905</v>
      </c>
      <c r="U27" s="11">
        <v>2781926.4</v>
      </c>
      <c r="V27" s="41">
        <v>555826.4</v>
      </c>
      <c r="W27" s="11">
        <f t="shared" si="5"/>
        <v>4022485.399999999</v>
      </c>
      <c r="X27" s="11">
        <f t="shared" si="6"/>
        <v>865.00411805816873</v>
      </c>
      <c r="Y27" s="11">
        <f>X27*EPDs!$C$6</f>
        <v>91.690436514165881</v>
      </c>
      <c r="Z27" s="41">
        <v>47760.779999999897</v>
      </c>
      <c r="AA27" s="11">
        <v>127001</v>
      </c>
      <c r="AB27" s="11">
        <v>13043.433666666666</v>
      </c>
      <c r="AC27" s="11">
        <f t="shared" si="7"/>
        <v>187805.21366666659</v>
      </c>
      <c r="AD27" s="11">
        <f t="shared" si="8"/>
        <v>40.38604669999819</v>
      </c>
      <c r="AE27" s="11">
        <f>AD27*EPDs!$D$6</f>
        <v>34.489683881798456</v>
      </c>
      <c r="AF27" s="12">
        <f t="shared" si="9"/>
        <v>126.18012039596434</v>
      </c>
    </row>
    <row r="28" spans="2:32" x14ac:dyDescent="0.25">
      <c r="B28" s="9">
        <v>200</v>
      </c>
      <c r="C28" s="10">
        <v>12</v>
      </c>
      <c r="D28" s="11">
        <v>800479.799999999</v>
      </c>
      <c r="E28" s="11">
        <v>3034828.7999999998</v>
      </c>
      <c r="F28" s="11">
        <v>608000</v>
      </c>
      <c r="G28" s="11">
        <f t="shared" si="0"/>
        <v>4443308.5999999987</v>
      </c>
      <c r="H28" s="11">
        <f t="shared" si="1"/>
        <v>875.873960181352</v>
      </c>
      <c r="I28" s="11">
        <f>H28*EPDs!$C$5</f>
        <v>80.580404336684381</v>
      </c>
      <c r="J28" s="11">
        <v>59367.42</v>
      </c>
      <c r="K28" s="11">
        <v>119460</v>
      </c>
      <c r="L28" s="11">
        <v>13849.020599999998</v>
      </c>
      <c r="M28" s="11">
        <f t="shared" si="2"/>
        <v>192676.44059999997</v>
      </c>
      <c r="N28" s="11">
        <f t="shared" si="3"/>
        <v>37.98076889414547</v>
      </c>
      <c r="O28" s="11">
        <f>N28*EPDs!$D$5</f>
        <v>32.435576635600228</v>
      </c>
      <c r="P28" s="12">
        <f t="shared" si="4"/>
        <v>113.01598097228461</v>
      </c>
      <c r="R28" s="9">
        <v>200</v>
      </c>
      <c r="S28" s="10">
        <v>12</v>
      </c>
      <c r="T28" s="41">
        <v>771011.99999999895</v>
      </c>
      <c r="U28" s="11">
        <v>3034828.7999999998</v>
      </c>
      <c r="V28" s="41">
        <v>632119.80000000005</v>
      </c>
      <c r="W28" s="11">
        <f t="shared" si="5"/>
        <v>4437960.5999999987</v>
      </c>
      <c r="X28" s="11">
        <f t="shared" si="6"/>
        <v>874.81975162625645</v>
      </c>
      <c r="Y28" s="11">
        <f>X28*EPDs!$C$6</f>
        <v>92.730893672383175</v>
      </c>
      <c r="Z28" s="41">
        <v>53227.4399999999</v>
      </c>
      <c r="AA28" s="11">
        <v>139173</v>
      </c>
      <c r="AB28" s="11">
        <v>15553.933666666666</v>
      </c>
      <c r="AC28" s="11">
        <f t="shared" si="7"/>
        <v>207954.37366666656</v>
      </c>
      <c r="AD28" s="11">
        <f t="shared" si="8"/>
        <v>40.992385899204919</v>
      </c>
      <c r="AE28" s="11">
        <f>AD28*EPDs!$D$6</f>
        <v>35.007497557920999</v>
      </c>
      <c r="AF28" s="12">
        <f t="shared" si="9"/>
        <v>127.73839123030417</v>
      </c>
    </row>
    <row r="29" spans="2:32" x14ac:dyDescent="0.25">
      <c r="B29" s="9">
        <v>200</v>
      </c>
      <c r="C29" s="10">
        <v>13</v>
      </c>
      <c r="D29" s="11">
        <v>890648.99999999895</v>
      </c>
      <c r="E29" s="11">
        <v>3287731.2</v>
      </c>
      <c r="F29" s="11">
        <v>680000</v>
      </c>
      <c r="G29" s="11">
        <f t="shared" si="0"/>
        <v>4858380.1999999993</v>
      </c>
      <c r="H29" s="11">
        <f t="shared" si="1"/>
        <v>884.02496474548502</v>
      </c>
      <c r="I29" s="11">
        <f>H29*EPDs!$C$5</f>
        <v>81.330296756584616</v>
      </c>
      <c r="J29" s="11">
        <v>64938.54</v>
      </c>
      <c r="K29" s="11">
        <v>130463</v>
      </c>
      <c r="L29" s="11">
        <v>15774.027066666664</v>
      </c>
      <c r="M29" s="11">
        <f t="shared" si="2"/>
        <v>211175.56706666667</v>
      </c>
      <c r="N29" s="11">
        <f t="shared" si="3"/>
        <v>38.425249887033921</v>
      </c>
      <c r="O29" s="11">
        <f>N29*EPDs!$D$5</f>
        <v>32.815163403526967</v>
      </c>
      <c r="P29" s="12">
        <f t="shared" si="4"/>
        <v>114.14546016011158</v>
      </c>
      <c r="R29" s="9">
        <v>200</v>
      </c>
      <c r="S29" s="10">
        <v>13</v>
      </c>
      <c r="T29" s="41">
        <v>889615.799999999</v>
      </c>
      <c r="U29" s="11">
        <v>3287731.2</v>
      </c>
      <c r="V29" s="41">
        <v>708413.2</v>
      </c>
      <c r="W29" s="11">
        <f t="shared" si="5"/>
        <v>4885760.1999999993</v>
      </c>
      <c r="X29" s="11">
        <f t="shared" si="6"/>
        <v>889.00699631533439</v>
      </c>
      <c r="Y29" s="11">
        <f>X29*EPDs!$C$6</f>
        <v>94.234741609425441</v>
      </c>
      <c r="Z29" s="41">
        <v>64117.859999999899</v>
      </c>
      <c r="AA29" s="11">
        <v>179788</v>
      </c>
      <c r="AB29" s="11">
        <v>18064.433666666668</v>
      </c>
      <c r="AC29" s="11">
        <f t="shared" si="7"/>
        <v>261970.29366666658</v>
      </c>
      <c r="AD29" s="11">
        <f t="shared" si="8"/>
        <v>47.667796691382719</v>
      </c>
      <c r="AE29" s="11">
        <f>AD29*EPDs!$D$6</f>
        <v>40.708298374440844</v>
      </c>
      <c r="AF29" s="12">
        <f t="shared" si="9"/>
        <v>134.9430399838663</v>
      </c>
    </row>
    <row r="30" spans="2:32" x14ac:dyDescent="0.25">
      <c r="B30" s="9">
        <v>200</v>
      </c>
      <c r="C30" s="10">
        <v>14</v>
      </c>
      <c r="D30" s="11">
        <v>1020124.8</v>
      </c>
      <c r="E30" s="11">
        <v>3540633.6000000001</v>
      </c>
      <c r="F30" s="11">
        <v>752000</v>
      </c>
      <c r="G30" s="11">
        <f t="shared" si="0"/>
        <v>5312758.4000000004</v>
      </c>
      <c r="H30" s="11">
        <f t="shared" si="1"/>
        <v>897.6528512291967</v>
      </c>
      <c r="I30" s="11">
        <f>H30*EPDs!$C$5</f>
        <v>82.584062313086093</v>
      </c>
      <c r="J30" s="11">
        <v>71341.259999999995</v>
      </c>
      <c r="K30" s="11">
        <v>141808</v>
      </c>
      <c r="L30" s="11">
        <v>17699.033533333331</v>
      </c>
      <c r="M30" s="11">
        <f t="shared" si="2"/>
        <v>230848.29353333334</v>
      </c>
      <c r="N30" s="11">
        <f t="shared" si="3"/>
        <v>39.004527081749316</v>
      </c>
      <c r="O30" s="11">
        <f>N30*EPDs!$D$5</f>
        <v>33.309866127813912</v>
      </c>
      <c r="P30" s="12">
        <f t="shared" si="4"/>
        <v>115.8939284409</v>
      </c>
      <c r="R30" s="9">
        <v>200</v>
      </c>
      <c r="S30" s="10">
        <v>14</v>
      </c>
      <c r="T30" s="41">
        <v>970441.19999999902</v>
      </c>
      <c r="U30" s="11">
        <v>3540633.6000000001</v>
      </c>
      <c r="V30" s="41">
        <v>784706.6</v>
      </c>
      <c r="W30" s="11">
        <f t="shared" si="5"/>
        <v>5295781.3999999985</v>
      </c>
      <c r="X30" s="11">
        <f t="shared" si="6"/>
        <v>894.78438793613225</v>
      </c>
      <c r="Y30" s="11">
        <f>X30*EPDs!$C$6</f>
        <v>94.847145121230014</v>
      </c>
      <c r="Z30" s="41">
        <v>69052.0799999999</v>
      </c>
      <c r="AA30" s="11">
        <v>165487</v>
      </c>
      <c r="AB30" s="11">
        <v>20574.933666666664</v>
      </c>
      <c r="AC30" s="11">
        <f t="shared" si="7"/>
        <v>255114.01366666658</v>
      </c>
      <c r="AD30" s="11">
        <f t="shared" si="8"/>
        <v>43.104505139252609</v>
      </c>
      <c r="AE30" s="11">
        <f>AD30*EPDs!$D$6</f>
        <v>36.811247388921728</v>
      </c>
      <c r="AF30" s="12">
        <f t="shared" si="9"/>
        <v>131.65839251015174</v>
      </c>
    </row>
    <row r="31" spans="2:32" x14ac:dyDescent="0.25">
      <c r="B31" s="9">
        <v>200</v>
      </c>
      <c r="C31" s="10">
        <v>15</v>
      </c>
      <c r="D31" s="11">
        <v>1136332.79999999</v>
      </c>
      <c r="E31" s="11">
        <v>3793536</v>
      </c>
      <c r="F31" s="11">
        <v>824000</v>
      </c>
      <c r="G31" s="11">
        <f t="shared" si="0"/>
        <v>5753868.7999999896</v>
      </c>
      <c r="H31" s="11">
        <f t="shared" si="1"/>
        <v>907.37138576778864</v>
      </c>
      <c r="I31" s="11">
        <f>H31*EPDs!$C$5</f>
        <v>83.478167490636551</v>
      </c>
      <c r="J31" s="11">
        <v>75652.5600000001</v>
      </c>
      <c r="K31" s="11">
        <v>152448</v>
      </c>
      <c r="L31" s="11">
        <v>18955.983</v>
      </c>
      <c r="M31" s="11">
        <f t="shared" si="2"/>
        <v>247056.54300000012</v>
      </c>
      <c r="N31" s="11">
        <f t="shared" si="3"/>
        <v>38.960227557658207</v>
      </c>
      <c r="O31" s="11">
        <f>N31*EPDs!$D$5</f>
        <v>33.272034334240111</v>
      </c>
      <c r="P31" s="12">
        <f t="shared" si="4"/>
        <v>116.75020182487665</v>
      </c>
      <c r="R31" s="9">
        <v>200</v>
      </c>
      <c r="S31" s="10">
        <v>15</v>
      </c>
      <c r="T31" s="41">
        <v>1071052.1999999899</v>
      </c>
      <c r="U31" s="11">
        <v>3793536</v>
      </c>
      <c r="V31" s="41">
        <v>861000</v>
      </c>
      <c r="W31" s="11">
        <f t="shared" si="5"/>
        <v>5725588.1999999899</v>
      </c>
      <c r="X31" s="11">
        <f t="shared" si="6"/>
        <v>902.91160260200911</v>
      </c>
      <c r="Y31" s="11">
        <f>X31*EPDs!$C$6</f>
        <v>95.70862987581296</v>
      </c>
      <c r="Z31" s="41">
        <v>76985.459999999905</v>
      </c>
      <c r="AA31" s="11">
        <v>179070</v>
      </c>
      <c r="AB31" s="11">
        <v>21332.377000000004</v>
      </c>
      <c r="AC31" s="11">
        <f t="shared" si="7"/>
        <v>277387.83699999988</v>
      </c>
      <c r="AD31" s="11">
        <f t="shared" si="8"/>
        <v>43.743400275970806</v>
      </c>
      <c r="AE31" s="11">
        <f>AD31*EPDs!$D$6</f>
        <v>37.356863835679071</v>
      </c>
      <c r="AF31" s="12">
        <f t="shared" si="9"/>
        <v>133.06549371149202</v>
      </c>
    </row>
    <row r="32" spans="2:32" x14ac:dyDescent="0.25">
      <c r="B32" s="9">
        <v>200</v>
      </c>
      <c r="C32" s="10">
        <v>16</v>
      </c>
      <c r="D32" s="11">
        <v>1243004.3999999899</v>
      </c>
      <c r="E32" s="11">
        <v>4046438.3999999999</v>
      </c>
      <c r="F32" s="11">
        <v>903200</v>
      </c>
      <c r="G32" s="11">
        <f t="shared" si="0"/>
        <v>6192642.7999999896</v>
      </c>
      <c r="H32" s="11">
        <f t="shared" si="1"/>
        <v>915.52968657598899</v>
      </c>
      <c r="I32" s="11">
        <f>H32*EPDs!$C$5</f>
        <v>84.22873116499099</v>
      </c>
      <c r="J32" s="11">
        <v>80065.380000000107</v>
      </c>
      <c r="K32" s="11">
        <v>164584</v>
      </c>
      <c r="L32" s="11">
        <v>20409.969799999999</v>
      </c>
      <c r="M32" s="11">
        <f t="shared" si="2"/>
        <v>265059.34980000014</v>
      </c>
      <c r="N32" s="11">
        <f t="shared" si="3"/>
        <v>39.186775547013625</v>
      </c>
      <c r="O32" s="11">
        <f>N32*EPDs!$D$5</f>
        <v>33.465506317149632</v>
      </c>
      <c r="P32" s="12">
        <f t="shared" si="4"/>
        <v>117.69423748214062</v>
      </c>
      <c r="R32" s="9">
        <v>200</v>
      </c>
      <c r="S32" s="10">
        <v>16</v>
      </c>
      <c r="T32" s="41">
        <v>1196708</v>
      </c>
      <c r="U32" s="11">
        <v>4046438.3999999999</v>
      </c>
      <c r="V32" s="41">
        <v>938800</v>
      </c>
      <c r="W32" s="11">
        <f t="shared" si="5"/>
        <v>6181946.4000000004</v>
      </c>
      <c r="X32" s="11">
        <f t="shared" si="6"/>
        <v>913.94831460674163</v>
      </c>
      <c r="Y32" s="11">
        <f>X32*EPDs!$C$6</f>
        <v>96.878521348314607</v>
      </c>
      <c r="Z32" s="41">
        <v>84431</v>
      </c>
      <c r="AA32" s="11">
        <v>192045</v>
      </c>
      <c r="AB32" s="11">
        <v>25819.397400000002</v>
      </c>
      <c r="AC32" s="11">
        <f t="shared" si="7"/>
        <v>302295.39740000002</v>
      </c>
      <c r="AD32" s="11">
        <f t="shared" si="8"/>
        <v>44.691809195742167</v>
      </c>
      <c r="AE32" s="11">
        <f>AD32*EPDs!$D$6</f>
        <v>38.166805053163806</v>
      </c>
      <c r="AF32" s="12">
        <f t="shared" si="9"/>
        <v>135.04532640147841</v>
      </c>
    </row>
    <row r="33" spans="2:32" x14ac:dyDescent="0.25">
      <c r="B33" s="9">
        <v>200</v>
      </c>
      <c r="C33" s="10">
        <v>17</v>
      </c>
      <c r="D33" s="11">
        <v>1391396.3999999899</v>
      </c>
      <c r="E33" s="11">
        <v>4299340.8</v>
      </c>
      <c r="F33" s="11">
        <v>982400</v>
      </c>
      <c r="G33" s="11">
        <f t="shared" si="0"/>
        <v>6673137.1999999899</v>
      </c>
      <c r="H33" s="11">
        <f t="shared" si="1"/>
        <v>928.53337043865304</v>
      </c>
      <c r="I33" s="11">
        <f>H33*EPDs!$C$5</f>
        <v>85.425070080356079</v>
      </c>
      <c r="J33" s="11">
        <v>88410.600000000093</v>
      </c>
      <c r="K33" s="11">
        <v>176108</v>
      </c>
      <c r="L33" s="11">
        <v>21195.899600000001</v>
      </c>
      <c r="M33" s="11">
        <f t="shared" si="2"/>
        <v>285714.4996000001</v>
      </c>
      <c r="N33" s="11">
        <f t="shared" si="3"/>
        <v>39.755730977145454</v>
      </c>
      <c r="O33" s="11">
        <f>N33*EPDs!$D$5</f>
        <v>33.951394254482217</v>
      </c>
      <c r="P33" s="12">
        <f t="shared" si="4"/>
        <v>119.37646433483829</v>
      </c>
      <c r="R33" s="9">
        <v>200</v>
      </c>
      <c r="S33" s="10">
        <v>17</v>
      </c>
      <c r="T33" s="41">
        <v>1311208.1999999899</v>
      </c>
      <c r="U33" s="11">
        <v>4299340.8</v>
      </c>
      <c r="V33" s="41">
        <v>1016600</v>
      </c>
      <c r="W33" s="11">
        <f t="shared" si="5"/>
        <v>6627148.9999999898</v>
      </c>
      <c r="X33" s="11">
        <f t="shared" si="6"/>
        <v>922.1343444533328</v>
      </c>
      <c r="Y33" s="11">
        <f>X33*EPDs!$C$6</f>
        <v>97.746240512053276</v>
      </c>
      <c r="Z33" s="41">
        <v>92058.42</v>
      </c>
      <c r="AA33" s="11">
        <v>205988</v>
      </c>
      <c r="AB33" s="11">
        <v>28553.361133333332</v>
      </c>
      <c r="AC33" s="11">
        <f t="shared" si="7"/>
        <v>326599.78113333334</v>
      </c>
      <c r="AD33" s="11">
        <f t="shared" si="8"/>
        <v>45.444711605848724</v>
      </c>
      <c r="AE33" s="11">
        <f>AD33*EPDs!$D$6</f>
        <v>38.809783711394807</v>
      </c>
      <c r="AF33" s="12">
        <f t="shared" si="9"/>
        <v>136.55602422344808</v>
      </c>
    </row>
    <row r="34" spans="2:32" x14ac:dyDescent="0.25">
      <c r="B34" s="9">
        <v>200</v>
      </c>
      <c r="C34" s="10">
        <v>18</v>
      </c>
      <c r="D34" s="11">
        <v>1565405.99999999</v>
      </c>
      <c r="E34" s="11">
        <v>4552243.2000000002</v>
      </c>
      <c r="F34" s="11">
        <v>1061600</v>
      </c>
      <c r="G34" s="11">
        <f t="shared" si="0"/>
        <v>7179249.1999999899</v>
      </c>
      <c r="H34" s="11">
        <f t="shared" si="1"/>
        <v>943.45872922005253</v>
      </c>
      <c r="I34" s="11">
        <f>H34*EPDs!$C$5</f>
        <v>86.798203088244833</v>
      </c>
      <c r="J34" s="11">
        <v>95585.400000000096</v>
      </c>
      <c r="K34" s="11">
        <v>188091</v>
      </c>
      <c r="L34" s="11">
        <v>21981.829399999999</v>
      </c>
      <c r="M34" s="11">
        <f t="shared" si="2"/>
        <v>305658.22940000007</v>
      </c>
      <c r="N34" s="11">
        <f t="shared" si="3"/>
        <v>40.167978106314486</v>
      </c>
      <c r="O34" s="11">
        <f>N34*EPDs!$D$5</f>
        <v>34.303453302792569</v>
      </c>
      <c r="P34" s="12">
        <f t="shared" si="4"/>
        <v>121.10165639103741</v>
      </c>
      <c r="R34" s="9">
        <v>200</v>
      </c>
      <c r="S34" s="10">
        <v>18</v>
      </c>
      <c r="T34" s="41">
        <v>1437847</v>
      </c>
      <c r="U34" s="11">
        <v>4552243.2000000002</v>
      </c>
      <c r="V34" s="41">
        <v>1094400</v>
      </c>
      <c r="W34" s="11">
        <f t="shared" si="5"/>
        <v>7084490.2000000002</v>
      </c>
      <c r="X34" s="11">
        <f t="shared" si="6"/>
        <v>931.00600565083118</v>
      </c>
      <c r="Y34" s="11">
        <f>X34*EPDs!$C$6</f>
        <v>98.686636598988102</v>
      </c>
      <c r="Z34" s="41">
        <v>100317</v>
      </c>
      <c r="AA34" s="11">
        <v>220623</v>
      </c>
      <c r="AB34" s="11">
        <v>31287.324866666666</v>
      </c>
      <c r="AC34" s="11">
        <f t="shared" si="7"/>
        <v>352227.32486666669</v>
      </c>
      <c r="AD34" s="11">
        <f t="shared" si="8"/>
        <v>46.287840839301751</v>
      </c>
      <c r="AE34" s="11">
        <f>AD34*EPDs!$D$6</f>
        <v>39.529816076763694</v>
      </c>
      <c r="AF34" s="12">
        <f t="shared" si="9"/>
        <v>138.21645267575178</v>
      </c>
    </row>
    <row r="35" spans="2:32" x14ac:dyDescent="0.25">
      <c r="B35" s="9">
        <v>200</v>
      </c>
      <c r="C35" s="10">
        <v>19</v>
      </c>
      <c r="D35" s="11">
        <v>1744405.1999999899</v>
      </c>
      <c r="E35" s="11">
        <v>4805145.5999999996</v>
      </c>
      <c r="F35" s="11">
        <v>1140800</v>
      </c>
      <c r="G35" s="11">
        <f t="shared" si="0"/>
        <v>7690350.7999999896</v>
      </c>
      <c r="H35" s="11">
        <f t="shared" si="1"/>
        <v>957.43419340782339</v>
      </c>
      <c r="I35" s="11">
        <f>H35*EPDs!$C$5</f>
        <v>88.083945793519746</v>
      </c>
      <c r="J35" s="11">
        <v>102491.94</v>
      </c>
      <c r="K35" s="11">
        <v>200874</v>
      </c>
      <c r="L35" s="11">
        <v>22767.7592</v>
      </c>
      <c r="M35" s="11">
        <f t="shared" si="2"/>
        <v>326133.69920000003</v>
      </c>
      <c r="N35" s="11">
        <f t="shared" si="3"/>
        <v>40.603031429549631</v>
      </c>
      <c r="O35" s="11">
        <f>N35*EPDs!$D$5</f>
        <v>34.674988840835383</v>
      </c>
      <c r="P35" s="12">
        <f t="shared" si="4"/>
        <v>122.75893463435513</v>
      </c>
      <c r="R35" s="9">
        <v>200</v>
      </c>
      <c r="S35" s="10">
        <v>19</v>
      </c>
      <c r="T35" s="41">
        <v>1595849.3999999899</v>
      </c>
      <c r="U35" s="11">
        <v>4805145.5999999996</v>
      </c>
      <c r="V35" s="41">
        <v>1172200</v>
      </c>
      <c r="W35" s="11">
        <f t="shared" si="5"/>
        <v>7573194.9999999898</v>
      </c>
      <c r="X35" s="11">
        <f t="shared" si="6"/>
        <v>942.84851691618042</v>
      </c>
      <c r="Y35" s="11">
        <f>X35*EPDs!$C$6</f>
        <v>99.941942793115118</v>
      </c>
      <c r="Z35" s="41">
        <v>108106.62</v>
      </c>
      <c r="AA35" s="11">
        <v>234704</v>
      </c>
      <c r="AB35" s="11">
        <v>34021.2886</v>
      </c>
      <c r="AC35" s="11">
        <f t="shared" si="7"/>
        <v>376831.90859999997</v>
      </c>
      <c r="AD35" s="11">
        <f t="shared" si="8"/>
        <v>46.914863033396614</v>
      </c>
      <c r="AE35" s="11">
        <f>AD35*EPDs!$D$6</f>
        <v>40.065293030520706</v>
      </c>
      <c r="AF35" s="12">
        <f t="shared" si="9"/>
        <v>140.00723582363582</v>
      </c>
    </row>
    <row r="36" spans="2:32" x14ac:dyDescent="0.25">
      <c r="B36" s="13">
        <v>200</v>
      </c>
      <c r="C36" s="14">
        <v>20</v>
      </c>
      <c r="D36" s="15">
        <v>1922291.99999999</v>
      </c>
      <c r="E36" s="15">
        <v>5058048</v>
      </c>
      <c r="F36" s="15">
        <v>1220000</v>
      </c>
      <c r="G36" s="15">
        <f t="shared" si="0"/>
        <v>8200339.9999999898</v>
      </c>
      <c r="H36" s="15">
        <f t="shared" si="1"/>
        <v>969.88054405676996</v>
      </c>
      <c r="I36" s="15">
        <f>H36*EPDs!$C$5</f>
        <v>89.229010053222837</v>
      </c>
      <c r="J36" s="15">
        <v>110076.72</v>
      </c>
      <c r="K36" s="15">
        <v>212950</v>
      </c>
      <c r="L36" s="15">
        <v>25999.42</v>
      </c>
      <c r="M36" s="15">
        <f t="shared" si="2"/>
        <v>349026.13999999996</v>
      </c>
      <c r="N36" s="15">
        <f t="shared" si="3"/>
        <v>41.280442341809575</v>
      </c>
      <c r="O36" s="15">
        <f>N36*EPDs!$D$5</f>
        <v>35.253497759905379</v>
      </c>
      <c r="P36" s="16">
        <f t="shared" si="4"/>
        <v>124.48250781312822</v>
      </c>
      <c r="R36" s="13">
        <v>200</v>
      </c>
      <c r="S36" s="14">
        <v>20</v>
      </c>
      <c r="T36" s="44">
        <v>1741355.99999999</v>
      </c>
      <c r="U36" s="15">
        <v>5058048</v>
      </c>
      <c r="V36" s="44">
        <v>1250000</v>
      </c>
      <c r="W36" s="15">
        <f t="shared" si="5"/>
        <v>8049403.9999999898</v>
      </c>
      <c r="X36" s="15">
        <f t="shared" si="6"/>
        <v>952.02885866351153</v>
      </c>
      <c r="Y36" s="15">
        <f>X36*EPDs!$C$6</f>
        <v>100.91505901833222</v>
      </c>
      <c r="Z36" s="44">
        <v>115929.84</v>
      </c>
      <c r="AA36" s="15">
        <v>249159</v>
      </c>
      <c r="AB36" s="15">
        <v>31141.455000000002</v>
      </c>
      <c r="AC36" s="15">
        <f t="shared" si="7"/>
        <v>396230.29499999998</v>
      </c>
      <c r="AD36" s="15">
        <f t="shared" si="8"/>
        <v>46.863429331756357</v>
      </c>
      <c r="AE36" s="15">
        <f>AD36*EPDs!$D$6</f>
        <v>40.021368649319932</v>
      </c>
      <c r="AF36" s="16">
        <f t="shared" si="9"/>
        <v>140.93642766765214</v>
      </c>
    </row>
    <row r="37" spans="2:32" x14ac:dyDescent="0.25">
      <c r="B37" s="9">
        <v>225</v>
      </c>
      <c r="C37" s="10">
        <v>5</v>
      </c>
      <c r="D37" s="11">
        <v>247098.6</v>
      </c>
      <c r="E37" s="11">
        <v>1422576</v>
      </c>
      <c r="F37" s="11">
        <v>206000</v>
      </c>
      <c r="G37" s="11">
        <f t="shared" si="0"/>
        <v>1875674.6</v>
      </c>
      <c r="H37" s="11">
        <f t="shared" si="1"/>
        <v>887.3682318154938</v>
      </c>
      <c r="I37" s="11">
        <f>H37*EPDs!$C$5</f>
        <v>81.637877327025421</v>
      </c>
      <c r="J37" s="11">
        <v>19105.4399999999</v>
      </c>
      <c r="K37" s="11">
        <v>51037</v>
      </c>
      <c r="L37" s="11">
        <v>6617.81</v>
      </c>
      <c r="M37" s="11">
        <f t="shared" si="2"/>
        <v>76760.249999999898</v>
      </c>
      <c r="N37" s="11">
        <f t="shared" si="3"/>
        <v>36.314725014784102</v>
      </c>
      <c r="O37" s="11">
        <f>N37*EPDs!$D$5</f>
        <v>31.012775162625623</v>
      </c>
      <c r="P37" s="12">
        <f t="shared" si="4"/>
        <v>112.65065248965104</v>
      </c>
      <c r="R37" s="9">
        <v>225</v>
      </c>
      <c r="S37" s="10">
        <v>5</v>
      </c>
      <c r="T37" s="41">
        <v>246614.39999999999</v>
      </c>
      <c r="U37" s="11">
        <v>1422576</v>
      </c>
      <c r="V37" s="41">
        <v>225000</v>
      </c>
      <c r="W37" s="11">
        <f t="shared" si="5"/>
        <v>1894190.4</v>
      </c>
      <c r="X37" s="11">
        <f t="shared" si="6"/>
        <v>896.1279243051448</v>
      </c>
      <c r="Y37" s="11">
        <f>X37*EPDs!$C$6</f>
        <v>94.989559976345348</v>
      </c>
      <c r="Z37" s="41">
        <v>17743.98</v>
      </c>
      <c r="AA37" s="11">
        <v>60461</v>
      </c>
      <c r="AB37" s="11">
        <v>6943.2139999999999</v>
      </c>
      <c r="AC37" s="11">
        <f t="shared" si="7"/>
        <v>85148.193999999989</v>
      </c>
      <c r="AD37" s="11">
        <f t="shared" si="8"/>
        <v>40.283001301005314</v>
      </c>
      <c r="AE37" s="11">
        <f>AD37*EPDs!$D$6</f>
        <v>34.401683111058539</v>
      </c>
      <c r="AF37" s="12">
        <f t="shared" si="9"/>
        <v>129.39124308740389</v>
      </c>
    </row>
    <row r="38" spans="2:32" x14ac:dyDescent="0.25">
      <c r="B38" s="9">
        <v>225</v>
      </c>
      <c r="C38" s="10">
        <v>6</v>
      </c>
      <c r="D38" s="11">
        <v>304219.8</v>
      </c>
      <c r="E38" s="11">
        <v>1707091.1999999997</v>
      </c>
      <c r="F38" s="11">
        <v>262000</v>
      </c>
      <c r="G38" s="11">
        <f t="shared" si="0"/>
        <v>2273311</v>
      </c>
      <c r="H38" s="11">
        <f t="shared" si="1"/>
        <v>896.23930613049481</v>
      </c>
      <c r="I38" s="11">
        <f>H38*EPDs!$C$5</f>
        <v>82.454016164005523</v>
      </c>
      <c r="J38" s="11">
        <v>23698.619999999901</v>
      </c>
      <c r="K38" s="11">
        <v>61516</v>
      </c>
      <c r="L38" s="11">
        <v>8019.6649333333335</v>
      </c>
      <c r="M38" s="11">
        <f t="shared" si="2"/>
        <v>93234.284933333241</v>
      </c>
      <c r="N38" s="11">
        <f t="shared" si="3"/>
        <v>36.757060884420753</v>
      </c>
      <c r="O38" s="11">
        <f>N38*EPDs!$D$5</f>
        <v>31.390529995295321</v>
      </c>
      <c r="P38" s="12">
        <f t="shared" si="4"/>
        <v>113.84454615930085</v>
      </c>
      <c r="R38" s="9">
        <v>225</v>
      </c>
      <c r="S38" s="10">
        <v>6</v>
      </c>
      <c r="T38" s="41">
        <v>302923.8</v>
      </c>
      <c r="U38" s="11">
        <v>1707091.1999999997</v>
      </c>
      <c r="V38" s="41">
        <v>280200</v>
      </c>
      <c r="W38" s="11">
        <f t="shared" si="5"/>
        <v>2290215</v>
      </c>
      <c r="X38" s="11">
        <f t="shared" si="6"/>
        <v>902.90360733293915</v>
      </c>
      <c r="Y38" s="11">
        <f>X38*EPDs!$C$6</f>
        <v>95.707782377291551</v>
      </c>
      <c r="Z38" s="41">
        <v>22087.98</v>
      </c>
      <c r="AA38" s="11">
        <v>73224</v>
      </c>
      <c r="AB38" s="11">
        <v>8051.0319333333337</v>
      </c>
      <c r="AC38" s="11">
        <f t="shared" si="7"/>
        <v>103363.01193333333</v>
      </c>
      <c r="AD38" s="11">
        <f t="shared" si="8"/>
        <v>40.750251107168665</v>
      </c>
      <c r="AE38" s="11">
        <f>AD38*EPDs!$D$6</f>
        <v>34.80071444552204</v>
      </c>
      <c r="AF38" s="12">
        <f t="shared" si="9"/>
        <v>130.50849682281358</v>
      </c>
    </row>
    <row r="39" spans="2:32" x14ac:dyDescent="0.25">
      <c r="B39" s="9">
        <v>225</v>
      </c>
      <c r="C39" s="10">
        <v>7</v>
      </c>
      <c r="D39" s="11">
        <v>369192.6</v>
      </c>
      <c r="E39" s="11">
        <v>1991606.4</v>
      </c>
      <c r="F39" s="11">
        <v>318000</v>
      </c>
      <c r="G39" s="11">
        <f t="shared" si="0"/>
        <v>2678799</v>
      </c>
      <c r="H39" s="11">
        <f t="shared" si="1"/>
        <v>905.22902762524291</v>
      </c>
      <c r="I39" s="11">
        <f>H39*EPDs!$C$5</f>
        <v>83.28107054152234</v>
      </c>
      <c r="J39" s="11">
        <v>28712.999999999902</v>
      </c>
      <c r="K39" s="11">
        <v>73677</v>
      </c>
      <c r="L39" s="11">
        <v>9121.9915333333338</v>
      </c>
      <c r="M39" s="11">
        <f t="shared" si="2"/>
        <v>111511.99153333323</v>
      </c>
      <c r="N39" s="11">
        <f t="shared" si="3"/>
        <v>37.682518047928774</v>
      </c>
      <c r="O39" s="11">
        <f>N39*EPDs!$D$5</f>
        <v>32.180870412931171</v>
      </c>
      <c r="P39" s="12">
        <f t="shared" si="4"/>
        <v>115.46194095445351</v>
      </c>
      <c r="R39" s="9">
        <v>225</v>
      </c>
      <c r="S39" s="10">
        <v>7</v>
      </c>
      <c r="T39" s="41">
        <v>363499.2</v>
      </c>
      <c r="U39" s="11">
        <v>1991606.4</v>
      </c>
      <c r="V39" s="41">
        <v>335400</v>
      </c>
      <c r="W39" s="11">
        <f t="shared" si="5"/>
        <v>2690505.6</v>
      </c>
      <c r="X39" s="11">
        <f t="shared" si="6"/>
        <v>909.18496240601507</v>
      </c>
      <c r="Y39" s="11">
        <f>X39*EPDs!$C$6</f>
        <v>96.373606015037595</v>
      </c>
      <c r="Z39" s="41">
        <v>27058.379999999899</v>
      </c>
      <c r="AA39" s="11">
        <v>87489</v>
      </c>
      <c r="AB39" s="11">
        <v>9212.2575333333334</v>
      </c>
      <c r="AC39" s="11">
        <f t="shared" si="7"/>
        <v>123759.63753333324</v>
      </c>
      <c r="AD39" s="11">
        <f t="shared" si="8"/>
        <v>41.821284965222013</v>
      </c>
      <c r="AE39" s="11">
        <f>AD39*EPDs!$D$6</f>
        <v>35.715377360299598</v>
      </c>
      <c r="AF39" s="12">
        <f t="shared" si="9"/>
        <v>132.08898337533719</v>
      </c>
    </row>
    <row r="40" spans="2:32" x14ac:dyDescent="0.25">
      <c r="B40" s="9">
        <v>225</v>
      </c>
      <c r="C40" s="10">
        <v>8</v>
      </c>
      <c r="D40" s="11">
        <v>436735.8</v>
      </c>
      <c r="E40" s="11">
        <v>2276121.6000000001</v>
      </c>
      <c r="F40" s="11">
        <v>374000</v>
      </c>
      <c r="G40" s="11">
        <f t="shared" si="0"/>
        <v>3086857.4</v>
      </c>
      <c r="H40" s="11">
        <f t="shared" si="1"/>
        <v>912.73134240094612</v>
      </c>
      <c r="I40" s="11">
        <f>H40*EPDs!$C$5</f>
        <v>83.97128350088704</v>
      </c>
      <c r="J40" s="11">
        <v>33999.539999999899</v>
      </c>
      <c r="K40" s="11">
        <v>84650</v>
      </c>
      <c r="L40" s="11">
        <v>10224.318133333334</v>
      </c>
      <c r="M40" s="11">
        <f t="shared" si="2"/>
        <v>128873.85813333323</v>
      </c>
      <c r="N40" s="11">
        <f t="shared" si="3"/>
        <v>38.10581257638475</v>
      </c>
      <c r="O40" s="11">
        <f>N40*EPDs!$D$5</f>
        <v>32.542363940232576</v>
      </c>
      <c r="P40" s="12">
        <f t="shared" si="4"/>
        <v>116.51364744111962</v>
      </c>
      <c r="R40" s="9">
        <v>225</v>
      </c>
      <c r="S40" s="10">
        <v>8</v>
      </c>
      <c r="T40" s="41">
        <v>446101.2</v>
      </c>
      <c r="U40" s="11">
        <v>2276121.6000000001</v>
      </c>
      <c r="V40" s="41">
        <v>390600</v>
      </c>
      <c r="W40" s="11">
        <f t="shared" si="5"/>
        <v>3112822.8000000003</v>
      </c>
      <c r="X40" s="11">
        <f t="shared" si="6"/>
        <v>920.40887049083392</v>
      </c>
      <c r="Y40" s="11">
        <f>X40*EPDs!$C$6</f>
        <v>97.563340272028398</v>
      </c>
      <c r="Z40" s="41">
        <v>34172.039999999899</v>
      </c>
      <c r="AA40" s="11">
        <v>106096</v>
      </c>
      <c r="AB40" s="11">
        <v>10373.483133333333</v>
      </c>
      <c r="AC40" s="11">
        <f t="shared" si="7"/>
        <v>150641.52313333322</v>
      </c>
      <c r="AD40" s="11">
        <f t="shared" si="8"/>
        <v>44.542141671594685</v>
      </c>
      <c r="AE40" s="11">
        <f>AD40*EPDs!$D$6</f>
        <v>38.038988987541863</v>
      </c>
      <c r="AF40" s="12">
        <f t="shared" si="9"/>
        <v>135.60232925957027</v>
      </c>
    </row>
    <row r="41" spans="2:32" x14ac:dyDescent="0.25">
      <c r="B41" s="9">
        <v>225</v>
      </c>
      <c r="C41" s="10">
        <v>9</v>
      </c>
      <c r="D41" s="11">
        <v>523017</v>
      </c>
      <c r="E41" s="11">
        <v>2560636.7999999998</v>
      </c>
      <c r="F41" s="11">
        <v>430000</v>
      </c>
      <c r="G41" s="11">
        <f t="shared" si="0"/>
        <v>3513653.8</v>
      </c>
      <c r="H41" s="11">
        <f t="shared" si="1"/>
        <v>923.49137262632235</v>
      </c>
      <c r="I41" s="11">
        <f>H41*EPDs!$C$5</f>
        <v>84.961206281621656</v>
      </c>
      <c r="J41" s="11">
        <v>39222.359999990003</v>
      </c>
      <c r="K41" s="11">
        <v>96530</v>
      </c>
      <c r="L41" s="11">
        <v>11326.644733333333</v>
      </c>
      <c r="M41" s="11">
        <f t="shared" si="2"/>
        <v>147079.00473332332</v>
      </c>
      <c r="N41" s="11">
        <f t="shared" si="3"/>
        <v>38.656680395117505</v>
      </c>
      <c r="O41" s="11">
        <f>N41*EPDs!$D$5</f>
        <v>33.012805057430349</v>
      </c>
      <c r="P41" s="12">
        <f t="shared" si="4"/>
        <v>117.974011339052</v>
      </c>
      <c r="R41" s="9">
        <v>225</v>
      </c>
      <c r="S41" s="10">
        <v>9</v>
      </c>
      <c r="T41" s="41">
        <v>516850.2</v>
      </c>
      <c r="U41" s="11">
        <v>2560636.7999999998</v>
      </c>
      <c r="V41" s="41">
        <v>445800</v>
      </c>
      <c r="W41" s="11">
        <f t="shared" si="5"/>
        <v>3523287</v>
      </c>
      <c r="X41" s="11">
        <f t="shared" si="6"/>
        <v>926.02326039818649</v>
      </c>
      <c r="Y41" s="11">
        <f>X41*EPDs!$C$6</f>
        <v>98.15846560220777</v>
      </c>
      <c r="Z41" s="41">
        <v>37440.8999999999</v>
      </c>
      <c r="AA41" s="11">
        <v>114256</v>
      </c>
      <c r="AB41" s="11">
        <v>11534.708733333333</v>
      </c>
      <c r="AC41" s="11">
        <f t="shared" si="7"/>
        <v>163231.60873333324</v>
      </c>
      <c r="AD41" s="11">
        <f t="shared" si="8"/>
        <v>42.902058935103028</v>
      </c>
      <c r="AE41" s="11">
        <f>AD41*EPDs!$D$6</f>
        <v>36.638358330577987</v>
      </c>
      <c r="AF41" s="12">
        <f t="shared" si="9"/>
        <v>134.79682393278574</v>
      </c>
    </row>
    <row r="42" spans="2:32" x14ac:dyDescent="0.25">
      <c r="B42" s="9">
        <v>225</v>
      </c>
      <c r="C42" s="10">
        <v>10</v>
      </c>
      <c r="D42" s="11">
        <v>609093</v>
      </c>
      <c r="E42" s="11">
        <v>2845152</v>
      </c>
      <c r="F42" s="11">
        <v>486000</v>
      </c>
      <c r="G42" s="11">
        <f t="shared" si="0"/>
        <v>3940245</v>
      </c>
      <c r="H42" s="11">
        <f t="shared" si="1"/>
        <v>932.05085748078056</v>
      </c>
      <c r="I42" s="11">
        <f>H42*EPDs!$C$5</f>
        <v>85.748678888231808</v>
      </c>
      <c r="J42" s="11">
        <v>44830.74</v>
      </c>
      <c r="K42" s="11">
        <v>105211</v>
      </c>
      <c r="L42" s="11">
        <v>13975.506000000001</v>
      </c>
      <c r="M42" s="11">
        <f t="shared" si="2"/>
        <v>164017.24599999998</v>
      </c>
      <c r="N42" s="11">
        <f t="shared" si="3"/>
        <v>38.797692726197511</v>
      </c>
      <c r="O42" s="11">
        <f>N42*EPDs!$D$5</f>
        <v>33.133229588172675</v>
      </c>
      <c r="P42" s="12">
        <f t="shared" si="4"/>
        <v>118.88190847640448</v>
      </c>
      <c r="R42" s="9">
        <v>225</v>
      </c>
      <c r="S42" s="10">
        <v>10</v>
      </c>
      <c r="T42" s="41">
        <v>618368.39999999898</v>
      </c>
      <c r="U42" s="11">
        <v>2845152</v>
      </c>
      <c r="V42" s="41">
        <v>501000</v>
      </c>
      <c r="W42" s="11">
        <f t="shared" si="5"/>
        <v>3964520.399999999</v>
      </c>
      <c r="X42" s="11">
        <f t="shared" si="6"/>
        <v>937.79311649911267</v>
      </c>
      <c r="Y42" s="11">
        <f>X42*EPDs!$C$6</f>
        <v>99.406070348905942</v>
      </c>
      <c r="Z42" s="41">
        <v>43330.919999999896</v>
      </c>
      <c r="AA42" s="11">
        <v>125315</v>
      </c>
      <c r="AB42" s="11">
        <v>14134.112000000001</v>
      </c>
      <c r="AC42" s="11">
        <f t="shared" si="7"/>
        <v>182780.03199999989</v>
      </c>
      <c r="AD42" s="11">
        <f t="shared" si="8"/>
        <v>43.235962625665259</v>
      </c>
      <c r="AE42" s="11">
        <f>AD42*EPDs!$D$6</f>
        <v>36.923512082318133</v>
      </c>
      <c r="AF42" s="12">
        <f t="shared" si="9"/>
        <v>136.32958243122408</v>
      </c>
    </row>
    <row r="43" spans="2:32" x14ac:dyDescent="0.25">
      <c r="B43" s="9">
        <v>225</v>
      </c>
      <c r="C43" s="10">
        <v>11</v>
      </c>
      <c r="D43" s="11">
        <v>705029.4</v>
      </c>
      <c r="E43" s="11">
        <v>3129667.2</v>
      </c>
      <c r="F43" s="11">
        <v>551800</v>
      </c>
      <c r="G43" s="11">
        <f t="shared" si="0"/>
        <v>4386496.5999999996</v>
      </c>
      <c r="H43" s="11">
        <f t="shared" si="1"/>
        <v>943.2818880705338</v>
      </c>
      <c r="I43" s="11">
        <f>H43*EPDs!$C$5</f>
        <v>86.781933702489113</v>
      </c>
      <c r="J43" s="11">
        <v>50092.44</v>
      </c>
      <c r="K43" s="11">
        <v>116654</v>
      </c>
      <c r="L43" s="11">
        <v>14172.784666666666</v>
      </c>
      <c r="M43" s="11">
        <f t="shared" si="2"/>
        <v>180919.22466666668</v>
      </c>
      <c r="N43" s="11">
        <f t="shared" si="3"/>
        <v>38.905268462269056</v>
      </c>
      <c r="O43" s="11">
        <f>N43*EPDs!$D$5</f>
        <v>33.225099266777775</v>
      </c>
      <c r="P43" s="12">
        <f t="shared" si="4"/>
        <v>120.00703296926689</v>
      </c>
      <c r="R43" s="9">
        <v>225</v>
      </c>
      <c r="S43" s="10">
        <v>11</v>
      </c>
      <c r="T43" s="41">
        <v>698281.19999999902</v>
      </c>
      <c r="U43" s="11">
        <v>3129667.2</v>
      </c>
      <c r="V43" s="41">
        <v>570000</v>
      </c>
      <c r="W43" s="11">
        <f t="shared" si="5"/>
        <v>4397948.3999999994</v>
      </c>
      <c r="X43" s="11">
        <f t="shared" si="6"/>
        <v>945.74450835976552</v>
      </c>
      <c r="Y43" s="11">
        <f>X43*EPDs!$C$6</f>
        <v>100.24891788613515</v>
      </c>
      <c r="Z43" s="41">
        <v>49636.739999999903</v>
      </c>
      <c r="AA43" s="11">
        <v>139136</v>
      </c>
      <c r="AB43" s="11">
        <v>14984.776133333333</v>
      </c>
      <c r="AC43" s="11">
        <f t="shared" si="7"/>
        <v>203757.51613333324</v>
      </c>
      <c r="AD43" s="11">
        <f t="shared" si="8"/>
        <v>43.816464949913069</v>
      </c>
      <c r="AE43" s="11">
        <f>AD43*EPDs!$D$6</f>
        <v>37.419261067225762</v>
      </c>
      <c r="AF43" s="12">
        <f t="shared" si="9"/>
        <v>137.66817895336089</v>
      </c>
    </row>
    <row r="44" spans="2:32" x14ac:dyDescent="0.25">
      <c r="B44" s="9">
        <v>225</v>
      </c>
      <c r="C44" s="10">
        <v>12</v>
      </c>
      <c r="D44" s="11">
        <v>803422.799999999</v>
      </c>
      <c r="E44" s="11">
        <v>3414182.3999999994</v>
      </c>
      <c r="F44" s="11">
        <v>617600</v>
      </c>
      <c r="G44" s="11">
        <f t="shared" si="0"/>
        <v>4835205.1999999983</v>
      </c>
      <c r="H44" s="11">
        <f t="shared" si="1"/>
        <v>953.12540902818807</v>
      </c>
      <c r="I44" s="11">
        <f>H44*EPDs!$C$5</f>
        <v>87.687537630593297</v>
      </c>
      <c r="J44" s="11">
        <v>56080.44</v>
      </c>
      <c r="K44" s="11">
        <v>127593</v>
      </c>
      <c r="L44" s="11">
        <v>15916.597999999998</v>
      </c>
      <c r="M44" s="11">
        <f t="shared" si="2"/>
        <v>199590.038</v>
      </c>
      <c r="N44" s="11">
        <f t="shared" si="3"/>
        <v>39.343591168933571</v>
      </c>
      <c r="O44" s="11">
        <f>N44*EPDs!$D$5</f>
        <v>33.599426858269268</v>
      </c>
      <c r="P44" s="12">
        <f t="shared" si="4"/>
        <v>121.28696448886257</v>
      </c>
      <c r="R44" s="9">
        <v>225</v>
      </c>
      <c r="S44" s="10">
        <v>12</v>
      </c>
      <c r="T44" s="41">
        <v>786401.99999999895</v>
      </c>
      <c r="U44" s="11">
        <v>3414182.3999999994</v>
      </c>
      <c r="V44" s="41">
        <v>639000</v>
      </c>
      <c r="W44" s="11">
        <f t="shared" si="5"/>
        <v>4839584.3999999985</v>
      </c>
      <c r="X44" s="11">
        <f t="shared" si="6"/>
        <v>953.98864577173242</v>
      </c>
      <c r="Y44" s="11">
        <f>X44*EPDs!$C$6</f>
        <v>101.12279645180364</v>
      </c>
      <c r="Z44" s="41">
        <v>56698.559999999903</v>
      </c>
      <c r="AA44" s="11">
        <v>151673</v>
      </c>
      <c r="AB44" s="11">
        <v>17273.617933333335</v>
      </c>
      <c r="AC44" s="11">
        <f t="shared" si="7"/>
        <v>225645.17793333324</v>
      </c>
      <c r="AD44" s="11">
        <f t="shared" si="8"/>
        <v>44.479632945660015</v>
      </c>
      <c r="AE44" s="11">
        <f>AD44*EPDs!$D$6</f>
        <v>37.985606535593654</v>
      </c>
      <c r="AF44" s="12">
        <f t="shared" si="9"/>
        <v>139.10840298739728</v>
      </c>
    </row>
    <row r="45" spans="2:32" x14ac:dyDescent="0.25">
      <c r="B45" s="9">
        <v>225</v>
      </c>
      <c r="C45" s="10">
        <v>13</v>
      </c>
      <c r="D45" s="11">
        <v>913274.99990000005</v>
      </c>
      <c r="E45" s="11">
        <v>3698697.6</v>
      </c>
      <c r="F45" s="11">
        <v>683400</v>
      </c>
      <c r="G45" s="11">
        <f t="shared" si="0"/>
        <v>5295372.5998999998</v>
      </c>
      <c r="H45" s="11">
        <f t="shared" si="1"/>
        <v>963.53957146886228</v>
      </c>
      <c r="I45" s="11">
        <f>H45*EPDs!$C$5</f>
        <v>88.645640575135332</v>
      </c>
      <c r="J45" s="11">
        <v>62432.939999000002</v>
      </c>
      <c r="K45" s="11">
        <v>139862</v>
      </c>
      <c r="L45" s="11">
        <v>17660.41133333333</v>
      </c>
      <c r="M45" s="11">
        <f t="shared" si="2"/>
        <v>219955.35133233332</v>
      </c>
      <c r="N45" s="11">
        <f t="shared" si="3"/>
        <v>40.022808776296834</v>
      </c>
      <c r="O45" s="11">
        <f>N45*EPDs!$D$5</f>
        <v>34.179478694957496</v>
      </c>
      <c r="P45" s="12">
        <f t="shared" si="4"/>
        <v>122.82511927009283</v>
      </c>
      <c r="R45" s="9">
        <v>225</v>
      </c>
      <c r="S45" s="10">
        <v>13</v>
      </c>
      <c r="T45" s="41">
        <v>907635.59999999905</v>
      </c>
      <c r="U45" s="11">
        <v>3698697.6</v>
      </c>
      <c r="V45" s="41">
        <v>708000</v>
      </c>
      <c r="W45" s="11">
        <f t="shared" si="5"/>
        <v>5314333.1999999993</v>
      </c>
      <c r="X45" s="11">
        <f t="shared" si="6"/>
        <v>966.98961925123945</v>
      </c>
      <c r="Y45" s="11">
        <f>X45*EPDs!$C$6</f>
        <v>102.50089964063137</v>
      </c>
      <c r="Z45" s="41">
        <v>64277.699999999903</v>
      </c>
      <c r="AA45" s="11">
        <v>166230</v>
      </c>
      <c r="AB45" s="11">
        <v>19562.459733333333</v>
      </c>
      <c r="AC45" s="11">
        <f t="shared" si="7"/>
        <v>250070.15973333322</v>
      </c>
      <c r="AD45" s="11">
        <f t="shared" si="8"/>
        <v>45.502462763650676</v>
      </c>
      <c r="AE45" s="11">
        <f>AD45*EPDs!$D$6</f>
        <v>38.859103200157676</v>
      </c>
      <c r="AF45" s="12">
        <f t="shared" si="9"/>
        <v>141.36000284078904</v>
      </c>
    </row>
    <row r="46" spans="2:32" x14ac:dyDescent="0.25">
      <c r="B46" s="9">
        <v>225</v>
      </c>
      <c r="C46" s="10">
        <v>14</v>
      </c>
      <c r="D46" s="11">
        <v>1043555.4</v>
      </c>
      <c r="E46" s="11">
        <v>3983212.8</v>
      </c>
      <c r="F46" s="11">
        <v>749200</v>
      </c>
      <c r="G46" s="11">
        <f t="shared" si="0"/>
        <v>5775968.2000000002</v>
      </c>
      <c r="H46" s="11">
        <f t="shared" si="1"/>
        <v>975.91758046802397</v>
      </c>
      <c r="I46" s="11">
        <f>H46*EPDs!$C$5</f>
        <v>89.7844174030582</v>
      </c>
      <c r="J46" s="11">
        <v>68695.8</v>
      </c>
      <c r="K46" s="11">
        <v>150068</v>
      </c>
      <c r="L46" s="11">
        <v>19404.224666666665</v>
      </c>
      <c r="M46" s="11">
        <f t="shared" si="2"/>
        <v>238168.02466666666</v>
      </c>
      <c r="N46" s="11">
        <f t="shared" si="3"/>
        <v>40.241281518402751</v>
      </c>
      <c r="O46" s="11">
        <f>N46*EPDs!$D$5</f>
        <v>34.366054416715947</v>
      </c>
      <c r="P46" s="12">
        <f t="shared" si="4"/>
        <v>124.15047181977414</v>
      </c>
      <c r="R46" s="9">
        <v>225</v>
      </c>
      <c r="S46" s="10">
        <v>14</v>
      </c>
      <c r="T46" s="41">
        <v>1017242.99999999</v>
      </c>
      <c r="U46" s="11">
        <v>3983212.8</v>
      </c>
      <c r="V46" s="41">
        <v>777000</v>
      </c>
      <c r="W46" s="11">
        <f t="shared" si="5"/>
        <v>5777455.7999999896</v>
      </c>
      <c r="X46" s="11">
        <f t="shared" si="6"/>
        <v>976.16892793782029</v>
      </c>
      <c r="Y46" s="11">
        <f>X46*EPDs!$C$6</f>
        <v>103.47390636140895</v>
      </c>
      <c r="Z46" s="41">
        <v>70808.159999999902</v>
      </c>
      <c r="AA46" s="11">
        <v>178122</v>
      </c>
      <c r="AB46" s="11">
        <v>21851.301533333335</v>
      </c>
      <c r="AC46" s="11">
        <f t="shared" si="7"/>
        <v>270781.46153333323</v>
      </c>
      <c r="AD46" s="11">
        <f t="shared" si="8"/>
        <v>45.751704238123381</v>
      </c>
      <c r="AE46" s="11">
        <f>AD46*EPDs!$D$6</f>
        <v>39.071955419357366</v>
      </c>
      <c r="AF46" s="12">
        <f t="shared" si="9"/>
        <v>142.5458617807663</v>
      </c>
    </row>
    <row r="47" spans="2:32" x14ac:dyDescent="0.25">
      <c r="B47" s="9">
        <v>225</v>
      </c>
      <c r="C47" s="10">
        <v>15</v>
      </c>
      <c r="D47" s="11">
        <v>1197223.1999999899</v>
      </c>
      <c r="E47" s="11">
        <v>4267728</v>
      </c>
      <c r="F47" s="11">
        <v>815000</v>
      </c>
      <c r="G47" s="11">
        <f t="shared" si="0"/>
        <v>6279951.1999999899</v>
      </c>
      <c r="H47" s="11">
        <f t="shared" si="1"/>
        <v>990.33332544845098</v>
      </c>
      <c r="I47" s="11">
        <f>H47*EPDs!$C$5</f>
        <v>91.110665941257494</v>
      </c>
      <c r="J47" s="11">
        <v>77081.22</v>
      </c>
      <c r="K47" s="11">
        <v>162270</v>
      </c>
      <c r="L47" s="11">
        <v>21137.659000000003</v>
      </c>
      <c r="M47" s="11">
        <f t="shared" si="2"/>
        <v>260488.87900000002</v>
      </c>
      <c r="N47" s="11">
        <f t="shared" si="3"/>
        <v>41.078474906367042</v>
      </c>
      <c r="O47" s="11">
        <f>N47*EPDs!$D$5</f>
        <v>35.081017570037453</v>
      </c>
      <c r="P47" s="12">
        <f t="shared" si="4"/>
        <v>126.19168351129494</v>
      </c>
      <c r="R47" s="9">
        <v>225</v>
      </c>
      <c r="S47" s="10">
        <v>15</v>
      </c>
      <c r="T47" s="41">
        <v>1168667.99999999</v>
      </c>
      <c r="U47" s="11">
        <v>4267728</v>
      </c>
      <c r="V47" s="41">
        <v>846000</v>
      </c>
      <c r="W47" s="11">
        <f t="shared" si="5"/>
        <v>6282395.9999999898</v>
      </c>
      <c r="X47" s="11">
        <f t="shared" si="6"/>
        <v>990.71886457717164</v>
      </c>
      <c r="Y47" s="11">
        <f>X47*EPDs!$C$6</f>
        <v>105.01619964518019</v>
      </c>
      <c r="Z47" s="41">
        <v>77490.899999999907</v>
      </c>
      <c r="AA47" s="11">
        <v>193082</v>
      </c>
      <c r="AB47" s="11">
        <v>21551.989000000001</v>
      </c>
      <c r="AC47" s="11">
        <f t="shared" si="7"/>
        <v>292124.88899999991</v>
      </c>
      <c r="AD47" s="11">
        <f t="shared" si="8"/>
        <v>46.067398225901819</v>
      </c>
      <c r="AE47" s="11">
        <f>AD47*EPDs!$D$6</f>
        <v>39.341558084920152</v>
      </c>
      <c r="AF47" s="12">
        <f t="shared" si="9"/>
        <v>144.35775773010033</v>
      </c>
    </row>
    <row r="48" spans="2:32" x14ac:dyDescent="0.25">
      <c r="B48" s="9">
        <v>225</v>
      </c>
      <c r="C48" s="10">
        <v>16</v>
      </c>
      <c r="D48" s="11">
        <v>1353223.79999999</v>
      </c>
      <c r="E48" s="11">
        <v>4552243.2000000002</v>
      </c>
      <c r="F48" s="11">
        <v>913356</v>
      </c>
      <c r="G48" s="11">
        <f t="shared" si="0"/>
        <v>6818822.9999999907</v>
      </c>
      <c r="H48" s="11">
        <f t="shared" si="1"/>
        <v>1008.1051153163795</v>
      </c>
      <c r="I48" s="11">
        <f>H48*EPDs!$C$5</f>
        <v>92.745670609106909</v>
      </c>
      <c r="J48" s="11">
        <v>83199.66</v>
      </c>
      <c r="K48" s="11">
        <v>174457</v>
      </c>
      <c r="L48" s="11">
        <v>21340.805399999997</v>
      </c>
      <c r="M48" s="11">
        <f t="shared" si="2"/>
        <v>278997.46539999999</v>
      </c>
      <c r="N48" s="11">
        <f t="shared" si="3"/>
        <v>41.247407658190419</v>
      </c>
      <c r="O48" s="11">
        <f>N48*EPDs!$D$5</f>
        <v>35.225286140094617</v>
      </c>
      <c r="P48" s="12">
        <f t="shared" si="4"/>
        <v>127.97095674920152</v>
      </c>
      <c r="R48" s="9">
        <v>225</v>
      </c>
      <c r="S48" s="10">
        <v>16</v>
      </c>
      <c r="T48" s="41">
        <v>1271282.3999999899</v>
      </c>
      <c r="U48" s="11">
        <v>4552243.2000000002</v>
      </c>
      <c r="V48" s="41">
        <v>942800</v>
      </c>
      <c r="W48" s="11">
        <f t="shared" si="5"/>
        <v>6766325.5999999903</v>
      </c>
      <c r="X48" s="11">
        <f t="shared" si="6"/>
        <v>1000.3438202247177</v>
      </c>
      <c r="Y48" s="11">
        <f>X48*EPDs!$C$6</f>
        <v>106.03644494382007</v>
      </c>
      <c r="Z48" s="41">
        <v>85574.399999999994</v>
      </c>
      <c r="AA48" s="11">
        <v>207317</v>
      </c>
      <c r="AB48" s="11">
        <v>26548.684600000001</v>
      </c>
      <c r="AC48" s="11">
        <f t="shared" si="7"/>
        <v>319440.0846</v>
      </c>
      <c r="AD48" s="11">
        <f t="shared" si="8"/>
        <v>47.226505706682438</v>
      </c>
      <c r="AE48" s="11">
        <f>AD48*EPDs!$D$6</f>
        <v>40.331435873506798</v>
      </c>
      <c r="AF48" s="12">
        <f t="shared" si="9"/>
        <v>146.36788081732686</v>
      </c>
    </row>
    <row r="49" spans="2:32" x14ac:dyDescent="0.25">
      <c r="B49" s="9">
        <v>225</v>
      </c>
      <c r="C49" s="10">
        <v>17</v>
      </c>
      <c r="D49" s="11">
        <v>1503095.3999999899</v>
      </c>
      <c r="E49" s="11">
        <v>4836758.4000000004</v>
      </c>
      <c r="F49" s="11">
        <v>1011712</v>
      </c>
      <c r="G49" s="11">
        <f t="shared" si="0"/>
        <v>7351565.7999999905</v>
      </c>
      <c r="H49" s="11">
        <f t="shared" si="1"/>
        <v>1022.9332869516805</v>
      </c>
      <c r="I49" s="11">
        <f>H49*EPDs!$C$5</f>
        <v>94.109862399554615</v>
      </c>
      <c r="J49" s="11">
        <v>89685.000000000102</v>
      </c>
      <c r="K49" s="11">
        <v>187420</v>
      </c>
      <c r="L49" s="11">
        <v>21533.572799999998</v>
      </c>
      <c r="M49" s="11">
        <f t="shared" si="2"/>
        <v>298638.57280000014</v>
      </c>
      <c r="N49" s="11">
        <f t="shared" si="3"/>
        <v>41.554050551361904</v>
      </c>
      <c r="O49" s="11">
        <f>N49*EPDs!$D$5</f>
        <v>35.487159170863066</v>
      </c>
      <c r="P49" s="12">
        <f t="shared" si="4"/>
        <v>129.59702157041767</v>
      </c>
      <c r="R49" s="9">
        <v>225</v>
      </c>
      <c r="S49" s="10">
        <v>17</v>
      </c>
      <c r="T49" s="41">
        <v>1368102.5999999901</v>
      </c>
      <c r="U49" s="11">
        <v>4836758.4000000004</v>
      </c>
      <c r="V49" s="41">
        <v>1039600</v>
      </c>
      <c r="W49" s="11">
        <f t="shared" si="5"/>
        <v>7244460.9999999907</v>
      </c>
      <c r="X49" s="11">
        <f t="shared" si="6"/>
        <v>1008.0301944550723</v>
      </c>
      <c r="Y49" s="11">
        <f>X49*EPDs!$C$6</f>
        <v>106.85120061223766</v>
      </c>
      <c r="Z49" s="41">
        <v>93460.26</v>
      </c>
      <c r="AA49" s="11">
        <v>222460</v>
      </c>
      <c r="AB49" s="11">
        <v>28957.225866666668</v>
      </c>
      <c r="AC49" s="11">
        <f t="shared" si="7"/>
        <v>344877.48586666666</v>
      </c>
      <c r="AD49" s="11">
        <f t="shared" si="8"/>
        <v>47.987961994874823</v>
      </c>
      <c r="AE49" s="11">
        <f>AD49*EPDs!$D$6</f>
        <v>40.9817195436231</v>
      </c>
      <c r="AF49" s="12">
        <f t="shared" si="9"/>
        <v>147.83292015586076</v>
      </c>
    </row>
    <row r="50" spans="2:32" x14ac:dyDescent="0.25">
      <c r="B50" s="9">
        <v>225</v>
      </c>
      <c r="C50" s="10">
        <v>18</v>
      </c>
      <c r="D50" s="11">
        <v>1696361.3999999899</v>
      </c>
      <c r="E50" s="11">
        <v>5121273.5999999996</v>
      </c>
      <c r="F50" s="11">
        <v>1110068</v>
      </c>
      <c r="G50" s="11">
        <f t="shared" si="0"/>
        <v>7927702.9999999898</v>
      </c>
      <c r="H50" s="11">
        <f t="shared" si="1"/>
        <v>1041.8165451080872</v>
      </c>
      <c r="I50" s="11">
        <f>H50*EPDs!$C$5</f>
        <v>95.847122149944028</v>
      </c>
      <c r="J50" s="11">
        <v>97342.140000000101</v>
      </c>
      <c r="K50" s="11">
        <v>198821</v>
      </c>
      <c r="L50" s="11">
        <v>21726.340200000002</v>
      </c>
      <c r="M50" s="11">
        <f t="shared" si="2"/>
        <v>317889.48020000011</v>
      </c>
      <c r="N50" s="11">
        <f t="shared" si="3"/>
        <v>41.775344004205287</v>
      </c>
      <c r="O50" s="11">
        <f>N50*EPDs!$D$5</f>
        <v>35.676143779591314</v>
      </c>
      <c r="P50" s="12">
        <f t="shared" si="4"/>
        <v>131.52326592953534</v>
      </c>
      <c r="R50" s="9">
        <v>225</v>
      </c>
      <c r="S50" s="10">
        <v>18</v>
      </c>
      <c r="T50" s="41">
        <v>1527524.99999999</v>
      </c>
      <c r="U50" s="11">
        <v>5121273.5999999996</v>
      </c>
      <c r="V50" s="41">
        <v>1136400</v>
      </c>
      <c r="W50" s="11">
        <f t="shared" si="5"/>
        <v>7785198.5999999894</v>
      </c>
      <c r="X50" s="11">
        <f t="shared" si="6"/>
        <v>1023.0893751231998</v>
      </c>
      <c r="Y50" s="11">
        <f>X50*EPDs!$C$6</f>
        <v>108.44747376305918</v>
      </c>
      <c r="Z50" s="41">
        <v>101044.26</v>
      </c>
      <c r="AA50" s="11">
        <v>235737</v>
      </c>
      <c r="AB50" s="11">
        <v>31365.767133333331</v>
      </c>
      <c r="AC50" s="11">
        <f t="shared" si="7"/>
        <v>368147.02713333332</v>
      </c>
      <c r="AD50" s="11">
        <f t="shared" si="8"/>
        <v>48.379923402764085</v>
      </c>
      <c r="AE50" s="11">
        <f>AD50*EPDs!$D$6</f>
        <v>41.316454585960528</v>
      </c>
      <c r="AF50" s="12">
        <f t="shared" si="9"/>
        <v>149.76392834901969</v>
      </c>
    </row>
    <row r="51" spans="2:32" x14ac:dyDescent="0.25">
      <c r="B51" s="9">
        <v>225</v>
      </c>
      <c r="C51" s="10">
        <v>19</v>
      </c>
      <c r="D51" s="11">
        <v>1875392.99999999</v>
      </c>
      <c r="E51" s="11">
        <v>5405788.7999999989</v>
      </c>
      <c r="F51" s="11">
        <v>1208424</v>
      </c>
      <c r="G51" s="11">
        <f t="shared" si="0"/>
        <v>8489605.7999999896</v>
      </c>
      <c r="H51" s="11">
        <f t="shared" si="1"/>
        <v>1056.9399358834685</v>
      </c>
      <c r="I51" s="11">
        <f>H51*EPDs!$C$5</f>
        <v>97.238474101279095</v>
      </c>
      <c r="J51" s="11">
        <v>104810.82</v>
      </c>
      <c r="K51" s="11">
        <v>211839</v>
      </c>
      <c r="L51" s="11">
        <v>21919.107599999999</v>
      </c>
      <c r="M51" s="11">
        <f t="shared" si="2"/>
        <v>338568.9276</v>
      </c>
      <c r="N51" s="11">
        <f t="shared" si="3"/>
        <v>42.151193949391512</v>
      </c>
      <c r="O51" s="11">
        <f>N51*EPDs!$D$5</f>
        <v>35.997119632780354</v>
      </c>
      <c r="P51" s="12">
        <f t="shared" si="4"/>
        <v>133.23559373405945</v>
      </c>
      <c r="R51" s="9">
        <v>225</v>
      </c>
      <c r="S51" s="10">
        <v>19</v>
      </c>
      <c r="T51" s="41">
        <v>1683453.5999999901</v>
      </c>
      <c r="U51" s="11">
        <v>5405788.7999999989</v>
      </c>
      <c r="V51" s="41">
        <v>1233200</v>
      </c>
      <c r="W51" s="11">
        <f t="shared" si="5"/>
        <v>8322442.3999999892</v>
      </c>
      <c r="X51" s="11">
        <f t="shared" si="6"/>
        <v>1036.1284073578374</v>
      </c>
      <c r="Y51" s="11">
        <f>X51*EPDs!$C$6</f>
        <v>109.82961117993077</v>
      </c>
      <c r="Z51" s="41">
        <v>109591.62</v>
      </c>
      <c r="AA51" s="11">
        <v>251529</v>
      </c>
      <c r="AB51" s="11">
        <v>33774.308400000002</v>
      </c>
      <c r="AC51" s="11">
        <f t="shared" si="7"/>
        <v>394894.92839999998</v>
      </c>
      <c r="AD51" s="11">
        <f t="shared" si="8"/>
        <v>49.163674985215849</v>
      </c>
      <c r="AE51" s="11">
        <f>AD51*EPDs!$D$6</f>
        <v>41.985778437374336</v>
      </c>
      <c r="AF51" s="12">
        <f t="shared" si="9"/>
        <v>151.8153896173051</v>
      </c>
    </row>
    <row r="52" spans="2:32" x14ac:dyDescent="0.25">
      <c r="B52" s="9">
        <v>225</v>
      </c>
      <c r="C52" s="10">
        <v>20</v>
      </c>
      <c r="D52" s="11">
        <v>2070316.79999999</v>
      </c>
      <c r="E52" s="11">
        <v>5690304</v>
      </c>
      <c r="F52" s="11">
        <v>1306780</v>
      </c>
      <c r="G52" s="11">
        <f t="shared" si="0"/>
        <v>9067400.7999999896</v>
      </c>
      <c r="H52" s="11">
        <f t="shared" si="1"/>
        <v>1072.4306091070359</v>
      </c>
      <c r="I52" s="11">
        <f>H52*EPDs!$C$5</f>
        <v>98.663616037847305</v>
      </c>
      <c r="J52" s="11">
        <v>112335</v>
      </c>
      <c r="K52" s="11">
        <v>224250</v>
      </c>
      <c r="L52" s="11">
        <v>27306.137799999997</v>
      </c>
      <c r="M52" s="11">
        <f t="shared" si="2"/>
        <v>363891.13780000003</v>
      </c>
      <c r="N52" s="11">
        <f t="shared" si="3"/>
        <v>43.03857336487286</v>
      </c>
      <c r="O52" s="11">
        <f>N52*EPDs!$D$5</f>
        <v>36.754941653601421</v>
      </c>
      <c r="P52" s="12">
        <f t="shared" si="4"/>
        <v>135.41855769144871</v>
      </c>
      <c r="R52" s="9">
        <v>225</v>
      </c>
      <c r="S52" s="10">
        <v>20</v>
      </c>
      <c r="T52" s="41">
        <v>1851170.3999999899</v>
      </c>
      <c r="U52" s="11">
        <v>5690304</v>
      </c>
      <c r="V52" s="41">
        <v>1330000</v>
      </c>
      <c r="W52" s="11">
        <f t="shared" si="5"/>
        <v>8871474.3999999911</v>
      </c>
      <c r="X52" s="11">
        <f t="shared" si="6"/>
        <v>1049.2577646363088</v>
      </c>
      <c r="Y52" s="11">
        <f>X52*EPDs!$C$6</f>
        <v>111.22132305144873</v>
      </c>
      <c r="Z52" s="41">
        <v>119675.28</v>
      </c>
      <c r="AA52" s="11">
        <v>267716</v>
      </c>
      <c r="AB52" s="11">
        <v>33818.038999999997</v>
      </c>
      <c r="AC52" s="11">
        <f t="shared" si="7"/>
        <v>421209.31900000002</v>
      </c>
      <c r="AD52" s="11">
        <f t="shared" si="8"/>
        <v>49.817778710821997</v>
      </c>
      <c r="AE52" s="11">
        <f>AD52*EPDs!$D$6</f>
        <v>42.544383019041987</v>
      </c>
      <c r="AF52" s="12">
        <f t="shared" si="9"/>
        <v>153.76570607049072</v>
      </c>
    </row>
    <row r="53" spans="2:32" x14ac:dyDescent="0.25">
      <c r="B53" s="17">
        <v>250</v>
      </c>
      <c r="C53" s="18">
        <v>5</v>
      </c>
      <c r="D53" s="19">
        <v>256926.6</v>
      </c>
      <c r="E53" s="19">
        <v>1580640</v>
      </c>
      <c r="F53" s="19">
        <v>242000</v>
      </c>
      <c r="G53" s="19">
        <f t="shared" si="0"/>
        <v>2079566.6</v>
      </c>
      <c r="H53" s="19">
        <f t="shared" si="1"/>
        <v>983.8280780603194</v>
      </c>
      <c r="I53" s="19">
        <f>H53*EPDs!$C$5</f>
        <v>90.512183181549389</v>
      </c>
      <c r="J53" s="19">
        <v>19536.8999999999</v>
      </c>
      <c r="K53" s="19">
        <v>56477</v>
      </c>
      <c r="L53" s="19">
        <v>7977.2779999999993</v>
      </c>
      <c r="M53" s="19">
        <f t="shared" si="2"/>
        <v>83991.177999999913</v>
      </c>
      <c r="N53" s="19">
        <f t="shared" si="3"/>
        <v>39.735625310467135</v>
      </c>
      <c r="O53" s="19">
        <f>N53*EPDs!$D$5</f>
        <v>33.93422401513893</v>
      </c>
      <c r="P53" s="20">
        <f t="shared" si="4"/>
        <v>124.44640719668831</v>
      </c>
      <c r="R53" s="17">
        <v>250</v>
      </c>
      <c r="S53" s="18">
        <v>5</v>
      </c>
      <c r="T53" s="53">
        <v>247867.2</v>
      </c>
      <c r="U53" s="19">
        <v>1580640</v>
      </c>
      <c r="V53" s="53">
        <v>248000</v>
      </c>
      <c r="W53" s="19">
        <f t="shared" si="5"/>
        <v>2076507.2</v>
      </c>
      <c r="X53" s="19">
        <f t="shared" si="6"/>
        <v>982.38069781194554</v>
      </c>
      <c r="Y53" s="19">
        <f>X53*EPDs!$C$6</f>
        <v>104.13235396806623</v>
      </c>
      <c r="Z53" s="53">
        <v>19109.64</v>
      </c>
      <c r="AA53" s="19">
        <v>72379</v>
      </c>
      <c r="AB53" s="19">
        <v>7991.08</v>
      </c>
      <c r="AC53" s="19">
        <f t="shared" si="7"/>
        <v>99479.72</v>
      </c>
      <c r="AD53" s="19">
        <f t="shared" si="8"/>
        <v>47.06314370195151</v>
      </c>
      <c r="AE53" s="19">
        <f>AD53*EPDs!$D$6</f>
        <v>40.191924721466592</v>
      </c>
      <c r="AF53" s="20">
        <f t="shared" si="9"/>
        <v>144.32427868953283</v>
      </c>
    </row>
    <row r="54" spans="2:32" x14ac:dyDescent="0.25">
      <c r="B54" s="9">
        <v>250</v>
      </c>
      <c r="C54" s="10">
        <v>6</v>
      </c>
      <c r="D54" s="11">
        <v>313065</v>
      </c>
      <c r="E54" s="11">
        <v>1896767.9999999998</v>
      </c>
      <c r="F54" s="11">
        <v>313600</v>
      </c>
      <c r="G54" s="11">
        <f t="shared" si="0"/>
        <v>2523433</v>
      </c>
      <c r="H54" s="11">
        <f t="shared" si="1"/>
        <v>994.84841316775089</v>
      </c>
      <c r="I54" s="11">
        <f>H54*EPDs!$C$5</f>
        <v>91.526054011433075</v>
      </c>
      <c r="J54" s="11">
        <v>24344.459999999901</v>
      </c>
      <c r="K54" s="11">
        <v>67365</v>
      </c>
      <c r="L54" s="11">
        <v>9353.6093999999994</v>
      </c>
      <c r="M54" s="11">
        <f t="shared" si="2"/>
        <v>101063.06939999991</v>
      </c>
      <c r="N54" s="11">
        <f t="shared" si="3"/>
        <v>39.843512477823737</v>
      </c>
      <c r="O54" s="11">
        <f>N54*EPDs!$D$5</f>
        <v>34.026359656061473</v>
      </c>
      <c r="P54" s="12">
        <f t="shared" si="4"/>
        <v>125.55241366749455</v>
      </c>
      <c r="R54" s="9">
        <v>250</v>
      </c>
      <c r="S54" s="10">
        <v>6</v>
      </c>
      <c r="T54" s="41">
        <v>307886.40000000002</v>
      </c>
      <c r="U54" s="11">
        <v>1896767.9999999998</v>
      </c>
      <c r="V54" s="41">
        <v>318400</v>
      </c>
      <c r="W54" s="11">
        <f t="shared" si="5"/>
        <v>2523054.4</v>
      </c>
      <c r="X54" s="11">
        <f t="shared" si="6"/>
        <v>994.6991523753203</v>
      </c>
      <c r="Y54" s="11">
        <f>X54*EPDs!$C$6</f>
        <v>105.43811015178395</v>
      </c>
      <c r="Z54" s="41">
        <v>22661.999999999902</v>
      </c>
      <c r="AA54" s="11">
        <v>85818</v>
      </c>
      <c r="AB54" s="11">
        <v>9364.6509999999998</v>
      </c>
      <c r="AC54" s="11">
        <f t="shared" si="7"/>
        <v>117844.6509999999</v>
      </c>
      <c r="AD54" s="11">
        <f t="shared" si="8"/>
        <v>46.459550956041745</v>
      </c>
      <c r="AE54" s="11">
        <f>AD54*EPDs!$D$6</f>
        <v>39.676456516459652</v>
      </c>
      <c r="AF54" s="12">
        <f t="shared" si="9"/>
        <v>145.11456666824358</v>
      </c>
    </row>
    <row r="55" spans="2:32" x14ac:dyDescent="0.25">
      <c r="B55" s="9">
        <v>250</v>
      </c>
      <c r="C55" s="10">
        <v>7</v>
      </c>
      <c r="D55" s="11">
        <v>389075.4</v>
      </c>
      <c r="E55" s="11">
        <v>2212896</v>
      </c>
      <c r="F55" s="11">
        <v>385200</v>
      </c>
      <c r="G55" s="11">
        <f t="shared" si="0"/>
        <v>2987171.4</v>
      </c>
      <c r="H55" s="11">
        <f t="shared" si="1"/>
        <v>1009.4352961054321</v>
      </c>
      <c r="I55" s="11">
        <f>H55*EPDs!$C$5</f>
        <v>92.868047241699756</v>
      </c>
      <c r="J55" s="11">
        <v>29060.7599999999</v>
      </c>
      <c r="K55" s="11">
        <v>80580</v>
      </c>
      <c r="L55" s="11">
        <v>10729.9408</v>
      </c>
      <c r="M55" s="11">
        <f t="shared" si="2"/>
        <v>120370.70079999989</v>
      </c>
      <c r="N55" s="11">
        <f t="shared" si="3"/>
        <v>40.676083737433437</v>
      </c>
      <c r="O55" s="11">
        <f>N55*EPDs!$D$5</f>
        <v>34.737375511768157</v>
      </c>
      <c r="P55" s="12">
        <f t="shared" si="4"/>
        <v>127.60542275346791</v>
      </c>
      <c r="R55" s="9">
        <v>250</v>
      </c>
      <c r="S55" s="10">
        <v>7</v>
      </c>
      <c r="T55" s="41">
        <v>368618.4</v>
      </c>
      <c r="U55" s="11">
        <v>2212896</v>
      </c>
      <c r="V55" s="41">
        <v>388800</v>
      </c>
      <c r="W55" s="11">
        <f t="shared" si="5"/>
        <v>2970314.4</v>
      </c>
      <c r="X55" s="11">
        <f t="shared" si="6"/>
        <v>1003.7389203345442</v>
      </c>
      <c r="Y55" s="11">
        <f>X55*EPDs!$C$6</f>
        <v>106.39632555546169</v>
      </c>
      <c r="Z55" s="41">
        <v>27847.319999999901</v>
      </c>
      <c r="AA55" s="11">
        <v>101734</v>
      </c>
      <c r="AB55" s="11">
        <v>10738.222</v>
      </c>
      <c r="AC55" s="11">
        <f t="shared" si="7"/>
        <v>140319.5419999999</v>
      </c>
      <c r="AD55" s="11">
        <f t="shared" si="8"/>
        <v>47.417265185435468</v>
      </c>
      <c r="AE55" s="11">
        <f>AD55*EPDs!$D$6</f>
        <v>40.494344468361888</v>
      </c>
      <c r="AF55" s="12">
        <f t="shared" si="9"/>
        <v>146.89067002382359</v>
      </c>
    </row>
    <row r="56" spans="2:32" x14ac:dyDescent="0.25">
      <c r="B56" s="9">
        <v>250</v>
      </c>
      <c r="C56" s="10">
        <v>8</v>
      </c>
      <c r="D56" s="11">
        <v>465804</v>
      </c>
      <c r="E56" s="11">
        <v>2529024</v>
      </c>
      <c r="F56" s="11">
        <v>456800</v>
      </c>
      <c r="G56" s="11">
        <f t="shared" si="0"/>
        <v>3451628</v>
      </c>
      <c r="H56" s="11">
        <f t="shared" si="1"/>
        <v>1020.5878178592549</v>
      </c>
      <c r="I56" s="11">
        <f>H56*EPDs!$C$5</f>
        <v>93.894079243051451</v>
      </c>
      <c r="J56" s="11">
        <v>34222.019999999902</v>
      </c>
      <c r="K56" s="11">
        <v>93032</v>
      </c>
      <c r="L56" s="11">
        <v>12106.272199999999</v>
      </c>
      <c r="M56" s="11">
        <f t="shared" si="2"/>
        <v>139360.29219999991</v>
      </c>
      <c r="N56" s="11">
        <f t="shared" si="3"/>
        <v>41.206473151981051</v>
      </c>
      <c r="O56" s="11">
        <f>N56*EPDs!$D$5</f>
        <v>35.190328071791818</v>
      </c>
      <c r="P56" s="12">
        <f t="shared" si="4"/>
        <v>129.08440731484328</v>
      </c>
      <c r="R56" s="9">
        <v>250</v>
      </c>
      <c r="S56" s="10">
        <v>8</v>
      </c>
      <c r="T56" s="41">
        <v>457203.6</v>
      </c>
      <c r="U56" s="11">
        <v>2529024</v>
      </c>
      <c r="V56" s="41">
        <v>459200</v>
      </c>
      <c r="W56" s="11">
        <f t="shared" si="5"/>
        <v>3445427.6</v>
      </c>
      <c r="X56" s="11">
        <f t="shared" si="6"/>
        <v>1018.7544648137197</v>
      </c>
      <c r="Y56" s="11">
        <f>X56*EPDs!$C$6</f>
        <v>107.98797327025429</v>
      </c>
      <c r="Z56" s="41">
        <v>32865.239999999903</v>
      </c>
      <c r="AA56" s="11">
        <v>117072</v>
      </c>
      <c r="AB56" s="11">
        <v>12111.793</v>
      </c>
      <c r="AC56" s="11">
        <f t="shared" si="7"/>
        <v>162049.03299999991</v>
      </c>
      <c r="AD56" s="11">
        <f t="shared" si="8"/>
        <v>47.915148728562954</v>
      </c>
      <c r="AE56" s="11">
        <f>AD56*EPDs!$D$6</f>
        <v>40.919537014192763</v>
      </c>
      <c r="AF56" s="12">
        <f t="shared" si="9"/>
        <v>148.90751028444706</v>
      </c>
    </row>
    <row r="57" spans="2:32" x14ac:dyDescent="0.25">
      <c r="B57" s="9">
        <v>250</v>
      </c>
      <c r="C57" s="10">
        <v>9</v>
      </c>
      <c r="D57" s="11">
        <v>550729.80000000005</v>
      </c>
      <c r="E57" s="11">
        <v>2845152</v>
      </c>
      <c r="F57" s="11">
        <v>528400</v>
      </c>
      <c r="G57" s="11">
        <f t="shared" si="0"/>
        <v>3924281.8</v>
      </c>
      <c r="H57" s="11">
        <f t="shared" si="1"/>
        <v>1031.4164662592812</v>
      </c>
      <c r="I57" s="11">
        <f>H57*EPDs!$C$5</f>
        <v>94.890314895853862</v>
      </c>
      <c r="J57" s="11">
        <v>38693.699999999997</v>
      </c>
      <c r="K57" s="11">
        <v>105245</v>
      </c>
      <c r="L57" s="11">
        <v>13482.603599999999</v>
      </c>
      <c r="M57" s="11">
        <f t="shared" si="2"/>
        <v>157421.30360000001</v>
      </c>
      <c r="N57" s="11">
        <f t="shared" si="3"/>
        <v>41.374940166896643</v>
      </c>
      <c r="O57" s="11">
        <f>N57*EPDs!$D$5</f>
        <v>35.334198902529735</v>
      </c>
      <c r="P57" s="12">
        <f t="shared" si="4"/>
        <v>130.22451379838361</v>
      </c>
      <c r="R57" s="9">
        <v>250</v>
      </c>
      <c r="S57" s="10">
        <v>9</v>
      </c>
      <c r="T57" s="41">
        <v>548391.6</v>
      </c>
      <c r="U57" s="11">
        <v>2845152</v>
      </c>
      <c r="V57" s="41">
        <v>529600</v>
      </c>
      <c r="W57" s="11">
        <f t="shared" si="5"/>
        <v>3923143.6</v>
      </c>
      <c r="X57" s="11">
        <f t="shared" si="6"/>
        <v>1031.1173138839608</v>
      </c>
      <c r="Y57" s="11">
        <f>X57*EPDs!$C$6</f>
        <v>109.29843527169984</v>
      </c>
      <c r="Z57" s="41">
        <v>38852.459999999897</v>
      </c>
      <c r="AA57" s="11">
        <v>134179</v>
      </c>
      <c r="AB57" s="11">
        <v>13485.364</v>
      </c>
      <c r="AC57" s="11">
        <f t="shared" si="7"/>
        <v>186516.82399999991</v>
      </c>
      <c r="AD57" s="11">
        <f t="shared" si="8"/>
        <v>49.022097115447771</v>
      </c>
      <c r="AE57" s="11">
        <f>AD57*EPDs!$D$6</f>
        <v>41.864870936592396</v>
      </c>
      <c r="AF57" s="12">
        <f t="shared" si="9"/>
        <v>151.16330620829223</v>
      </c>
    </row>
    <row r="58" spans="2:32" x14ac:dyDescent="0.25">
      <c r="B58" s="9">
        <v>250</v>
      </c>
      <c r="C58" s="10">
        <v>10</v>
      </c>
      <c r="D58" s="11">
        <v>660717</v>
      </c>
      <c r="E58" s="11">
        <v>3161280</v>
      </c>
      <c r="F58" s="11">
        <v>600000</v>
      </c>
      <c r="G58" s="11">
        <f t="shared" si="0"/>
        <v>4421997</v>
      </c>
      <c r="H58" s="11">
        <f t="shared" si="1"/>
        <v>1046.0075694855116</v>
      </c>
      <c r="I58" s="11">
        <f>H58*EPDs!$C$5</f>
        <v>96.232696392667066</v>
      </c>
      <c r="J58" s="11">
        <v>44570.999999999898</v>
      </c>
      <c r="K58" s="11">
        <v>116314</v>
      </c>
      <c r="L58" s="11">
        <v>14858.934999999999</v>
      </c>
      <c r="M58" s="11">
        <f t="shared" si="2"/>
        <v>175743.93499999988</v>
      </c>
      <c r="N58" s="11">
        <f t="shared" si="3"/>
        <v>41.571599053814282</v>
      </c>
      <c r="O58" s="11">
        <f>N58*EPDs!$D$5</f>
        <v>35.502145591957394</v>
      </c>
      <c r="P58" s="12">
        <f t="shared" si="4"/>
        <v>131.73484198462447</v>
      </c>
      <c r="R58" s="9">
        <v>250</v>
      </c>
      <c r="S58" s="10">
        <v>10</v>
      </c>
      <c r="T58" s="41">
        <v>648316.799999999</v>
      </c>
      <c r="U58" s="11">
        <v>3161280</v>
      </c>
      <c r="V58" s="41">
        <v>600000</v>
      </c>
      <c r="W58" s="11">
        <f t="shared" si="5"/>
        <v>4409596.7999999989</v>
      </c>
      <c r="X58" s="11">
        <f t="shared" si="6"/>
        <v>1043.0743465405083</v>
      </c>
      <c r="Y58" s="11">
        <f>X58*EPDs!$C$6</f>
        <v>110.56588073329387</v>
      </c>
      <c r="Z58" s="41">
        <v>45150.719999999899</v>
      </c>
      <c r="AA58" s="11">
        <v>147292</v>
      </c>
      <c r="AB58" s="11">
        <v>14858.934999999999</v>
      </c>
      <c r="AC58" s="11">
        <f t="shared" si="7"/>
        <v>207301.65499999991</v>
      </c>
      <c r="AD58" s="11">
        <f t="shared" si="8"/>
        <v>49.036464813719668</v>
      </c>
      <c r="AE58" s="11">
        <f>AD58*EPDs!$D$6</f>
        <v>41.877140950916598</v>
      </c>
      <c r="AF58" s="12">
        <f t="shared" si="9"/>
        <v>152.44302168421046</v>
      </c>
    </row>
    <row r="59" spans="2:32" x14ac:dyDescent="0.25">
      <c r="B59" s="9">
        <v>250</v>
      </c>
      <c r="C59" s="10">
        <v>11</v>
      </c>
      <c r="D59" s="11">
        <v>777351.6</v>
      </c>
      <c r="E59" s="11">
        <v>3477408</v>
      </c>
      <c r="F59" s="11">
        <v>665600</v>
      </c>
      <c r="G59" s="11">
        <f t="shared" si="0"/>
        <v>4920359.5999999996</v>
      </c>
      <c r="H59" s="11">
        <f t="shared" si="1"/>
        <v>1058.0849631740227</v>
      </c>
      <c r="I59" s="11">
        <f>H59*EPDs!$C$5</f>
        <v>97.343816612010087</v>
      </c>
      <c r="J59" s="11">
        <v>50379.719999999899</v>
      </c>
      <c r="K59" s="11">
        <v>128315</v>
      </c>
      <c r="L59" s="11">
        <v>16421.555199999999</v>
      </c>
      <c r="M59" s="11">
        <f t="shared" si="2"/>
        <v>195116.27519999992</v>
      </c>
      <c r="N59" s="11">
        <f t="shared" si="3"/>
        <v>41.958233471318728</v>
      </c>
      <c r="O59" s="11">
        <f>N59*EPDs!$D$5</f>
        <v>35.83233138450619</v>
      </c>
      <c r="P59" s="12">
        <f t="shared" si="4"/>
        <v>133.17614799651628</v>
      </c>
      <c r="R59" s="9">
        <v>250</v>
      </c>
      <c r="S59" s="10">
        <v>11</v>
      </c>
      <c r="T59" s="41">
        <v>758447.99999999895</v>
      </c>
      <c r="U59" s="11">
        <v>3477408</v>
      </c>
      <c r="V59" s="41">
        <v>676800</v>
      </c>
      <c r="W59" s="11">
        <f t="shared" si="5"/>
        <v>4912655.9999999991</v>
      </c>
      <c r="X59" s="11">
        <f t="shared" si="6"/>
        <v>1056.4283640664478</v>
      </c>
      <c r="Y59" s="11">
        <f>X59*EPDs!$C$6</f>
        <v>111.98140659104347</v>
      </c>
      <c r="Z59" s="41">
        <v>50917.0799999999</v>
      </c>
      <c r="AA59" s="11">
        <v>162852</v>
      </c>
      <c r="AB59" s="11">
        <v>16926.118600000002</v>
      </c>
      <c r="AC59" s="11">
        <f t="shared" si="7"/>
        <v>230695.19859999989</v>
      </c>
      <c r="AD59" s="11">
        <f t="shared" si="8"/>
        <v>49.609203505187871</v>
      </c>
      <c r="AE59" s="11">
        <f>AD59*EPDs!$D$6</f>
        <v>42.366259793430444</v>
      </c>
      <c r="AF59" s="12">
        <f t="shared" si="9"/>
        <v>154.34766638447391</v>
      </c>
    </row>
    <row r="60" spans="2:32" x14ac:dyDescent="0.25">
      <c r="B60" s="9">
        <v>250</v>
      </c>
      <c r="C60" s="10">
        <v>12</v>
      </c>
      <c r="D60" s="11">
        <v>895573.8</v>
      </c>
      <c r="E60" s="11">
        <v>3793535.9999999995</v>
      </c>
      <c r="F60" s="11">
        <v>731200</v>
      </c>
      <c r="G60" s="11">
        <f t="shared" si="0"/>
        <v>5420309.7999999998</v>
      </c>
      <c r="H60" s="11">
        <f t="shared" si="1"/>
        <v>1068.4624088310663</v>
      </c>
      <c r="I60" s="11">
        <f>H60*EPDs!$C$5</f>
        <v>98.298541612458095</v>
      </c>
      <c r="J60" s="11">
        <v>55780.199999999903</v>
      </c>
      <c r="K60" s="11">
        <v>141461</v>
      </c>
      <c r="L60" s="11">
        <v>17984.1754</v>
      </c>
      <c r="M60" s="11">
        <f t="shared" si="2"/>
        <v>215225.3753999999</v>
      </c>
      <c r="N60" s="11">
        <f t="shared" si="3"/>
        <v>42.425660437610865</v>
      </c>
      <c r="O60" s="11">
        <f>N60*EPDs!$D$5</f>
        <v>36.231514013719675</v>
      </c>
      <c r="P60" s="12">
        <f t="shared" si="4"/>
        <v>134.53005562617778</v>
      </c>
      <c r="R60" s="9">
        <v>250</v>
      </c>
      <c r="S60" s="10">
        <v>12</v>
      </c>
      <c r="T60" s="41">
        <v>858076.19999999902</v>
      </c>
      <c r="U60" s="11">
        <v>3793535.9999999995</v>
      </c>
      <c r="V60" s="41">
        <v>753600</v>
      </c>
      <c r="W60" s="11">
        <f t="shared" si="5"/>
        <v>5405212.1999999983</v>
      </c>
      <c r="X60" s="11">
        <f t="shared" si="6"/>
        <v>1065.4863394441156</v>
      </c>
      <c r="Y60" s="11">
        <f>X60*EPDs!$C$6</f>
        <v>112.94155198107626</v>
      </c>
      <c r="Z60" s="41">
        <v>57565.2599999999</v>
      </c>
      <c r="AA60" s="11">
        <v>180486</v>
      </c>
      <c r="AB60" s="11">
        <v>18993.302200000002</v>
      </c>
      <c r="AC60" s="11">
        <f t="shared" si="7"/>
        <v>257044.5621999999</v>
      </c>
      <c r="AD60" s="11">
        <f t="shared" si="8"/>
        <v>50.669142952887817</v>
      </c>
      <c r="AE60" s="11">
        <f>AD60*EPDs!$D$6</f>
        <v>43.271448081766195</v>
      </c>
      <c r="AF60" s="12">
        <f t="shared" si="9"/>
        <v>156.21300006284247</v>
      </c>
    </row>
    <row r="61" spans="2:32" x14ac:dyDescent="0.25">
      <c r="B61" s="9">
        <v>250</v>
      </c>
      <c r="C61" s="10">
        <v>13</v>
      </c>
      <c r="D61" s="11">
        <v>1037097</v>
      </c>
      <c r="E61" s="11">
        <v>4109664</v>
      </c>
      <c r="F61" s="11">
        <v>796800</v>
      </c>
      <c r="G61" s="11">
        <f t="shared" si="0"/>
        <v>5943561</v>
      </c>
      <c r="H61" s="11">
        <f t="shared" si="1"/>
        <v>1081.4831460674156</v>
      </c>
      <c r="I61" s="11">
        <f>H61*EPDs!$C$5</f>
        <v>99.496449438202234</v>
      </c>
      <c r="J61" s="11">
        <v>62995.0799999999</v>
      </c>
      <c r="K61" s="11">
        <v>155547</v>
      </c>
      <c r="L61" s="11">
        <v>19546.795599999998</v>
      </c>
      <c r="M61" s="11">
        <f t="shared" si="2"/>
        <v>238088.87559999991</v>
      </c>
      <c r="N61" s="11">
        <f t="shared" si="3"/>
        <v>43.322362844015814</v>
      </c>
      <c r="O61" s="11">
        <f>N61*EPDs!$D$5</f>
        <v>36.997297868789502</v>
      </c>
      <c r="P61" s="12">
        <f t="shared" si="4"/>
        <v>136.49374730699174</v>
      </c>
      <c r="R61" s="9">
        <v>250</v>
      </c>
      <c r="S61" s="10">
        <v>13</v>
      </c>
      <c r="T61" s="41">
        <v>974768.39999999898</v>
      </c>
      <c r="U61" s="11">
        <v>4109664</v>
      </c>
      <c r="V61" s="41">
        <v>830400</v>
      </c>
      <c r="W61" s="11">
        <f t="shared" si="5"/>
        <v>5914832.3999999985</v>
      </c>
      <c r="X61" s="11">
        <f t="shared" si="6"/>
        <v>1076.2557248783148</v>
      </c>
      <c r="Y61" s="11">
        <f>X61*EPDs!$C$6</f>
        <v>114.08310683710137</v>
      </c>
      <c r="Z61" s="41">
        <v>64783.139999999898</v>
      </c>
      <c r="AA61" s="11">
        <v>216660</v>
      </c>
      <c r="AB61" s="11">
        <v>21060.485800000002</v>
      </c>
      <c r="AC61" s="11">
        <f t="shared" si="7"/>
        <v>302503.62579999992</v>
      </c>
      <c r="AD61" s="11">
        <f t="shared" si="8"/>
        <v>55.043192612473263</v>
      </c>
      <c r="AE61" s="11">
        <f>AD61*EPDs!$D$6</f>
        <v>47.006886491052164</v>
      </c>
      <c r="AF61" s="12">
        <f t="shared" si="9"/>
        <v>161.08999332815353</v>
      </c>
    </row>
    <row r="62" spans="2:32" x14ac:dyDescent="0.25">
      <c r="B62" s="9">
        <v>250</v>
      </c>
      <c r="C62" s="10">
        <v>14</v>
      </c>
      <c r="D62" s="11">
        <v>1183966.1999999899</v>
      </c>
      <c r="E62" s="11">
        <v>4425792</v>
      </c>
      <c r="F62" s="11">
        <v>862400</v>
      </c>
      <c r="G62" s="11">
        <f t="shared" si="0"/>
        <v>6472158.1999999899</v>
      </c>
      <c r="H62" s="11">
        <f t="shared" si="1"/>
        <v>1093.5470473937637</v>
      </c>
      <c r="I62" s="11">
        <f>H62*EPDs!$C$5</f>
        <v>100.60632836022626</v>
      </c>
      <c r="J62" s="11">
        <v>68345.34</v>
      </c>
      <c r="K62" s="11">
        <v>168269</v>
      </c>
      <c r="L62" s="11">
        <v>21109.415799999999</v>
      </c>
      <c r="M62" s="11">
        <f t="shared" si="2"/>
        <v>257723.75579999998</v>
      </c>
      <c r="N62" s="11">
        <f t="shared" si="3"/>
        <v>43.545451685393253</v>
      </c>
      <c r="O62" s="11">
        <f>N62*EPDs!$D$5</f>
        <v>37.187815739325835</v>
      </c>
      <c r="P62" s="12">
        <f t="shared" si="4"/>
        <v>137.79414409955208</v>
      </c>
      <c r="R62" s="9">
        <v>250</v>
      </c>
      <c r="S62" s="10">
        <v>14</v>
      </c>
      <c r="T62" s="41">
        <v>1098469.79</v>
      </c>
      <c r="U62" s="11">
        <v>4425792</v>
      </c>
      <c r="V62" s="41">
        <v>907200</v>
      </c>
      <c r="W62" s="11">
        <f t="shared" si="5"/>
        <v>6431461.79</v>
      </c>
      <c r="X62" s="11">
        <f t="shared" si="6"/>
        <v>1086.6709115485341</v>
      </c>
      <c r="Y62" s="11">
        <f>X62*EPDs!$C$6</f>
        <v>115.18711662414462</v>
      </c>
      <c r="Z62" s="41">
        <v>71534.45</v>
      </c>
      <c r="AA62" s="11">
        <v>215546</v>
      </c>
      <c r="AB62" s="11">
        <v>23127.669400000002</v>
      </c>
      <c r="AC62" s="11">
        <f t="shared" si="7"/>
        <v>310208.11940000003</v>
      </c>
      <c r="AD62" s="11">
        <f t="shared" si="8"/>
        <v>52.413300566021803</v>
      </c>
      <c r="AE62" s="11">
        <f>AD62*EPDs!$D$6</f>
        <v>44.760958683382619</v>
      </c>
      <c r="AF62" s="12">
        <f t="shared" si="9"/>
        <v>159.94807530752723</v>
      </c>
    </row>
    <row r="63" spans="2:32" x14ac:dyDescent="0.25">
      <c r="B63" s="9">
        <v>250</v>
      </c>
      <c r="C63" s="10">
        <v>15</v>
      </c>
      <c r="D63" s="11">
        <v>1334042.99999999</v>
      </c>
      <c r="E63" s="11">
        <v>4741920</v>
      </c>
      <c r="F63" s="11">
        <v>928000</v>
      </c>
      <c r="G63" s="11">
        <f t="shared" si="0"/>
        <v>7003962.9999999898</v>
      </c>
      <c r="H63" s="11">
        <f t="shared" si="1"/>
        <v>1104.5082594125747</v>
      </c>
      <c r="I63" s="11">
        <f>H63*EPDs!$C$5</f>
        <v>101.61475986595687</v>
      </c>
      <c r="J63" s="11">
        <v>75236.22</v>
      </c>
      <c r="K63" s="11">
        <v>182307</v>
      </c>
      <c r="L63" s="11">
        <v>22672.036</v>
      </c>
      <c r="M63" s="11">
        <f t="shared" si="2"/>
        <v>280215.25599999999</v>
      </c>
      <c r="N63" s="11">
        <f t="shared" si="3"/>
        <v>44.189277508377685</v>
      </c>
      <c r="O63" s="11">
        <f>N63*EPDs!$D$5</f>
        <v>37.737642992154541</v>
      </c>
      <c r="P63" s="12">
        <f t="shared" si="4"/>
        <v>139.35240285811142</v>
      </c>
      <c r="R63" s="9">
        <v>250</v>
      </c>
      <c r="S63" s="10">
        <v>15</v>
      </c>
      <c r="T63" s="41">
        <v>1232809.19</v>
      </c>
      <c r="U63" s="11">
        <v>4741920</v>
      </c>
      <c r="V63" s="41">
        <v>984000</v>
      </c>
      <c r="W63" s="11">
        <f t="shared" si="5"/>
        <v>6958729.1899999995</v>
      </c>
      <c r="X63" s="11">
        <f t="shared" si="6"/>
        <v>1097.3749954661935</v>
      </c>
      <c r="Y63" s="11">
        <f>X63*EPDs!$C$6</f>
        <v>116.3217495194165</v>
      </c>
      <c r="Z63" s="41">
        <v>78739.3799</v>
      </c>
      <c r="AA63" s="11">
        <v>233417</v>
      </c>
      <c r="AB63" s="11">
        <v>25194.853000000003</v>
      </c>
      <c r="AC63" s="11">
        <f t="shared" si="7"/>
        <v>337351.2329</v>
      </c>
      <c r="AD63" s="11">
        <f t="shared" si="8"/>
        <v>53.199484786122611</v>
      </c>
      <c r="AE63" s="11">
        <f>AD63*EPDs!$D$6</f>
        <v>45.432360007348706</v>
      </c>
      <c r="AF63" s="12">
        <f t="shared" si="9"/>
        <v>161.75410952676521</v>
      </c>
    </row>
    <row r="64" spans="2:32" x14ac:dyDescent="0.25">
      <c r="B64" s="9">
        <v>250</v>
      </c>
      <c r="C64" s="10">
        <v>16</v>
      </c>
      <c r="D64" s="11">
        <v>1499736.5999999901</v>
      </c>
      <c r="E64" s="11">
        <v>5058048</v>
      </c>
      <c r="F64" s="11">
        <v>1038400</v>
      </c>
      <c r="G64" s="11">
        <f t="shared" si="0"/>
        <v>7596184.5999999903</v>
      </c>
      <c r="H64" s="11">
        <f t="shared" si="1"/>
        <v>1123.031431105853</v>
      </c>
      <c r="I64" s="11">
        <f>H64*EPDs!$C$5</f>
        <v>103.31889166173848</v>
      </c>
      <c r="J64" s="11">
        <v>82511.580000000104</v>
      </c>
      <c r="K64" s="11">
        <v>196093</v>
      </c>
      <c r="L64" s="11">
        <v>22271.641</v>
      </c>
      <c r="M64" s="11">
        <f t="shared" si="2"/>
        <v>300876.22100000008</v>
      </c>
      <c r="N64" s="11">
        <f t="shared" si="3"/>
        <v>44.48199600827914</v>
      </c>
      <c r="O64" s="11">
        <f>N64*EPDs!$D$5</f>
        <v>37.987624591070386</v>
      </c>
      <c r="P64" s="12">
        <f t="shared" si="4"/>
        <v>141.30651625280888</v>
      </c>
      <c r="R64" s="9">
        <v>250</v>
      </c>
      <c r="S64" s="10">
        <v>16</v>
      </c>
      <c r="T64" s="41">
        <v>1393273.79</v>
      </c>
      <c r="U64" s="11">
        <v>5058048</v>
      </c>
      <c r="V64" s="41">
        <v>1081200</v>
      </c>
      <c r="W64" s="11">
        <f t="shared" si="5"/>
        <v>7532521.79</v>
      </c>
      <c r="X64" s="11">
        <f t="shared" si="6"/>
        <v>1113.619424896511</v>
      </c>
      <c r="Y64" s="11">
        <f>X64*EPDs!$C$6</f>
        <v>118.04365903903016</v>
      </c>
      <c r="Z64" s="41">
        <v>85397.27</v>
      </c>
      <c r="AA64" s="11">
        <v>251471</v>
      </c>
      <c r="AB64" s="11">
        <v>27277.971800000003</v>
      </c>
      <c r="AC64" s="11">
        <f t="shared" si="7"/>
        <v>364146.24180000002</v>
      </c>
      <c r="AD64" s="11">
        <f t="shared" si="8"/>
        <v>53.835931667652282</v>
      </c>
      <c r="AE64" s="11">
        <f>AD64*EPDs!$D$6</f>
        <v>45.975885644175051</v>
      </c>
      <c r="AF64" s="12">
        <f t="shared" si="9"/>
        <v>164.0195446832052</v>
      </c>
    </row>
    <row r="65" spans="2:32" x14ac:dyDescent="0.25">
      <c r="B65" s="9">
        <v>250</v>
      </c>
      <c r="C65" s="10">
        <v>17</v>
      </c>
      <c r="D65" s="11">
        <v>1658205</v>
      </c>
      <c r="E65" s="11">
        <v>5374176</v>
      </c>
      <c r="F65" s="11">
        <v>1148800</v>
      </c>
      <c r="G65" s="11">
        <f t="shared" si="0"/>
        <v>8181181</v>
      </c>
      <c r="H65" s="11">
        <f t="shared" si="1"/>
        <v>1138.3700560058442</v>
      </c>
      <c r="I65" s="11">
        <f>H65*EPDs!$C$5</f>
        <v>104.73004515253766</v>
      </c>
      <c r="J65" s="11">
        <v>89491.5600000001</v>
      </c>
      <c r="K65" s="11">
        <v>209584</v>
      </c>
      <c r="L65" s="11">
        <v>21871.245999999999</v>
      </c>
      <c r="M65" s="11">
        <f t="shared" si="2"/>
        <v>320946.8060000001</v>
      </c>
      <c r="N65" s="11">
        <f t="shared" si="3"/>
        <v>44.658128639510224</v>
      </c>
      <c r="O65" s="11">
        <f>N65*EPDs!$D$5</f>
        <v>38.138041858141733</v>
      </c>
      <c r="P65" s="12">
        <f t="shared" si="4"/>
        <v>142.8680870106794</v>
      </c>
      <c r="R65" s="9">
        <v>250</v>
      </c>
      <c r="S65" s="10">
        <v>17</v>
      </c>
      <c r="T65" s="41">
        <v>1509857.99999999</v>
      </c>
      <c r="U65" s="11">
        <v>5374176</v>
      </c>
      <c r="V65" s="41">
        <v>1178400</v>
      </c>
      <c r="W65" s="11">
        <f t="shared" si="5"/>
        <v>8062433.9999999898</v>
      </c>
      <c r="X65" s="11">
        <f t="shared" si="6"/>
        <v>1121.847010122794</v>
      </c>
      <c r="Y65" s="11">
        <f>X65*EPDs!$C$6</f>
        <v>118.91578307301616</v>
      </c>
      <c r="Z65" s="41">
        <v>93106.559999999998</v>
      </c>
      <c r="AA65" s="11">
        <v>303399</v>
      </c>
      <c r="AB65" s="11">
        <v>29361.090600000003</v>
      </c>
      <c r="AC65" s="11">
        <f t="shared" si="7"/>
        <v>425866.65059999999</v>
      </c>
      <c r="AD65" s="11">
        <f t="shared" si="8"/>
        <v>59.257195616933942</v>
      </c>
      <c r="AE65" s="11">
        <f>AD65*EPDs!$D$6</f>
        <v>50.605645056861583</v>
      </c>
      <c r="AF65" s="12">
        <f t="shared" si="9"/>
        <v>169.52142812987773</v>
      </c>
    </row>
    <row r="66" spans="2:32" x14ac:dyDescent="0.25">
      <c r="B66" s="9">
        <v>250</v>
      </c>
      <c r="C66" s="10">
        <v>18</v>
      </c>
      <c r="D66" s="11">
        <v>1871089</v>
      </c>
      <c r="E66" s="11">
        <v>5690304</v>
      </c>
      <c r="F66" s="11">
        <v>1259200</v>
      </c>
      <c r="G66" s="11">
        <f t="shared" si="0"/>
        <v>8820593</v>
      </c>
      <c r="H66" s="11">
        <f t="shared" si="1"/>
        <v>1159.1553978579407</v>
      </c>
      <c r="I66" s="11">
        <f>H66*EPDs!$C$5</f>
        <v>106.64229660293054</v>
      </c>
      <c r="J66" s="11">
        <v>96503.94</v>
      </c>
      <c r="K66" s="11">
        <v>224566</v>
      </c>
      <c r="L66" s="11">
        <v>21470.851000000002</v>
      </c>
      <c r="M66" s="11">
        <f t="shared" si="2"/>
        <v>342540.79100000003</v>
      </c>
      <c r="N66" s="11">
        <f t="shared" si="3"/>
        <v>45.014888100400817</v>
      </c>
      <c r="O66" s="11">
        <f>N66*EPDs!$D$5</f>
        <v>38.442714437742296</v>
      </c>
      <c r="P66" s="12">
        <f t="shared" si="4"/>
        <v>145.08501104067284</v>
      </c>
      <c r="R66" s="9">
        <v>250</v>
      </c>
      <c r="S66" s="10">
        <v>18</v>
      </c>
      <c r="T66" s="41">
        <v>1692764.99999999</v>
      </c>
      <c r="U66" s="11">
        <v>5690304</v>
      </c>
      <c r="V66" s="41">
        <v>1275600</v>
      </c>
      <c r="W66" s="11">
        <f t="shared" si="5"/>
        <v>8658668.9999999888</v>
      </c>
      <c r="X66" s="11">
        <f t="shared" si="6"/>
        <v>1137.8762073723619</v>
      </c>
      <c r="Y66" s="11">
        <f>X66*EPDs!$C$6</f>
        <v>120.61487798147036</v>
      </c>
      <c r="Z66" s="41">
        <v>102806.82</v>
      </c>
      <c r="AA66" s="11">
        <v>287205</v>
      </c>
      <c r="AB66" s="11">
        <v>31444.2094</v>
      </c>
      <c r="AC66" s="11">
        <f t="shared" si="7"/>
        <v>421456.0294</v>
      </c>
      <c r="AD66" s="11">
        <f t="shared" si="8"/>
        <v>55.385508824495695</v>
      </c>
      <c r="AE66" s="11">
        <f>AD66*EPDs!$D$6</f>
        <v>47.299224536119326</v>
      </c>
      <c r="AF66" s="12">
        <f t="shared" si="9"/>
        <v>167.9141025175897</v>
      </c>
    </row>
    <row r="67" spans="2:32" x14ac:dyDescent="0.25">
      <c r="B67" s="9">
        <v>250</v>
      </c>
      <c r="C67" s="10">
        <v>19</v>
      </c>
      <c r="D67" s="11">
        <v>2051832.6</v>
      </c>
      <c r="E67" s="11">
        <v>6006431.9999999991</v>
      </c>
      <c r="F67" s="11">
        <v>1369600</v>
      </c>
      <c r="G67" s="11">
        <f t="shared" si="0"/>
        <v>9427864.5999999996</v>
      </c>
      <c r="H67" s="11">
        <f t="shared" si="1"/>
        <v>1173.7513897102306</v>
      </c>
      <c r="I67" s="11">
        <f>H67*EPDs!$C$5</f>
        <v>107.98512785334121</v>
      </c>
      <c r="J67" s="11">
        <v>106104.66</v>
      </c>
      <c r="K67" s="11">
        <v>239475</v>
      </c>
      <c r="L67" s="11">
        <v>21070.456000000002</v>
      </c>
      <c r="M67" s="11">
        <f t="shared" si="2"/>
        <v>366650.11600000004</v>
      </c>
      <c r="N67" s="11">
        <f t="shared" si="3"/>
        <v>45.647249027358463</v>
      </c>
      <c r="O67" s="11">
        <f>N67*EPDs!$D$5</f>
        <v>38.98275066936413</v>
      </c>
      <c r="P67" s="12">
        <f t="shared" si="4"/>
        <v>146.96787852270535</v>
      </c>
      <c r="R67" s="9">
        <v>250</v>
      </c>
      <c r="S67" s="10">
        <v>19</v>
      </c>
      <c r="T67" s="41">
        <v>1824901.1999999899</v>
      </c>
      <c r="U67" s="11">
        <v>6006431.9999999991</v>
      </c>
      <c r="V67" s="41">
        <v>1372800</v>
      </c>
      <c r="W67" s="11">
        <f t="shared" si="5"/>
        <v>9204133.1999999881</v>
      </c>
      <c r="X67" s="11">
        <f t="shared" si="6"/>
        <v>1145.8972517040665</v>
      </c>
      <c r="Y67" s="11">
        <f>X67*EPDs!$C$6</f>
        <v>121.46510868063105</v>
      </c>
      <c r="Z67" s="41">
        <v>111279.66</v>
      </c>
      <c r="AA67" s="11">
        <v>305387</v>
      </c>
      <c r="AB67" s="11">
        <v>33527.328200000004</v>
      </c>
      <c r="AC67" s="11">
        <f t="shared" si="7"/>
        <v>450193.98820000002</v>
      </c>
      <c r="AD67" s="11">
        <f t="shared" si="8"/>
        <v>56.048303800305021</v>
      </c>
      <c r="AE67" s="11">
        <f>AD67*EPDs!$D$6</f>
        <v>47.865251445460487</v>
      </c>
      <c r="AF67" s="12">
        <f t="shared" si="9"/>
        <v>169.33036012609153</v>
      </c>
    </row>
    <row r="68" spans="2:32" x14ac:dyDescent="0.25">
      <c r="B68" s="13">
        <v>250</v>
      </c>
      <c r="C68" s="14">
        <v>20</v>
      </c>
      <c r="D68" s="15">
        <v>2266406.9999999902</v>
      </c>
      <c r="E68" s="15">
        <v>6322560</v>
      </c>
      <c r="F68" s="15">
        <v>1480000</v>
      </c>
      <c r="G68" s="15">
        <f t="shared" si="0"/>
        <v>10068966.999999991</v>
      </c>
      <c r="H68" s="15">
        <f t="shared" si="1"/>
        <v>1190.8890597279706</v>
      </c>
      <c r="I68" s="15">
        <f>H68*EPDs!$C$5</f>
        <v>109.56179349497329</v>
      </c>
      <c r="J68" s="15">
        <v>116134.44</v>
      </c>
      <c r="K68" s="15">
        <v>254234</v>
      </c>
      <c r="L68" s="15">
        <v>20670.061000000002</v>
      </c>
      <c r="M68" s="15">
        <f t="shared" si="2"/>
        <v>391038.50099999999</v>
      </c>
      <c r="N68" s="15">
        <f t="shared" si="3"/>
        <v>46.24937918391484</v>
      </c>
      <c r="O68" s="15">
        <f>N68*EPDs!$D$5</f>
        <v>39.496969823063274</v>
      </c>
      <c r="P68" s="16">
        <f t="shared" si="4"/>
        <v>149.05876331803657</v>
      </c>
      <c r="R68" s="13">
        <v>250</v>
      </c>
      <c r="S68" s="14">
        <v>20</v>
      </c>
      <c r="T68" s="44">
        <v>2035655.99999999</v>
      </c>
      <c r="U68" s="15">
        <v>6322560</v>
      </c>
      <c r="V68" s="44">
        <v>1470000</v>
      </c>
      <c r="W68" s="15">
        <f t="shared" si="5"/>
        <v>9828215.9999999888</v>
      </c>
      <c r="X68" s="15">
        <f t="shared" si="6"/>
        <v>1162.4146658781772</v>
      </c>
      <c r="Y68" s="15">
        <f>X68*EPDs!$C$6</f>
        <v>123.21595458308677</v>
      </c>
      <c r="Z68" s="44">
        <v>119687.7</v>
      </c>
      <c r="AA68" s="15">
        <v>323328</v>
      </c>
      <c r="AB68" s="15">
        <v>35610.447</v>
      </c>
      <c r="AC68" s="15">
        <f t="shared" si="7"/>
        <v>478626.147</v>
      </c>
      <c r="AD68" s="15">
        <f t="shared" si="8"/>
        <v>56.608651330573622</v>
      </c>
      <c r="AE68" s="15">
        <f>AD68*EPDs!$D$6</f>
        <v>48.343788236309869</v>
      </c>
      <c r="AF68" s="16">
        <f t="shared" si="9"/>
        <v>171.55974281939663</v>
      </c>
    </row>
  </sheetData>
  <mergeCells count="6">
    <mergeCell ref="D3:I3"/>
    <mergeCell ref="J3:O3"/>
    <mergeCell ref="B2:P2"/>
    <mergeCell ref="R2:AF2"/>
    <mergeCell ref="T3:Y3"/>
    <mergeCell ref="Z3:AE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79CB87-1AED-4274-9D31-E3914242470C}">
  <dimension ref="B2:K25"/>
  <sheetViews>
    <sheetView showOutlineSymbols="0" topLeftCell="A11" workbookViewId="0">
      <selection activeCell="C26" sqref="C26"/>
    </sheetView>
  </sheetViews>
  <sheetFormatPr defaultRowHeight="15" x14ac:dyDescent="0.25"/>
  <cols>
    <col min="2" max="2" width="10.42578125" bestFit="1" customWidth="1"/>
    <col min="3" max="3" width="21" bestFit="1" customWidth="1"/>
    <col min="4" max="4" width="30.5703125" customWidth="1"/>
    <col min="5" max="5" width="15" bestFit="1" customWidth="1"/>
    <col min="6" max="6" width="8.7109375" bestFit="1" customWidth="1"/>
    <col min="7" max="7" width="14.5703125" bestFit="1" customWidth="1"/>
    <col min="8" max="8" width="14.140625" bestFit="1" customWidth="1"/>
    <col min="9" max="9" width="31.42578125" bestFit="1" customWidth="1"/>
    <col min="10" max="10" width="90" bestFit="1" customWidth="1"/>
  </cols>
  <sheetData>
    <row r="2" spans="2:11" x14ac:dyDescent="0.25">
      <c r="B2" s="98" t="s">
        <v>525</v>
      </c>
      <c r="C2" s="99"/>
      <c r="D2" s="100"/>
    </row>
    <row r="3" spans="2:11" ht="18" x14ac:dyDescent="0.35">
      <c r="B3" s="101" t="s">
        <v>472</v>
      </c>
      <c r="C3" s="102"/>
      <c r="D3" s="103"/>
      <c r="I3" s="70" t="s">
        <v>608</v>
      </c>
      <c r="J3" s="70" t="s">
        <v>607</v>
      </c>
    </row>
    <row r="4" spans="2:11" x14ac:dyDescent="0.25">
      <c r="B4" s="1"/>
      <c r="C4" s="27" t="s">
        <v>11</v>
      </c>
      <c r="D4" s="38" t="s">
        <v>12</v>
      </c>
      <c r="I4" s="92" t="s">
        <v>499</v>
      </c>
      <c r="J4" s="91" t="s">
        <v>606</v>
      </c>
    </row>
    <row r="5" spans="2:11" ht="20.45" customHeight="1" x14ac:dyDescent="0.25">
      <c r="B5" s="37" t="s">
        <v>15</v>
      </c>
      <c r="C5" s="10">
        <f>0.092</f>
        <v>9.1999999999999998E-2</v>
      </c>
      <c r="D5" s="39">
        <v>0.85399999999999998</v>
      </c>
      <c r="I5" s="92" t="s">
        <v>500</v>
      </c>
      <c r="J5" s="91" t="s">
        <v>604</v>
      </c>
    </row>
    <row r="6" spans="2:11" ht="21.6" customHeight="1" x14ac:dyDescent="0.25">
      <c r="B6" s="67" t="s">
        <v>16</v>
      </c>
      <c r="C6" s="14">
        <v>0.106</v>
      </c>
      <c r="D6" s="68">
        <v>0.85399999999999998</v>
      </c>
      <c r="I6" s="92" t="s">
        <v>501</v>
      </c>
      <c r="J6" s="91" t="s">
        <v>605</v>
      </c>
    </row>
    <row r="7" spans="2:11" x14ac:dyDescent="0.25">
      <c r="I7" s="93"/>
    </row>
    <row r="9" spans="2:11" x14ac:dyDescent="0.25">
      <c r="K9" s="90"/>
    </row>
    <row r="10" spans="2:11" x14ac:dyDescent="0.25">
      <c r="K10" s="91"/>
    </row>
    <row r="14" spans="2:11" x14ac:dyDescent="0.25">
      <c r="B14" s="104" t="s">
        <v>526</v>
      </c>
      <c r="C14" s="105"/>
      <c r="D14" s="105"/>
      <c r="E14" s="105"/>
      <c r="F14" s="105"/>
      <c r="G14" s="105"/>
    </row>
    <row r="15" spans="2:11" ht="18" x14ac:dyDescent="0.35">
      <c r="B15" s="69" t="s">
        <v>510</v>
      </c>
      <c r="C15" s="70" t="s">
        <v>511</v>
      </c>
      <c r="D15" s="70" t="s">
        <v>523</v>
      </c>
      <c r="E15" s="70" t="s">
        <v>529</v>
      </c>
      <c r="F15" s="70" t="s">
        <v>512</v>
      </c>
      <c r="G15" s="71" t="s">
        <v>530</v>
      </c>
      <c r="I15" s="70" t="s">
        <v>608</v>
      </c>
      <c r="J15" s="70" t="s">
        <v>607</v>
      </c>
    </row>
    <row r="16" spans="2:11" x14ac:dyDescent="0.25">
      <c r="B16" s="72">
        <v>45100</v>
      </c>
      <c r="C16" t="s">
        <v>514</v>
      </c>
      <c r="D16">
        <v>35</v>
      </c>
      <c r="E16">
        <v>9.07</v>
      </c>
      <c r="F16">
        <v>2128</v>
      </c>
      <c r="G16" s="74">
        <f t="shared" ref="G16:G20" si="0">E16*F16</f>
        <v>19300.96</v>
      </c>
      <c r="I16" s="73" t="s">
        <v>513</v>
      </c>
      <c r="J16" s="91" t="s">
        <v>612</v>
      </c>
      <c r="K16" s="73"/>
    </row>
    <row r="17" spans="2:11" x14ac:dyDescent="0.25">
      <c r="B17" s="72">
        <v>45446</v>
      </c>
      <c r="C17" t="s">
        <v>516</v>
      </c>
      <c r="D17">
        <v>13.72</v>
      </c>
      <c r="E17">
        <v>45.9</v>
      </c>
      <c r="F17">
        <v>360.8</v>
      </c>
      <c r="G17" s="74">
        <f t="shared" si="0"/>
        <v>16560.72</v>
      </c>
      <c r="I17" s="73" t="s">
        <v>515</v>
      </c>
      <c r="J17" s="91" t="s">
        <v>610</v>
      </c>
      <c r="K17" s="73"/>
    </row>
    <row r="18" spans="2:11" x14ac:dyDescent="0.25">
      <c r="B18" s="72">
        <v>45611</v>
      </c>
      <c r="C18" t="s">
        <v>518</v>
      </c>
      <c r="D18">
        <v>31.7</v>
      </c>
      <c r="E18">
        <v>11.2</v>
      </c>
      <c r="F18">
        <v>2028.3</v>
      </c>
      <c r="G18" s="74">
        <f t="shared" si="0"/>
        <v>22716.959999999999</v>
      </c>
      <c r="I18" s="73" t="s">
        <v>517</v>
      </c>
      <c r="J18" s="91" t="s">
        <v>609</v>
      </c>
      <c r="K18" s="73"/>
    </row>
    <row r="19" spans="2:11" x14ac:dyDescent="0.25">
      <c r="B19" s="72">
        <v>44879</v>
      </c>
      <c r="C19" t="s">
        <v>520</v>
      </c>
      <c r="D19">
        <v>29</v>
      </c>
      <c r="E19">
        <v>7.8</v>
      </c>
      <c r="F19">
        <v>4787</v>
      </c>
      <c r="G19" s="74">
        <f t="shared" si="0"/>
        <v>37338.6</v>
      </c>
      <c r="I19" s="73" t="s">
        <v>519</v>
      </c>
      <c r="J19" s="91" t="s">
        <v>611</v>
      </c>
      <c r="K19" s="73"/>
    </row>
    <row r="20" spans="2:11" x14ac:dyDescent="0.25">
      <c r="B20" s="72">
        <v>45519</v>
      </c>
      <c r="C20" t="s">
        <v>522</v>
      </c>
      <c r="D20">
        <v>18</v>
      </c>
      <c r="E20">
        <v>10.4</v>
      </c>
      <c r="F20">
        <v>1102</v>
      </c>
      <c r="G20" s="74">
        <f t="shared" si="0"/>
        <v>11460.800000000001</v>
      </c>
      <c r="I20" s="73" t="s">
        <v>521</v>
      </c>
      <c r="J20" s="91" t="s">
        <v>613</v>
      </c>
      <c r="K20" s="73"/>
    </row>
    <row r="21" spans="2:11" x14ac:dyDescent="0.25">
      <c r="B21" s="75"/>
      <c r="C21" s="2"/>
      <c r="D21" s="2"/>
      <c r="E21" s="2"/>
      <c r="F21" s="76" t="s">
        <v>531</v>
      </c>
      <c r="G21" s="77">
        <f>AVERAGE(G16:G20)</f>
        <v>21475.608</v>
      </c>
    </row>
    <row r="23" spans="2:11" ht="44.1" customHeight="1" x14ac:dyDescent="0.25">
      <c r="B23" s="97" t="s">
        <v>623</v>
      </c>
      <c r="C23" s="97"/>
      <c r="D23" s="97"/>
      <c r="E23" s="97"/>
      <c r="F23" s="97"/>
      <c r="G23" s="97"/>
      <c r="H23" s="97"/>
      <c r="J23" s="90"/>
    </row>
    <row r="24" spans="2:11" x14ac:dyDescent="0.25">
      <c r="J24" s="91"/>
    </row>
    <row r="25" spans="2:11" x14ac:dyDescent="0.25">
      <c r="J25" s="91"/>
    </row>
  </sheetData>
  <mergeCells count="4">
    <mergeCell ref="B23:H23"/>
    <mergeCell ref="B2:D2"/>
    <mergeCell ref="B3:D3"/>
    <mergeCell ref="B14:G14"/>
  </mergeCells>
  <hyperlinks>
    <hyperlink ref="I4" r:id="rId1" xr:uid="{A080B18F-D374-47D0-9EBC-89FA2F0D317C}"/>
    <hyperlink ref="I5" r:id="rId2" xr:uid="{A2A75A9A-4E7A-40C0-9B69-8C4024BEC136}"/>
    <hyperlink ref="I6" r:id="rId3" xr:uid="{2CC7BDA8-6152-4D1F-A423-BD1A2657A06D}"/>
    <hyperlink ref="I16" r:id="rId4" xr:uid="{2255CF64-290C-411C-90F5-9A8B7D005E4C}"/>
    <hyperlink ref="I17" r:id="rId5" xr:uid="{00A0B953-A6A3-44DC-BF4D-D2F2E7DDBD90}"/>
    <hyperlink ref="I18" r:id="rId6" xr:uid="{AB482501-F331-409D-AD0C-8CE1424EE7CC}"/>
    <hyperlink ref="I19" r:id="rId7" xr:uid="{22E302E7-9575-4F6C-9411-BCC8148F6E06}"/>
    <hyperlink ref="I20" r:id="rId8" xr:uid="{8702F839-AA64-4B0E-9E32-92C0FAE0DD01}"/>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EEB20-81F1-4AA1-93B3-FF4B00920B51}">
  <dimension ref="B2:H509"/>
  <sheetViews>
    <sheetView tabSelected="1" showOutlineSymbols="0" workbookViewId="0">
      <selection activeCell="F9" sqref="F9"/>
    </sheetView>
  </sheetViews>
  <sheetFormatPr defaultRowHeight="15" x14ac:dyDescent="0.25"/>
  <cols>
    <col min="1" max="1" width="3.5703125" customWidth="1"/>
    <col min="3" max="3" width="75.85546875" customWidth="1"/>
    <col min="4" max="4" width="17.140625" customWidth="1"/>
    <col min="5" max="5" width="8.85546875" bestFit="1" customWidth="1"/>
    <col min="7" max="7" width="17.85546875" bestFit="1" customWidth="1"/>
    <col min="8" max="8" width="48" bestFit="1" customWidth="1"/>
  </cols>
  <sheetData>
    <row r="2" spans="2:8" ht="15.75" thickBot="1" x14ac:dyDescent="0.3">
      <c r="B2" s="112" t="s">
        <v>535</v>
      </c>
      <c r="C2" s="112"/>
      <c r="D2" s="112"/>
      <c r="E2" s="112"/>
      <c r="G2" s="70" t="s">
        <v>608</v>
      </c>
      <c r="H2" s="70" t="s">
        <v>607</v>
      </c>
    </row>
    <row r="3" spans="2:8" ht="15.75" thickBot="1" x14ac:dyDescent="0.3">
      <c r="B3" s="34" t="s">
        <v>460</v>
      </c>
      <c r="C3" s="34" t="s">
        <v>24</v>
      </c>
      <c r="D3" s="29" t="s">
        <v>25</v>
      </c>
      <c r="E3" s="29" t="s">
        <v>26</v>
      </c>
      <c r="G3" s="59" t="s">
        <v>615</v>
      </c>
      <c r="H3" s="91" t="s">
        <v>614</v>
      </c>
    </row>
    <row r="4" spans="2:8" x14ac:dyDescent="0.25">
      <c r="B4" s="106">
        <v>1</v>
      </c>
      <c r="C4" s="30" t="s">
        <v>27</v>
      </c>
      <c r="D4" s="31" t="s">
        <v>28</v>
      </c>
      <c r="E4" s="31" t="s">
        <v>29</v>
      </c>
    </row>
    <row r="5" spans="2:8" ht="30" x14ac:dyDescent="0.25">
      <c r="B5" s="107"/>
      <c r="C5" s="30" t="s">
        <v>30</v>
      </c>
      <c r="D5" s="31" t="s">
        <v>31</v>
      </c>
      <c r="E5" s="31" t="s">
        <v>32</v>
      </c>
    </row>
    <row r="6" spans="2:8" x14ac:dyDescent="0.25">
      <c r="B6" s="107"/>
      <c r="C6" s="30" t="s">
        <v>33</v>
      </c>
      <c r="D6" s="30"/>
      <c r="E6" s="31" t="s">
        <v>34</v>
      </c>
    </row>
    <row r="7" spans="2:8" x14ac:dyDescent="0.25">
      <c r="B7" s="107"/>
      <c r="C7" s="30" t="s">
        <v>35</v>
      </c>
      <c r="D7" s="30"/>
      <c r="E7" s="30"/>
    </row>
    <row r="8" spans="2:8" x14ac:dyDescent="0.25">
      <c r="B8" s="107"/>
      <c r="C8" s="30" t="s">
        <v>36</v>
      </c>
      <c r="D8" s="30"/>
      <c r="E8" s="30"/>
    </row>
    <row r="9" spans="2:8" x14ac:dyDescent="0.25">
      <c r="B9" s="107"/>
      <c r="C9" s="30" t="s">
        <v>37</v>
      </c>
      <c r="D9" s="30"/>
      <c r="E9" s="30"/>
    </row>
    <row r="10" spans="2:8" x14ac:dyDescent="0.25">
      <c r="B10" s="107"/>
      <c r="C10" s="30" t="s">
        <v>38</v>
      </c>
      <c r="D10" s="30"/>
      <c r="E10" s="30"/>
    </row>
    <row r="11" spans="2:8" x14ac:dyDescent="0.25">
      <c r="B11" s="107"/>
      <c r="C11" s="30" t="s">
        <v>39</v>
      </c>
      <c r="D11" s="30"/>
      <c r="E11" s="30"/>
    </row>
    <row r="12" spans="2:8" x14ac:dyDescent="0.25">
      <c r="B12" s="107"/>
      <c r="C12" s="30" t="s">
        <v>40</v>
      </c>
      <c r="D12" s="30"/>
      <c r="E12" s="30"/>
    </row>
    <row r="13" spans="2:8" x14ac:dyDescent="0.25">
      <c r="B13" s="107"/>
      <c r="C13" s="30" t="s">
        <v>41</v>
      </c>
      <c r="D13" s="30"/>
      <c r="E13" s="30"/>
    </row>
    <row r="14" spans="2:8" ht="15.75" thickBot="1" x14ac:dyDescent="0.3">
      <c r="B14" s="108"/>
      <c r="C14" s="32" t="s">
        <v>42</v>
      </c>
      <c r="D14" s="32"/>
      <c r="E14" s="32"/>
    </row>
    <row r="15" spans="2:8" x14ac:dyDescent="0.25">
      <c r="B15" s="106">
        <v>2</v>
      </c>
      <c r="C15" s="30" t="s">
        <v>43</v>
      </c>
      <c r="D15" s="106" t="s">
        <v>44</v>
      </c>
      <c r="E15" s="106" t="s">
        <v>29</v>
      </c>
    </row>
    <row r="16" spans="2:8" x14ac:dyDescent="0.25">
      <c r="B16" s="107"/>
      <c r="C16" s="30" t="s">
        <v>45</v>
      </c>
      <c r="D16" s="107"/>
      <c r="E16" s="107"/>
    </row>
    <row r="17" spans="2:5" x14ac:dyDescent="0.25">
      <c r="B17" s="107"/>
      <c r="C17" s="30" t="s">
        <v>46</v>
      </c>
      <c r="D17" s="107"/>
      <c r="E17" s="107"/>
    </row>
    <row r="18" spans="2:5" ht="15.75" thickBot="1" x14ac:dyDescent="0.3">
      <c r="B18" s="108"/>
      <c r="C18" s="32" t="s">
        <v>47</v>
      </c>
      <c r="D18" s="108"/>
      <c r="E18" s="108"/>
    </row>
    <row r="19" spans="2:5" x14ac:dyDescent="0.25">
      <c r="B19" s="106">
        <v>3</v>
      </c>
      <c r="C19" s="30" t="s">
        <v>48</v>
      </c>
      <c r="D19" s="106" t="s">
        <v>31</v>
      </c>
      <c r="E19" s="106" t="s">
        <v>29</v>
      </c>
    </row>
    <row r="20" spans="2:5" x14ac:dyDescent="0.25">
      <c r="B20" s="107"/>
      <c r="C20" s="30" t="s">
        <v>49</v>
      </c>
      <c r="D20" s="107"/>
      <c r="E20" s="107"/>
    </row>
    <row r="21" spans="2:5" x14ac:dyDescent="0.25">
      <c r="B21" s="107"/>
      <c r="C21" s="30" t="s">
        <v>50</v>
      </c>
      <c r="D21" s="107"/>
      <c r="E21" s="107"/>
    </row>
    <row r="22" spans="2:5" ht="15.75" thickBot="1" x14ac:dyDescent="0.3">
      <c r="B22" s="108"/>
      <c r="C22" s="32" t="s">
        <v>51</v>
      </c>
      <c r="D22" s="108"/>
      <c r="E22" s="108"/>
    </row>
    <row r="23" spans="2:5" x14ac:dyDescent="0.25">
      <c r="B23" s="106">
        <v>4</v>
      </c>
      <c r="C23" s="30" t="s">
        <v>52</v>
      </c>
      <c r="D23" s="31" t="s">
        <v>28</v>
      </c>
      <c r="E23" s="31" t="s">
        <v>29</v>
      </c>
    </row>
    <row r="24" spans="2:5" ht="30" x14ac:dyDescent="0.25">
      <c r="B24" s="107"/>
      <c r="C24" s="30" t="s">
        <v>33</v>
      </c>
      <c r="D24" s="31" t="s">
        <v>31</v>
      </c>
      <c r="E24" s="31" t="s">
        <v>32</v>
      </c>
    </row>
    <row r="25" spans="2:5" x14ac:dyDescent="0.25">
      <c r="B25" s="107"/>
      <c r="C25" s="30" t="s">
        <v>35</v>
      </c>
      <c r="D25" s="30"/>
      <c r="E25" s="31" t="s">
        <v>34</v>
      </c>
    </row>
    <row r="26" spans="2:5" x14ac:dyDescent="0.25">
      <c r="B26" s="107"/>
      <c r="C26" s="30" t="s">
        <v>36</v>
      </c>
      <c r="D26" s="30"/>
      <c r="E26" s="30"/>
    </row>
    <row r="27" spans="2:5" x14ac:dyDescent="0.25">
      <c r="B27" s="107"/>
      <c r="C27" s="30" t="s">
        <v>53</v>
      </c>
      <c r="D27" s="30"/>
      <c r="E27" s="30"/>
    </row>
    <row r="28" spans="2:5" x14ac:dyDescent="0.25">
      <c r="B28" s="107"/>
      <c r="C28" s="30" t="s">
        <v>54</v>
      </c>
      <c r="D28" s="30"/>
      <c r="E28" s="30"/>
    </row>
    <row r="29" spans="2:5" x14ac:dyDescent="0.25">
      <c r="B29" s="107"/>
      <c r="C29" s="30" t="s">
        <v>55</v>
      </c>
      <c r="D29" s="30"/>
      <c r="E29" s="30"/>
    </row>
    <row r="30" spans="2:5" x14ac:dyDescent="0.25">
      <c r="B30" s="107"/>
      <c r="C30" s="30" t="s">
        <v>56</v>
      </c>
      <c r="D30" s="30"/>
      <c r="E30" s="30"/>
    </row>
    <row r="31" spans="2:5" x14ac:dyDescent="0.25">
      <c r="B31" s="107"/>
      <c r="C31" s="30" t="s">
        <v>57</v>
      </c>
      <c r="D31" s="30"/>
      <c r="E31" s="30"/>
    </row>
    <row r="32" spans="2:5" ht="15.75" thickBot="1" x14ac:dyDescent="0.3">
      <c r="B32" s="108"/>
      <c r="C32" s="32" t="s">
        <v>58</v>
      </c>
      <c r="D32" s="32"/>
      <c r="E32" s="32"/>
    </row>
    <row r="33" spans="2:5" x14ac:dyDescent="0.25">
      <c r="B33" s="106">
        <v>5</v>
      </c>
      <c r="C33" s="30" t="s">
        <v>59</v>
      </c>
      <c r="D33" s="106" t="s">
        <v>31</v>
      </c>
      <c r="E33" s="31" t="s">
        <v>29</v>
      </c>
    </row>
    <row r="34" spans="2:5" ht="30" x14ac:dyDescent="0.25">
      <c r="B34" s="107"/>
      <c r="C34" s="30" t="s">
        <v>60</v>
      </c>
      <c r="D34" s="107"/>
      <c r="E34" s="31" t="s">
        <v>32</v>
      </c>
    </row>
    <row r="35" spans="2:5" x14ac:dyDescent="0.25">
      <c r="B35" s="107"/>
      <c r="C35" s="30" t="s">
        <v>61</v>
      </c>
      <c r="D35" s="107"/>
      <c r="E35" s="30"/>
    </row>
    <row r="36" spans="2:5" ht="30" x14ac:dyDescent="0.25">
      <c r="B36" s="107"/>
      <c r="C36" s="30" t="s">
        <v>62</v>
      </c>
      <c r="D36" s="107"/>
      <c r="E36" s="30"/>
    </row>
    <row r="37" spans="2:5" x14ac:dyDescent="0.25">
      <c r="B37" s="107"/>
      <c r="C37" s="30" t="s">
        <v>63</v>
      </c>
      <c r="D37" s="107"/>
      <c r="E37" s="30"/>
    </row>
    <row r="38" spans="2:5" x14ac:dyDescent="0.25">
      <c r="B38" s="107"/>
      <c r="C38" s="30" t="s">
        <v>64</v>
      </c>
      <c r="D38" s="107"/>
      <c r="E38" s="30"/>
    </row>
    <row r="39" spans="2:5" ht="15.75" thickBot="1" x14ac:dyDescent="0.3">
      <c r="B39" s="108"/>
      <c r="C39" s="32" t="s">
        <v>65</v>
      </c>
      <c r="D39" s="108"/>
      <c r="E39" s="32"/>
    </row>
    <row r="40" spans="2:5" x14ac:dyDescent="0.25">
      <c r="B40" s="106">
        <v>6</v>
      </c>
      <c r="C40" s="30" t="s">
        <v>66</v>
      </c>
      <c r="D40" s="106" t="s">
        <v>31</v>
      </c>
      <c r="E40" s="31" t="s">
        <v>29</v>
      </c>
    </row>
    <row r="41" spans="2:5" ht="30.75" thickBot="1" x14ac:dyDescent="0.3">
      <c r="B41" s="108"/>
      <c r="C41" s="32" t="s">
        <v>67</v>
      </c>
      <c r="D41" s="108"/>
      <c r="E41" s="33" t="s">
        <v>32</v>
      </c>
    </row>
    <row r="42" spans="2:5" x14ac:dyDescent="0.25">
      <c r="B42" s="106">
        <v>7</v>
      </c>
      <c r="C42" s="30" t="s">
        <v>68</v>
      </c>
      <c r="D42" s="106" t="s">
        <v>31</v>
      </c>
      <c r="E42" s="106" t="s">
        <v>29</v>
      </c>
    </row>
    <row r="43" spans="2:5" x14ac:dyDescent="0.25">
      <c r="B43" s="107"/>
      <c r="C43" s="30" t="s">
        <v>69</v>
      </c>
      <c r="D43" s="107"/>
      <c r="E43" s="107"/>
    </row>
    <row r="44" spans="2:5" x14ac:dyDescent="0.25">
      <c r="B44" s="107"/>
      <c r="C44" s="30" t="s">
        <v>70</v>
      </c>
      <c r="D44" s="107"/>
      <c r="E44" s="107"/>
    </row>
    <row r="45" spans="2:5" x14ac:dyDescent="0.25">
      <c r="B45" s="107"/>
      <c r="C45" s="30" t="s">
        <v>71</v>
      </c>
      <c r="D45" s="107"/>
      <c r="E45" s="107"/>
    </row>
    <row r="46" spans="2:5" x14ac:dyDescent="0.25">
      <c r="B46" s="107"/>
      <c r="C46" s="30" t="s">
        <v>72</v>
      </c>
      <c r="D46" s="107"/>
      <c r="E46" s="107"/>
    </row>
    <row r="47" spans="2:5" ht="15.75" thickBot="1" x14ac:dyDescent="0.3">
      <c r="B47" s="108"/>
      <c r="C47" s="32" t="s">
        <v>73</v>
      </c>
      <c r="D47" s="108"/>
      <c r="E47" s="108"/>
    </row>
    <row r="48" spans="2:5" x14ac:dyDescent="0.25">
      <c r="B48" s="106">
        <v>8</v>
      </c>
      <c r="C48" s="30" t="s">
        <v>74</v>
      </c>
      <c r="D48" s="106" t="s">
        <v>44</v>
      </c>
      <c r="E48" s="31" t="s">
        <v>29</v>
      </c>
    </row>
    <row r="49" spans="2:5" ht="30" x14ac:dyDescent="0.25">
      <c r="B49" s="107"/>
      <c r="C49" s="30" t="s">
        <v>75</v>
      </c>
      <c r="D49" s="107"/>
      <c r="E49" s="31" t="s">
        <v>32</v>
      </c>
    </row>
    <row r="50" spans="2:5" x14ac:dyDescent="0.25">
      <c r="B50" s="107"/>
      <c r="C50" s="30" t="s">
        <v>76</v>
      </c>
      <c r="D50" s="107"/>
      <c r="E50" s="30"/>
    </row>
    <row r="51" spans="2:5" x14ac:dyDescent="0.25">
      <c r="B51" s="107"/>
      <c r="C51" s="30" t="s">
        <v>77</v>
      </c>
      <c r="D51" s="107"/>
      <c r="E51" s="30"/>
    </row>
    <row r="52" spans="2:5" x14ac:dyDescent="0.25">
      <c r="B52" s="107"/>
      <c r="C52" s="30" t="s">
        <v>78</v>
      </c>
      <c r="D52" s="107"/>
      <c r="E52" s="30"/>
    </row>
    <row r="53" spans="2:5" x14ac:dyDescent="0.25">
      <c r="B53" s="107"/>
      <c r="C53" s="30" t="s">
        <v>79</v>
      </c>
      <c r="D53" s="107"/>
      <c r="E53" s="30"/>
    </row>
    <row r="54" spans="2:5" x14ac:dyDescent="0.25">
      <c r="B54" s="107"/>
      <c r="C54" s="30" t="s">
        <v>80</v>
      </c>
      <c r="D54" s="107"/>
      <c r="E54" s="30"/>
    </row>
    <row r="55" spans="2:5" x14ac:dyDescent="0.25">
      <c r="B55" s="107"/>
      <c r="C55" s="30" t="s">
        <v>81</v>
      </c>
      <c r="D55" s="107"/>
      <c r="E55" s="30"/>
    </row>
    <row r="56" spans="2:5" ht="15.75" thickBot="1" x14ac:dyDescent="0.3">
      <c r="B56" s="108"/>
      <c r="C56" s="32" t="s">
        <v>82</v>
      </c>
      <c r="D56" s="108"/>
      <c r="E56" s="32"/>
    </row>
    <row r="57" spans="2:5" x14ac:dyDescent="0.25">
      <c r="B57" s="106">
        <v>9</v>
      </c>
      <c r="C57" s="30" t="s">
        <v>83</v>
      </c>
      <c r="D57" s="106" t="s">
        <v>44</v>
      </c>
      <c r="E57" s="106" t="s">
        <v>29</v>
      </c>
    </row>
    <row r="58" spans="2:5" x14ac:dyDescent="0.25">
      <c r="B58" s="107"/>
      <c r="C58" s="30" t="s">
        <v>84</v>
      </c>
      <c r="D58" s="107"/>
      <c r="E58" s="107"/>
    </row>
    <row r="59" spans="2:5" x14ac:dyDescent="0.25">
      <c r="B59" s="107"/>
      <c r="C59" s="30" t="s">
        <v>85</v>
      </c>
      <c r="D59" s="107"/>
      <c r="E59" s="107"/>
    </row>
    <row r="60" spans="2:5" x14ac:dyDescent="0.25">
      <c r="B60" s="107"/>
      <c r="C60" s="30" t="s">
        <v>86</v>
      </c>
      <c r="D60" s="107"/>
      <c r="E60" s="107"/>
    </row>
    <row r="61" spans="2:5" x14ac:dyDescent="0.25">
      <c r="B61" s="107"/>
      <c r="C61" s="30" t="s">
        <v>87</v>
      </c>
      <c r="D61" s="107"/>
      <c r="E61" s="107"/>
    </row>
    <row r="62" spans="2:5" ht="15.75" thickBot="1" x14ac:dyDescent="0.3">
      <c r="B62" s="108"/>
      <c r="C62" s="32" t="s">
        <v>88</v>
      </c>
      <c r="D62" s="108"/>
      <c r="E62" s="108"/>
    </row>
    <row r="63" spans="2:5" x14ac:dyDescent="0.25">
      <c r="B63" s="106">
        <v>10</v>
      </c>
      <c r="C63" s="30" t="s">
        <v>89</v>
      </c>
      <c r="D63" s="106" t="s">
        <v>44</v>
      </c>
      <c r="E63" s="106" t="s">
        <v>29</v>
      </c>
    </row>
    <row r="64" spans="2:5" x14ac:dyDescent="0.25">
      <c r="B64" s="107"/>
      <c r="C64" s="30" t="s">
        <v>90</v>
      </c>
      <c r="D64" s="107"/>
      <c r="E64" s="107"/>
    </row>
    <row r="65" spans="2:5" x14ac:dyDescent="0.25">
      <c r="B65" s="107"/>
      <c r="C65" s="30" t="s">
        <v>84</v>
      </c>
      <c r="D65" s="107"/>
      <c r="E65" s="107"/>
    </row>
    <row r="66" spans="2:5" x14ac:dyDescent="0.25">
      <c r="B66" s="107"/>
      <c r="C66" s="30" t="s">
        <v>85</v>
      </c>
      <c r="D66" s="107"/>
      <c r="E66" s="107"/>
    </row>
    <row r="67" spans="2:5" x14ac:dyDescent="0.25">
      <c r="B67" s="107"/>
      <c r="C67" s="30" t="s">
        <v>86</v>
      </c>
      <c r="D67" s="107"/>
      <c r="E67" s="107"/>
    </row>
    <row r="68" spans="2:5" x14ac:dyDescent="0.25">
      <c r="B68" s="107"/>
      <c r="C68" s="30" t="s">
        <v>87</v>
      </c>
      <c r="D68" s="107"/>
      <c r="E68" s="107"/>
    </row>
    <row r="69" spans="2:5" ht="15.75" thickBot="1" x14ac:dyDescent="0.3">
      <c r="B69" s="108"/>
      <c r="C69" s="32" t="s">
        <v>88</v>
      </c>
      <c r="D69" s="108"/>
      <c r="E69" s="108"/>
    </row>
    <row r="70" spans="2:5" x14ac:dyDescent="0.25">
      <c r="B70" s="106">
        <v>11</v>
      </c>
      <c r="C70" s="30" t="s">
        <v>91</v>
      </c>
      <c r="D70" s="106" t="s">
        <v>44</v>
      </c>
      <c r="E70" s="106" t="s">
        <v>29</v>
      </c>
    </row>
    <row r="71" spans="2:5" x14ac:dyDescent="0.25">
      <c r="B71" s="107"/>
      <c r="C71" s="30" t="s">
        <v>85</v>
      </c>
      <c r="D71" s="107"/>
      <c r="E71" s="107"/>
    </row>
    <row r="72" spans="2:5" x14ac:dyDescent="0.25">
      <c r="B72" s="107"/>
      <c r="C72" s="30" t="s">
        <v>86</v>
      </c>
      <c r="D72" s="107"/>
      <c r="E72" s="107"/>
    </row>
    <row r="73" spans="2:5" x14ac:dyDescent="0.25">
      <c r="B73" s="107"/>
      <c r="C73" s="30" t="s">
        <v>87</v>
      </c>
      <c r="D73" s="107"/>
      <c r="E73" s="107"/>
    </row>
    <row r="74" spans="2:5" ht="15.75" thickBot="1" x14ac:dyDescent="0.3">
      <c r="B74" s="108"/>
      <c r="C74" s="32" t="s">
        <v>88</v>
      </c>
      <c r="D74" s="108"/>
      <c r="E74" s="108"/>
    </row>
    <row r="75" spans="2:5" x14ac:dyDescent="0.25">
      <c r="B75" s="106">
        <v>12</v>
      </c>
      <c r="C75" s="30" t="s">
        <v>92</v>
      </c>
      <c r="D75" s="106" t="s">
        <v>44</v>
      </c>
      <c r="E75" s="106" t="s">
        <v>29</v>
      </c>
    </row>
    <row r="76" spans="2:5" x14ac:dyDescent="0.25">
      <c r="B76" s="107"/>
      <c r="C76" s="30" t="s">
        <v>93</v>
      </c>
      <c r="D76" s="107"/>
      <c r="E76" s="107"/>
    </row>
    <row r="77" spans="2:5" x14ac:dyDescent="0.25">
      <c r="B77" s="107"/>
      <c r="C77" s="30" t="s">
        <v>94</v>
      </c>
      <c r="D77" s="107"/>
      <c r="E77" s="107"/>
    </row>
    <row r="78" spans="2:5" ht="15.75" thickBot="1" x14ac:dyDescent="0.3">
      <c r="B78" s="108"/>
      <c r="C78" s="32" t="s">
        <v>95</v>
      </c>
      <c r="D78" s="108"/>
      <c r="E78" s="108"/>
    </row>
    <row r="79" spans="2:5" x14ac:dyDescent="0.25">
      <c r="B79" s="106">
        <v>13</v>
      </c>
      <c r="C79" s="30" t="s">
        <v>96</v>
      </c>
      <c r="D79" s="106" t="s">
        <v>44</v>
      </c>
      <c r="E79" s="106" t="s">
        <v>29</v>
      </c>
    </row>
    <row r="80" spans="2:5" x14ac:dyDescent="0.25">
      <c r="B80" s="107"/>
      <c r="C80" s="30" t="s">
        <v>97</v>
      </c>
      <c r="D80" s="107"/>
      <c r="E80" s="107"/>
    </row>
    <row r="81" spans="2:5" x14ac:dyDescent="0.25">
      <c r="B81" s="107"/>
      <c r="C81" s="30" t="s">
        <v>98</v>
      </c>
      <c r="D81" s="107"/>
      <c r="E81" s="107"/>
    </row>
    <row r="82" spans="2:5" x14ac:dyDescent="0.25">
      <c r="B82" s="107"/>
      <c r="C82" s="30" t="s">
        <v>99</v>
      </c>
      <c r="D82" s="107"/>
      <c r="E82" s="107"/>
    </row>
    <row r="83" spans="2:5" x14ac:dyDescent="0.25">
      <c r="B83" s="107"/>
      <c r="C83" s="30" t="s">
        <v>100</v>
      </c>
      <c r="D83" s="107"/>
      <c r="E83" s="107"/>
    </row>
    <row r="84" spans="2:5" ht="15.75" thickBot="1" x14ac:dyDescent="0.3">
      <c r="B84" s="108"/>
      <c r="C84" s="32" t="s">
        <v>101</v>
      </c>
      <c r="D84" s="108"/>
      <c r="E84" s="108"/>
    </row>
    <row r="85" spans="2:5" ht="30" x14ac:dyDescent="0.25">
      <c r="B85" s="106">
        <v>14</v>
      </c>
      <c r="C85" s="30" t="s">
        <v>102</v>
      </c>
      <c r="D85" s="106" t="s">
        <v>44</v>
      </c>
      <c r="E85" s="106" t="s">
        <v>29</v>
      </c>
    </row>
    <row r="86" spans="2:5" x14ac:dyDescent="0.25">
      <c r="B86" s="107"/>
      <c r="C86" s="30" t="s">
        <v>97</v>
      </c>
      <c r="D86" s="107"/>
      <c r="E86" s="107"/>
    </row>
    <row r="87" spans="2:5" x14ac:dyDescent="0.25">
      <c r="B87" s="107"/>
      <c r="C87" s="30" t="s">
        <v>98</v>
      </c>
      <c r="D87" s="107"/>
      <c r="E87" s="107"/>
    </row>
    <row r="88" spans="2:5" x14ac:dyDescent="0.25">
      <c r="B88" s="107"/>
      <c r="C88" s="30" t="s">
        <v>99</v>
      </c>
      <c r="D88" s="107"/>
      <c r="E88" s="107"/>
    </row>
    <row r="89" spans="2:5" x14ac:dyDescent="0.25">
      <c r="B89" s="107"/>
      <c r="C89" s="30" t="s">
        <v>103</v>
      </c>
      <c r="D89" s="107"/>
      <c r="E89" s="107"/>
    </row>
    <row r="90" spans="2:5" ht="15.75" thickBot="1" x14ac:dyDescent="0.3">
      <c r="B90" s="108"/>
      <c r="C90" s="32" t="s">
        <v>101</v>
      </c>
      <c r="D90" s="108"/>
      <c r="E90" s="108"/>
    </row>
    <row r="91" spans="2:5" x14ac:dyDescent="0.25">
      <c r="B91" s="106">
        <v>15</v>
      </c>
      <c r="C91" s="30" t="s">
        <v>104</v>
      </c>
      <c r="D91" s="106" t="s">
        <v>44</v>
      </c>
      <c r="E91" s="106" t="s">
        <v>32</v>
      </c>
    </row>
    <row r="92" spans="2:5" x14ac:dyDescent="0.25">
      <c r="B92" s="107"/>
      <c r="C92" s="30" t="s">
        <v>105</v>
      </c>
      <c r="D92" s="107"/>
      <c r="E92" s="107"/>
    </row>
    <row r="93" spans="2:5" x14ac:dyDescent="0.25">
      <c r="B93" s="107"/>
      <c r="C93" s="30" t="s">
        <v>106</v>
      </c>
      <c r="D93" s="107"/>
      <c r="E93" s="107"/>
    </row>
    <row r="94" spans="2:5" x14ac:dyDescent="0.25">
      <c r="B94" s="107"/>
      <c r="C94" s="30" t="s">
        <v>107</v>
      </c>
      <c r="D94" s="107"/>
      <c r="E94" s="107"/>
    </row>
    <row r="95" spans="2:5" ht="15.75" thickBot="1" x14ac:dyDescent="0.3">
      <c r="B95" s="108"/>
      <c r="C95" s="32" t="s">
        <v>108</v>
      </c>
      <c r="D95" s="108"/>
      <c r="E95" s="108"/>
    </row>
    <row r="96" spans="2:5" x14ac:dyDescent="0.25">
      <c r="B96" s="106">
        <v>16</v>
      </c>
      <c r="C96" s="30" t="s">
        <v>109</v>
      </c>
      <c r="D96" s="106" t="s">
        <v>44</v>
      </c>
      <c r="E96" s="106" t="s">
        <v>32</v>
      </c>
    </row>
    <row r="97" spans="2:5" x14ac:dyDescent="0.25">
      <c r="B97" s="107"/>
      <c r="C97" s="30" t="s">
        <v>110</v>
      </c>
      <c r="D97" s="107"/>
      <c r="E97" s="107"/>
    </row>
    <row r="98" spans="2:5" x14ac:dyDescent="0.25">
      <c r="B98" s="107"/>
      <c r="C98" s="30" t="s">
        <v>111</v>
      </c>
      <c r="D98" s="107"/>
      <c r="E98" s="107"/>
    </row>
    <row r="99" spans="2:5" x14ac:dyDescent="0.25">
      <c r="B99" s="107"/>
      <c r="C99" s="30" t="s">
        <v>112</v>
      </c>
      <c r="D99" s="107"/>
      <c r="E99" s="107"/>
    </row>
    <row r="100" spans="2:5" x14ac:dyDescent="0.25">
      <c r="B100" s="107"/>
      <c r="C100" s="30" t="s">
        <v>113</v>
      </c>
      <c r="D100" s="107"/>
      <c r="E100" s="107"/>
    </row>
    <row r="101" spans="2:5" x14ac:dyDescent="0.25">
      <c r="B101" s="107"/>
      <c r="C101" s="30" t="s">
        <v>114</v>
      </c>
      <c r="D101" s="107"/>
      <c r="E101" s="107"/>
    </row>
    <row r="102" spans="2:5" ht="15.75" thickBot="1" x14ac:dyDescent="0.3">
      <c r="B102" s="108"/>
      <c r="C102" s="32" t="s">
        <v>115</v>
      </c>
      <c r="D102" s="108"/>
      <c r="E102" s="108"/>
    </row>
    <row r="103" spans="2:5" x14ac:dyDescent="0.25">
      <c r="B103" s="106">
        <v>17</v>
      </c>
      <c r="C103" s="30" t="s">
        <v>116</v>
      </c>
      <c r="D103" s="106" t="s">
        <v>44</v>
      </c>
      <c r="E103" s="31" t="s">
        <v>29</v>
      </c>
    </row>
    <row r="104" spans="2:5" ht="30" x14ac:dyDescent="0.25">
      <c r="B104" s="107"/>
      <c r="C104" s="30" t="s">
        <v>456</v>
      </c>
      <c r="D104" s="107"/>
      <c r="E104" s="31" t="s">
        <v>32</v>
      </c>
    </row>
    <row r="105" spans="2:5" ht="18" x14ac:dyDescent="0.25">
      <c r="B105" s="107"/>
      <c r="C105" s="30" t="s">
        <v>457</v>
      </c>
      <c r="D105" s="107"/>
      <c r="E105" s="31" t="s">
        <v>34</v>
      </c>
    </row>
    <row r="106" spans="2:5" x14ac:dyDescent="0.25">
      <c r="B106" s="107"/>
      <c r="C106" s="30" t="s">
        <v>117</v>
      </c>
      <c r="D106" s="107"/>
      <c r="E106" s="30"/>
    </row>
    <row r="107" spans="2:5" x14ac:dyDescent="0.25">
      <c r="B107" s="107"/>
      <c r="C107" s="30" t="s">
        <v>118</v>
      </c>
      <c r="D107" s="107"/>
      <c r="E107" s="30"/>
    </row>
    <row r="108" spans="2:5" x14ac:dyDescent="0.25">
      <c r="B108" s="107"/>
      <c r="C108" s="30" t="s">
        <v>119</v>
      </c>
      <c r="D108" s="107"/>
      <c r="E108" s="30"/>
    </row>
    <row r="109" spans="2:5" x14ac:dyDescent="0.25">
      <c r="B109" s="107"/>
      <c r="C109" s="30" t="s">
        <v>120</v>
      </c>
      <c r="D109" s="107"/>
      <c r="E109" s="30"/>
    </row>
    <row r="110" spans="2:5" ht="15.75" thickBot="1" x14ac:dyDescent="0.3">
      <c r="B110" s="108"/>
      <c r="C110" s="32" t="s">
        <v>121</v>
      </c>
      <c r="D110" s="108"/>
      <c r="E110" s="32"/>
    </row>
    <row r="111" spans="2:5" x14ac:dyDescent="0.25">
      <c r="B111" s="106">
        <v>18</v>
      </c>
      <c r="C111" s="30" t="s">
        <v>122</v>
      </c>
      <c r="D111" s="106" t="s">
        <v>44</v>
      </c>
      <c r="E111" s="31" t="s">
        <v>29</v>
      </c>
    </row>
    <row r="112" spans="2:5" ht="30" x14ac:dyDescent="0.25">
      <c r="B112" s="107"/>
      <c r="C112" s="30" t="s">
        <v>123</v>
      </c>
      <c r="D112" s="107"/>
      <c r="E112" s="31" t="s">
        <v>32</v>
      </c>
    </row>
    <row r="113" spans="2:5" x14ac:dyDescent="0.25">
      <c r="B113" s="107"/>
      <c r="C113" s="30" t="s">
        <v>124</v>
      </c>
      <c r="D113" s="107"/>
      <c r="E113" s="31" t="s">
        <v>34</v>
      </c>
    </row>
    <row r="114" spans="2:5" x14ac:dyDescent="0.25">
      <c r="B114" s="107"/>
      <c r="C114" s="30" t="s">
        <v>125</v>
      </c>
      <c r="D114" s="107"/>
      <c r="E114" s="30"/>
    </row>
    <row r="115" spans="2:5" x14ac:dyDescent="0.25">
      <c r="B115" s="107"/>
      <c r="C115" s="30" t="s">
        <v>126</v>
      </c>
      <c r="D115" s="107"/>
      <c r="E115" s="30"/>
    </row>
    <row r="116" spans="2:5" ht="15.75" thickBot="1" x14ac:dyDescent="0.3">
      <c r="B116" s="108"/>
      <c r="C116" s="32" t="s">
        <v>121</v>
      </c>
      <c r="D116" s="108"/>
      <c r="E116" s="32"/>
    </row>
    <row r="117" spans="2:5" x14ac:dyDescent="0.25">
      <c r="B117" s="106">
        <v>19</v>
      </c>
      <c r="C117" s="30" t="s">
        <v>127</v>
      </c>
      <c r="D117" s="106" t="s">
        <v>44</v>
      </c>
      <c r="E117" s="31" t="s">
        <v>29</v>
      </c>
    </row>
    <row r="118" spans="2:5" ht="30" x14ac:dyDescent="0.25">
      <c r="B118" s="107"/>
      <c r="C118" s="30" t="s">
        <v>458</v>
      </c>
      <c r="D118" s="107"/>
      <c r="E118" s="31" t="s">
        <v>32</v>
      </c>
    </row>
    <row r="119" spans="2:5" ht="18" x14ac:dyDescent="0.25">
      <c r="B119" s="107"/>
      <c r="C119" s="30" t="s">
        <v>459</v>
      </c>
      <c r="D119" s="107"/>
      <c r="E119" s="31" t="s">
        <v>34</v>
      </c>
    </row>
    <row r="120" spans="2:5" x14ac:dyDescent="0.25">
      <c r="B120" s="107"/>
      <c r="C120" s="30" t="s">
        <v>128</v>
      </c>
      <c r="D120" s="107"/>
      <c r="E120" s="30"/>
    </row>
    <row r="121" spans="2:5" x14ac:dyDescent="0.25">
      <c r="B121" s="107"/>
      <c r="C121" s="30" t="s">
        <v>129</v>
      </c>
      <c r="D121" s="107"/>
      <c r="E121" s="30"/>
    </row>
    <row r="122" spans="2:5" x14ac:dyDescent="0.25">
      <c r="B122" s="107"/>
      <c r="C122" s="30" t="s">
        <v>130</v>
      </c>
      <c r="D122" s="107"/>
      <c r="E122" s="30"/>
    </row>
    <row r="123" spans="2:5" x14ac:dyDescent="0.25">
      <c r="B123" s="107"/>
      <c r="C123" s="30" t="s">
        <v>131</v>
      </c>
      <c r="D123" s="107"/>
      <c r="E123" s="30"/>
    </row>
    <row r="124" spans="2:5" ht="15.75" thickBot="1" x14ac:dyDescent="0.3">
      <c r="B124" s="108"/>
      <c r="C124" s="32" t="s">
        <v>132</v>
      </c>
      <c r="D124" s="108"/>
      <c r="E124" s="32"/>
    </row>
    <row r="125" spans="2:5" x14ac:dyDescent="0.25">
      <c r="B125" s="106">
        <v>20</v>
      </c>
      <c r="C125" s="30" t="s">
        <v>133</v>
      </c>
      <c r="D125" s="106" t="s">
        <v>44</v>
      </c>
      <c r="E125" s="31" t="s">
        <v>29</v>
      </c>
    </row>
    <row r="126" spans="2:5" ht="30" x14ac:dyDescent="0.25">
      <c r="B126" s="107"/>
      <c r="C126" s="30" t="s">
        <v>134</v>
      </c>
      <c r="D126" s="107"/>
      <c r="E126" s="31" t="s">
        <v>32</v>
      </c>
    </row>
    <row r="127" spans="2:5" x14ac:dyDescent="0.25">
      <c r="B127" s="107"/>
      <c r="C127" s="30" t="s">
        <v>135</v>
      </c>
      <c r="D127" s="107"/>
      <c r="E127" s="31" t="s">
        <v>34</v>
      </c>
    </row>
    <row r="128" spans="2:5" x14ac:dyDescent="0.25">
      <c r="B128" s="107"/>
      <c r="C128" s="30" t="s">
        <v>136</v>
      </c>
      <c r="D128" s="107"/>
      <c r="E128" s="30"/>
    </row>
    <row r="129" spans="2:5" x14ac:dyDescent="0.25">
      <c r="B129" s="107"/>
      <c r="C129" s="30" t="s">
        <v>137</v>
      </c>
      <c r="D129" s="107"/>
      <c r="E129" s="30"/>
    </row>
    <row r="130" spans="2:5" x14ac:dyDescent="0.25">
      <c r="B130" s="107"/>
      <c r="C130" s="30" t="s">
        <v>138</v>
      </c>
      <c r="D130" s="107"/>
      <c r="E130" s="30"/>
    </row>
    <row r="131" spans="2:5" ht="15.75" thickBot="1" x14ac:dyDescent="0.3">
      <c r="B131" s="108"/>
      <c r="C131" s="32" t="s">
        <v>139</v>
      </c>
      <c r="D131" s="108"/>
      <c r="E131" s="32"/>
    </row>
    <row r="132" spans="2:5" x14ac:dyDescent="0.25">
      <c r="B132" s="106">
        <v>21</v>
      </c>
      <c r="C132" s="30" t="s">
        <v>140</v>
      </c>
      <c r="D132" s="106" t="s">
        <v>44</v>
      </c>
      <c r="E132" s="106" t="s">
        <v>29</v>
      </c>
    </row>
    <row r="133" spans="2:5" x14ac:dyDescent="0.25">
      <c r="B133" s="107"/>
      <c r="C133" s="30" t="s">
        <v>141</v>
      </c>
      <c r="D133" s="107"/>
      <c r="E133" s="107"/>
    </row>
    <row r="134" spans="2:5" ht="15.75" thickBot="1" x14ac:dyDescent="0.3">
      <c r="B134" s="108"/>
      <c r="C134" s="32" t="s">
        <v>142</v>
      </c>
      <c r="D134" s="108"/>
      <c r="E134" s="108"/>
    </row>
    <row r="135" spans="2:5" x14ac:dyDescent="0.25">
      <c r="B135" s="106">
        <v>22</v>
      </c>
      <c r="C135" s="30" t="s">
        <v>143</v>
      </c>
      <c r="D135" s="106" t="s">
        <v>44</v>
      </c>
      <c r="E135" s="106" t="s">
        <v>29</v>
      </c>
    </row>
    <row r="136" spans="2:5" x14ac:dyDescent="0.25">
      <c r="B136" s="107"/>
      <c r="C136" s="30" t="s">
        <v>141</v>
      </c>
      <c r="D136" s="107"/>
      <c r="E136" s="107"/>
    </row>
    <row r="137" spans="2:5" ht="15.75" thickBot="1" x14ac:dyDescent="0.3">
      <c r="B137" s="108"/>
      <c r="C137" s="32" t="s">
        <v>142</v>
      </c>
      <c r="D137" s="108"/>
      <c r="E137" s="108"/>
    </row>
    <row r="138" spans="2:5" x14ac:dyDescent="0.25">
      <c r="B138" s="106">
        <v>23</v>
      </c>
      <c r="C138" s="30" t="s">
        <v>144</v>
      </c>
      <c r="D138" s="106" t="s">
        <v>44</v>
      </c>
      <c r="E138" s="106" t="s">
        <v>29</v>
      </c>
    </row>
    <row r="139" spans="2:5" x14ac:dyDescent="0.25">
      <c r="B139" s="107"/>
      <c r="C139" s="30" t="s">
        <v>145</v>
      </c>
      <c r="D139" s="107"/>
      <c r="E139" s="107"/>
    </row>
    <row r="140" spans="2:5" ht="15.75" thickBot="1" x14ac:dyDescent="0.3">
      <c r="B140" s="108"/>
      <c r="C140" s="32" t="s">
        <v>146</v>
      </c>
      <c r="D140" s="108"/>
      <c r="E140" s="108"/>
    </row>
    <row r="141" spans="2:5" x14ac:dyDescent="0.25">
      <c r="B141" s="106">
        <v>24</v>
      </c>
      <c r="C141" s="30" t="s">
        <v>147</v>
      </c>
      <c r="D141" s="106" t="s">
        <v>44</v>
      </c>
      <c r="E141" s="106" t="s">
        <v>29</v>
      </c>
    </row>
    <row r="142" spans="2:5" x14ac:dyDescent="0.25">
      <c r="B142" s="107"/>
      <c r="C142" s="30" t="s">
        <v>145</v>
      </c>
      <c r="D142" s="107"/>
      <c r="E142" s="107"/>
    </row>
    <row r="143" spans="2:5" ht="15.75" thickBot="1" x14ac:dyDescent="0.3">
      <c r="B143" s="108"/>
      <c r="C143" s="32" t="s">
        <v>146</v>
      </c>
      <c r="D143" s="108"/>
      <c r="E143" s="108"/>
    </row>
    <row r="144" spans="2:5" x14ac:dyDescent="0.25">
      <c r="B144" s="106">
        <v>25</v>
      </c>
      <c r="C144" s="30" t="s">
        <v>148</v>
      </c>
      <c r="D144" s="106" t="s">
        <v>44</v>
      </c>
      <c r="E144" s="106" t="s">
        <v>29</v>
      </c>
    </row>
    <row r="145" spans="2:5" ht="15.75" thickBot="1" x14ac:dyDescent="0.3">
      <c r="B145" s="108"/>
      <c r="C145" s="32" t="s">
        <v>149</v>
      </c>
      <c r="D145" s="108"/>
      <c r="E145" s="108"/>
    </row>
    <row r="146" spans="2:5" x14ac:dyDescent="0.25">
      <c r="B146" s="106">
        <v>26</v>
      </c>
      <c r="C146" s="30" t="s">
        <v>150</v>
      </c>
      <c r="D146" s="106" t="s">
        <v>44</v>
      </c>
      <c r="E146" s="106" t="s">
        <v>29</v>
      </c>
    </row>
    <row r="147" spans="2:5" ht="15.75" thickBot="1" x14ac:dyDescent="0.3">
      <c r="B147" s="108"/>
      <c r="C147" s="32" t="s">
        <v>149</v>
      </c>
      <c r="D147" s="108"/>
      <c r="E147" s="108"/>
    </row>
    <row r="148" spans="2:5" x14ac:dyDescent="0.25">
      <c r="B148" s="106">
        <v>27</v>
      </c>
      <c r="C148" s="30" t="s">
        <v>151</v>
      </c>
      <c r="D148" s="106" t="s">
        <v>44</v>
      </c>
      <c r="E148" s="106" t="s">
        <v>29</v>
      </c>
    </row>
    <row r="149" spans="2:5" x14ac:dyDescent="0.25">
      <c r="B149" s="107"/>
      <c r="C149" s="30" t="s">
        <v>152</v>
      </c>
      <c r="D149" s="107"/>
      <c r="E149" s="107"/>
    </row>
    <row r="150" spans="2:5" x14ac:dyDescent="0.25">
      <c r="B150" s="107"/>
      <c r="C150" s="30" t="s">
        <v>153</v>
      </c>
      <c r="D150" s="107"/>
      <c r="E150" s="107"/>
    </row>
    <row r="151" spans="2:5" ht="15.75" thickBot="1" x14ac:dyDescent="0.3">
      <c r="B151" s="108"/>
      <c r="C151" s="32" t="s">
        <v>154</v>
      </c>
      <c r="D151" s="108"/>
      <c r="E151" s="108"/>
    </row>
    <row r="152" spans="2:5" x14ac:dyDescent="0.25">
      <c r="B152" s="106">
        <v>28</v>
      </c>
      <c r="C152" s="30" t="s">
        <v>155</v>
      </c>
      <c r="D152" s="106" t="s">
        <v>44</v>
      </c>
      <c r="E152" s="106" t="s">
        <v>29</v>
      </c>
    </row>
    <row r="153" spans="2:5" x14ac:dyDescent="0.25">
      <c r="B153" s="107"/>
      <c r="C153" s="30" t="s">
        <v>156</v>
      </c>
      <c r="D153" s="107"/>
      <c r="E153" s="107"/>
    </row>
    <row r="154" spans="2:5" x14ac:dyDescent="0.25">
      <c r="B154" s="107"/>
      <c r="C154" s="30" t="s">
        <v>157</v>
      </c>
      <c r="D154" s="107"/>
      <c r="E154" s="107"/>
    </row>
    <row r="155" spans="2:5" ht="15.75" thickBot="1" x14ac:dyDescent="0.3">
      <c r="B155" s="108"/>
      <c r="C155" s="32" t="s">
        <v>158</v>
      </c>
      <c r="D155" s="108"/>
      <c r="E155" s="108"/>
    </row>
    <row r="156" spans="2:5" x14ac:dyDescent="0.25">
      <c r="B156" s="106">
        <v>29</v>
      </c>
      <c r="C156" s="30" t="s">
        <v>159</v>
      </c>
      <c r="D156" s="106" t="s">
        <v>44</v>
      </c>
      <c r="E156" s="106" t="s">
        <v>29</v>
      </c>
    </row>
    <row r="157" spans="2:5" ht="15.75" thickBot="1" x14ac:dyDescent="0.3">
      <c r="B157" s="108"/>
      <c r="C157" s="32" t="s">
        <v>160</v>
      </c>
      <c r="D157" s="108"/>
      <c r="E157" s="108"/>
    </row>
    <row r="158" spans="2:5" x14ac:dyDescent="0.25">
      <c r="B158" s="106">
        <v>30</v>
      </c>
      <c r="C158" s="30" t="s">
        <v>161</v>
      </c>
      <c r="D158" s="106" t="s">
        <v>44</v>
      </c>
      <c r="E158" s="31" t="s">
        <v>29</v>
      </c>
    </row>
    <row r="159" spans="2:5" ht="30" x14ac:dyDescent="0.25">
      <c r="B159" s="107"/>
      <c r="C159" s="30" t="s">
        <v>162</v>
      </c>
      <c r="D159" s="107"/>
      <c r="E159" s="31" t="s">
        <v>32</v>
      </c>
    </row>
    <row r="160" spans="2:5" ht="15.75" thickBot="1" x14ac:dyDescent="0.3">
      <c r="B160" s="108"/>
      <c r="C160" s="32"/>
      <c r="D160" s="108"/>
      <c r="E160" s="33" t="s">
        <v>34</v>
      </c>
    </row>
    <row r="161" spans="2:5" ht="30" x14ac:dyDescent="0.25">
      <c r="B161" s="106">
        <v>31</v>
      </c>
      <c r="C161" s="30" t="s">
        <v>163</v>
      </c>
      <c r="D161" s="106" t="s">
        <v>31</v>
      </c>
      <c r="E161" s="31" t="s">
        <v>32</v>
      </c>
    </row>
    <row r="162" spans="2:5" x14ac:dyDescent="0.25">
      <c r="B162" s="107"/>
      <c r="C162" s="30" t="s">
        <v>164</v>
      </c>
      <c r="D162" s="107"/>
      <c r="E162" s="31" t="s">
        <v>34</v>
      </c>
    </row>
    <row r="163" spans="2:5" ht="30" x14ac:dyDescent="0.25">
      <c r="B163" s="107"/>
      <c r="C163" s="30" t="s">
        <v>165</v>
      </c>
      <c r="D163" s="107"/>
      <c r="E163" s="30"/>
    </row>
    <row r="164" spans="2:5" x14ac:dyDescent="0.25">
      <c r="B164" s="107"/>
      <c r="C164" s="30" t="s">
        <v>166</v>
      </c>
      <c r="D164" s="107"/>
      <c r="E164" s="30"/>
    </row>
    <row r="165" spans="2:5" ht="15.75" thickBot="1" x14ac:dyDescent="0.3">
      <c r="B165" s="108"/>
      <c r="C165" s="32" t="s">
        <v>167</v>
      </c>
      <c r="D165" s="108"/>
      <c r="E165" s="32"/>
    </row>
    <row r="166" spans="2:5" x14ac:dyDescent="0.25">
      <c r="B166" s="106">
        <v>32</v>
      </c>
      <c r="C166" s="30" t="s">
        <v>168</v>
      </c>
      <c r="D166" s="106" t="s">
        <v>44</v>
      </c>
      <c r="E166" s="106" t="s">
        <v>32</v>
      </c>
    </row>
    <row r="167" spans="2:5" x14ac:dyDescent="0.25">
      <c r="B167" s="107"/>
      <c r="C167" s="30" t="s">
        <v>169</v>
      </c>
      <c r="D167" s="107"/>
      <c r="E167" s="107"/>
    </row>
    <row r="168" spans="2:5" x14ac:dyDescent="0.25">
      <c r="B168" s="107"/>
      <c r="C168" s="30" t="s">
        <v>170</v>
      </c>
      <c r="D168" s="107"/>
      <c r="E168" s="107"/>
    </row>
    <row r="169" spans="2:5" x14ac:dyDescent="0.25">
      <c r="B169" s="107"/>
      <c r="C169" s="30" t="s">
        <v>107</v>
      </c>
      <c r="D169" s="107"/>
      <c r="E169" s="107"/>
    </row>
    <row r="170" spans="2:5" ht="15.75" thickBot="1" x14ac:dyDescent="0.3">
      <c r="B170" s="108"/>
      <c r="C170" s="32" t="s">
        <v>171</v>
      </c>
      <c r="D170" s="108"/>
      <c r="E170" s="108"/>
    </row>
    <row r="171" spans="2:5" x14ac:dyDescent="0.25">
      <c r="B171" s="106">
        <v>33</v>
      </c>
      <c r="C171" s="30" t="s">
        <v>172</v>
      </c>
      <c r="D171" s="106" t="s">
        <v>44</v>
      </c>
      <c r="E171" s="106" t="s">
        <v>32</v>
      </c>
    </row>
    <row r="172" spans="2:5" x14ac:dyDescent="0.25">
      <c r="B172" s="107"/>
      <c r="C172" s="30" t="s">
        <v>173</v>
      </c>
      <c r="D172" s="107"/>
      <c r="E172" s="107"/>
    </row>
    <row r="173" spans="2:5" x14ac:dyDescent="0.25">
      <c r="B173" s="107"/>
      <c r="C173" s="30" t="s">
        <v>174</v>
      </c>
      <c r="D173" s="107"/>
      <c r="E173" s="107"/>
    </row>
    <row r="174" spans="2:5" ht="15.75" thickBot="1" x14ac:dyDescent="0.3">
      <c r="B174" s="108"/>
      <c r="C174" s="32" t="s">
        <v>175</v>
      </c>
      <c r="D174" s="108"/>
      <c r="E174" s="108"/>
    </row>
    <row r="175" spans="2:5" x14ac:dyDescent="0.25">
      <c r="B175" s="106">
        <v>34</v>
      </c>
      <c r="C175" s="30" t="s">
        <v>176</v>
      </c>
      <c r="D175" s="106" t="s">
        <v>44</v>
      </c>
      <c r="E175" s="106" t="s">
        <v>32</v>
      </c>
    </row>
    <row r="176" spans="2:5" x14ac:dyDescent="0.25">
      <c r="B176" s="107"/>
      <c r="C176" s="30" t="s">
        <v>97</v>
      </c>
      <c r="D176" s="107"/>
      <c r="E176" s="107"/>
    </row>
    <row r="177" spans="2:5" x14ac:dyDescent="0.25">
      <c r="B177" s="107"/>
      <c r="C177" s="30" t="s">
        <v>98</v>
      </c>
      <c r="D177" s="107"/>
      <c r="E177" s="107"/>
    </row>
    <row r="178" spans="2:5" x14ac:dyDescent="0.25">
      <c r="B178" s="107"/>
      <c r="C178" s="30" t="s">
        <v>99</v>
      </c>
      <c r="D178" s="107"/>
      <c r="E178" s="107"/>
    </row>
    <row r="179" spans="2:5" x14ac:dyDescent="0.25">
      <c r="B179" s="107"/>
      <c r="C179" s="30" t="s">
        <v>177</v>
      </c>
      <c r="D179" s="107"/>
      <c r="E179" s="107"/>
    </row>
    <row r="180" spans="2:5" x14ac:dyDescent="0.25">
      <c r="B180" s="107"/>
      <c r="C180" s="30" t="s">
        <v>101</v>
      </c>
      <c r="D180" s="107"/>
      <c r="E180" s="107"/>
    </row>
    <row r="181" spans="2:5" ht="15.75" thickBot="1" x14ac:dyDescent="0.3">
      <c r="B181" s="108"/>
      <c r="C181" s="32" t="s">
        <v>115</v>
      </c>
      <c r="D181" s="108"/>
      <c r="E181" s="108"/>
    </row>
    <row r="182" spans="2:5" x14ac:dyDescent="0.25">
      <c r="B182" s="106">
        <v>35</v>
      </c>
      <c r="C182" s="30" t="s">
        <v>178</v>
      </c>
      <c r="D182" s="106" t="s">
        <v>44</v>
      </c>
      <c r="E182" s="106" t="s">
        <v>32</v>
      </c>
    </row>
    <row r="183" spans="2:5" x14ac:dyDescent="0.25">
      <c r="B183" s="107"/>
      <c r="C183" s="30" t="s">
        <v>179</v>
      </c>
      <c r="D183" s="107"/>
      <c r="E183" s="107"/>
    </row>
    <row r="184" spans="2:5" x14ac:dyDescent="0.25">
      <c r="B184" s="107"/>
      <c r="C184" s="30" t="s">
        <v>180</v>
      </c>
      <c r="D184" s="107"/>
      <c r="E184" s="107"/>
    </row>
    <row r="185" spans="2:5" x14ac:dyDescent="0.25">
      <c r="B185" s="107"/>
      <c r="C185" s="30" t="s">
        <v>181</v>
      </c>
      <c r="D185" s="107"/>
      <c r="E185" s="107"/>
    </row>
    <row r="186" spans="2:5" x14ac:dyDescent="0.25">
      <c r="B186" s="107"/>
      <c r="C186" s="30" t="s">
        <v>47</v>
      </c>
      <c r="D186" s="107"/>
      <c r="E186" s="107"/>
    </row>
    <row r="187" spans="2:5" ht="15.75" thickBot="1" x14ac:dyDescent="0.3">
      <c r="B187" s="108"/>
      <c r="C187" s="32" t="s">
        <v>182</v>
      </c>
      <c r="D187" s="108"/>
      <c r="E187" s="108"/>
    </row>
    <row r="188" spans="2:5" x14ac:dyDescent="0.25">
      <c r="B188" s="106">
        <v>36</v>
      </c>
      <c r="C188" s="30" t="s">
        <v>183</v>
      </c>
      <c r="D188" s="106" t="s">
        <v>44</v>
      </c>
      <c r="E188" s="106" t="s">
        <v>32</v>
      </c>
    </row>
    <row r="189" spans="2:5" x14ac:dyDescent="0.25">
      <c r="B189" s="107"/>
      <c r="C189" s="30" t="s">
        <v>184</v>
      </c>
      <c r="D189" s="107"/>
      <c r="E189" s="107"/>
    </row>
    <row r="190" spans="2:5" x14ac:dyDescent="0.25">
      <c r="B190" s="107"/>
      <c r="C190" s="30" t="s">
        <v>185</v>
      </c>
      <c r="D190" s="107"/>
      <c r="E190" s="107"/>
    </row>
    <row r="191" spans="2:5" x14ac:dyDescent="0.25">
      <c r="B191" s="107"/>
      <c r="C191" s="30" t="s">
        <v>186</v>
      </c>
      <c r="D191" s="107"/>
      <c r="E191" s="107"/>
    </row>
    <row r="192" spans="2:5" x14ac:dyDescent="0.25">
      <c r="B192" s="107"/>
      <c r="C192" s="30" t="s">
        <v>187</v>
      </c>
      <c r="D192" s="107"/>
      <c r="E192" s="107"/>
    </row>
    <row r="193" spans="2:5" ht="15.75" thickBot="1" x14ac:dyDescent="0.3">
      <c r="B193" s="108"/>
      <c r="C193" s="32" t="s">
        <v>188</v>
      </c>
      <c r="D193" s="108"/>
      <c r="E193" s="108"/>
    </row>
    <row r="194" spans="2:5" x14ac:dyDescent="0.25">
      <c r="B194" s="106">
        <v>37</v>
      </c>
      <c r="C194" s="30" t="s">
        <v>189</v>
      </c>
      <c r="D194" s="106" t="s">
        <v>44</v>
      </c>
      <c r="E194" s="106" t="s">
        <v>32</v>
      </c>
    </row>
    <row r="195" spans="2:5" x14ac:dyDescent="0.25">
      <c r="B195" s="107"/>
      <c r="C195" s="30" t="s">
        <v>190</v>
      </c>
      <c r="D195" s="107"/>
      <c r="E195" s="107"/>
    </row>
    <row r="196" spans="2:5" x14ac:dyDescent="0.25">
      <c r="B196" s="107"/>
      <c r="C196" s="30" t="s">
        <v>191</v>
      </c>
      <c r="D196" s="107"/>
      <c r="E196" s="107"/>
    </row>
    <row r="197" spans="2:5" x14ac:dyDescent="0.25">
      <c r="B197" s="107"/>
      <c r="C197" s="30" t="s">
        <v>47</v>
      </c>
      <c r="D197" s="107"/>
      <c r="E197" s="107"/>
    </row>
    <row r="198" spans="2:5" ht="15.75" thickBot="1" x14ac:dyDescent="0.3">
      <c r="B198" s="108"/>
      <c r="C198" s="32" t="s">
        <v>192</v>
      </c>
      <c r="D198" s="108"/>
      <c r="E198" s="108"/>
    </row>
    <row r="199" spans="2:5" x14ac:dyDescent="0.25">
      <c r="B199" s="106">
        <v>38</v>
      </c>
      <c r="C199" s="30" t="s">
        <v>193</v>
      </c>
      <c r="D199" s="106" t="s">
        <v>44</v>
      </c>
      <c r="E199" s="106" t="s">
        <v>32</v>
      </c>
    </row>
    <row r="200" spans="2:5" x14ac:dyDescent="0.25">
      <c r="B200" s="107"/>
      <c r="C200" s="30" t="s">
        <v>194</v>
      </c>
      <c r="D200" s="107"/>
      <c r="E200" s="107"/>
    </row>
    <row r="201" spans="2:5" x14ac:dyDescent="0.25">
      <c r="B201" s="107"/>
      <c r="C201" s="30" t="s">
        <v>195</v>
      </c>
      <c r="D201" s="107"/>
      <c r="E201" s="107"/>
    </row>
    <row r="202" spans="2:5" x14ac:dyDescent="0.25">
      <c r="B202" s="107"/>
      <c r="C202" s="30" t="s">
        <v>47</v>
      </c>
      <c r="D202" s="107"/>
      <c r="E202" s="107"/>
    </row>
    <row r="203" spans="2:5" ht="15.75" thickBot="1" x14ac:dyDescent="0.3">
      <c r="B203" s="108"/>
      <c r="C203" s="32" t="s">
        <v>196</v>
      </c>
      <c r="D203" s="108"/>
      <c r="E203" s="108"/>
    </row>
    <row r="204" spans="2:5" x14ac:dyDescent="0.25">
      <c r="B204" s="106">
        <v>39</v>
      </c>
      <c r="C204" s="30" t="s">
        <v>197</v>
      </c>
      <c r="D204" s="106" t="s">
        <v>44</v>
      </c>
      <c r="E204" s="106" t="s">
        <v>32</v>
      </c>
    </row>
    <row r="205" spans="2:5" x14ac:dyDescent="0.25">
      <c r="B205" s="107"/>
      <c r="C205" s="30" t="s">
        <v>198</v>
      </c>
      <c r="D205" s="107"/>
      <c r="E205" s="107"/>
    </row>
    <row r="206" spans="2:5" x14ac:dyDescent="0.25">
      <c r="B206" s="107"/>
      <c r="C206" s="30" t="s">
        <v>199</v>
      </c>
      <c r="D206" s="107"/>
      <c r="E206" s="107"/>
    </row>
    <row r="207" spans="2:5" x14ac:dyDescent="0.25">
      <c r="B207" s="107"/>
      <c r="C207" s="30" t="s">
        <v>200</v>
      </c>
      <c r="D207" s="107"/>
      <c r="E207" s="107"/>
    </row>
    <row r="208" spans="2:5" ht="15.75" thickBot="1" x14ac:dyDescent="0.3">
      <c r="B208" s="108"/>
      <c r="C208" s="32" t="s">
        <v>201</v>
      </c>
      <c r="D208" s="108"/>
      <c r="E208" s="108"/>
    </row>
    <row r="209" spans="2:5" x14ac:dyDescent="0.25">
      <c r="B209" s="106">
        <v>40</v>
      </c>
      <c r="C209" s="109" t="s">
        <v>202</v>
      </c>
      <c r="D209" s="106" t="s">
        <v>31</v>
      </c>
      <c r="E209" s="106" t="s">
        <v>32</v>
      </c>
    </row>
    <row r="210" spans="2:5" ht="15.75" thickBot="1" x14ac:dyDescent="0.3">
      <c r="B210" s="108"/>
      <c r="C210" s="110"/>
      <c r="D210" s="108"/>
      <c r="E210" s="108"/>
    </row>
    <row r="211" spans="2:5" ht="30" x14ac:dyDescent="0.25">
      <c r="B211" s="106">
        <v>41</v>
      </c>
      <c r="C211" s="30" t="s">
        <v>203</v>
      </c>
      <c r="D211" s="106" t="s">
        <v>44</v>
      </c>
      <c r="E211" s="31" t="s">
        <v>29</v>
      </c>
    </row>
    <row r="212" spans="2:5" ht="30" x14ac:dyDescent="0.25">
      <c r="B212" s="107"/>
      <c r="C212" s="30" t="s">
        <v>204</v>
      </c>
      <c r="D212" s="107"/>
      <c r="E212" s="31" t="s">
        <v>32</v>
      </c>
    </row>
    <row r="213" spans="2:5" ht="15.75" thickBot="1" x14ac:dyDescent="0.3">
      <c r="B213" s="108"/>
      <c r="C213" s="32" t="s">
        <v>205</v>
      </c>
      <c r="D213" s="108"/>
      <c r="E213" s="32"/>
    </row>
    <row r="214" spans="2:5" x14ac:dyDescent="0.25">
      <c r="B214" s="106">
        <v>42</v>
      </c>
      <c r="C214" s="30" t="s">
        <v>206</v>
      </c>
      <c r="D214" s="106" t="s">
        <v>44</v>
      </c>
      <c r="E214" s="106" t="s">
        <v>32</v>
      </c>
    </row>
    <row r="215" spans="2:5" x14ac:dyDescent="0.25">
      <c r="B215" s="107"/>
      <c r="C215" s="30" t="s">
        <v>207</v>
      </c>
      <c r="D215" s="107"/>
      <c r="E215" s="107"/>
    </row>
    <row r="216" spans="2:5" x14ac:dyDescent="0.25">
      <c r="B216" s="107"/>
      <c r="C216" s="30" t="s">
        <v>208</v>
      </c>
      <c r="D216" s="107"/>
      <c r="E216" s="107"/>
    </row>
    <row r="217" spans="2:5" x14ac:dyDescent="0.25">
      <c r="B217" s="107"/>
      <c r="C217" s="30" t="s">
        <v>209</v>
      </c>
      <c r="D217" s="107"/>
      <c r="E217" s="107"/>
    </row>
    <row r="218" spans="2:5" x14ac:dyDescent="0.25">
      <c r="B218" s="107"/>
      <c r="C218" s="30" t="s">
        <v>210</v>
      </c>
      <c r="D218" s="107"/>
      <c r="E218" s="107"/>
    </row>
    <row r="219" spans="2:5" x14ac:dyDescent="0.25">
      <c r="B219" s="107"/>
      <c r="C219" s="30" t="s">
        <v>211</v>
      </c>
      <c r="D219" s="107"/>
      <c r="E219" s="107"/>
    </row>
    <row r="220" spans="2:5" ht="15.75" thickBot="1" x14ac:dyDescent="0.3">
      <c r="B220" s="108"/>
      <c r="C220" s="32" t="s">
        <v>212</v>
      </c>
      <c r="D220" s="108"/>
      <c r="E220" s="108"/>
    </row>
    <row r="221" spans="2:5" x14ac:dyDescent="0.25">
      <c r="B221" s="106">
        <v>43</v>
      </c>
      <c r="C221" s="30" t="s">
        <v>213</v>
      </c>
      <c r="D221" s="106" t="s">
        <v>44</v>
      </c>
      <c r="E221" s="106" t="s">
        <v>32</v>
      </c>
    </row>
    <row r="222" spans="2:5" ht="15.75" thickBot="1" x14ac:dyDescent="0.3">
      <c r="B222" s="108"/>
      <c r="C222" s="32" t="s">
        <v>214</v>
      </c>
      <c r="D222" s="108"/>
      <c r="E222" s="108"/>
    </row>
    <row r="223" spans="2:5" x14ac:dyDescent="0.25">
      <c r="B223" s="106">
        <v>44</v>
      </c>
      <c r="C223" s="30" t="s">
        <v>215</v>
      </c>
      <c r="D223" s="106" t="s">
        <v>44</v>
      </c>
      <c r="E223" s="106" t="s">
        <v>29</v>
      </c>
    </row>
    <row r="224" spans="2:5" x14ac:dyDescent="0.25">
      <c r="B224" s="107"/>
      <c r="C224" s="30" t="s">
        <v>216</v>
      </c>
      <c r="D224" s="107"/>
      <c r="E224" s="107"/>
    </row>
    <row r="225" spans="2:5" x14ac:dyDescent="0.25">
      <c r="B225" s="107"/>
      <c r="C225" s="30" t="s">
        <v>217</v>
      </c>
      <c r="D225" s="107"/>
      <c r="E225" s="107"/>
    </row>
    <row r="226" spans="2:5" ht="15.75" thickBot="1" x14ac:dyDescent="0.3">
      <c r="B226" s="108"/>
      <c r="C226" s="32" t="s">
        <v>218</v>
      </c>
      <c r="D226" s="108"/>
      <c r="E226" s="108"/>
    </row>
    <row r="227" spans="2:5" x14ac:dyDescent="0.25">
      <c r="B227" s="106">
        <v>45</v>
      </c>
      <c r="C227" s="30" t="s">
        <v>219</v>
      </c>
      <c r="D227" s="106" t="s">
        <v>31</v>
      </c>
      <c r="E227" s="106" t="s">
        <v>34</v>
      </c>
    </row>
    <row r="228" spans="2:5" x14ac:dyDescent="0.25">
      <c r="B228" s="107"/>
      <c r="C228" s="30" t="s">
        <v>220</v>
      </c>
      <c r="D228" s="107"/>
      <c r="E228" s="107"/>
    </row>
    <row r="229" spans="2:5" x14ac:dyDescent="0.25">
      <c r="B229" s="107"/>
      <c r="C229" s="30" t="s">
        <v>221</v>
      </c>
      <c r="D229" s="107"/>
      <c r="E229" s="107"/>
    </row>
    <row r="230" spans="2:5" x14ac:dyDescent="0.25">
      <c r="B230" s="107"/>
      <c r="C230" s="30" t="s">
        <v>222</v>
      </c>
      <c r="D230" s="107"/>
      <c r="E230" s="107"/>
    </row>
    <row r="231" spans="2:5" x14ac:dyDescent="0.25">
      <c r="B231" s="107"/>
      <c r="C231" s="30" t="s">
        <v>223</v>
      </c>
      <c r="D231" s="107"/>
      <c r="E231" s="107"/>
    </row>
    <row r="232" spans="2:5" ht="15.75" thickBot="1" x14ac:dyDescent="0.3">
      <c r="B232" s="108"/>
      <c r="C232" s="32" t="s">
        <v>224</v>
      </c>
      <c r="D232" s="108"/>
      <c r="E232" s="108"/>
    </row>
    <row r="233" spans="2:5" x14ac:dyDescent="0.25">
      <c r="B233" s="106">
        <v>46</v>
      </c>
      <c r="C233" s="30" t="s">
        <v>225</v>
      </c>
      <c r="D233" s="106" t="s">
        <v>44</v>
      </c>
      <c r="E233" s="106" t="s">
        <v>34</v>
      </c>
    </row>
    <row r="234" spans="2:5" x14ac:dyDescent="0.25">
      <c r="B234" s="107"/>
      <c r="C234" s="30" t="s">
        <v>226</v>
      </c>
      <c r="D234" s="107"/>
      <c r="E234" s="107"/>
    </row>
    <row r="235" spans="2:5" x14ac:dyDescent="0.25">
      <c r="B235" s="107"/>
      <c r="C235" s="30" t="s">
        <v>227</v>
      </c>
      <c r="D235" s="107"/>
      <c r="E235" s="107"/>
    </row>
    <row r="236" spans="2:5" x14ac:dyDescent="0.25">
      <c r="B236" s="107"/>
      <c r="C236" s="30" t="s">
        <v>228</v>
      </c>
      <c r="D236" s="107"/>
      <c r="E236" s="107"/>
    </row>
    <row r="237" spans="2:5" ht="15.75" thickBot="1" x14ac:dyDescent="0.3">
      <c r="B237" s="108"/>
      <c r="C237" s="32" t="s">
        <v>229</v>
      </c>
      <c r="D237" s="108"/>
      <c r="E237" s="108"/>
    </row>
    <row r="238" spans="2:5" x14ac:dyDescent="0.25">
      <c r="B238" s="106">
        <v>47</v>
      </c>
      <c r="C238" s="30" t="s">
        <v>230</v>
      </c>
      <c r="D238" s="106" t="s">
        <v>44</v>
      </c>
      <c r="E238" s="106" t="s">
        <v>34</v>
      </c>
    </row>
    <row r="239" spans="2:5" x14ac:dyDescent="0.25">
      <c r="B239" s="107"/>
      <c r="C239" s="30" t="s">
        <v>231</v>
      </c>
      <c r="D239" s="107"/>
      <c r="E239" s="107"/>
    </row>
    <row r="240" spans="2:5" x14ac:dyDescent="0.25">
      <c r="B240" s="107"/>
      <c r="C240" s="30" t="s">
        <v>232</v>
      </c>
      <c r="D240" s="107"/>
      <c r="E240" s="107"/>
    </row>
    <row r="241" spans="2:5" x14ac:dyDescent="0.25">
      <c r="B241" s="107"/>
      <c r="C241" s="30" t="s">
        <v>233</v>
      </c>
      <c r="D241" s="107"/>
      <c r="E241" s="107"/>
    </row>
    <row r="242" spans="2:5" x14ac:dyDescent="0.25">
      <c r="B242" s="107"/>
      <c r="C242" s="30" t="s">
        <v>234</v>
      </c>
      <c r="D242" s="107"/>
      <c r="E242" s="107"/>
    </row>
    <row r="243" spans="2:5" x14ac:dyDescent="0.25">
      <c r="B243" s="107"/>
      <c r="C243" s="30" t="s">
        <v>235</v>
      </c>
      <c r="D243" s="107"/>
      <c r="E243" s="107"/>
    </row>
    <row r="244" spans="2:5" x14ac:dyDescent="0.25">
      <c r="B244" s="107"/>
      <c r="C244" s="30" t="s">
        <v>236</v>
      </c>
      <c r="D244" s="107"/>
      <c r="E244" s="107"/>
    </row>
    <row r="245" spans="2:5" ht="15.75" thickBot="1" x14ac:dyDescent="0.3">
      <c r="B245" s="108"/>
      <c r="C245" s="32" t="s">
        <v>237</v>
      </c>
      <c r="D245" s="108"/>
      <c r="E245" s="108"/>
    </row>
    <row r="246" spans="2:5" x14ac:dyDescent="0.25">
      <c r="B246" s="106">
        <v>48</v>
      </c>
      <c r="C246" s="30" t="s">
        <v>238</v>
      </c>
      <c r="D246" s="106" t="s">
        <v>44</v>
      </c>
      <c r="E246" s="106" t="s">
        <v>34</v>
      </c>
    </row>
    <row r="247" spans="2:5" x14ac:dyDescent="0.25">
      <c r="B247" s="107"/>
      <c r="C247" s="30" t="s">
        <v>239</v>
      </c>
      <c r="D247" s="107"/>
      <c r="E247" s="107"/>
    </row>
    <row r="248" spans="2:5" x14ac:dyDescent="0.25">
      <c r="B248" s="107"/>
      <c r="C248" s="30" t="s">
        <v>240</v>
      </c>
      <c r="D248" s="107"/>
      <c r="E248" s="107"/>
    </row>
    <row r="249" spans="2:5" x14ac:dyDescent="0.25">
      <c r="B249" s="107"/>
      <c r="C249" s="30" t="s">
        <v>241</v>
      </c>
      <c r="D249" s="107"/>
      <c r="E249" s="107"/>
    </row>
    <row r="250" spans="2:5" x14ac:dyDescent="0.25">
      <c r="B250" s="107"/>
      <c r="C250" s="30" t="s">
        <v>242</v>
      </c>
      <c r="D250" s="107"/>
      <c r="E250" s="107"/>
    </row>
    <row r="251" spans="2:5" x14ac:dyDescent="0.25">
      <c r="B251" s="107"/>
      <c r="C251" s="30" t="s">
        <v>243</v>
      </c>
      <c r="D251" s="107"/>
      <c r="E251" s="107"/>
    </row>
    <row r="252" spans="2:5" ht="15.75" thickBot="1" x14ac:dyDescent="0.3">
      <c r="B252" s="108"/>
      <c r="C252" s="32" t="s">
        <v>244</v>
      </c>
      <c r="D252" s="108"/>
      <c r="E252" s="108"/>
    </row>
    <row r="253" spans="2:5" x14ac:dyDescent="0.25">
      <c r="B253" s="106">
        <v>49</v>
      </c>
      <c r="C253" s="30" t="s">
        <v>245</v>
      </c>
      <c r="D253" s="106" t="s">
        <v>44</v>
      </c>
      <c r="E253" s="106" t="s">
        <v>34</v>
      </c>
    </row>
    <row r="254" spans="2:5" x14ac:dyDescent="0.25">
      <c r="B254" s="107"/>
      <c r="C254" s="30" t="s">
        <v>246</v>
      </c>
      <c r="D254" s="107"/>
      <c r="E254" s="107"/>
    </row>
    <row r="255" spans="2:5" x14ac:dyDescent="0.25">
      <c r="B255" s="107"/>
      <c r="C255" s="30" t="s">
        <v>247</v>
      </c>
      <c r="D255" s="107"/>
      <c r="E255" s="107"/>
    </row>
    <row r="256" spans="2:5" x14ac:dyDescent="0.25">
      <c r="B256" s="107"/>
      <c r="C256" s="30" t="s">
        <v>233</v>
      </c>
      <c r="D256" s="107"/>
      <c r="E256" s="107"/>
    </row>
    <row r="257" spans="2:5" x14ac:dyDescent="0.25">
      <c r="B257" s="107"/>
      <c r="C257" s="30" t="s">
        <v>248</v>
      </c>
      <c r="D257" s="107"/>
      <c r="E257" s="107"/>
    </row>
    <row r="258" spans="2:5" x14ac:dyDescent="0.25">
      <c r="B258" s="107"/>
      <c r="C258" s="30" t="s">
        <v>249</v>
      </c>
      <c r="D258" s="107"/>
      <c r="E258" s="107"/>
    </row>
    <row r="259" spans="2:5" x14ac:dyDescent="0.25">
      <c r="B259" s="107"/>
      <c r="C259" s="30" t="s">
        <v>250</v>
      </c>
      <c r="D259" s="107"/>
      <c r="E259" s="107"/>
    </row>
    <row r="260" spans="2:5" ht="15.75" thickBot="1" x14ac:dyDescent="0.3">
      <c r="B260" s="108"/>
      <c r="C260" s="32" t="s">
        <v>251</v>
      </c>
      <c r="D260" s="108"/>
      <c r="E260" s="108"/>
    </row>
    <row r="261" spans="2:5" x14ac:dyDescent="0.25">
      <c r="B261" s="106">
        <v>50</v>
      </c>
      <c r="C261" s="30" t="s">
        <v>252</v>
      </c>
      <c r="D261" s="106" t="s">
        <v>44</v>
      </c>
      <c r="E261" s="106" t="s">
        <v>34</v>
      </c>
    </row>
    <row r="262" spans="2:5" x14ac:dyDescent="0.25">
      <c r="B262" s="107"/>
      <c r="C262" s="30" t="s">
        <v>253</v>
      </c>
      <c r="D262" s="107"/>
      <c r="E262" s="107"/>
    </row>
    <row r="263" spans="2:5" x14ac:dyDescent="0.25">
      <c r="B263" s="107"/>
      <c r="C263" s="30" t="s">
        <v>254</v>
      </c>
      <c r="D263" s="107"/>
      <c r="E263" s="107"/>
    </row>
    <row r="264" spans="2:5" x14ac:dyDescent="0.25">
      <c r="B264" s="107"/>
      <c r="C264" s="30" t="s">
        <v>255</v>
      </c>
      <c r="D264" s="107"/>
      <c r="E264" s="107"/>
    </row>
    <row r="265" spans="2:5" x14ac:dyDescent="0.25">
      <c r="B265" s="107"/>
      <c r="C265" s="30" t="s">
        <v>256</v>
      </c>
      <c r="D265" s="107"/>
      <c r="E265" s="107"/>
    </row>
    <row r="266" spans="2:5" ht="15.75" thickBot="1" x14ac:dyDescent="0.3">
      <c r="B266" s="108"/>
      <c r="C266" s="32" t="s">
        <v>257</v>
      </c>
      <c r="D266" s="108"/>
      <c r="E266" s="108"/>
    </row>
    <row r="267" spans="2:5" x14ac:dyDescent="0.25">
      <c r="B267" s="106">
        <v>51</v>
      </c>
      <c r="C267" s="30" t="s">
        <v>258</v>
      </c>
      <c r="D267" s="106" t="s">
        <v>44</v>
      </c>
      <c r="E267" s="106" t="s">
        <v>34</v>
      </c>
    </row>
    <row r="268" spans="2:5" x14ac:dyDescent="0.25">
      <c r="B268" s="107"/>
      <c r="C268" s="30" t="s">
        <v>259</v>
      </c>
      <c r="D268" s="107"/>
      <c r="E268" s="107"/>
    </row>
    <row r="269" spans="2:5" x14ac:dyDescent="0.25">
      <c r="B269" s="107"/>
      <c r="C269" s="30" t="s">
        <v>260</v>
      </c>
      <c r="D269" s="107"/>
      <c r="E269" s="107"/>
    </row>
    <row r="270" spans="2:5" x14ac:dyDescent="0.25">
      <c r="B270" s="107"/>
      <c r="C270" s="30" t="s">
        <v>261</v>
      </c>
      <c r="D270" s="107"/>
      <c r="E270" s="107"/>
    </row>
    <row r="271" spans="2:5" x14ac:dyDescent="0.25">
      <c r="B271" s="107"/>
      <c r="C271" s="30" t="s">
        <v>262</v>
      </c>
      <c r="D271" s="107"/>
      <c r="E271" s="107"/>
    </row>
    <row r="272" spans="2:5" x14ac:dyDescent="0.25">
      <c r="B272" s="107"/>
      <c r="C272" s="30" t="s">
        <v>263</v>
      </c>
      <c r="D272" s="107"/>
      <c r="E272" s="107"/>
    </row>
    <row r="273" spans="2:5" ht="15.75" thickBot="1" x14ac:dyDescent="0.3">
      <c r="B273" s="108"/>
      <c r="C273" s="32" t="s">
        <v>264</v>
      </c>
      <c r="D273" s="108"/>
      <c r="E273" s="108"/>
    </row>
    <row r="274" spans="2:5" x14ac:dyDescent="0.25">
      <c r="B274" s="106">
        <v>52</v>
      </c>
      <c r="C274" s="30" t="s">
        <v>265</v>
      </c>
      <c r="D274" s="106" t="s">
        <v>44</v>
      </c>
      <c r="E274" s="106" t="s">
        <v>34</v>
      </c>
    </row>
    <row r="275" spans="2:5" x14ac:dyDescent="0.25">
      <c r="B275" s="107"/>
      <c r="C275" s="30" t="s">
        <v>253</v>
      </c>
      <c r="D275" s="107"/>
      <c r="E275" s="107"/>
    </row>
    <row r="276" spans="2:5" x14ac:dyDescent="0.25">
      <c r="B276" s="107"/>
      <c r="C276" s="30" t="s">
        <v>254</v>
      </c>
      <c r="D276" s="107"/>
      <c r="E276" s="107"/>
    </row>
    <row r="277" spans="2:5" x14ac:dyDescent="0.25">
      <c r="B277" s="107"/>
      <c r="C277" s="30" t="s">
        <v>255</v>
      </c>
      <c r="D277" s="107"/>
      <c r="E277" s="107"/>
    </row>
    <row r="278" spans="2:5" x14ac:dyDescent="0.25">
      <c r="B278" s="107"/>
      <c r="C278" s="30" t="s">
        <v>256</v>
      </c>
      <c r="D278" s="107"/>
      <c r="E278" s="107"/>
    </row>
    <row r="279" spans="2:5" ht="15.75" thickBot="1" x14ac:dyDescent="0.3">
      <c r="B279" s="108"/>
      <c r="C279" s="32" t="s">
        <v>257</v>
      </c>
      <c r="D279" s="108"/>
      <c r="E279" s="108"/>
    </row>
    <row r="280" spans="2:5" x14ac:dyDescent="0.25">
      <c r="B280" s="106">
        <v>53</v>
      </c>
      <c r="C280" s="30" t="s">
        <v>266</v>
      </c>
      <c r="D280" s="106" t="s">
        <v>44</v>
      </c>
      <c r="E280" s="106" t="s">
        <v>34</v>
      </c>
    </row>
    <row r="281" spans="2:5" x14ac:dyDescent="0.25">
      <c r="B281" s="107"/>
      <c r="C281" s="30" t="s">
        <v>267</v>
      </c>
      <c r="D281" s="107"/>
      <c r="E281" s="107"/>
    </row>
    <row r="282" spans="2:5" x14ac:dyDescent="0.25">
      <c r="B282" s="107"/>
      <c r="C282" s="30" t="s">
        <v>268</v>
      </c>
      <c r="D282" s="107"/>
      <c r="E282" s="107"/>
    </row>
    <row r="283" spans="2:5" x14ac:dyDescent="0.25">
      <c r="B283" s="107"/>
      <c r="C283" s="30" t="s">
        <v>269</v>
      </c>
      <c r="D283" s="107"/>
      <c r="E283" s="107"/>
    </row>
    <row r="284" spans="2:5" x14ac:dyDescent="0.25">
      <c r="B284" s="107"/>
      <c r="C284" s="30" t="s">
        <v>270</v>
      </c>
      <c r="D284" s="107"/>
      <c r="E284" s="107"/>
    </row>
    <row r="285" spans="2:5" x14ac:dyDescent="0.25">
      <c r="B285" s="107"/>
      <c r="C285" s="30" t="s">
        <v>271</v>
      </c>
      <c r="D285" s="107"/>
      <c r="E285" s="107"/>
    </row>
    <row r="286" spans="2:5" x14ac:dyDescent="0.25">
      <c r="B286" s="107"/>
      <c r="C286" s="30" t="s">
        <v>272</v>
      </c>
      <c r="D286" s="107"/>
      <c r="E286" s="107"/>
    </row>
    <row r="287" spans="2:5" ht="15.75" thickBot="1" x14ac:dyDescent="0.3">
      <c r="B287" s="108"/>
      <c r="C287" s="32" t="s">
        <v>273</v>
      </c>
      <c r="D287" s="108"/>
      <c r="E287" s="108"/>
    </row>
    <row r="288" spans="2:5" x14ac:dyDescent="0.25">
      <c r="B288" s="106">
        <v>54</v>
      </c>
      <c r="C288" s="30" t="s">
        <v>274</v>
      </c>
      <c r="D288" s="106" t="s">
        <v>44</v>
      </c>
      <c r="E288" s="106" t="s">
        <v>34</v>
      </c>
    </row>
    <row r="289" spans="2:5" x14ac:dyDescent="0.25">
      <c r="B289" s="107"/>
      <c r="C289" s="30" t="s">
        <v>275</v>
      </c>
      <c r="D289" s="107"/>
      <c r="E289" s="107"/>
    </row>
    <row r="290" spans="2:5" x14ac:dyDescent="0.25">
      <c r="B290" s="107"/>
      <c r="C290" s="30" t="s">
        <v>276</v>
      </c>
      <c r="D290" s="107"/>
      <c r="E290" s="107"/>
    </row>
    <row r="291" spans="2:5" x14ac:dyDescent="0.25">
      <c r="B291" s="107"/>
      <c r="C291" s="30" t="s">
        <v>277</v>
      </c>
      <c r="D291" s="107"/>
      <c r="E291" s="107"/>
    </row>
    <row r="292" spans="2:5" x14ac:dyDescent="0.25">
      <c r="B292" s="107"/>
      <c r="C292" s="30" t="s">
        <v>278</v>
      </c>
      <c r="D292" s="107"/>
      <c r="E292" s="107"/>
    </row>
    <row r="293" spans="2:5" x14ac:dyDescent="0.25">
      <c r="B293" s="107"/>
      <c r="C293" s="30" t="s">
        <v>279</v>
      </c>
      <c r="D293" s="107"/>
      <c r="E293" s="107"/>
    </row>
    <row r="294" spans="2:5" ht="15.75" thickBot="1" x14ac:dyDescent="0.3">
      <c r="B294" s="108"/>
      <c r="C294" s="32" t="s">
        <v>280</v>
      </c>
      <c r="D294" s="108"/>
      <c r="E294" s="108"/>
    </row>
    <row r="295" spans="2:5" x14ac:dyDescent="0.25">
      <c r="B295" s="106">
        <v>55</v>
      </c>
      <c r="C295" s="30" t="s">
        <v>281</v>
      </c>
      <c r="D295" s="106" t="s">
        <v>44</v>
      </c>
      <c r="E295" s="106" t="s">
        <v>34</v>
      </c>
    </row>
    <row r="296" spans="2:5" x14ac:dyDescent="0.25">
      <c r="B296" s="107"/>
      <c r="C296" s="30" t="s">
        <v>282</v>
      </c>
      <c r="D296" s="107"/>
      <c r="E296" s="107"/>
    </row>
    <row r="297" spans="2:5" x14ac:dyDescent="0.25">
      <c r="B297" s="107"/>
      <c r="C297" s="30" t="s">
        <v>283</v>
      </c>
      <c r="D297" s="107"/>
      <c r="E297" s="107"/>
    </row>
    <row r="298" spans="2:5" x14ac:dyDescent="0.25">
      <c r="B298" s="107"/>
      <c r="C298" s="30" t="s">
        <v>284</v>
      </c>
      <c r="D298" s="107"/>
      <c r="E298" s="107"/>
    </row>
    <row r="299" spans="2:5" x14ac:dyDescent="0.25">
      <c r="B299" s="107"/>
      <c r="C299" s="30" t="s">
        <v>285</v>
      </c>
      <c r="D299" s="107"/>
      <c r="E299" s="107"/>
    </row>
    <row r="300" spans="2:5" x14ac:dyDescent="0.25">
      <c r="B300" s="107"/>
      <c r="C300" s="30" t="s">
        <v>286</v>
      </c>
      <c r="D300" s="107"/>
      <c r="E300" s="107"/>
    </row>
    <row r="301" spans="2:5" ht="15.75" thickBot="1" x14ac:dyDescent="0.3">
      <c r="B301" s="108"/>
      <c r="C301" s="32" t="s">
        <v>280</v>
      </c>
      <c r="D301" s="108"/>
      <c r="E301" s="108"/>
    </row>
    <row r="302" spans="2:5" x14ac:dyDescent="0.25">
      <c r="B302" s="106">
        <v>56</v>
      </c>
      <c r="C302" s="30" t="s">
        <v>287</v>
      </c>
      <c r="D302" s="106" t="s">
        <v>44</v>
      </c>
      <c r="E302" s="106" t="s">
        <v>34</v>
      </c>
    </row>
    <row r="303" spans="2:5" x14ac:dyDescent="0.25">
      <c r="B303" s="107"/>
      <c r="C303" s="30" t="s">
        <v>288</v>
      </c>
      <c r="D303" s="107"/>
      <c r="E303" s="107"/>
    </row>
    <row r="304" spans="2:5" x14ac:dyDescent="0.25">
      <c r="B304" s="107"/>
      <c r="C304" s="30" t="s">
        <v>289</v>
      </c>
      <c r="D304" s="107"/>
      <c r="E304" s="107"/>
    </row>
    <row r="305" spans="2:5" ht="15.75" thickBot="1" x14ac:dyDescent="0.3">
      <c r="B305" s="108"/>
      <c r="C305" s="32" t="s">
        <v>290</v>
      </c>
      <c r="D305" s="108"/>
      <c r="E305" s="108"/>
    </row>
    <row r="306" spans="2:5" x14ac:dyDescent="0.25">
      <c r="B306" s="106">
        <v>57</v>
      </c>
      <c r="C306" s="30" t="s">
        <v>291</v>
      </c>
      <c r="D306" s="106" t="s">
        <v>44</v>
      </c>
      <c r="E306" s="106" t="s">
        <v>34</v>
      </c>
    </row>
    <row r="307" spans="2:5" x14ac:dyDescent="0.25">
      <c r="B307" s="107"/>
      <c r="C307" s="30" t="s">
        <v>292</v>
      </c>
      <c r="D307" s="107"/>
      <c r="E307" s="107"/>
    </row>
    <row r="308" spans="2:5" x14ac:dyDescent="0.25">
      <c r="B308" s="107"/>
      <c r="C308" s="30" t="s">
        <v>253</v>
      </c>
      <c r="D308" s="107"/>
      <c r="E308" s="107"/>
    </row>
    <row r="309" spans="2:5" x14ac:dyDescent="0.25">
      <c r="B309" s="107"/>
      <c r="C309" s="30" t="s">
        <v>254</v>
      </c>
      <c r="D309" s="107"/>
      <c r="E309" s="107"/>
    </row>
    <row r="310" spans="2:5" x14ac:dyDescent="0.25">
      <c r="B310" s="107"/>
      <c r="C310" s="30" t="s">
        <v>255</v>
      </c>
      <c r="D310" s="107"/>
      <c r="E310" s="107"/>
    </row>
    <row r="311" spans="2:5" x14ac:dyDescent="0.25">
      <c r="B311" s="107"/>
      <c r="C311" s="30" t="s">
        <v>256</v>
      </c>
      <c r="D311" s="107"/>
      <c r="E311" s="107"/>
    </row>
    <row r="312" spans="2:5" ht="15.75" thickBot="1" x14ac:dyDescent="0.3">
      <c r="B312" s="108"/>
      <c r="C312" s="32" t="s">
        <v>257</v>
      </c>
      <c r="D312" s="108"/>
      <c r="E312" s="108"/>
    </row>
    <row r="313" spans="2:5" x14ac:dyDescent="0.25">
      <c r="B313" s="106">
        <v>58</v>
      </c>
      <c r="C313" s="30" t="s">
        <v>293</v>
      </c>
      <c r="D313" s="106" t="s">
        <v>44</v>
      </c>
      <c r="E313" s="106" t="s">
        <v>34</v>
      </c>
    </row>
    <row r="314" spans="2:5" x14ac:dyDescent="0.25">
      <c r="B314" s="107"/>
      <c r="C314" s="30" t="s">
        <v>294</v>
      </c>
      <c r="D314" s="107"/>
      <c r="E314" s="107"/>
    </row>
    <row r="315" spans="2:5" x14ac:dyDescent="0.25">
      <c r="B315" s="107"/>
      <c r="C315" s="30" t="s">
        <v>295</v>
      </c>
      <c r="D315" s="107"/>
      <c r="E315" s="107"/>
    </row>
    <row r="316" spans="2:5" x14ac:dyDescent="0.25">
      <c r="B316" s="107"/>
      <c r="C316" s="30" t="s">
        <v>296</v>
      </c>
      <c r="D316" s="107"/>
      <c r="E316" s="107"/>
    </row>
    <row r="317" spans="2:5" x14ac:dyDescent="0.25">
      <c r="B317" s="107"/>
      <c r="C317" s="30" t="s">
        <v>297</v>
      </c>
      <c r="D317" s="107"/>
      <c r="E317" s="107"/>
    </row>
    <row r="318" spans="2:5" x14ac:dyDescent="0.25">
      <c r="B318" s="107"/>
      <c r="C318" s="30" t="s">
        <v>298</v>
      </c>
      <c r="D318" s="107"/>
      <c r="E318" s="107"/>
    </row>
    <row r="319" spans="2:5" ht="15.75" thickBot="1" x14ac:dyDescent="0.3">
      <c r="B319" s="108"/>
      <c r="C319" s="32" t="s">
        <v>264</v>
      </c>
      <c r="D319" s="108"/>
      <c r="E319" s="108"/>
    </row>
    <row r="320" spans="2:5" x14ac:dyDescent="0.25">
      <c r="B320" s="106">
        <v>59</v>
      </c>
      <c r="C320" s="30" t="s">
        <v>299</v>
      </c>
      <c r="D320" s="106" t="s">
        <v>44</v>
      </c>
      <c r="E320" s="106" t="s">
        <v>34</v>
      </c>
    </row>
    <row r="321" spans="2:5" x14ac:dyDescent="0.25">
      <c r="B321" s="107"/>
      <c r="C321" s="30" t="s">
        <v>300</v>
      </c>
      <c r="D321" s="107"/>
      <c r="E321" s="107"/>
    </row>
    <row r="322" spans="2:5" x14ac:dyDescent="0.25">
      <c r="B322" s="107"/>
      <c r="C322" s="30" t="s">
        <v>301</v>
      </c>
      <c r="D322" s="107"/>
      <c r="E322" s="107"/>
    </row>
    <row r="323" spans="2:5" x14ac:dyDescent="0.25">
      <c r="B323" s="107"/>
      <c r="C323" s="30" t="s">
        <v>302</v>
      </c>
      <c r="D323" s="107"/>
      <c r="E323" s="107"/>
    </row>
    <row r="324" spans="2:5" x14ac:dyDescent="0.25">
      <c r="B324" s="107"/>
      <c r="C324" s="30" t="s">
        <v>303</v>
      </c>
      <c r="D324" s="107"/>
      <c r="E324" s="107"/>
    </row>
    <row r="325" spans="2:5" x14ac:dyDescent="0.25">
      <c r="B325" s="107"/>
      <c r="C325" s="30" t="s">
        <v>304</v>
      </c>
      <c r="D325" s="107"/>
      <c r="E325" s="107"/>
    </row>
    <row r="326" spans="2:5" ht="15.75" thickBot="1" x14ac:dyDescent="0.3">
      <c r="B326" s="108"/>
      <c r="C326" s="32" t="s">
        <v>305</v>
      </c>
      <c r="D326" s="108"/>
      <c r="E326" s="108"/>
    </row>
    <row r="327" spans="2:5" x14ac:dyDescent="0.25">
      <c r="B327" s="106">
        <v>60</v>
      </c>
      <c r="C327" s="30" t="s">
        <v>306</v>
      </c>
      <c r="D327" s="106" t="s">
        <v>44</v>
      </c>
      <c r="E327" s="106" t="s">
        <v>34</v>
      </c>
    </row>
    <row r="328" spans="2:5" x14ac:dyDescent="0.25">
      <c r="B328" s="107"/>
      <c r="C328" s="30" t="s">
        <v>307</v>
      </c>
      <c r="D328" s="107"/>
      <c r="E328" s="107"/>
    </row>
    <row r="329" spans="2:5" x14ac:dyDescent="0.25">
      <c r="B329" s="107"/>
      <c r="C329" s="30" t="s">
        <v>308</v>
      </c>
      <c r="D329" s="107"/>
      <c r="E329" s="107"/>
    </row>
    <row r="330" spans="2:5" x14ac:dyDescent="0.25">
      <c r="B330" s="107"/>
      <c r="C330" s="30" t="s">
        <v>309</v>
      </c>
      <c r="D330" s="107"/>
      <c r="E330" s="107"/>
    </row>
    <row r="331" spans="2:5" ht="15.75" thickBot="1" x14ac:dyDescent="0.3">
      <c r="B331" s="108"/>
      <c r="C331" s="32" t="s">
        <v>310</v>
      </c>
      <c r="D331" s="108"/>
      <c r="E331" s="108"/>
    </row>
    <row r="332" spans="2:5" x14ac:dyDescent="0.25">
      <c r="B332" s="106">
        <v>61</v>
      </c>
      <c r="C332" s="30" t="s">
        <v>311</v>
      </c>
      <c r="D332" s="106" t="s">
        <v>44</v>
      </c>
      <c r="E332" s="106" t="s">
        <v>34</v>
      </c>
    </row>
    <row r="333" spans="2:5" x14ac:dyDescent="0.25">
      <c r="B333" s="107"/>
      <c r="C333" s="30" t="s">
        <v>198</v>
      </c>
      <c r="D333" s="107"/>
      <c r="E333" s="107"/>
    </row>
    <row r="334" spans="2:5" x14ac:dyDescent="0.25">
      <c r="B334" s="107"/>
      <c r="C334" s="30" t="s">
        <v>199</v>
      </c>
      <c r="D334" s="107"/>
      <c r="E334" s="107"/>
    </row>
    <row r="335" spans="2:5" ht="15.75" thickBot="1" x14ac:dyDescent="0.3">
      <c r="B335" s="108"/>
      <c r="C335" s="32" t="s">
        <v>312</v>
      </c>
      <c r="D335" s="108"/>
      <c r="E335" s="108"/>
    </row>
    <row r="336" spans="2:5" x14ac:dyDescent="0.25">
      <c r="B336" s="106">
        <v>62</v>
      </c>
      <c r="C336" s="109" t="s">
        <v>313</v>
      </c>
      <c r="D336" s="106" t="s">
        <v>31</v>
      </c>
      <c r="E336" s="106" t="s">
        <v>34</v>
      </c>
    </row>
    <row r="337" spans="2:5" ht="15.75" thickBot="1" x14ac:dyDescent="0.3">
      <c r="B337" s="108"/>
      <c r="C337" s="110"/>
      <c r="D337" s="108"/>
      <c r="E337" s="108"/>
    </row>
    <row r="338" spans="2:5" x14ac:dyDescent="0.25">
      <c r="B338" s="106">
        <v>63</v>
      </c>
      <c r="C338" s="30" t="s">
        <v>314</v>
      </c>
      <c r="D338" s="106" t="s">
        <v>44</v>
      </c>
      <c r="E338" s="106" t="s">
        <v>34</v>
      </c>
    </row>
    <row r="339" spans="2:5" x14ac:dyDescent="0.25">
      <c r="B339" s="107"/>
      <c r="C339" s="30" t="s">
        <v>292</v>
      </c>
      <c r="D339" s="107"/>
      <c r="E339" s="107"/>
    </row>
    <row r="340" spans="2:5" x14ac:dyDescent="0.25">
      <c r="B340" s="107"/>
      <c r="C340" s="30" t="s">
        <v>253</v>
      </c>
      <c r="D340" s="107"/>
      <c r="E340" s="107"/>
    </row>
    <row r="341" spans="2:5" x14ac:dyDescent="0.25">
      <c r="B341" s="107"/>
      <c r="C341" s="30" t="s">
        <v>254</v>
      </c>
      <c r="D341" s="107"/>
      <c r="E341" s="107"/>
    </row>
    <row r="342" spans="2:5" x14ac:dyDescent="0.25">
      <c r="B342" s="107"/>
      <c r="C342" s="30" t="s">
        <v>255</v>
      </c>
      <c r="D342" s="107"/>
      <c r="E342" s="107"/>
    </row>
    <row r="343" spans="2:5" x14ac:dyDescent="0.25">
      <c r="B343" s="107"/>
      <c r="C343" s="30" t="s">
        <v>315</v>
      </c>
      <c r="D343" s="107"/>
      <c r="E343" s="107"/>
    </row>
    <row r="344" spans="2:5" ht="15.75" thickBot="1" x14ac:dyDescent="0.3">
      <c r="B344" s="108"/>
      <c r="C344" s="32" t="s">
        <v>257</v>
      </c>
      <c r="D344" s="108"/>
      <c r="E344" s="108"/>
    </row>
    <row r="345" spans="2:5" ht="30" x14ac:dyDescent="0.25">
      <c r="B345" s="106">
        <v>64</v>
      </c>
      <c r="C345" s="30" t="s">
        <v>316</v>
      </c>
      <c r="D345" s="106" t="s">
        <v>44</v>
      </c>
      <c r="E345" s="106" t="s">
        <v>34</v>
      </c>
    </row>
    <row r="346" spans="2:5" x14ac:dyDescent="0.25">
      <c r="B346" s="107"/>
      <c r="C346" s="30" t="s">
        <v>317</v>
      </c>
      <c r="D346" s="107"/>
      <c r="E346" s="107"/>
    </row>
    <row r="347" spans="2:5" ht="30" x14ac:dyDescent="0.25">
      <c r="B347" s="107"/>
      <c r="C347" s="30" t="s">
        <v>318</v>
      </c>
      <c r="D347" s="107"/>
      <c r="E347" s="107"/>
    </row>
    <row r="348" spans="2:5" x14ac:dyDescent="0.25">
      <c r="B348" s="107"/>
      <c r="C348" s="30" t="s">
        <v>319</v>
      </c>
      <c r="D348" s="107"/>
      <c r="E348" s="107"/>
    </row>
    <row r="349" spans="2:5" ht="15.75" thickBot="1" x14ac:dyDescent="0.3">
      <c r="B349" s="108"/>
      <c r="C349" s="32" t="s">
        <v>244</v>
      </c>
      <c r="D349" s="108"/>
      <c r="E349" s="108"/>
    </row>
    <row r="350" spans="2:5" x14ac:dyDescent="0.25">
      <c r="B350" s="106">
        <v>65</v>
      </c>
      <c r="C350" s="30" t="s">
        <v>320</v>
      </c>
      <c r="D350" s="106" t="s">
        <v>44</v>
      </c>
      <c r="E350" s="106" t="s">
        <v>34</v>
      </c>
    </row>
    <row r="351" spans="2:5" x14ac:dyDescent="0.25">
      <c r="B351" s="107"/>
      <c r="C351" s="30" t="s">
        <v>321</v>
      </c>
      <c r="D351" s="107"/>
      <c r="E351" s="107"/>
    </row>
    <row r="352" spans="2:5" x14ac:dyDescent="0.25">
      <c r="B352" s="107"/>
      <c r="C352" s="30" t="s">
        <v>322</v>
      </c>
      <c r="D352" s="107"/>
      <c r="E352" s="107"/>
    </row>
    <row r="353" spans="2:5" x14ac:dyDescent="0.25">
      <c r="B353" s="107"/>
      <c r="C353" s="30" t="s">
        <v>323</v>
      </c>
      <c r="D353" s="107"/>
      <c r="E353" s="107"/>
    </row>
    <row r="354" spans="2:5" x14ac:dyDescent="0.25">
      <c r="B354" s="107"/>
      <c r="C354" s="30" t="s">
        <v>324</v>
      </c>
      <c r="D354" s="107"/>
      <c r="E354" s="107"/>
    </row>
    <row r="355" spans="2:5" x14ac:dyDescent="0.25">
      <c r="B355" s="107"/>
      <c r="C355" s="30" t="s">
        <v>325</v>
      </c>
      <c r="D355" s="107"/>
      <c r="E355" s="107"/>
    </row>
    <row r="356" spans="2:5" ht="15.75" thickBot="1" x14ac:dyDescent="0.3">
      <c r="B356" s="108"/>
      <c r="C356" s="32" t="s">
        <v>244</v>
      </c>
      <c r="D356" s="108"/>
      <c r="E356" s="108"/>
    </row>
    <row r="357" spans="2:5" x14ac:dyDescent="0.25">
      <c r="B357" s="106">
        <v>66</v>
      </c>
      <c r="C357" s="30" t="s">
        <v>326</v>
      </c>
      <c r="D357" s="106" t="s">
        <v>44</v>
      </c>
      <c r="E357" s="106" t="s">
        <v>34</v>
      </c>
    </row>
    <row r="358" spans="2:5" x14ac:dyDescent="0.25">
      <c r="B358" s="107"/>
      <c r="C358" s="30" t="s">
        <v>288</v>
      </c>
      <c r="D358" s="107"/>
      <c r="E358" s="107"/>
    </row>
    <row r="359" spans="2:5" x14ac:dyDescent="0.25">
      <c r="B359" s="107"/>
      <c r="C359" s="30" t="s">
        <v>327</v>
      </c>
      <c r="D359" s="107"/>
      <c r="E359" s="107"/>
    </row>
    <row r="360" spans="2:5" ht="15.75" thickBot="1" x14ac:dyDescent="0.3">
      <c r="B360" s="108"/>
      <c r="C360" s="32" t="s">
        <v>290</v>
      </c>
      <c r="D360" s="108"/>
      <c r="E360" s="108"/>
    </row>
    <row r="361" spans="2:5" x14ac:dyDescent="0.25">
      <c r="B361" s="106">
        <v>67</v>
      </c>
      <c r="C361" s="30" t="s">
        <v>328</v>
      </c>
      <c r="D361" s="106" t="s">
        <v>44</v>
      </c>
      <c r="E361" s="106" t="s">
        <v>34</v>
      </c>
    </row>
    <row r="362" spans="2:5" x14ac:dyDescent="0.25">
      <c r="B362" s="107"/>
      <c r="C362" s="30" t="s">
        <v>329</v>
      </c>
      <c r="D362" s="107"/>
      <c r="E362" s="107"/>
    </row>
    <row r="363" spans="2:5" x14ac:dyDescent="0.25">
      <c r="B363" s="107"/>
      <c r="C363" s="30" t="s">
        <v>330</v>
      </c>
      <c r="D363" s="107"/>
      <c r="E363" s="107"/>
    </row>
    <row r="364" spans="2:5" x14ac:dyDescent="0.25">
      <c r="B364" s="107"/>
      <c r="C364" s="30" t="s">
        <v>331</v>
      </c>
      <c r="D364" s="107"/>
      <c r="E364" s="107"/>
    </row>
    <row r="365" spans="2:5" x14ac:dyDescent="0.25">
      <c r="B365" s="107"/>
      <c r="C365" s="30" t="s">
        <v>242</v>
      </c>
      <c r="D365" s="107"/>
      <c r="E365" s="107"/>
    </row>
    <row r="366" spans="2:5" x14ac:dyDescent="0.25">
      <c r="B366" s="107"/>
      <c r="C366" s="30" t="s">
        <v>332</v>
      </c>
      <c r="D366" s="107"/>
      <c r="E366" s="107"/>
    </row>
    <row r="367" spans="2:5" ht="15.75" thickBot="1" x14ac:dyDescent="0.3">
      <c r="B367" s="108"/>
      <c r="C367" s="32" t="s">
        <v>244</v>
      </c>
      <c r="D367" s="108"/>
      <c r="E367" s="108"/>
    </row>
    <row r="368" spans="2:5" x14ac:dyDescent="0.25">
      <c r="B368" s="106">
        <v>68</v>
      </c>
      <c r="C368" s="30" t="s">
        <v>333</v>
      </c>
      <c r="D368" s="106" t="s">
        <v>44</v>
      </c>
      <c r="E368" s="106" t="s">
        <v>34</v>
      </c>
    </row>
    <row r="369" spans="2:5" x14ac:dyDescent="0.25">
      <c r="B369" s="107"/>
      <c r="C369" s="30" t="s">
        <v>334</v>
      </c>
      <c r="D369" s="107"/>
      <c r="E369" s="107"/>
    </row>
    <row r="370" spans="2:5" x14ac:dyDescent="0.25">
      <c r="B370" s="107"/>
      <c r="C370" s="30" t="s">
        <v>335</v>
      </c>
      <c r="D370" s="107"/>
      <c r="E370" s="107"/>
    </row>
    <row r="371" spans="2:5" ht="15.75" thickBot="1" x14ac:dyDescent="0.3">
      <c r="B371" s="108"/>
      <c r="C371" s="32" t="s">
        <v>336</v>
      </c>
      <c r="D371" s="108"/>
      <c r="E371" s="108"/>
    </row>
    <row r="372" spans="2:5" x14ac:dyDescent="0.25">
      <c r="B372" s="106">
        <v>69</v>
      </c>
      <c r="C372" s="30" t="s">
        <v>337</v>
      </c>
      <c r="D372" s="106" t="s">
        <v>44</v>
      </c>
      <c r="E372" s="106" t="s">
        <v>34</v>
      </c>
    </row>
    <row r="373" spans="2:5" x14ac:dyDescent="0.25">
      <c r="B373" s="107"/>
      <c r="C373" s="30" t="s">
        <v>338</v>
      </c>
      <c r="D373" s="107"/>
      <c r="E373" s="107"/>
    </row>
    <row r="374" spans="2:5" x14ac:dyDescent="0.25">
      <c r="B374" s="107"/>
      <c r="C374" s="30" t="s">
        <v>339</v>
      </c>
      <c r="D374" s="107"/>
      <c r="E374" s="107"/>
    </row>
    <row r="375" spans="2:5" ht="15.75" thickBot="1" x14ac:dyDescent="0.3">
      <c r="B375" s="108"/>
      <c r="C375" s="32" t="s">
        <v>340</v>
      </c>
      <c r="D375" s="108"/>
      <c r="E375" s="108"/>
    </row>
    <row r="376" spans="2:5" x14ac:dyDescent="0.25">
      <c r="B376" s="106">
        <v>70</v>
      </c>
      <c r="C376" s="30" t="s">
        <v>341</v>
      </c>
      <c r="D376" s="106" t="s">
        <v>44</v>
      </c>
      <c r="E376" s="106" t="s">
        <v>34</v>
      </c>
    </row>
    <row r="377" spans="2:5" ht="15.75" thickBot="1" x14ac:dyDescent="0.3">
      <c r="B377" s="108"/>
      <c r="C377" s="32" t="s">
        <v>342</v>
      </c>
      <c r="D377" s="108"/>
      <c r="E377" s="108"/>
    </row>
    <row r="378" spans="2:5" x14ac:dyDescent="0.25">
      <c r="B378" s="106">
        <v>71</v>
      </c>
      <c r="C378" s="30" t="s">
        <v>343</v>
      </c>
      <c r="D378" s="106" t="s">
        <v>44</v>
      </c>
      <c r="E378" s="106" t="s">
        <v>34</v>
      </c>
    </row>
    <row r="379" spans="2:5" ht="15.75" thickBot="1" x14ac:dyDescent="0.3">
      <c r="B379" s="108"/>
      <c r="C379" s="32" t="s">
        <v>344</v>
      </c>
      <c r="D379" s="108"/>
      <c r="E379" s="108"/>
    </row>
    <row r="380" spans="2:5" x14ac:dyDescent="0.25">
      <c r="B380" s="106">
        <v>72</v>
      </c>
      <c r="C380" s="30" t="s">
        <v>345</v>
      </c>
      <c r="D380" s="106" t="s">
        <v>44</v>
      </c>
      <c r="E380" s="106" t="s">
        <v>34</v>
      </c>
    </row>
    <row r="381" spans="2:5" x14ac:dyDescent="0.25">
      <c r="B381" s="107"/>
      <c r="C381" s="30" t="s">
        <v>346</v>
      </c>
      <c r="D381" s="107"/>
      <c r="E381" s="107"/>
    </row>
    <row r="382" spans="2:5" x14ac:dyDescent="0.25">
      <c r="B382" s="107"/>
      <c r="C382" s="30" t="s">
        <v>347</v>
      </c>
      <c r="D382" s="107"/>
      <c r="E382" s="107"/>
    </row>
    <row r="383" spans="2:5" x14ac:dyDescent="0.25">
      <c r="B383" s="107"/>
      <c r="C383" s="30" t="s">
        <v>348</v>
      </c>
      <c r="D383" s="107"/>
      <c r="E383" s="107"/>
    </row>
    <row r="384" spans="2:5" x14ac:dyDescent="0.25">
      <c r="B384" s="107"/>
      <c r="C384" s="30" t="s">
        <v>349</v>
      </c>
      <c r="D384" s="107"/>
      <c r="E384" s="107"/>
    </row>
    <row r="385" spans="2:5" x14ac:dyDescent="0.25">
      <c r="B385" s="107"/>
      <c r="C385" s="30" t="s">
        <v>350</v>
      </c>
      <c r="D385" s="107"/>
      <c r="E385" s="107"/>
    </row>
    <row r="386" spans="2:5" ht="15.75" thickBot="1" x14ac:dyDescent="0.3">
      <c r="B386" s="108"/>
      <c r="C386" s="32" t="s">
        <v>351</v>
      </c>
      <c r="D386" s="108"/>
      <c r="E386" s="108"/>
    </row>
    <row r="387" spans="2:5" x14ac:dyDescent="0.25">
      <c r="B387" s="106">
        <v>73</v>
      </c>
      <c r="C387" s="30" t="s">
        <v>352</v>
      </c>
      <c r="D387" s="106" t="s">
        <v>44</v>
      </c>
      <c r="E387" s="106" t="s">
        <v>34</v>
      </c>
    </row>
    <row r="388" spans="2:5" x14ac:dyDescent="0.25">
      <c r="B388" s="107"/>
      <c r="C388" s="30" t="s">
        <v>353</v>
      </c>
      <c r="D388" s="107"/>
      <c r="E388" s="107"/>
    </row>
    <row r="389" spans="2:5" x14ac:dyDescent="0.25">
      <c r="B389" s="107"/>
      <c r="C389" s="30" t="s">
        <v>354</v>
      </c>
      <c r="D389" s="107"/>
      <c r="E389" s="107"/>
    </row>
    <row r="390" spans="2:5" x14ac:dyDescent="0.25">
      <c r="B390" s="107"/>
      <c r="C390" s="30" t="s">
        <v>355</v>
      </c>
      <c r="D390" s="107"/>
      <c r="E390" s="107"/>
    </row>
    <row r="391" spans="2:5" x14ac:dyDescent="0.25">
      <c r="B391" s="107"/>
      <c r="C391" s="30" t="s">
        <v>356</v>
      </c>
      <c r="D391" s="107"/>
      <c r="E391" s="107"/>
    </row>
    <row r="392" spans="2:5" ht="15.75" thickBot="1" x14ac:dyDescent="0.3">
      <c r="B392" s="108"/>
      <c r="C392" s="32" t="s">
        <v>357</v>
      </c>
      <c r="D392" s="108"/>
      <c r="E392" s="108"/>
    </row>
    <row r="393" spans="2:5" x14ac:dyDescent="0.25">
      <c r="B393" s="106">
        <v>74</v>
      </c>
      <c r="C393" s="30" t="s">
        <v>358</v>
      </c>
      <c r="D393" s="106" t="s">
        <v>44</v>
      </c>
      <c r="E393" s="106" t="s">
        <v>34</v>
      </c>
    </row>
    <row r="394" spans="2:5" x14ac:dyDescent="0.25">
      <c r="B394" s="107"/>
      <c r="C394" s="30" t="s">
        <v>359</v>
      </c>
      <c r="D394" s="107"/>
      <c r="E394" s="107"/>
    </row>
    <row r="395" spans="2:5" x14ac:dyDescent="0.25">
      <c r="B395" s="107"/>
      <c r="C395" s="30" t="s">
        <v>360</v>
      </c>
      <c r="D395" s="107"/>
      <c r="E395" s="107"/>
    </row>
    <row r="396" spans="2:5" x14ac:dyDescent="0.25">
      <c r="B396" s="107"/>
      <c r="C396" s="30" t="s">
        <v>361</v>
      </c>
      <c r="D396" s="107"/>
      <c r="E396" s="107"/>
    </row>
    <row r="397" spans="2:5" x14ac:dyDescent="0.25">
      <c r="B397" s="107"/>
      <c r="C397" s="30" t="s">
        <v>362</v>
      </c>
      <c r="D397" s="107"/>
      <c r="E397" s="107"/>
    </row>
    <row r="398" spans="2:5" ht="15.75" thickBot="1" x14ac:dyDescent="0.3">
      <c r="B398" s="108"/>
      <c r="C398" s="32" t="s">
        <v>363</v>
      </c>
      <c r="D398" s="108"/>
      <c r="E398" s="108"/>
    </row>
    <row r="399" spans="2:5" ht="30" x14ac:dyDescent="0.25">
      <c r="B399" s="106">
        <v>75</v>
      </c>
      <c r="C399" s="30" t="s">
        <v>364</v>
      </c>
      <c r="D399" s="106" t="s">
        <v>44</v>
      </c>
      <c r="E399" s="106" t="s">
        <v>34</v>
      </c>
    </row>
    <row r="400" spans="2:5" x14ac:dyDescent="0.25">
      <c r="B400" s="107"/>
      <c r="C400" s="30" t="s">
        <v>365</v>
      </c>
      <c r="D400" s="107"/>
      <c r="E400" s="107"/>
    </row>
    <row r="401" spans="2:5" x14ac:dyDescent="0.25">
      <c r="B401" s="107"/>
      <c r="C401" s="30" t="s">
        <v>366</v>
      </c>
      <c r="D401" s="107"/>
      <c r="E401" s="107"/>
    </row>
    <row r="402" spans="2:5" x14ac:dyDescent="0.25">
      <c r="B402" s="107"/>
      <c r="C402" s="30" t="s">
        <v>367</v>
      </c>
      <c r="D402" s="107"/>
      <c r="E402" s="107"/>
    </row>
    <row r="403" spans="2:5" x14ac:dyDescent="0.25">
      <c r="B403" s="107"/>
      <c r="C403" s="30" t="s">
        <v>368</v>
      </c>
      <c r="D403" s="107"/>
      <c r="E403" s="107"/>
    </row>
    <row r="404" spans="2:5" ht="15.75" thickBot="1" x14ac:dyDescent="0.3">
      <c r="B404" s="108"/>
      <c r="C404" s="32" t="s">
        <v>363</v>
      </c>
      <c r="D404" s="108"/>
      <c r="E404" s="108"/>
    </row>
    <row r="405" spans="2:5" x14ac:dyDescent="0.25">
      <c r="B405" s="106">
        <v>76</v>
      </c>
      <c r="C405" s="30" t="s">
        <v>369</v>
      </c>
      <c r="D405" s="106" t="s">
        <v>44</v>
      </c>
      <c r="E405" s="106" t="s">
        <v>34</v>
      </c>
    </row>
    <row r="406" spans="2:5" x14ac:dyDescent="0.25">
      <c r="B406" s="107"/>
      <c r="C406" s="30" t="s">
        <v>340</v>
      </c>
      <c r="D406" s="107"/>
      <c r="E406" s="107"/>
    </row>
    <row r="407" spans="2:5" x14ac:dyDescent="0.25">
      <c r="B407" s="107"/>
      <c r="C407" s="30" t="s">
        <v>370</v>
      </c>
      <c r="D407" s="107"/>
      <c r="E407" s="107"/>
    </row>
    <row r="408" spans="2:5" x14ac:dyDescent="0.25">
      <c r="B408" s="107"/>
      <c r="C408" s="30" t="s">
        <v>371</v>
      </c>
      <c r="D408" s="107"/>
      <c r="E408" s="107"/>
    </row>
    <row r="409" spans="2:5" ht="15.75" thickBot="1" x14ac:dyDescent="0.3">
      <c r="B409" s="108"/>
      <c r="C409" s="32" t="s">
        <v>372</v>
      </c>
      <c r="D409" s="108"/>
      <c r="E409" s="108"/>
    </row>
    <row r="410" spans="2:5" x14ac:dyDescent="0.25">
      <c r="B410" s="106">
        <v>77</v>
      </c>
      <c r="C410" s="30" t="s">
        <v>373</v>
      </c>
      <c r="D410" s="106" t="s">
        <v>44</v>
      </c>
      <c r="E410" s="106" t="s">
        <v>34</v>
      </c>
    </row>
    <row r="411" spans="2:5" x14ac:dyDescent="0.25">
      <c r="B411" s="107"/>
      <c r="C411" s="30" t="s">
        <v>374</v>
      </c>
      <c r="D411" s="107"/>
      <c r="E411" s="107"/>
    </row>
    <row r="412" spans="2:5" x14ac:dyDescent="0.25">
      <c r="B412" s="107"/>
      <c r="C412" s="30" t="s">
        <v>375</v>
      </c>
      <c r="D412" s="107"/>
      <c r="E412" s="107"/>
    </row>
    <row r="413" spans="2:5" x14ac:dyDescent="0.25">
      <c r="B413" s="107"/>
      <c r="C413" s="30" t="s">
        <v>376</v>
      </c>
      <c r="D413" s="107"/>
      <c r="E413" s="107"/>
    </row>
    <row r="414" spans="2:5" ht="15.75" thickBot="1" x14ac:dyDescent="0.3">
      <c r="B414" s="108"/>
      <c r="C414" s="32" t="s">
        <v>310</v>
      </c>
      <c r="D414" s="108"/>
      <c r="E414" s="108"/>
    </row>
    <row r="415" spans="2:5" x14ac:dyDescent="0.25">
      <c r="B415" s="106">
        <v>78</v>
      </c>
      <c r="C415" s="30" t="s">
        <v>377</v>
      </c>
      <c r="D415" s="106" t="s">
        <v>44</v>
      </c>
      <c r="E415" s="106" t="s">
        <v>34</v>
      </c>
    </row>
    <row r="416" spans="2:5" x14ac:dyDescent="0.25">
      <c r="B416" s="107"/>
      <c r="C416" s="30" t="s">
        <v>378</v>
      </c>
      <c r="D416" s="107"/>
      <c r="E416" s="107"/>
    </row>
    <row r="417" spans="2:5" x14ac:dyDescent="0.25">
      <c r="B417" s="107"/>
      <c r="C417" s="30" t="s">
        <v>379</v>
      </c>
      <c r="D417" s="107"/>
      <c r="E417" s="107"/>
    </row>
    <row r="418" spans="2:5" x14ac:dyDescent="0.25">
      <c r="B418" s="107"/>
      <c r="C418" s="30" t="s">
        <v>380</v>
      </c>
      <c r="D418" s="107"/>
      <c r="E418" s="107"/>
    </row>
    <row r="419" spans="2:5" ht="15.75" thickBot="1" x14ac:dyDescent="0.3">
      <c r="B419" s="108"/>
      <c r="C419" s="32" t="s">
        <v>310</v>
      </c>
      <c r="D419" s="108"/>
      <c r="E419" s="108"/>
    </row>
    <row r="420" spans="2:5" x14ac:dyDescent="0.25">
      <c r="B420" s="106">
        <v>79</v>
      </c>
      <c r="C420" s="30" t="s">
        <v>381</v>
      </c>
      <c r="D420" s="106" t="s">
        <v>44</v>
      </c>
      <c r="E420" s="106" t="s">
        <v>34</v>
      </c>
    </row>
    <row r="421" spans="2:5" x14ac:dyDescent="0.25">
      <c r="B421" s="107"/>
      <c r="C421" s="30" t="s">
        <v>340</v>
      </c>
      <c r="D421" s="107"/>
      <c r="E421" s="107"/>
    </row>
    <row r="422" spans="2:5" x14ac:dyDescent="0.25">
      <c r="B422" s="107"/>
      <c r="C422" s="30" t="s">
        <v>382</v>
      </c>
      <c r="D422" s="107"/>
      <c r="E422" s="107"/>
    </row>
    <row r="423" spans="2:5" x14ac:dyDescent="0.25">
      <c r="B423" s="107"/>
      <c r="C423" s="30" t="s">
        <v>383</v>
      </c>
      <c r="D423" s="107"/>
      <c r="E423" s="107"/>
    </row>
    <row r="424" spans="2:5" ht="15.75" thickBot="1" x14ac:dyDescent="0.3">
      <c r="B424" s="108"/>
      <c r="C424" s="32" t="s">
        <v>384</v>
      </c>
      <c r="D424" s="108"/>
      <c r="E424" s="108"/>
    </row>
    <row r="425" spans="2:5" ht="30" x14ac:dyDescent="0.25">
      <c r="B425" s="106">
        <v>80</v>
      </c>
      <c r="C425" s="30" t="s">
        <v>385</v>
      </c>
      <c r="D425" s="31" t="s">
        <v>44</v>
      </c>
      <c r="E425" s="31" t="s">
        <v>386</v>
      </c>
    </row>
    <row r="426" spans="2:5" ht="30.75" thickBot="1" x14ac:dyDescent="0.3">
      <c r="B426" s="108"/>
      <c r="C426" s="32" t="s">
        <v>387</v>
      </c>
      <c r="D426" s="33" t="s">
        <v>31</v>
      </c>
      <c r="E426" s="33" t="s">
        <v>32</v>
      </c>
    </row>
    <row r="427" spans="2:5" ht="30" x14ac:dyDescent="0.25">
      <c r="B427" s="106">
        <v>81</v>
      </c>
      <c r="C427" s="30" t="s">
        <v>388</v>
      </c>
      <c r="D427" s="106" t="s">
        <v>44</v>
      </c>
      <c r="E427" s="31" t="s">
        <v>386</v>
      </c>
    </row>
    <row r="428" spans="2:5" ht="30" x14ac:dyDescent="0.25">
      <c r="B428" s="107"/>
      <c r="C428" s="30" t="s">
        <v>389</v>
      </c>
      <c r="D428" s="107"/>
      <c r="E428" s="31" t="s">
        <v>32</v>
      </c>
    </row>
    <row r="429" spans="2:5" x14ac:dyDescent="0.25">
      <c r="B429" s="107"/>
      <c r="C429" s="30" t="s">
        <v>390</v>
      </c>
      <c r="D429" s="107"/>
      <c r="E429" s="30"/>
    </row>
    <row r="430" spans="2:5" x14ac:dyDescent="0.25">
      <c r="B430" s="107"/>
      <c r="C430" s="30" t="s">
        <v>391</v>
      </c>
      <c r="D430" s="107"/>
      <c r="E430" s="30"/>
    </row>
    <row r="431" spans="2:5" ht="15.75" thickBot="1" x14ac:dyDescent="0.3">
      <c r="B431" s="108"/>
      <c r="C431" s="32" t="s">
        <v>392</v>
      </c>
      <c r="D431" s="108"/>
      <c r="E431" s="32"/>
    </row>
    <row r="432" spans="2:5" ht="30" x14ac:dyDescent="0.25">
      <c r="B432" s="106">
        <v>82</v>
      </c>
      <c r="C432" s="30" t="s">
        <v>393</v>
      </c>
      <c r="D432" s="106" t="s">
        <v>44</v>
      </c>
      <c r="E432" s="31" t="s">
        <v>386</v>
      </c>
    </row>
    <row r="433" spans="2:5" ht="30" x14ac:dyDescent="0.25">
      <c r="B433" s="107"/>
      <c r="C433" s="30" t="s">
        <v>394</v>
      </c>
      <c r="D433" s="107"/>
      <c r="E433" s="31" t="s">
        <v>32</v>
      </c>
    </row>
    <row r="434" spans="2:5" x14ac:dyDescent="0.25">
      <c r="B434" s="107"/>
      <c r="C434" s="30" t="s">
        <v>395</v>
      </c>
      <c r="D434" s="107"/>
      <c r="E434" s="30"/>
    </row>
    <row r="435" spans="2:5" ht="15.75" thickBot="1" x14ac:dyDescent="0.3">
      <c r="B435" s="108"/>
      <c r="C435" s="32" t="s">
        <v>396</v>
      </c>
      <c r="D435" s="108"/>
      <c r="E435" s="32"/>
    </row>
    <row r="436" spans="2:5" ht="30" x14ac:dyDescent="0.25">
      <c r="B436" s="106">
        <v>83</v>
      </c>
      <c r="C436" s="30" t="s">
        <v>397</v>
      </c>
      <c r="D436" s="106" t="s">
        <v>44</v>
      </c>
      <c r="E436" s="31" t="s">
        <v>386</v>
      </c>
    </row>
    <row r="437" spans="2:5" ht="30.75" thickBot="1" x14ac:dyDescent="0.3">
      <c r="B437" s="108"/>
      <c r="C437" s="32" t="s">
        <v>398</v>
      </c>
      <c r="D437" s="108"/>
      <c r="E437" s="33" t="s">
        <v>32</v>
      </c>
    </row>
    <row r="438" spans="2:5" ht="30" x14ac:dyDescent="0.25">
      <c r="B438" s="106">
        <v>84</v>
      </c>
      <c r="C438" s="109" t="s">
        <v>399</v>
      </c>
      <c r="D438" s="106" t="s">
        <v>44</v>
      </c>
      <c r="E438" s="31" t="s">
        <v>386</v>
      </c>
    </row>
    <row r="439" spans="2:5" ht="30.75" thickBot="1" x14ac:dyDescent="0.3">
      <c r="B439" s="108"/>
      <c r="C439" s="110"/>
      <c r="D439" s="108"/>
      <c r="E439" s="33" t="s">
        <v>32</v>
      </c>
    </row>
    <row r="440" spans="2:5" x14ac:dyDescent="0.25">
      <c r="B440" s="106">
        <v>85</v>
      </c>
      <c r="C440" s="30" t="s">
        <v>400</v>
      </c>
      <c r="D440" s="106" t="s">
        <v>44</v>
      </c>
      <c r="E440" s="31" t="s">
        <v>29</v>
      </c>
    </row>
    <row r="441" spans="2:5" ht="30" x14ac:dyDescent="0.25">
      <c r="B441" s="107"/>
      <c r="C441" s="30" t="s">
        <v>401</v>
      </c>
      <c r="D441" s="107"/>
      <c r="E441" s="31" t="s">
        <v>32</v>
      </c>
    </row>
    <row r="442" spans="2:5" x14ac:dyDescent="0.25">
      <c r="B442" s="107"/>
      <c r="C442" s="30" t="s">
        <v>402</v>
      </c>
      <c r="D442" s="107"/>
      <c r="E442" s="31" t="s">
        <v>34</v>
      </c>
    </row>
    <row r="443" spans="2:5" ht="15.75" thickBot="1" x14ac:dyDescent="0.3">
      <c r="B443" s="108"/>
      <c r="C443" s="32" t="s">
        <v>403</v>
      </c>
      <c r="D443" s="108"/>
      <c r="E443" s="32"/>
    </row>
    <row r="444" spans="2:5" x14ac:dyDescent="0.25">
      <c r="B444" s="106">
        <v>86</v>
      </c>
      <c r="C444" s="30" t="s">
        <v>404</v>
      </c>
      <c r="D444" s="106" t="s">
        <v>44</v>
      </c>
      <c r="E444" s="106" t="s">
        <v>34</v>
      </c>
    </row>
    <row r="445" spans="2:5" x14ac:dyDescent="0.25">
      <c r="B445" s="107"/>
      <c r="C445" s="30" t="s">
        <v>405</v>
      </c>
      <c r="D445" s="107"/>
      <c r="E445" s="107"/>
    </row>
    <row r="446" spans="2:5" ht="15.75" thickBot="1" x14ac:dyDescent="0.3">
      <c r="B446" s="108"/>
      <c r="C446" s="32" t="s">
        <v>406</v>
      </c>
      <c r="D446" s="108"/>
      <c r="E446" s="108"/>
    </row>
    <row r="447" spans="2:5" x14ac:dyDescent="0.25">
      <c r="B447" s="106">
        <v>87</v>
      </c>
      <c r="C447" s="30" t="s">
        <v>407</v>
      </c>
      <c r="D447" s="106" t="s">
        <v>44</v>
      </c>
      <c r="E447" s="106" t="s">
        <v>34</v>
      </c>
    </row>
    <row r="448" spans="2:5" ht="15.75" thickBot="1" x14ac:dyDescent="0.3">
      <c r="B448" s="108"/>
      <c r="C448" s="32" t="s">
        <v>408</v>
      </c>
      <c r="D448" s="108"/>
      <c r="E448" s="108"/>
    </row>
    <row r="449" spans="2:5" x14ac:dyDescent="0.25">
      <c r="B449" s="106">
        <v>88</v>
      </c>
      <c r="C449" s="30" t="s">
        <v>409</v>
      </c>
      <c r="D449" s="31" t="s">
        <v>28</v>
      </c>
      <c r="E449" s="106" t="s">
        <v>34</v>
      </c>
    </row>
    <row r="450" spans="2:5" x14ac:dyDescent="0.25">
      <c r="B450" s="107"/>
      <c r="C450" s="30" t="s">
        <v>33</v>
      </c>
      <c r="D450" s="31" t="s">
        <v>31</v>
      </c>
      <c r="E450" s="107"/>
    </row>
    <row r="451" spans="2:5" x14ac:dyDescent="0.25">
      <c r="B451" s="107"/>
      <c r="C451" s="30" t="s">
        <v>35</v>
      </c>
      <c r="D451" s="30"/>
      <c r="E451" s="107"/>
    </row>
    <row r="452" spans="2:5" x14ac:dyDescent="0.25">
      <c r="B452" s="107"/>
      <c r="C452" s="30" t="s">
        <v>36</v>
      </c>
      <c r="D452" s="30"/>
      <c r="E452" s="107"/>
    </row>
    <row r="453" spans="2:5" x14ac:dyDescent="0.25">
      <c r="B453" s="107"/>
      <c r="C453" s="30" t="s">
        <v>410</v>
      </c>
      <c r="D453" s="30"/>
      <c r="E453" s="107"/>
    </row>
    <row r="454" spans="2:5" x14ac:dyDescent="0.25">
      <c r="B454" s="107"/>
      <c r="C454" s="30" t="s">
        <v>411</v>
      </c>
      <c r="D454" s="30"/>
      <c r="E454" s="107"/>
    </row>
    <row r="455" spans="2:5" ht="15.75" thickBot="1" x14ac:dyDescent="0.3">
      <c r="B455" s="108"/>
      <c r="C455" s="32" t="s">
        <v>412</v>
      </c>
      <c r="D455" s="32"/>
      <c r="E455" s="108"/>
    </row>
    <row r="456" spans="2:5" ht="30" x14ac:dyDescent="0.25">
      <c r="B456" s="106">
        <v>89</v>
      </c>
      <c r="C456" s="30" t="s">
        <v>413</v>
      </c>
      <c r="D456" s="106" t="s">
        <v>44</v>
      </c>
      <c r="E456" s="106" t="s">
        <v>32</v>
      </c>
    </row>
    <row r="457" spans="2:5" x14ac:dyDescent="0.25">
      <c r="B457" s="107"/>
      <c r="C457" s="30" t="s">
        <v>414</v>
      </c>
      <c r="D457" s="107"/>
      <c r="E457" s="107"/>
    </row>
    <row r="458" spans="2:5" ht="15.75" thickBot="1" x14ac:dyDescent="0.3">
      <c r="B458" s="108"/>
      <c r="C458" s="32"/>
      <c r="D458" s="108"/>
      <c r="E458" s="108"/>
    </row>
    <row r="459" spans="2:5" x14ac:dyDescent="0.25">
      <c r="B459" s="106">
        <v>90</v>
      </c>
      <c r="C459" s="109" t="s">
        <v>415</v>
      </c>
      <c r="D459" s="106" t="s">
        <v>44</v>
      </c>
      <c r="E459" s="106" t="s">
        <v>32</v>
      </c>
    </row>
    <row r="460" spans="2:5" x14ac:dyDescent="0.25">
      <c r="B460" s="107"/>
      <c r="C460" s="111"/>
      <c r="D460" s="107"/>
      <c r="E460" s="107"/>
    </row>
    <row r="461" spans="2:5" ht="15.75" thickBot="1" x14ac:dyDescent="0.3">
      <c r="B461" s="108"/>
      <c r="C461" s="110"/>
      <c r="D461" s="108"/>
      <c r="E461" s="108"/>
    </row>
    <row r="462" spans="2:5" ht="30" x14ac:dyDescent="0.25">
      <c r="B462" s="106">
        <v>91</v>
      </c>
      <c r="C462" s="30" t="s">
        <v>416</v>
      </c>
      <c r="D462" s="106" t="s">
        <v>44</v>
      </c>
      <c r="E462" s="106" t="s">
        <v>29</v>
      </c>
    </row>
    <row r="463" spans="2:5" x14ac:dyDescent="0.25">
      <c r="B463" s="107"/>
      <c r="C463" s="30" t="s">
        <v>417</v>
      </c>
      <c r="D463" s="107"/>
      <c r="E463" s="107"/>
    </row>
    <row r="464" spans="2:5" ht="15.75" thickBot="1" x14ac:dyDescent="0.3">
      <c r="B464" s="108"/>
      <c r="C464" s="32" t="s">
        <v>418</v>
      </c>
      <c r="D464" s="108"/>
      <c r="E464" s="108"/>
    </row>
    <row r="465" spans="2:5" x14ac:dyDescent="0.25">
      <c r="B465" s="106">
        <v>92</v>
      </c>
      <c r="C465" s="30" t="s">
        <v>419</v>
      </c>
      <c r="D465" s="106" t="s">
        <v>44</v>
      </c>
      <c r="E465" s="106" t="s">
        <v>29</v>
      </c>
    </row>
    <row r="466" spans="2:5" x14ac:dyDescent="0.25">
      <c r="B466" s="107"/>
      <c r="C466" s="30" t="s">
        <v>417</v>
      </c>
      <c r="D466" s="107"/>
      <c r="E466" s="107"/>
    </row>
    <row r="467" spans="2:5" ht="15.75" thickBot="1" x14ac:dyDescent="0.3">
      <c r="B467" s="108"/>
      <c r="C467" s="32" t="s">
        <v>418</v>
      </c>
      <c r="D467" s="108"/>
      <c r="E467" s="108"/>
    </row>
    <row r="468" spans="2:5" x14ac:dyDescent="0.25">
      <c r="B468" s="106">
        <v>93</v>
      </c>
      <c r="C468" s="30" t="s">
        <v>420</v>
      </c>
      <c r="D468" s="106" t="s">
        <v>44</v>
      </c>
      <c r="E468" s="106" t="s">
        <v>29</v>
      </c>
    </row>
    <row r="469" spans="2:5" x14ac:dyDescent="0.25">
      <c r="B469" s="107"/>
      <c r="C469" s="30" t="s">
        <v>417</v>
      </c>
      <c r="D469" s="107"/>
      <c r="E469" s="107"/>
    </row>
    <row r="470" spans="2:5" ht="15.75" thickBot="1" x14ac:dyDescent="0.3">
      <c r="B470" s="108"/>
      <c r="C470" s="32" t="s">
        <v>418</v>
      </c>
      <c r="D470" s="108"/>
      <c r="E470" s="108"/>
    </row>
    <row r="471" spans="2:5" x14ac:dyDescent="0.25">
      <c r="B471" s="106">
        <v>94</v>
      </c>
      <c r="C471" s="30" t="s">
        <v>421</v>
      </c>
      <c r="D471" s="106" t="s">
        <v>44</v>
      </c>
      <c r="E471" s="106" t="s">
        <v>29</v>
      </c>
    </row>
    <row r="472" spans="2:5" x14ac:dyDescent="0.25">
      <c r="B472" s="107"/>
      <c r="C472" s="30" t="s">
        <v>422</v>
      </c>
      <c r="D472" s="107"/>
      <c r="E472" s="107"/>
    </row>
    <row r="473" spans="2:5" ht="15.75" thickBot="1" x14ac:dyDescent="0.3">
      <c r="B473" s="108"/>
      <c r="C473" s="32" t="s">
        <v>423</v>
      </c>
      <c r="D473" s="108"/>
      <c r="E473" s="108"/>
    </row>
    <row r="474" spans="2:5" x14ac:dyDescent="0.25">
      <c r="B474" s="106">
        <v>95</v>
      </c>
      <c r="C474" s="30" t="s">
        <v>424</v>
      </c>
      <c r="D474" s="106" t="s">
        <v>44</v>
      </c>
      <c r="E474" s="106" t="s">
        <v>29</v>
      </c>
    </row>
    <row r="475" spans="2:5" x14ac:dyDescent="0.25">
      <c r="B475" s="107"/>
      <c r="C475" s="30" t="s">
        <v>425</v>
      </c>
      <c r="D475" s="107"/>
      <c r="E475" s="107"/>
    </row>
    <row r="476" spans="2:5" ht="15.75" thickBot="1" x14ac:dyDescent="0.3">
      <c r="B476" s="108"/>
      <c r="C476" s="32" t="s">
        <v>426</v>
      </c>
      <c r="D476" s="108"/>
      <c r="E476" s="108"/>
    </row>
    <row r="477" spans="2:5" ht="30" x14ac:dyDescent="0.25">
      <c r="B477" s="106">
        <v>96</v>
      </c>
      <c r="C477" s="30" t="s">
        <v>427</v>
      </c>
      <c r="D477" s="106" t="s">
        <v>44</v>
      </c>
      <c r="E477" s="106" t="s">
        <v>29</v>
      </c>
    </row>
    <row r="478" spans="2:5" x14ac:dyDescent="0.25">
      <c r="B478" s="107"/>
      <c r="C478" s="30" t="s">
        <v>428</v>
      </c>
      <c r="D478" s="107"/>
      <c r="E478" s="107"/>
    </row>
    <row r="479" spans="2:5" ht="15.75" thickBot="1" x14ac:dyDescent="0.3">
      <c r="B479" s="108"/>
      <c r="C479" s="32" t="s">
        <v>429</v>
      </c>
      <c r="D479" s="108"/>
      <c r="E479" s="108"/>
    </row>
    <row r="480" spans="2:5" x14ac:dyDescent="0.25">
      <c r="B480" s="106">
        <v>97</v>
      </c>
      <c r="C480" s="30" t="s">
        <v>430</v>
      </c>
      <c r="D480" s="106" t="s">
        <v>44</v>
      </c>
      <c r="E480" s="106" t="s">
        <v>29</v>
      </c>
    </row>
    <row r="481" spans="2:5" x14ac:dyDescent="0.25">
      <c r="B481" s="107"/>
      <c r="C481" s="30" t="s">
        <v>431</v>
      </c>
      <c r="D481" s="107"/>
      <c r="E481" s="107"/>
    </row>
    <row r="482" spans="2:5" ht="15.75" thickBot="1" x14ac:dyDescent="0.3">
      <c r="B482" s="108"/>
      <c r="C482" s="32" t="s">
        <v>432</v>
      </c>
      <c r="D482" s="108"/>
      <c r="E482" s="108"/>
    </row>
    <row r="483" spans="2:5" x14ac:dyDescent="0.25">
      <c r="B483" s="106">
        <v>98</v>
      </c>
      <c r="C483" s="30" t="s">
        <v>433</v>
      </c>
      <c r="D483" s="106" t="s">
        <v>44</v>
      </c>
      <c r="E483" s="106" t="s">
        <v>29</v>
      </c>
    </row>
    <row r="484" spans="2:5" x14ac:dyDescent="0.25">
      <c r="B484" s="107"/>
      <c r="C484" s="30" t="s">
        <v>434</v>
      </c>
      <c r="D484" s="107"/>
      <c r="E484" s="107"/>
    </row>
    <row r="485" spans="2:5" ht="15.75" thickBot="1" x14ac:dyDescent="0.3">
      <c r="B485" s="108"/>
      <c r="C485" s="32" t="s">
        <v>435</v>
      </c>
      <c r="D485" s="108"/>
      <c r="E485" s="108"/>
    </row>
    <row r="486" spans="2:5" x14ac:dyDescent="0.25">
      <c r="B486" s="106">
        <v>99</v>
      </c>
      <c r="C486" s="30" t="s">
        <v>436</v>
      </c>
      <c r="D486" s="106" t="s">
        <v>44</v>
      </c>
      <c r="E486" s="106" t="s">
        <v>29</v>
      </c>
    </row>
    <row r="487" spans="2:5" x14ac:dyDescent="0.25">
      <c r="B487" s="107"/>
      <c r="C487" s="30" t="s">
        <v>437</v>
      </c>
      <c r="D487" s="107"/>
      <c r="E487" s="107"/>
    </row>
    <row r="488" spans="2:5" ht="15.75" thickBot="1" x14ac:dyDescent="0.3">
      <c r="B488" s="108"/>
      <c r="C488" s="32" t="s">
        <v>438</v>
      </c>
      <c r="D488" s="108"/>
      <c r="E488" s="108"/>
    </row>
    <row r="489" spans="2:5" x14ac:dyDescent="0.25">
      <c r="B489" s="106">
        <v>100</v>
      </c>
      <c r="C489" s="30" t="s">
        <v>439</v>
      </c>
      <c r="D489" s="106" t="s">
        <v>44</v>
      </c>
      <c r="E489" s="106" t="s">
        <v>29</v>
      </c>
    </row>
    <row r="490" spans="2:5" x14ac:dyDescent="0.25">
      <c r="B490" s="107"/>
      <c r="C490" s="30" t="s">
        <v>437</v>
      </c>
      <c r="D490" s="107"/>
      <c r="E490" s="107"/>
    </row>
    <row r="491" spans="2:5" ht="15.75" thickBot="1" x14ac:dyDescent="0.3">
      <c r="B491" s="108"/>
      <c r="C491" s="32" t="s">
        <v>438</v>
      </c>
      <c r="D491" s="108"/>
      <c r="E491" s="108"/>
    </row>
    <row r="492" spans="2:5" x14ac:dyDescent="0.25">
      <c r="B492" s="106">
        <v>101</v>
      </c>
      <c r="C492" s="30" t="s">
        <v>440</v>
      </c>
      <c r="D492" s="106" t="s">
        <v>44</v>
      </c>
      <c r="E492" s="106" t="s">
        <v>29</v>
      </c>
    </row>
    <row r="493" spans="2:5" x14ac:dyDescent="0.25">
      <c r="B493" s="107"/>
      <c r="C493" s="30" t="s">
        <v>441</v>
      </c>
      <c r="D493" s="107"/>
      <c r="E493" s="107"/>
    </row>
    <row r="494" spans="2:5" ht="15.75" thickBot="1" x14ac:dyDescent="0.3">
      <c r="B494" s="108"/>
      <c r="C494" s="32" t="s">
        <v>442</v>
      </c>
      <c r="D494" s="108"/>
      <c r="E494" s="108"/>
    </row>
    <row r="495" spans="2:5" x14ac:dyDescent="0.25">
      <c r="B495" s="106">
        <v>102</v>
      </c>
      <c r="C495" s="30" t="s">
        <v>443</v>
      </c>
      <c r="D495" s="106" t="s">
        <v>44</v>
      </c>
      <c r="E495" s="106" t="s">
        <v>32</v>
      </c>
    </row>
    <row r="496" spans="2:5" x14ac:dyDescent="0.25">
      <c r="B496" s="107"/>
      <c r="C496" s="30" t="s">
        <v>444</v>
      </c>
      <c r="D496" s="107"/>
      <c r="E496" s="107"/>
    </row>
    <row r="497" spans="2:5" ht="15.75" thickBot="1" x14ac:dyDescent="0.3">
      <c r="B497" s="108"/>
      <c r="C497" s="32" t="s">
        <v>445</v>
      </c>
      <c r="D497" s="108"/>
      <c r="E497" s="108"/>
    </row>
    <row r="498" spans="2:5" x14ac:dyDescent="0.25">
      <c r="B498" s="106">
        <v>103</v>
      </c>
      <c r="C498" s="30" t="s">
        <v>446</v>
      </c>
      <c r="D498" s="106" t="s">
        <v>44</v>
      </c>
      <c r="E498" s="106" t="s">
        <v>32</v>
      </c>
    </row>
    <row r="499" spans="2:5" x14ac:dyDescent="0.25">
      <c r="B499" s="107"/>
      <c r="C499" s="30" t="s">
        <v>447</v>
      </c>
      <c r="D499" s="107"/>
      <c r="E499" s="107"/>
    </row>
    <row r="500" spans="2:5" ht="15.75" thickBot="1" x14ac:dyDescent="0.3">
      <c r="B500" s="108"/>
      <c r="C500" s="32" t="s">
        <v>448</v>
      </c>
      <c r="D500" s="108"/>
      <c r="E500" s="108"/>
    </row>
    <row r="501" spans="2:5" x14ac:dyDescent="0.25">
      <c r="B501" s="106">
        <v>104</v>
      </c>
      <c r="C501" s="30" t="s">
        <v>449</v>
      </c>
      <c r="D501" s="106" t="s">
        <v>44</v>
      </c>
      <c r="E501" s="106" t="s">
        <v>32</v>
      </c>
    </row>
    <row r="502" spans="2:5" x14ac:dyDescent="0.25">
      <c r="B502" s="107"/>
      <c r="C502" s="30" t="s">
        <v>450</v>
      </c>
      <c r="D502" s="107"/>
      <c r="E502" s="107"/>
    </row>
    <row r="503" spans="2:5" ht="15.75" thickBot="1" x14ac:dyDescent="0.3">
      <c r="B503" s="108"/>
      <c r="C503" s="32" t="s">
        <v>451</v>
      </c>
      <c r="D503" s="108"/>
      <c r="E503" s="108"/>
    </row>
    <row r="504" spans="2:5" x14ac:dyDescent="0.25">
      <c r="B504" s="106">
        <v>105</v>
      </c>
      <c r="C504" s="30" t="s">
        <v>452</v>
      </c>
      <c r="D504" s="106" t="s">
        <v>44</v>
      </c>
      <c r="E504" s="106" t="s">
        <v>32</v>
      </c>
    </row>
    <row r="505" spans="2:5" x14ac:dyDescent="0.25">
      <c r="B505" s="107"/>
      <c r="C505" s="30" t="s">
        <v>453</v>
      </c>
      <c r="D505" s="107"/>
      <c r="E505" s="107"/>
    </row>
    <row r="506" spans="2:5" ht="15.75" thickBot="1" x14ac:dyDescent="0.3">
      <c r="B506" s="108"/>
      <c r="C506" s="32" t="s">
        <v>454</v>
      </c>
      <c r="D506" s="108"/>
      <c r="E506" s="108"/>
    </row>
    <row r="507" spans="2:5" x14ac:dyDescent="0.25">
      <c r="B507" s="106">
        <v>106</v>
      </c>
      <c r="C507" s="30" t="s">
        <v>455</v>
      </c>
      <c r="D507" s="106" t="s">
        <v>44</v>
      </c>
      <c r="E507" s="106" t="s">
        <v>32</v>
      </c>
    </row>
    <row r="508" spans="2:5" x14ac:dyDescent="0.25">
      <c r="B508" s="107"/>
      <c r="C508" s="30" t="s">
        <v>435</v>
      </c>
      <c r="D508" s="107"/>
      <c r="E508" s="107"/>
    </row>
    <row r="509" spans="2:5" ht="15.75" thickBot="1" x14ac:dyDescent="0.3">
      <c r="B509" s="108"/>
      <c r="C509" s="32"/>
      <c r="D509" s="108"/>
      <c r="E509" s="108"/>
    </row>
  </sheetData>
  <mergeCells count="301">
    <mergeCell ref="B504:B506"/>
    <mergeCell ref="B507:B509"/>
    <mergeCell ref="B2:E2"/>
    <mergeCell ref="B486:B488"/>
    <mergeCell ref="B489:B491"/>
    <mergeCell ref="B492:B494"/>
    <mergeCell ref="B495:B497"/>
    <mergeCell ref="B498:B500"/>
    <mergeCell ref="B501:B503"/>
    <mergeCell ref="B468:B470"/>
    <mergeCell ref="B471:B473"/>
    <mergeCell ref="B474:B476"/>
    <mergeCell ref="B477:B479"/>
    <mergeCell ref="B480:B482"/>
    <mergeCell ref="B483:B485"/>
    <mergeCell ref="B447:B448"/>
    <mergeCell ref="B449:B455"/>
    <mergeCell ref="B456:B458"/>
    <mergeCell ref="B459:B461"/>
    <mergeCell ref="B462:B464"/>
    <mergeCell ref="B465:B467"/>
    <mergeCell ref="B427:B431"/>
    <mergeCell ref="B432:B435"/>
    <mergeCell ref="B436:B437"/>
    <mergeCell ref="B438:B439"/>
    <mergeCell ref="B440:B443"/>
    <mergeCell ref="B444:B446"/>
    <mergeCell ref="B399:B404"/>
    <mergeCell ref="B405:B409"/>
    <mergeCell ref="B410:B414"/>
    <mergeCell ref="B415:B419"/>
    <mergeCell ref="B420:B424"/>
    <mergeCell ref="B425:B426"/>
    <mergeCell ref="B372:B375"/>
    <mergeCell ref="B376:B377"/>
    <mergeCell ref="B378:B379"/>
    <mergeCell ref="B380:B386"/>
    <mergeCell ref="B387:B392"/>
    <mergeCell ref="B393:B398"/>
    <mergeCell ref="B338:B344"/>
    <mergeCell ref="B345:B349"/>
    <mergeCell ref="B350:B356"/>
    <mergeCell ref="B357:B360"/>
    <mergeCell ref="B361:B367"/>
    <mergeCell ref="B368:B371"/>
    <mergeCell ref="B306:B312"/>
    <mergeCell ref="B313:B319"/>
    <mergeCell ref="B320:B326"/>
    <mergeCell ref="B327:B331"/>
    <mergeCell ref="B332:B335"/>
    <mergeCell ref="B336:B337"/>
    <mergeCell ref="B267:B273"/>
    <mergeCell ref="B274:B279"/>
    <mergeCell ref="B280:B287"/>
    <mergeCell ref="B288:B294"/>
    <mergeCell ref="B295:B301"/>
    <mergeCell ref="B302:B305"/>
    <mergeCell ref="B227:B232"/>
    <mergeCell ref="B233:B237"/>
    <mergeCell ref="B238:B245"/>
    <mergeCell ref="B246:B252"/>
    <mergeCell ref="B253:B260"/>
    <mergeCell ref="B261:B266"/>
    <mergeCell ref="B204:B208"/>
    <mergeCell ref="B209:B210"/>
    <mergeCell ref="B211:B213"/>
    <mergeCell ref="B214:B220"/>
    <mergeCell ref="B221:B222"/>
    <mergeCell ref="B223:B226"/>
    <mergeCell ref="B171:B174"/>
    <mergeCell ref="B175:B181"/>
    <mergeCell ref="B182:B187"/>
    <mergeCell ref="B188:B193"/>
    <mergeCell ref="B194:B198"/>
    <mergeCell ref="B199:B203"/>
    <mergeCell ref="B148:B151"/>
    <mergeCell ref="B152:B155"/>
    <mergeCell ref="B156:B157"/>
    <mergeCell ref="B158:B160"/>
    <mergeCell ref="B161:B165"/>
    <mergeCell ref="B166:B170"/>
    <mergeCell ref="B132:B134"/>
    <mergeCell ref="B135:B137"/>
    <mergeCell ref="B138:B140"/>
    <mergeCell ref="B141:B143"/>
    <mergeCell ref="B144:B145"/>
    <mergeCell ref="B146:B147"/>
    <mergeCell ref="B91:B95"/>
    <mergeCell ref="B96:B102"/>
    <mergeCell ref="B103:B110"/>
    <mergeCell ref="B111:B116"/>
    <mergeCell ref="B117:B124"/>
    <mergeCell ref="B125:B131"/>
    <mergeCell ref="B57:B62"/>
    <mergeCell ref="B63:B69"/>
    <mergeCell ref="B70:B74"/>
    <mergeCell ref="B75:B78"/>
    <mergeCell ref="B79:B84"/>
    <mergeCell ref="B85:B90"/>
    <mergeCell ref="D507:D509"/>
    <mergeCell ref="E507:E509"/>
    <mergeCell ref="B4:B14"/>
    <mergeCell ref="B15:B18"/>
    <mergeCell ref="B19:B22"/>
    <mergeCell ref="B23:B32"/>
    <mergeCell ref="B33:B39"/>
    <mergeCell ref="B40:B41"/>
    <mergeCell ref="B42:B47"/>
    <mergeCell ref="B48:B56"/>
    <mergeCell ref="D498:D500"/>
    <mergeCell ref="E498:E500"/>
    <mergeCell ref="D501:D503"/>
    <mergeCell ref="E501:E503"/>
    <mergeCell ref="D504:D506"/>
    <mergeCell ref="E504:E506"/>
    <mergeCell ref="D489:D491"/>
    <mergeCell ref="E489:E491"/>
    <mergeCell ref="D492:D494"/>
    <mergeCell ref="E492:E494"/>
    <mergeCell ref="D495:D497"/>
    <mergeCell ref="E495:E497"/>
    <mergeCell ref="D480:D482"/>
    <mergeCell ref="E480:E482"/>
    <mergeCell ref="D483:D485"/>
    <mergeCell ref="E483:E485"/>
    <mergeCell ref="D486:D488"/>
    <mergeCell ref="E486:E488"/>
    <mergeCell ref="D471:D473"/>
    <mergeCell ref="E471:E473"/>
    <mergeCell ref="D474:D476"/>
    <mergeCell ref="E474:E476"/>
    <mergeCell ref="D477:D479"/>
    <mergeCell ref="E477:E479"/>
    <mergeCell ref="D462:D464"/>
    <mergeCell ref="E462:E464"/>
    <mergeCell ref="D465:D467"/>
    <mergeCell ref="E465:E467"/>
    <mergeCell ref="D468:D470"/>
    <mergeCell ref="E468:E470"/>
    <mergeCell ref="D447:D448"/>
    <mergeCell ref="E447:E448"/>
    <mergeCell ref="E449:E455"/>
    <mergeCell ref="D456:D458"/>
    <mergeCell ref="E456:E458"/>
    <mergeCell ref="C459:C461"/>
    <mergeCell ref="D459:D461"/>
    <mergeCell ref="E459:E461"/>
    <mergeCell ref="D436:D437"/>
    <mergeCell ref="C438:C439"/>
    <mergeCell ref="D438:D439"/>
    <mergeCell ref="D440:D443"/>
    <mergeCell ref="D444:D446"/>
    <mergeCell ref="E444:E446"/>
    <mergeCell ref="D415:D419"/>
    <mergeCell ref="E415:E419"/>
    <mergeCell ref="D420:D424"/>
    <mergeCell ref="E420:E424"/>
    <mergeCell ref="D427:D431"/>
    <mergeCell ref="D432:D435"/>
    <mergeCell ref="D399:D404"/>
    <mergeCell ref="E399:E404"/>
    <mergeCell ref="D405:D409"/>
    <mergeCell ref="E405:E409"/>
    <mergeCell ref="D410:D414"/>
    <mergeCell ref="E410:E414"/>
    <mergeCell ref="D380:D386"/>
    <mergeCell ref="E380:E386"/>
    <mergeCell ref="D387:D392"/>
    <mergeCell ref="E387:E392"/>
    <mergeCell ref="D393:D398"/>
    <mergeCell ref="E393:E398"/>
    <mergeCell ref="D372:D375"/>
    <mergeCell ref="E372:E375"/>
    <mergeCell ref="D376:D377"/>
    <mergeCell ref="E376:E377"/>
    <mergeCell ref="D378:D379"/>
    <mergeCell ref="E378:E379"/>
    <mergeCell ref="D357:D360"/>
    <mergeCell ref="E357:E360"/>
    <mergeCell ref="D361:D367"/>
    <mergeCell ref="E361:E367"/>
    <mergeCell ref="D368:D371"/>
    <mergeCell ref="E368:E371"/>
    <mergeCell ref="D338:D344"/>
    <mergeCell ref="E338:E344"/>
    <mergeCell ref="D345:D349"/>
    <mergeCell ref="E345:E349"/>
    <mergeCell ref="D350:D356"/>
    <mergeCell ref="E350:E356"/>
    <mergeCell ref="D327:D331"/>
    <mergeCell ref="E327:E331"/>
    <mergeCell ref="D332:D335"/>
    <mergeCell ref="E332:E335"/>
    <mergeCell ref="C336:C337"/>
    <mergeCell ref="D336:D337"/>
    <mergeCell ref="E336:E337"/>
    <mergeCell ref="D306:D312"/>
    <mergeCell ref="E306:E312"/>
    <mergeCell ref="D313:D319"/>
    <mergeCell ref="E313:E319"/>
    <mergeCell ref="D320:D326"/>
    <mergeCell ref="E320:E326"/>
    <mergeCell ref="D288:D294"/>
    <mergeCell ref="E288:E294"/>
    <mergeCell ref="D295:D301"/>
    <mergeCell ref="E295:E301"/>
    <mergeCell ref="D302:D305"/>
    <mergeCell ref="E302:E305"/>
    <mergeCell ref="D267:D273"/>
    <mergeCell ref="E267:E273"/>
    <mergeCell ref="D274:D279"/>
    <mergeCell ref="E274:E279"/>
    <mergeCell ref="D280:D287"/>
    <mergeCell ref="E280:E287"/>
    <mergeCell ref="D246:D252"/>
    <mergeCell ref="E246:E252"/>
    <mergeCell ref="D253:D260"/>
    <mergeCell ref="E253:E260"/>
    <mergeCell ref="D261:D266"/>
    <mergeCell ref="E261:E266"/>
    <mergeCell ref="D227:D232"/>
    <mergeCell ref="E227:E232"/>
    <mergeCell ref="D233:D237"/>
    <mergeCell ref="E233:E237"/>
    <mergeCell ref="D238:D245"/>
    <mergeCell ref="E238:E245"/>
    <mergeCell ref="D211:D213"/>
    <mergeCell ref="D214:D220"/>
    <mergeCell ref="E214:E220"/>
    <mergeCell ref="D221:D222"/>
    <mergeCell ref="E221:E222"/>
    <mergeCell ref="D223:D226"/>
    <mergeCell ref="E223:E226"/>
    <mergeCell ref="D199:D203"/>
    <mergeCell ref="E199:E203"/>
    <mergeCell ref="D204:D208"/>
    <mergeCell ref="E204:E208"/>
    <mergeCell ref="C209:C210"/>
    <mergeCell ref="D209:D210"/>
    <mergeCell ref="E209:E210"/>
    <mergeCell ref="D182:D187"/>
    <mergeCell ref="E182:E187"/>
    <mergeCell ref="D188:D193"/>
    <mergeCell ref="E188:E193"/>
    <mergeCell ref="D194:D198"/>
    <mergeCell ref="E194:E198"/>
    <mergeCell ref="D166:D170"/>
    <mergeCell ref="E166:E170"/>
    <mergeCell ref="D171:D174"/>
    <mergeCell ref="E171:E174"/>
    <mergeCell ref="D175:D181"/>
    <mergeCell ref="E175:E181"/>
    <mergeCell ref="D152:D155"/>
    <mergeCell ref="E152:E155"/>
    <mergeCell ref="D156:D157"/>
    <mergeCell ref="E156:E157"/>
    <mergeCell ref="D158:D160"/>
    <mergeCell ref="D161:D165"/>
    <mergeCell ref="D144:D145"/>
    <mergeCell ref="E144:E145"/>
    <mergeCell ref="D146:D147"/>
    <mergeCell ref="E146:E147"/>
    <mergeCell ref="D148:D151"/>
    <mergeCell ref="E148:E151"/>
    <mergeCell ref="D135:D137"/>
    <mergeCell ref="E135:E137"/>
    <mergeCell ref="D138:D140"/>
    <mergeCell ref="E138:E140"/>
    <mergeCell ref="D141:D143"/>
    <mergeCell ref="E141:E143"/>
    <mergeCell ref="D103:D110"/>
    <mergeCell ref="D111:D116"/>
    <mergeCell ref="D117:D124"/>
    <mergeCell ref="D125:D131"/>
    <mergeCell ref="D132:D134"/>
    <mergeCell ref="E132:E134"/>
    <mergeCell ref="D85:D90"/>
    <mergeCell ref="E85:E90"/>
    <mergeCell ref="D91:D95"/>
    <mergeCell ref="E91:E95"/>
    <mergeCell ref="D96:D102"/>
    <mergeCell ref="E96:E102"/>
    <mergeCell ref="D79:D84"/>
    <mergeCell ref="E79:E84"/>
    <mergeCell ref="D42:D47"/>
    <mergeCell ref="E42:E47"/>
    <mergeCell ref="D48:D56"/>
    <mergeCell ref="D57:D62"/>
    <mergeCell ref="E57:E62"/>
    <mergeCell ref="D63:D69"/>
    <mergeCell ref="E63:E69"/>
    <mergeCell ref="D15:D18"/>
    <mergeCell ref="E15:E18"/>
    <mergeCell ref="D19:D22"/>
    <mergeCell ref="E19:E22"/>
    <mergeCell ref="D33:D39"/>
    <mergeCell ref="D40:D41"/>
    <mergeCell ref="D70:D74"/>
    <mergeCell ref="E70:E74"/>
    <mergeCell ref="D75:D78"/>
    <mergeCell ref="E75:E78"/>
  </mergeCells>
  <hyperlinks>
    <hyperlink ref="G3" r:id="rId1" display="S-Concrete" xr:uid="{767D7D76-E25C-4744-B937-17DEB1D21981}"/>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C6C46-0DDF-43B4-8BFE-622404118138}">
  <dimension ref="B2:I19"/>
  <sheetViews>
    <sheetView showOutlineSymbols="0" workbookViewId="0"/>
  </sheetViews>
  <sheetFormatPr defaultRowHeight="15" x14ac:dyDescent="0.25"/>
  <cols>
    <col min="2" max="2" width="19.42578125" bestFit="1" customWidth="1"/>
    <col min="3" max="3" width="6.85546875" bestFit="1" customWidth="1"/>
    <col min="4" max="4" width="15.42578125" bestFit="1" customWidth="1"/>
    <col min="5" max="5" width="16.140625" bestFit="1" customWidth="1"/>
    <col min="6" max="6" width="12.5703125" bestFit="1" customWidth="1"/>
    <col min="7" max="7" width="13.42578125" bestFit="1" customWidth="1"/>
    <col min="8" max="8" width="46.28515625" bestFit="1" customWidth="1"/>
    <col min="9" max="9" width="47" bestFit="1" customWidth="1"/>
  </cols>
  <sheetData>
    <row r="2" spans="2:9" x14ac:dyDescent="0.25">
      <c r="B2" s="113" t="s">
        <v>541</v>
      </c>
      <c r="C2" s="114"/>
      <c r="D2" s="114"/>
      <c r="E2" s="114"/>
      <c r="F2" s="114"/>
      <c r="G2" s="114"/>
      <c r="H2" s="114"/>
      <c r="I2" s="114"/>
    </row>
    <row r="3" spans="2:9" ht="18" x14ac:dyDescent="0.35">
      <c r="B3" s="6" t="s">
        <v>536</v>
      </c>
      <c r="C3" s="36" t="s">
        <v>0</v>
      </c>
      <c r="D3" s="36" t="s">
        <v>546</v>
      </c>
      <c r="E3" s="36" t="s">
        <v>1</v>
      </c>
      <c r="F3" s="36" t="s">
        <v>6</v>
      </c>
      <c r="G3" s="46" t="s">
        <v>537</v>
      </c>
      <c r="H3" s="36" t="s">
        <v>542</v>
      </c>
      <c r="I3" s="35" t="s">
        <v>547</v>
      </c>
    </row>
    <row r="4" spans="2:9" x14ac:dyDescent="0.25">
      <c r="B4" s="1">
        <v>175</v>
      </c>
      <c r="C4" s="62">
        <v>5</v>
      </c>
      <c r="D4" s="62">
        <v>5</v>
      </c>
      <c r="E4" s="53">
        <v>280953</v>
      </c>
      <c r="F4" s="53">
        <v>24083.4</v>
      </c>
      <c r="G4" s="53">
        <f>(E4*EPDs!$C$5+F4*EPDs!$D$5)</f>
        <v>46414.899600000004</v>
      </c>
      <c r="H4" s="64" cm="1">
        <f t="array" ref="H4">(G4-((INDEX(Structure!$D$5:D$68,MATCH(1,(Structure!$B$5:$B$68=B4)*(Structure!$C$5:$C$68=C4),0)))*EPDs!$C$5 + (INDEX(Structure!$J$5:J$68,MATCH(1,(Structure!$B$5:$B$68=B4)*(Structure!$C$5:$C$68=C4),0)))*EPDs!$D$5))/((INDEX(Structure!$D$5:D$68,MATCH(1,(Structure!$B$5:$B$68=B4)*(Structure!$C$5:$C$68=C4),0)))*EPDs!$C$5 + (INDEX(Structure!$J$5:J$68,MATCH(1,(Structure!$B$5:$B$68=B4)*(Structure!$C$5:$C$68=C4),0)))*EPDs!$D$5)</f>
        <v>3.8578541288462019E-2</v>
      </c>
      <c r="I4" s="63" cm="1">
        <f t="array" ref="I4">H4*((INDEX(Structure!$D$5:D$68,MATCH(1,(Structure!$B$5:$B$68=B4)*(Structure!$C$5:$C$68=C4),0)))*EPDs!$C$5 + (INDEX(Structure!$J$5:J$68,MATCH(1,(Structure!$B$5:$B$68=B4)*(Structure!$C$5:$C$68=C4),0)))*EPDs!$D$5) / (422.75*C4*(INDEX(Structure!$P$5:P$68,MATCH(1,(Structure!$B$5:$B$68=B4)*(Structure!$C$5:$C$68=C4),0))))</f>
        <v>8.3560331799260035E-3</v>
      </c>
    </row>
    <row r="5" spans="2:9" x14ac:dyDescent="0.25">
      <c r="B5" s="40">
        <v>200</v>
      </c>
      <c r="C5">
        <v>5</v>
      </c>
      <c r="D5">
        <v>5</v>
      </c>
      <c r="E5" s="41">
        <v>280953</v>
      </c>
      <c r="F5" s="41">
        <v>24083.4</v>
      </c>
      <c r="G5" s="41">
        <f>(E5*EPDs!$C$5+F5*EPDs!$D$5)</f>
        <v>46414.899600000004</v>
      </c>
      <c r="H5" s="65" cm="1">
        <f t="array" ref="H5">(G5-((INDEX(Structure!$D$5:D$68,MATCH(1,(Structure!$B$5:$B$68=B5)*(Structure!$C$5:$C$68=C5),0)))*EPDs!$C$5 + (INDEX(Structure!$J$5:J$68,MATCH(1,(Structure!$B$5:$B$68=B5)*(Structure!$C$5:$C$68=C5),0)))*EPDs!$D$5))/((INDEX(Structure!$D$5:D$68,MATCH(1,(Structure!$B$5:$B$68=B5)*(Structure!$C$5:$C$68=C5),0)))*EPDs!$C$5 + (INDEX(Structure!$J$5:J$68,MATCH(1,(Structure!$B$5:$B$68=B5)*(Structure!$C$5:$C$68=C5),0)))*EPDs!$D$5)</f>
        <v>7.7168963641449123E-2</v>
      </c>
      <c r="I5" s="42" cm="1">
        <f t="array" ref="I5">H5*((INDEX(Structure!$D$5:D$68,MATCH(1,(Structure!$B$5:$B$68=B5)*(Structure!$C$5:$C$68=C5),0)))*EPDs!$C$5 + (INDEX(Structure!$J$5:J$68,MATCH(1,(Structure!$B$5:$B$68=B5)*(Structure!$C$5:$C$68=C5),0)))*EPDs!$D$5) / (422.75*C5*(INDEX(Structure!$P$5:P$68,MATCH(1,(Structure!$B$5:$B$68=B5)*(Structure!$C$5:$C$68=C5),0))))</f>
        <v>1.4776506481636045E-2</v>
      </c>
    </row>
    <row r="6" spans="2:9" x14ac:dyDescent="0.25">
      <c r="B6" s="40">
        <v>225</v>
      </c>
      <c r="C6">
        <v>5</v>
      </c>
      <c r="D6">
        <v>5</v>
      </c>
      <c r="E6" s="41">
        <v>287433</v>
      </c>
      <c r="F6" s="41">
        <v>24164.400000000001</v>
      </c>
      <c r="G6" s="41">
        <f>(E6*EPDs!$C$5+F6*EPDs!$D$5)</f>
        <v>47080.2336</v>
      </c>
      <c r="H6" s="65" cm="1">
        <f t="array" ref="H6">(G6-((INDEX(Structure!$D$5:D$68,MATCH(1,(Structure!$B$5:$B$68=B6)*(Structure!$C$5:$C$68=C6),0)))*EPDs!$C$5 + (INDEX(Structure!$J$5:J$68,MATCH(1,(Structure!$B$5:$B$68=B6)*(Structure!$C$5:$C$68=C6),0)))*EPDs!$D$5))/((INDEX(Structure!$D$5:D$68,MATCH(1,(Structure!$B$5:$B$68=B6)*(Structure!$C$5:$C$68=C6),0)))*EPDs!$C$5 + (INDEX(Structure!$J$5:J$68,MATCH(1,(Structure!$B$5:$B$68=B6)*(Structure!$C$5:$C$68=C6),0)))*EPDs!$D$5)</f>
        <v>0.20566704871269656</v>
      </c>
      <c r="I6" s="42" cm="1">
        <f t="array" ref="I6">H6*((INDEX(Structure!$D$5:D$68,MATCH(1,(Structure!$B$5:$B$68=B6)*(Structure!$C$5:$C$68=C6),0)))*EPDs!$C$5 + (INDEX(Structure!$J$5:J$68,MATCH(1,(Structure!$B$5:$B$68=B6)*(Structure!$C$5:$C$68=C6),0)))*EPDs!$D$5) / (422.75*C6*(INDEX(Structure!$P$5:P$68,MATCH(1,(Structure!$B$5:$B$68=B6)*(Structure!$C$5:$C$68=C6),0))))</f>
        <v>3.3727845614057853E-2</v>
      </c>
    </row>
    <row r="7" spans="2:9" x14ac:dyDescent="0.25">
      <c r="B7" s="40">
        <v>250</v>
      </c>
      <c r="C7">
        <v>5</v>
      </c>
      <c r="D7">
        <v>5</v>
      </c>
      <c r="E7" s="41">
        <v>287433</v>
      </c>
      <c r="F7" s="41">
        <v>24164.400000000001</v>
      </c>
      <c r="G7" s="41">
        <f>(E7*EPDs!$C$5+F7*EPDs!$D$5)</f>
        <v>47080.2336</v>
      </c>
      <c r="H7" s="65" cm="1">
        <f t="array" ref="H7">(G7-((INDEX(Structure!$D$5:D$68,MATCH(1,(Structure!$B$5:$B$68=B7)*(Structure!$C$5:$C$68=C7),0)))*EPDs!$C$5 + (INDEX(Structure!$J$5:J$68,MATCH(1,(Structure!$B$5:$B$68=B7)*(Structure!$C$5:$C$68=C7),0)))*EPDs!$D$5))/((INDEX(Structure!$D$5:D$68,MATCH(1,(Structure!$B$5:$B$68=B7)*(Structure!$C$5:$C$68=C7),0)))*EPDs!$C$5 + (INDEX(Structure!$J$5:J$68,MATCH(1,(Structure!$B$5:$B$68=B7)*(Structure!$C$5:$C$68=C7),0)))*EPDs!$D$5)</f>
        <v>0.16761356234258659</v>
      </c>
      <c r="I7" s="42" cm="1">
        <f t="array" ref="I7">H7*((INDEX(Structure!$D$5:D$68,MATCH(1,(Structure!$B$5:$B$68=B7)*(Structure!$C$5:$C$68=C7),0)))*EPDs!$C$5 + (INDEX(Structure!$J$5:J$68,MATCH(1,(Structure!$B$5:$B$68=B7)*(Structure!$C$5:$C$68=C7),0)))*EPDs!$D$5) / (422.75*C7*(INDEX(Structure!$P$5:P$68,MATCH(1,(Structure!$B$5:$B$68=B7)*(Structure!$C$5:$C$68=C7),0))))</f>
        <v>2.5692871866276053E-2</v>
      </c>
    </row>
    <row r="8" spans="2:9" x14ac:dyDescent="0.25">
      <c r="B8" s="40">
        <v>175</v>
      </c>
      <c r="C8">
        <v>10</v>
      </c>
      <c r="D8">
        <v>10</v>
      </c>
      <c r="E8" s="41">
        <v>740430</v>
      </c>
      <c r="F8" s="41">
        <v>57303.6</v>
      </c>
      <c r="G8" s="41">
        <f>(E8*EPDs!$C$5+F8*EPDs!$D$5)</f>
        <v>117056.83439999999</v>
      </c>
      <c r="H8" s="65" cm="1">
        <f t="array" ref="H8">(G8-((INDEX(Structure!$D$5:D$68,MATCH(1,(Structure!$B$5:$B$68=B8)*(Structure!$C$5:$C$68=C8),0)))*EPDs!$C$5 + (INDEX(Structure!$J$5:J$68,MATCH(1,(Structure!$B$5:$B$68=B8)*(Structure!$C$5:$C$68=C8),0)))*EPDs!$D$5))/((INDEX(Structure!$D$5:D$68,MATCH(1,(Structure!$B$5:$B$68=B8)*(Structure!$C$5:$C$68=C8),0)))*EPDs!$C$5 + (INDEX(Structure!$J$5:J$68,MATCH(1,(Structure!$B$5:$B$68=B8)*(Structure!$C$5:$C$68=C8),0)))*EPDs!$D$5)</f>
        <v>0.21795378605023766</v>
      </c>
      <c r="I8" s="42" cm="1">
        <f t="array" ref="I8">H8*((INDEX(Structure!$D$5:D$68,MATCH(1,(Structure!$B$5:$B$68=B8)*(Structure!$C$5:$C$68=C8),0)))*EPDs!$C$5 + (INDEX(Structure!$J$5:J$68,MATCH(1,(Structure!$B$5:$B$68=B8)*(Structure!$C$5:$C$68=C8),0)))*EPDs!$D$5) / (422.75*C8*(INDEX(Structure!$P$5:P$68,MATCH(1,(Structure!$B$5:$B$68=B8)*(Structure!$C$5:$C$68=C8),0))))</f>
        <v>4.9684964865369892E-2</v>
      </c>
    </row>
    <row r="9" spans="2:9" x14ac:dyDescent="0.25">
      <c r="B9" s="40">
        <v>200</v>
      </c>
      <c r="C9">
        <v>10</v>
      </c>
      <c r="D9">
        <v>10</v>
      </c>
      <c r="E9" s="41">
        <v>740430</v>
      </c>
      <c r="F9" s="41">
        <v>57303.6</v>
      </c>
      <c r="G9" s="41">
        <f>(E9*EPDs!$C$5+F9*EPDs!$D$5)</f>
        <v>117056.83439999999</v>
      </c>
      <c r="H9" s="65" cm="1">
        <f t="array" ref="H9">(G9-((INDEX(Structure!$D$5:D$68,MATCH(1,(Structure!$B$5:$B$68=B9)*(Structure!$C$5:$C$68=C9),0)))*EPDs!$C$5 + (INDEX(Structure!$J$5:J$68,MATCH(1,(Structure!$B$5:$B$68=B9)*(Structure!$C$5:$C$68=C9),0)))*EPDs!$D$5))/((INDEX(Structure!$D$5:D$68,MATCH(1,(Structure!$B$5:$B$68=B9)*(Structure!$C$5:$C$68=C9),0)))*EPDs!$C$5 + (INDEX(Structure!$J$5:J$68,MATCH(1,(Structure!$B$5:$B$68=B9)*(Structure!$C$5:$C$68=C9),0)))*EPDs!$D$5)</f>
        <v>0.20844696025473222</v>
      </c>
      <c r="I9" s="42" cm="1">
        <f t="array" ref="I9">H9*((INDEX(Structure!$D$5:D$68,MATCH(1,(Structure!$B$5:$B$68=B9)*(Structure!$C$5:$C$68=C9),0)))*EPDs!$C$5 + (INDEX(Structure!$J$5:J$68,MATCH(1,(Structure!$B$5:$B$68=B9)*(Structure!$C$5:$C$68=C9),0)))*EPDs!$D$5) / (422.75*C9*(INDEX(Structure!$P$5:P$68,MATCH(1,(Structure!$B$5:$B$68=B9)*(Structure!$C$5:$C$68=C9),0))))</f>
        <v>4.3446872300768408E-2</v>
      </c>
    </row>
    <row r="10" spans="2:9" x14ac:dyDescent="0.25">
      <c r="B10" s="40">
        <v>225</v>
      </c>
      <c r="C10">
        <v>10</v>
      </c>
      <c r="D10">
        <v>10</v>
      </c>
      <c r="E10" s="41">
        <v>713862</v>
      </c>
      <c r="F10" s="41">
        <v>63070.8</v>
      </c>
      <c r="G10" s="41">
        <f>(E10*EPDs!$C$5+F10*EPDs!$D$5)</f>
        <v>119537.7672</v>
      </c>
      <c r="H10" s="65" cm="1">
        <f t="array" ref="H10">(G10-((INDEX(Structure!$D$5:D$68,MATCH(1,(Structure!$B$5:$B$68=B10)*(Structure!$C$5:$C$68=C10),0)))*EPDs!$C$5 + (INDEX(Structure!$J$5:J$68,MATCH(1,(Structure!$B$5:$B$68=B10)*(Structure!$C$5:$C$68=C10),0)))*EPDs!$D$5))/((INDEX(Structure!$D$5:D$68,MATCH(1,(Structure!$B$5:$B$68=B10)*(Structure!$C$5:$C$68=C10),0)))*EPDs!$C$5 + (INDEX(Structure!$J$5:J$68,MATCH(1,(Structure!$B$5:$B$68=B10)*(Structure!$C$5:$C$68=C10),0)))*EPDs!$D$5)</f>
        <v>0.26733696393203904</v>
      </c>
      <c r="I10" s="42" cm="1">
        <f t="array" ref="I10">H10*((INDEX(Structure!$D$5:D$68,MATCH(1,(Structure!$B$5:$B$68=B10)*(Structure!$C$5:$C$68=C10),0)))*EPDs!$C$5 + (INDEX(Structure!$J$5:J$68,MATCH(1,(Structure!$B$5:$B$68=B10)*(Structure!$C$5:$C$68=C10),0)))*EPDs!$D$5) / (422.75*C10*(INDEX(Structure!$P$5:P$68,MATCH(1,(Structure!$B$5:$B$68=B10)*(Structure!$C$5:$C$68=C10),0))))</f>
        <v>5.0173299778024531E-2</v>
      </c>
    </row>
    <row r="11" spans="2:9" x14ac:dyDescent="0.25">
      <c r="B11" s="40">
        <v>250</v>
      </c>
      <c r="C11">
        <v>10</v>
      </c>
      <c r="D11">
        <v>10</v>
      </c>
      <c r="E11" s="41">
        <v>766674</v>
      </c>
      <c r="F11" s="41">
        <v>63562.2</v>
      </c>
      <c r="G11" s="41">
        <f>(E11*EPDs!$C$5+F11*EPDs!$D$5)</f>
        <v>124816.1268</v>
      </c>
      <c r="H11" s="65" cm="1">
        <f t="array" ref="H11">(G11-((INDEX(Structure!$D$5:D$68,MATCH(1,(Structure!$B$5:$B$68=B11)*(Structure!$C$5:$C$68=C11),0)))*EPDs!$C$5 + (INDEX(Structure!$J$5:J$68,MATCH(1,(Structure!$B$5:$B$68=B11)*(Structure!$C$5:$C$68=C11),0)))*EPDs!$D$5))/((INDEX(Structure!$D$5:D$68,MATCH(1,(Structure!$B$5:$B$68=B11)*(Structure!$C$5:$C$68=C11),0)))*EPDs!$C$5 + (INDEX(Structure!$J$5:J$68,MATCH(1,(Structure!$B$5:$B$68=B11)*(Structure!$C$5:$C$68=C11),0)))*EPDs!$D$5)</f>
        <v>0.26268724734722859</v>
      </c>
      <c r="I11" s="42" cm="1">
        <f t="array" ref="I11">H11*((INDEX(Structure!$D$5:D$68,MATCH(1,(Structure!$B$5:$B$68=B11)*(Structure!$C$5:$C$68=C11),0)))*EPDs!$C$5 + (INDEX(Structure!$J$5:J$68,MATCH(1,(Structure!$B$5:$B$68=B11)*(Structure!$C$5:$C$68=C11),0)))*EPDs!$D$5) / (422.75*C11*(INDEX(Structure!$P$5:P$68,MATCH(1,(Structure!$B$5:$B$68=B11)*(Structure!$C$5:$C$68=C11),0))))</f>
        <v>4.6626157461277067E-2</v>
      </c>
    </row>
    <row r="12" spans="2:9" x14ac:dyDescent="0.25">
      <c r="B12" s="40">
        <v>175</v>
      </c>
      <c r="C12">
        <v>15</v>
      </c>
      <c r="D12">
        <v>15</v>
      </c>
      <c r="E12" s="41">
        <v>1598913</v>
      </c>
      <c r="F12" s="41">
        <v>102171.599999999</v>
      </c>
      <c r="G12" s="41">
        <f>(E12*EPDs!$C$5+F12*EPDs!$D$5)</f>
        <v>234354.54239999913</v>
      </c>
      <c r="H12" s="65" cm="1">
        <f t="array" ref="H12">(G12-((INDEX(Structure!$D$5:D$68,MATCH(1,(Structure!$B$5:$B$68=B12)*(Structure!$C$5:$C$68=C12),0)))*EPDs!$C$5 + (INDEX(Structure!$J$5:J$68,MATCH(1,(Structure!$B$5:$B$68=B12)*(Structure!$C$5:$C$68=C12),0)))*EPDs!$D$5))/((INDEX(Structure!$D$5:D$68,MATCH(1,(Structure!$B$5:$B$68=B12)*(Structure!$C$5:$C$68=C12),0)))*EPDs!$C$5 + (INDEX(Structure!$J$5:J$68,MATCH(1,(Structure!$B$5:$B$68=B12)*(Structure!$C$5:$C$68=C12),0)))*EPDs!$D$5)</f>
        <v>0.45557636566444354</v>
      </c>
      <c r="I12" s="42" cm="1">
        <f t="array" ref="I12">H12*((INDEX(Structure!$D$5:D$68,MATCH(1,(Structure!$B$5:$B$68=B12)*(Structure!$C$5:$C$68=C12),0)))*EPDs!$C$5 + (INDEX(Structure!$J$5:J$68,MATCH(1,(Structure!$B$5:$B$68=B12)*(Structure!$C$5:$C$68=C12),0)))*EPDs!$D$5) / (422.75*C12*(INDEX(Structure!$P$5:P$68,MATCH(1,(Structure!$B$5:$B$68=B12)*(Structure!$C$5:$C$68=C12),0))))</f>
        <v>0.10959178493963828</v>
      </c>
    </row>
    <row r="13" spans="2:9" x14ac:dyDescent="0.25">
      <c r="B13" s="40">
        <v>200</v>
      </c>
      <c r="C13">
        <v>15</v>
      </c>
      <c r="D13">
        <v>15</v>
      </c>
      <c r="E13" s="41">
        <v>1654965</v>
      </c>
      <c r="F13" s="41">
        <v>102754.8</v>
      </c>
      <c r="G13" s="41">
        <f>(E13*EPDs!$C$5+F13*EPDs!$D$5)</f>
        <v>240009.3792</v>
      </c>
      <c r="H13" s="65" cm="1">
        <f t="array" ref="H13">(G13-((INDEX(Structure!$D$5:D$68,MATCH(1,(Structure!$B$5:$B$68=B13)*(Structure!$C$5:$C$68=C13),0)))*EPDs!$C$5 + (INDEX(Structure!$J$5:J$68,MATCH(1,(Structure!$B$5:$B$68=B13)*(Structure!$C$5:$C$68=C13),0)))*EPDs!$D$5))/((INDEX(Structure!$D$5:D$68,MATCH(1,(Structure!$B$5:$B$68=B13)*(Structure!$C$5:$C$68=C13),0)))*EPDs!$C$5 + (INDEX(Structure!$J$5:J$68,MATCH(1,(Structure!$B$5:$B$68=B13)*(Structure!$C$5:$C$68=C13),0)))*EPDs!$D$5)</f>
        <v>0.41891525653498224</v>
      </c>
      <c r="I13" s="42" cm="1">
        <f t="array" ref="I13">H13*((INDEX(Structure!$D$5:D$68,MATCH(1,(Structure!$B$5:$B$68=B13)*(Structure!$C$5:$C$68=C13),0)))*EPDs!$C$5 + (INDEX(Structure!$J$5:J$68,MATCH(1,(Structure!$B$5:$B$68=B13)*(Structure!$C$5:$C$68=C13),0)))*EPDs!$D$5) / (422.75*C13*(INDEX(Structure!$P$5:P$68,MATCH(1,(Structure!$B$5:$B$68=B13)*(Structure!$C$5:$C$68=C13),0))))</f>
        <v>9.571178530966E-2</v>
      </c>
    </row>
    <row r="14" spans="2:9" x14ac:dyDescent="0.25">
      <c r="B14" s="40">
        <v>225</v>
      </c>
      <c r="C14">
        <v>15</v>
      </c>
      <c r="D14">
        <v>15</v>
      </c>
      <c r="E14" s="41">
        <v>1750059</v>
      </c>
      <c r="F14" s="41">
        <v>103532.4</v>
      </c>
      <c r="G14" s="41">
        <f>(E14*EPDs!$C$5+F14*EPDs!$D$5)</f>
        <v>249422.09759999998</v>
      </c>
      <c r="H14" s="65" cm="1">
        <f t="array" ref="H14">(G14-((INDEX(Structure!$D$5:D$68,MATCH(1,(Structure!$B$5:$B$68=B14)*(Structure!$C$5:$C$68=C14),0)))*EPDs!$C$5 + (INDEX(Structure!$J$5:J$68,MATCH(1,(Structure!$B$5:$B$68=B14)*(Structure!$C$5:$C$68=C14),0)))*EPDs!$D$5))/((INDEX(Structure!$D$5:D$68,MATCH(1,(Structure!$B$5:$B$68=B14)*(Structure!$C$5:$C$68=C14),0)))*EPDs!$C$5 + (INDEX(Structure!$J$5:J$68,MATCH(1,(Structure!$B$5:$B$68=B14)*(Structure!$C$5:$C$68=C14),0)))*EPDs!$D$5)</f>
        <v>0.41739733942021096</v>
      </c>
      <c r="I14" s="42" cm="1">
        <f t="array" ref="I14">H14*((INDEX(Structure!$D$5:D$68,MATCH(1,(Structure!$B$5:$B$68=B14)*(Structure!$C$5:$C$68=C14),0)))*EPDs!$C$5 + (INDEX(Structure!$J$5:J$68,MATCH(1,(Structure!$B$5:$B$68=B14)*(Structure!$C$5:$C$68=C14),0)))*EPDs!$D$5) / (422.75*C14*(INDEX(Structure!$P$5:P$68,MATCH(1,(Structure!$B$5:$B$68=B14)*(Structure!$C$5:$C$68=C14),0))))</f>
        <v>9.178831151292835E-2</v>
      </c>
    </row>
    <row r="15" spans="2:9" x14ac:dyDescent="0.25">
      <c r="B15" s="40">
        <v>250</v>
      </c>
      <c r="C15">
        <v>15</v>
      </c>
      <c r="D15">
        <v>15</v>
      </c>
      <c r="E15" s="41">
        <v>1825389</v>
      </c>
      <c r="F15" s="41">
        <v>111551.4</v>
      </c>
      <c r="G15" s="41">
        <f>(E15*EPDs!$C$5+F15*EPDs!$D$5)</f>
        <v>263200.68359999999</v>
      </c>
      <c r="H15" s="65" cm="1">
        <f t="array" ref="H15">(G15-((INDEX(Structure!$D$5:D$68,MATCH(1,(Structure!$B$5:$B$68=B15)*(Structure!$C$5:$C$68=C15),0)))*EPDs!$C$5 + (INDEX(Structure!$J$5:J$68,MATCH(1,(Structure!$B$5:$B$68=B15)*(Structure!$C$5:$C$68=C15),0)))*EPDs!$D$5))/((INDEX(Structure!$D$5:D$68,MATCH(1,(Structure!$B$5:$B$68=B15)*(Structure!$C$5:$C$68=C15),0)))*EPDs!$C$5 + (INDEX(Structure!$J$5:J$68,MATCH(1,(Structure!$B$5:$B$68=B15)*(Structure!$C$5:$C$68=C15),0)))*EPDs!$D$5)</f>
        <v>0.40761307354743614</v>
      </c>
      <c r="I15" s="42" cm="1">
        <f t="array" ref="I15">H15*((INDEX(Structure!$D$5:D$68,MATCH(1,(Structure!$B$5:$B$68=B15)*(Structure!$C$5:$C$68=C15),0)))*EPDs!$C$5 + (INDEX(Structure!$J$5:J$68,MATCH(1,(Structure!$B$5:$B$68=B15)*(Structure!$C$5:$C$68=C15),0)))*EPDs!$D$5) / (422.75*C15*(INDEX(Structure!$P$5:P$68,MATCH(1,(Structure!$B$5:$B$68=B15)*(Structure!$C$5:$C$68=C15),0))))</f>
        <v>8.6250672306675713E-2</v>
      </c>
    </row>
    <row r="16" spans="2:9" x14ac:dyDescent="0.25">
      <c r="B16" s="40">
        <v>175</v>
      </c>
      <c r="C16">
        <v>20</v>
      </c>
      <c r="D16">
        <v>10</v>
      </c>
      <c r="E16" s="41">
        <v>2148840</v>
      </c>
      <c r="F16" s="41">
        <v>149593.79999999999</v>
      </c>
      <c r="G16" s="41">
        <f>(E16*EPDs!$C$5+F16*EPDs!$D$5)</f>
        <v>325446.38520000002</v>
      </c>
      <c r="H16" s="65" cm="1">
        <f t="array" ref="H16">(G16-((INDEX(Structure!$D$5:D$68,MATCH(1,(Structure!$B$5:$B$68=B16)*(Structure!$C$5:$C$68=C16),0)))*EPDs!$C$5 + (INDEX(Structure!$J$5:J$68,MATCH(1,(Structure!$B$5:$B$68=B16)*(Structure!$C$5:$C$68=C16),0)))*EPDs!$D$5))/((INDEX(Structure!$D$5:D$68,MATCH(1,(Structure!$B$5:$B$68=B16)*(Structure!$C$5:$C$68=C16),0)))*EPDs!$C$5 + (INDEX(Structure!$J$5:J$68,MATCH(1,(Structure!$B$5:$B$68=B16)*(Structure!$C$5:$C$68=C16),0)))*EPDs!$D$5)</f>
        <v>0.28846351761355066</v>
      </c>
      <c r="I16" s="42" cm="1">
        <f t="array" ref="I16">H16*((INDEX(Structure!$D$5:D$68,MATCH(1,(Structure!$B$5:$B$68=B16)*(Structure!$C$5:$C$68=C16),0)))*EPDs!$C$5 + (INDEX(Structure!$J$5:J$68,MATCH(1,(Structure!$B$5:$B$68=B16)*(Structure!$C$5:$C$68=C16),0)))*EPDs!$D$5) / (422.75*C16*(INDEX(Structure!$P$5:P$68,MATCH(1,(Structure!$B$5:$B$68=B16)*(Structure!$C$5:$C$68=C16),0))))</f>
        <v>7.7835876639536963E-2</v>
      </c>
    </row>
    <row r="17" spans="2:9" x14ac:dyDescent="0.25">
      <c r="B17" s="40">
        <v>200</v>
      </c>
      <c r="C17">
        <v>20</v>
      </c>
      <c r="D17">
        <v>10</v>
      </c>
      <c r="E17" s="41">
        <v>2187396</v>
      </c>
      <c r="F17" s="41">
        <v>154885.79999999999</v>
      </c>
      <c r="G17" s="41">
        <f>(E17*EPDs!$C$5+F17*EPDs!$D$5)</f>
        <v>333512.90519999998</v>
      </c>
      <c r="H17" s="65" cm="1">
        <f t="array" ref="H17">(G17-((INDEX(Structure!$D$5:D$68,MATCH(1,(Structure!$B$5:$B$68=B17)*(Structure!$C$5:$C$68=C17),0)))*EPDs!$C$5 + (INDEX(Structure!$J$5:J$68,MATCH(1,(Structure!$B$5:$B$68=B17)*(Structure!$C$5:$C$68=C17),0)))*EPDs!$D$5))/((INDEX(Structure!$D$5:D$68,MATCH(1,(Structure!$B$5:$B$68=B17)*(Structure!$C$5:$C$68=C17),0)))*EPDs!$C$5 + (INDEX(Structure!$J$5:J$68,MATCH(1,(Structure!$B$5:$B$68=B17)*(Structure!$C$5:$C$68=C17),0)))*EPDs!$D$5)</f>
        <v>0.23132747197528822</v>
      </c>
      <c r="I17" s="42" cm="1">
        <f t="array" ref="I17">H17*((INDEX(Structure!$D$5:D$68,MATCH(1,(Structure!$B$5:$B$68=B17)*(Structure!$C$5:$C$68=C17),0)))*EPDs!$C$5 + (INDEX(Structure!$J$5:J$68,MATCH(1,(Structure!$B$5:$B$68=B17)*(Structure!$C$5:$C$68=C17),0)))*EPDs!$D$5) / (422.75*C17*(INDEX(Structure!$P$5:P$68,MATCH(1,(Structure!$B$5:$B$68=B17)*(Structure!$C$5:$C$68=C17),0))))</f>
        <v>5.9531160019509789E-2</v>
      </c>
    </row>
    <row r="18" spans="2:9" x14ac:dyDescent="0.25">
      <c r="B18" s="40">
        <v>225</v>
      </c>
      <c r="C18">
        <v>20</v>
      </c>
      <c r="D18">
        <v>10</v>
      </c>
      <c r="E18" s="41">
        <v>2397078</v>
      </c>
      <c r="F18" s="41">
        <v>155582.39999999999</v>
      </c>
      <c r="G18" s="41">
        <f>(E18*EPDs!$C$5+F18*EPDs!$D$5)</f>
        <v>353398.54560000001</v>
      </c>
      <c r="H18" s="65" cm="1">
        <f t="array" ref="H18">(G18-((INDEX(Structure!$D$5:D$68,MATCH(1,(Structure!$B$5:$B$68=B18)*(Structure!$C$5:$C$68=C18),0)))*EPDs!$C$5 + (INDEX(Structure!$J$5:J$68,MATCH(1,(Structure!$B$5:$B$68=B18)*(Structure!$C$5:$C$68=C18),0)))*EPDs!$D$5))/((INDEX(Structure!$D$5:D$68,MATCH(1,(Structure!$B$5:$B$68=B18)*(Structure!$C$5:$C$68=C18),0)))*EPDs!$C$5 + (INDEX(Structure!$J$5:J$68,MATCH(1,(Structure!$B$5:$B$68=B18)*(Structure!$C$5:$C$68=C18),0)))*EPDs!$D$5)</f>
        <v>0.23391952908510069</v>
      </c>
      <c r="I18" s="42" cm="1">
        <f t="array" ref="I18">H18*((INDEX(Structure!$D$5:D$68,MATCH(1,(Structure!$B$5:$B$68=B18)*(Structure!$C$5:$C$68=C18),0)))*EPDs!$C$5 + (INDEX(Structure!$J$5:J$68,MATCH(1,(Structure!$B$5:$B$68=B18)*(Structure!$C$5:$C$68=C18),0)))*EPDs!$D$5) / (422.75*C18*(INDEX(Structure!$P$5:P$68,MATCH(1,(Structure!$B$5:$B$68=B18)*(Structure!$C$5:$C$68=C18),0))))</f>
        <v>5.8513032324409499E-2</v>
      </c>
    </row>
    <row r="19" spans="2:9" x14ac:dyDescent="0.25">
      <c r="B19" s="43">
        <v>250</v>
      </c>
      <c r="C19" s="2">
        <v>20</v>
      </c>
      <c r="D19" s="2">
        <v>10</v>
      </c>
      <c r="E19" s="44">
        <v>2552814</v>
      </c>
      <c r="F19" s="44">
        <v>156732.6</v>
      </c>
      <c r="G19" s="44">
        <f>(E19*EPDs!$C$5+F19*EPDs!$D$5)</f>
        <v>368708.52840000001</v>
      </c>
      <c r="H19" s="66" cm="1">
        <f t="array" ref="H19">(G19-((INDEX(Structure!$D$5:D$68,MATCH(1,(Structure!$B$5:$B$68=B19)*(Structure!$C$5:$C$68=C19),0)))*EPDs!$C$5 + (INDEX(Structure!$J$5:J$68,MATCH(1,(Structure!$B$5:$B$68=B19)*(Structure!$C$5:$C$68=C19),0)))*EPDs!$D$5))/((INDEX(Structure!$D$5:D$68,MATCH(1,(Structure!$B$5:$B$68=B19)*(Structure!$C$5:$C$68=C19),0)))*EPDs!$C$5 + (INDEX(Structure!$J$5:J$68,MATCH(1,(Structure!$B$5:$B$68=B19)*(Structure!$C$5:$C$68=C19),0)))*EPDs!$D$5)</f>
        <v>0.1983184976926696</v>
      </c>
      <c r="I19" s="45" cm="1">
        <f t="array" ref="I19">H19*((INDEX(Structure!$D$5:D$68,MATCH(1,(Structure!$B$5:$B$68=B19)*(Structure!$C$5:$C$68=C19),0)))*EPDs!$C$5 + (INDEX(Structure!$J$5:J$68,MATCH(1,(Structure!$B$5:$B$68=B19)*(Structure!$C$5:$C$68=C19),0)))*EPDs!$D$5) / (422.75*C19*(INDEX(Structure!$P$5:P$68,MATCH(1,(Structure!$B$5:$B$68=B19)*(Structure!$C$5:$C$68=C19),0))))</f>
        <v>4.8417573229228898E-2</v>
      </c>
    </row>
  </sheetData>
  <mergeCells count="1">
    <mergeCell ref="B2:I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402A3-39DD-480E-9573-A59B6D391DFE}">
  <dimension ref="B2:H19"/>
  <sheetViews>
    <sheetView showOutlineSymbols="0" workbookViewId="0"/>
  </sheetViews>
  <sheetFormatPr defaultRowHeight="15" x14ac:dyDescent="0.25"/>
  <cols>
    <col min="2" max="2" width="18.5703125" bestFit="1" customWidth="1"/>
    <col min="3" max="3" width="6.85546875" customWidth="1"/>
    <col min="4" max="4" width="20.5703125" bestFit="1" customWidth="1"/>
    <col min="5" max="5" width="17.140625" bestFit="1" customWidth="1"/>
    <col min="6" max="6" width="17.140625" customWidth="1"/>
    <col min="7" max="7" width="46.7109375" bestFit="1" customWidth="1"/>
    <col min="8" max="8" width="47.140625" bestFit="1" customWidth="1"/>
  </cols>
  <sheetData>
    <row r="2" spans="2:8" x14ac:dyDescent="0.25">
      <c r="B2" s="114" t="s">
        <v>527</v>
      </c>
      <c r="C2" s="114"/>
      <c r="D2" s="114"/>
      <c r="E2" s="114"/>
      <c r="F2" s="114"/>
      <c r="G2" s="114"/>
      <c r="H2" s="114"/>
    </row>
    <row r="3" spans="2:8" ht="18" x14ac:dyDescent="0.35">
      <c r="B3" s="6" t="s">
        <v>536</v>
      </c>
      <c r="C3" s="60" t="s">
        <v>0</v>
      </c>
      <c r="D3" s="60" t="s">
        <v>1</v>
      </c>
      <c r="E3" s="35" t="s">
        <v>6</v>
      </c>
      <c r="F3" s="61" t="s">
        <v>537</v>
      </c>
      <c r="G3" s="35" t="s">
        <v>479</v>
      </c>
      <c r="H3" s="35" t="s">
        <v>498</v>
      </c>
    </row>
    <row r="4" spans="2:8" x14ac:dyDescent="0.25">
      <c r="B4" s="40">
        <v>175</v>
      </c>
      <c r="C4">
        <v>5</v>
      </c>
      <c r="D4" s="41">
        <v>239152.19999999899</v>
      </c>
      <c r="E4" s="41">
        <v>20192.88</v>
      </c>
      <c r="F4" s="41">
        <f>(D4*EPDs!$C$5+E4*EPDs!$D$5)</f>
        <v>39246.721919999909</v>
      </c>
      <c r="G4" s="42" cm="1">
        <f t="array" ref="G4">ABS(F4-((INDEX(Structure!$D$5:D$68,MATCH(1,(Structure!$B$5:$B$68=B4)*(Structure!$C$5:$C$68=C4),0)))*EPDs!$C$5 + (INDEX(Structure!$J$5:J$68,MATCH(1,(Structure!$B$5:$B$68=B4)*(Structure!$C$5:$C$68=C4),0)))*EPDs!$D$5))/((INDEX(Structure!$D$5:D$68,MATCH(1,(Structure!$B$5:$B$68=B4)*(Structure!$C$5:$C$68=C4),0)))*EPDs!$C$5 + (INDEX(Structure!$J$5:J$68,MATCH(1,(Structure!$B$5:$B$68=B4)*(Structure!$C$5:$C$68=C4),0)))*EPDs!$D$5)</f>
        <v>0.121816409099215</v>
      </c>
      <c r="H4" s="42" cm="1">
        <f t="array" ref="H4">G4*((INDEX(Structure!$D$5:D$68,MATCH(1,(Structure!$B$5:$B$68=B4)*(Structure!$C$5:$C$68=C4),0)))*EPDs!$C$5 + (INDEX(Structure!$J$5:J$68,MATCH(1,(Structure!$B$5:$B$68=B4)*(Structure!$C$5:$C$68=C4),0)))*EPDs!$D$5) / (422.75*C4*(INDEX(Structure!$P$5:P$68,MATCH(1,(Structure!$B$5:$B$68=B4)*(Structure!$C$5:$C$68=C4),0))))</f>
        <v>2.6385185190942205E-2</v>
      </c>
    </row>
    <row r="5" spans="2:8" x14ac:dyDescent="0.25">
      <c r="B5" s="40">
        <v>175</v>
      </c>
      <c r="C5">
        <v>10</v>
      </c>
      <c r="D5" s="41">
        <v>529078.799999999</v>
      </c>
      <c r="E5" s="41">
        <v>43352.160000000003</v>
      </c>
      <c r="F5" s="41">
        <f>(D5*EPDs!$C$5+E5*EPDs!$D$5)</f>
        <v>85697.994239999913</v>
      </c>
      <c r="G5" s="42" cm="1">
        <f t="array" ref="G5">ABS(F5-((INDEX(Structure!$D$5:D$68,MATCH(1,(Structure!$B$5:$B$68=B5)*(Structure!$C$5:$C$68=C5),0)))*EPDs!$C$5 + (INDEX(Structure!$J$5:J$68,MATCH(1,(Structure!$B$5:$B$68=B5)*(Structure!$C$5:$C$68=C5),0)))*EPDs!$D$5))/((INDEX(Structure!$D$5:D$68,MATCH(1,(Structure!$B$5:$B$68=B5)*(Structure!$C$5:$C$68=C5),0)))*EPDs!$C$5 + (INDEX(Structure!$J$5:J$68,MATCH(1,(Structure!$B$5:$B$68=B5)*(Structure!$C$5:$C$68=C5),0)))*EPDs!$D$5)</f>
        <v>0.10832889786809954</v>
      </c>
      <c r="H5" s="42" cm="1">
        <f t="array" ref="H5">G5*((INDEX(Structure!$D$5:D$68,MATCH(1,(Structure!$B$5:$B$68=B5)*(Structure!$C$5:$C$68=C5),0)))*EPDs!$C$5 + (INDEX(Structure!$J$5:J$68,MATCH(1,(Structure!$B$5:$B$68=B5)*(Structure!$C$5:$C$68=C5),0)))*EPDs!$D$5) / (422.75*C5*(INDEX(Structure!$P$5:P$68,MATCH(1,(Structure!$B$5:$B$68=B5)*(Structure!$C$5:$C$68=C5),0))))</f>
        <v>2.4694764803214579E-2</v>
      </c>
    </row>
    <row r="6" spans="2:8" x14ac:dyDescent="0.25">
      <c r="B6" s="40">
        <v>175</v>
      </c>
      <c r="C6">
        <v>15</v>
      </c>
      <c r="D6" s="41">
        <v>900231</v>
      </c>
      <c r="E6" s="41">
        <v>71089.679999999906</v>
      </c>
      <c r="F6" s="41">
        <f>(D6*EPDs!$C$5+E6*EPDs!$D$5)</f>
        <v>143531.83871999991</v>
      </c>
      <c r="G6" s="42" cm="1">
        <f t="array" ref="G6">ABS(F6-((INDEX(Structure!$D$5:D$68,MATCH(1,(Structure!$B$5:$B$68=B6)*(Structure!$C$5:$C$68=C6),0)))*EPDs!$C$5 + (INDEX(Structure!$J$5:J$68,MATCH(1,(Structure!$B$5:$B$68=B6)*(Structure!$C$5:$C$68=C6),0)))*EPDs!$D$5))/((INDEX(Structure!$D$5:D$68,MATCH(1,(Structure!$B$5:$B$68=B6)*(Structure!$C$5:$C$68=C6),0)))*EPDs!$C$5 + (INDEX(Structure!$J$5:J$68,MATCH(1,(Structure!$B$5:$B$68=B6)*(Structure!$C$5:$C$68=C6),0)))*EPDs!$D$5)</f>
        <v>0.10852356424735847</v>
      </c>
      <c r="H6" s="42" cm="1">
        <f t="array" ref="H6">G6*((INDEX(Structure!$D$5:D$68,MATCH(1,(Structure!$B$5:$B$68=B6)*(Structure!$C$5:$C$68=C6),0)))*EPDs!$C$5 + (INDEX(Structure!$J$5:J$68,MATCH(1,(Structure!$B$5:$B$68=B6)*(Structure!$C$5:$C$68=C6),0)))*EPDs!$D$5) / (422.75*C6*(INDEX(Structure!$P$5:P$68,MATCH(1,(Structure!$B$5:$B$68=B6)*(Structure!$C$5:$C$68=C6),0))))</f>
        <v>2.6106031853811253E-2</v>
      </c>
    </row>
    <row r="7" spans="2:8" x14ac:dyDescent="0.25">
      <c r="B7" s="40">
        <v>175</v>
      </c>
      <c r="C7">
        <v>20</v>
      </c>
      <c r="D7" s="41">
        <v>1475834.4</v>
      </c>
      <c r="E7" s="41">
        <v>107102.88</v>
      </c>
      <c r="F7" s="41">
        <f>(D7*EPDs!$C$5+E7*EPDs!$D$5)</f>
        <v>227242.62431999997</v>
      </c>
      <c r="G7" s="42" cm="1">
        <f t="array" ref="G7">ABS(F7-((INDEX(Structure!$D$5:D$68,MATCH(1,(Structure!$B$5:$B$68=B7)*(Structure!$C$5:$C$68=C7),0)))*EPDs!$C$5 + (INDEX(Structure!$J$5:J$68,MATCH(1,(Structure!$B$5:$B$68=B7)*(Structure!$C$5:$C$68=C7),0)))*EPDs!$D$5))/((INDEX(Structure!$D$5:D$68,MATCH(1,(Structure!$B$5:$B$68=B7)*(Structure!$C$5:$C$68=C7),0)))*EPDs!$C$5 + (INDEX(Structure!$J$5:J$68,MATCH(1,(Structure!$B$5:$B$68=B7)*(Structure!$C$5:$C$68=C7),0)))*EPDs!$D$5)</f>
        <v>0.10033159255049627</v>
      </c>
      <c r="H7" s="42" cm="1">
        <f t="array" ref="H7">G7*((INDEX(Structure!$D$5:D$68,MATCH(1,(Structure!$B$5:$B$68=B7)*(Structure!$C$5:$C$68=C7),0)))*EPDs!$C$5 + (INDEX(Structure!$J$5:J$68,MATCH(1,(Structure!$B$5:$B$68=B7)*(Structure!$C$5:$C$68=C7),0)))*EPDs!$D$5) / (422.75*C7*(INDEX(Structure!$P$5:P$68,MATCH(1,(Structure!$B$5:$B$68=B7)*(Structure!$C$5:$C$68=C7),0))))</f>
        <v>2.7072392118821842E-2</v>
      </c>
    </row>
    <row r="8" spans="2:8" x14ac:dyDescent="0.25">
      <c r="B8" s="40">
        <v>200</v>
      </c>
      <c r="C8">
        <v>5</v>
      </c>
      <c r="D8" s="41">
        <v>241168.19990000001</v>
      </c>
      <c r="E8" s="41">
        <v>20221.68</v>
      </c>
      <c r="F8" s="41">
        <f>(D8*EPDs!$C$5+E8*EPDs!$D$5)</f>
        <v>39456.789110800004</v>
      </c>
      <c r="G8" s="42" cm="1">
        <f t="array" ref="G8">ABS(F8-((INDEX(Structure!$D$5:D$68,MATCH(1,(Structure!$B$5:$B$68=B8)*(Structure!$C$5:$C$68=C8),0)))*EPDs!$C$5 + (INDEX(Structure!$J$5:J$68,MATCH(1,(Structure!$B$5:$B$68=B8)*(Structure!$C$5:$C$68=C8),0)))*EPDs!$D$5))/((INDEX(Structure!$D$5:D$68,MATCH(1,(Structure!$B$5:$B$68=B8)*(Structure!$C$5:$C$68=C8),0)))*EPDs!$C$5 + (INDEX(Structure!$J$5:J$68,MATCH(1,(Structure!$B$5:$B$68=B8)*(Structure!$C$5:$C$68=C8),0)))*EPDs!$D$5)</f>
        <v>8.4310663141030445E-2</v>
      </c>
      <c r="H8" s="42" cm="1">
        <f t="array" ref="H8">G8*((INDEX(Structure!$D$5:D$68,MATCH(1,(Structure!$B$5:$B$68=B8)*(Structure!$C$5:$C$68=C8),0)))*EPDs!$C$5 + (INDEX(Structure!$J$5:J$68,MATCH(1,(Structure!$B$5:$B$68=B8)*(Structure!$C$5:$C$68=C8),0)))*EPDs!$D$5) / (422.75*C8*(INDEX(Structure!$P$5:P$68,MATCH(1,(Structure!$B$5:$B$68=B8)*(Structure!$C$5:$C$68=C8),0))))</f>
        <v>1.6144016993190697E-2</v>
      </c>
    </row>
    <row r="9" spans="2:8" x14ac:dyDescent="0.25">
      <c r="B9" s="40">
        <v>200</v>
      </c>
      <c r="C9">
        <v>10</v>
      </c>
      <c r="D9" s="41">
        <v>540944.39989999996</v>
      </c>
      <c r="E9" s="41">
        <v>43100.160000000003</v>
      </c>
      <c r="F9" s="41">
        <f>(D9*EPDs!$C$5+E9*EPDs!$D$5)</f>
        <v>86574.421430799994</v>
      </c>
      <c r="G9" s="42" cm="1">
        <f t="array" ref="G9">ABS(F9-((INDEX(Structure!$D$5:D$68,MATCH(1,(Structure!$B$5:$B$68=B9)*(Structure!$C$5:$C$68=C9),0)))*EPDs!$C$5 + (INDEX(Structure!$J$5:J$68,MATCH(1,(Structure!$B$5:$B$68=B9)*(Structure!$C$5:$C$68=C9),0)))*EPDs!$D$5))/((INDEX(Structure!$D$5:D$68,MATCH(1,(Structure!$B$5:$B$68=B9)*(Structure!$C$5:$C$68=C9),0)))*EPDs!$C$5 + (INDEX(Structure!$J$5:J$68,MATCH(1,(Structure!$B$5:$B$68=B9)*(Structure!$C$5:$C$68=C9),0)))*EPDs!$D$5)</f>
        <v>0.10624102428433341</v>
      </c>
      <c r="H9" s="42" cm="1">
        <f t="array" ref="H9">G9*((INDEX(Structure!$D$5:D$68,MATCH(1,(Structure!$B$5:$B$68=B9)*(Structure!$C$5:$C$68=C9),0)))*EPDs!$C$5 + (INDEX(Structure!$J$5:J$68,MATCH(1,(Structure!$B$5:$B$68=B9)*(Structure!$C$5:$C$68=C9),0)))*EPDs!$D$5) / (422.75*C9*(INDEX(Structure!$P$5:P$68,MATCH(1,(Structure!$B$5:$B$68=B9)*(Structure!$C$5:$C$68=C9),0))))</f>
        <v>2.2143955515319051E-2</v>
      </c>
    </row>
    <row r="10" spans="2:8" x14ac:dyDescent="0.25">
      <c r="B10" s="40">
        <v>200</v>
      </c>
      <c r="C10">
        <v>15</v>
      </c>
      <c r="D10" s="41">
        <v>943939.8</v>
      </c>
      <c r="E10" s="41">
        <v>72901.19999999</v>
      </c>
      <c r="F10" s="41">
        <f>(D10*EPDs!$C$5+E10*EPDs!$D$5)</f>
        <v>149100.08639999147</v>
      </c>
      <c r="G10" s="42" cm="1">
        <f t="array" ref="G10">ABS(F10-((INDEX(Structure!$D$5:D$68,MATCH(1,(Structure!$B$5:$B$68=B10)*(Structure!$C$5:$C$68=C10),0)))*EPDs!$C$5 + (INDEX(Structure!$J$5:J$68,MATCH(1,(Structure!$B$5:$B$68=B10)*(Structure!$C$5:$C$68=C10),0)))*EPDs!$D$5))/((INDEX(Structure!$D$5:D$68,MATCH(1,(Structure!$B$5:$B$68=B10)*(Structure!$C$5:$C$68=C10),0)))*EPDs!$C$5 + (INDEX(Structure!$J$5:J$68,MATCH(1,(Structure!$B$5:$B$68=B10)*(Structure!$C$5:$C$68=C10),0)))*EPDs!$D$5)</f>
        <v>0.11853283380505523</v>
      </c>
      <c r="H10" s="42" cm="1">
        <f t="array" ref="H10">G10*((INDEX(Structure!$D$5:D$68,MATCH(1,(Structure!$B$5:$B$68=B10)*(Structure!$C$5:$C$68=C10),0)))*EPDs!$C$5 + (INDEX(Structure!$J$5:J$68,MATCH(1,(Structure!$B$5:$B$68=B10)*(Structure!$C$5:$C$68=C10),0)))*EPDs!$D$5) / (422.75*C10*(INDEX(Structure!$P$5:P$68,MATCH(1,(Structure!$B$5:$B$68=B10)*(Structure!$C$5:$C$68=C10),0))))</f>
        <v>2.7081823744339265E-2</v>
      </c>
    </row>
    <row r="11" spans="2:8" x14ac:dyDescent="0.25">
      <c r="B11" s="40">
        <v>200</v>
      </c>
      <c r="C11">
        <v>20</v>
      </c>
      <c r="D11" s="41">
        <v>1561111.2</v>
      </c>
      <c r="E11" s="41">
        <v>109141.92</v>
      </c>
      <c r="F11" s="41">
        <f>(D11*EPDs!$C$5+E11*EPDs!$D$5)</f>
        <v>236829.43007999999</v>
      </c>
      <c r="G11" s="42" cm="1">
        <f t="array" ref="G11">ABS(F11-((INDEX(Structure!$D$5:D$68,MATCH(1,(Structure!$B$5:$B$68=B11)*(Structure!$C$5:$C$68=C11),0)))*EPDs!$C$5 + (INDEX(Structure!$J$5:J$68,MATCH(1,(Structure!$B$5:$B$68=B11)*(Structure!$C$5:$C$68=C11),0)))*EPDs!$D$5))/((INDEX(Structure!$D$5:D$68,MATCH(1,(Structure!$B$5:$B$68=B11)*(Structure!$C$5:$C$68=C11),0)))*EPDs!$C$5 + (INDEX(Structure!$J$5:J$68,MATCH(1,(Structure!$B$5:$B$68=B11)*(Structure!$C$5:$C$68=C11),0)))*EPDs!$D$5)</f>
        <v>0.12562728793094183</v>
      </c>
      <c r="H11" s="42" cm="1">
        <f t="array" ref="H11">G11*((INDEX(Structure!$D$5:D$68,MATCH(1,(Structure!$B$5:$B$68=B11)*(Structure!$C$5:$C$68=C11),0)))*EPDs!$C$5 + (INDEX(Structure!$J$5:J$68,MATCH(1,(Structure!$B$5:$B$68=B11)*(Structure!$C$5:$C$68=C11),0)))*EPDs!$D$5) / (422.75*C11*(INDEX(Structure!$P$5:P$68,MATCH(1,(Structure!$B$5:$B$68=B11)*(Structure!$C$5:$C$68=C11),0))))</f>
        <v>3.2329658543248395E-2</v>
      </c>
    </row>
    <row r="12" spans="2:8" x14ac:dyDescent="0.25">
      <c r="B12" s="40">
        <v>225</v>
      </c>
      <c r="C12">
        <v>5</v>
      </c>
      <c r="D12" s="41">
        <v>243414.59999999899</v>
      </c>
      <c r="E12" s="41">
        <v>20250.48</v>
      </c>
      <c r="F12" s="41">
        <f>(D12*EPDs!$C$5+E12*EPDs!$D$5)</f>
        <v>39688.05311999991</v>
      </c>
      <c r="G12" s="42" cm="1">
        <f t="array" ref="G12">ABS(F12-((INDEX(Structure!$D$5:D$68,MATCH(1,(Structure!$B$5:$B$68=B12)*(Structure!$C$5:$C$68=C12),0)))*EPDs!$C$5 + (INDEX(Structure!$J$5:J$68,MATCH(1,(Structure!$B$5:$B$68=B12)*(Structure!$C$5:$C$68=C12),0)))*EPDs!$D$5))/((INDEX(Structure!$D$5:D$68,MATCH(1,(Structure!$B$5:$B$68=B12)*(Structure!$C$5:$C$68=C12),0)))*EPDs!$C$5 + (INDEX(Structure!$J$5:J$68,MATCH(1,(Structure!$B$5:$B$68=B12)*(Structure!$C$5:$C$68=C12),0)))*EPDs!$D$5)</f>
        <v>1.6362371539783954E-2</v>
      </c>
      <c r="H12" s="42" cm="1">
        <f t="array" ref="H12">G12*((INDEX(Structure!$D$5:D$68,MATCH(1,(Structure!$B$5:$B$68=B12)*(Structure!$C$5:$C$68=C12),0)))*EPDs!$C$5 + (INDEX(Structure!$J$5:J$68,MATCH(1,(Structure!$B$5:$B$68=B12)*(Structure!$C$5:$C$68=C12),0)))*EPDs!$D$5) / (422.75*C12*(INDEX(Structure!$P$5:P$68,MATCH(1,(Structure!$B$5:$B$68=B12)*(Structure!$C$5:$C$68=C12),0))))</f>
        <v>2.6833055884640526E-3</v>
      </c>
    </row>
    <row r="13" spans="2:8" x14ac:dyDescent="0.25">
      <c r="B13" s="40">
        <v>225</v>
      </c>
      <c r="C13">
        <v>10</v>
      </c>
      <c r="D13" s="41">
        <v>545926.799999999</v>
      </c>
      <c r="E13" s="41">
        <v>43692.479999999901</v>
      </c>
      <c r="F13" s="41">
        <f>(D13*EPDs!$C$5+E13*EPDs!$D$5)</f>
        <v>87538.643519999809</v>
      </c>
      <c r="G13" s="42" cm="1">
        <f t="array" ref="G13">ABS(F13-((INDEX(Structure!$D$5:D$68,MATCH(1,(Structure!$B$5:$B$68=B13)*(Structure!$C$5:$C$68=C13),0)))*EPDs!$C$5 + (INDEX(Structure!$J$5:J$68,MATCH(1,(Structure!$B$5:$B$68=B13)*(Structure!$C$5:$C$68=C13),0)))*EPDs!$D$5))/((INDEX(Structure!$D$5:D$68,MATCH(1,(Structure!$B$5:$B$68=B13)*(Structure!$C$5:$C$68=C13),0)))*EPDs!$C$5 + (INDEX(Structure!$J$5:J$68,MATCH(1,(Structure!$B$5:$B$68=B13)*(Structure!$C$5:$C$68=C13),0)))*EPDs!$D$5)</f>
        <v>7.1917091108544509E-2</v>
      </c>
      <c r="H13" s="42" cm="1">
        <f t="array" ref="H13">G13*((INDEX(Structure!$D$5:D$68,MATCH(1,(Structure!$B$5:$B$68=B13)*(Structure!$C$5:$C$68=C13),0)))*EPDs!$C$5 + (INDEX(Structure!$J$5:J$68,MATCH(1,(Structure!$B$5:$B$68=B13)*(Structure!$C$5:$C$68=C13),0)))*EPDs!$D$5) / (422.75*C13*(INDEX(Structure!$P$5:P$68,MATCH(1,(Structure!$B$5:$B$68=B13)*(Structure!$C$5:$C$68=C13),0))))</f>
        <v>1.3497264718955187E-2</v>
      </c>
    </row>
    <row r="14" spans="2:8" x14ac:dyDescent="0.25">
      <c r="B14" s="40">
        <v>225</v>
      </c>
      <c r="C14">
        <v>15</v>
      </c>
      <c r="D14" s="41">
        <v>980736.6</v>
      </c>
      <c r="E14" s="41">
        <v>73796.879999999903</v>
      </c>
      <c r="F14" s="41">
        <f>(D14*EPDs!$C$5+E14*EPDs!$D$5)</f>
        <v>153250.30271999992</v>
      </c>
      <c r="G14" s="42" cm="1">
        <f t="array" ref="G14">ABS(F14-((INDEX(Structure!$D$5:D$68,MATCH(1,(Structure!$B$5:$B$68=B14)*(Structure!$C$5:$C$68=C14),0)))*EPDs!$C$5 + (INDEX(Structure!$J$5:J$68,MATCH(1,(Structure!$B$5:$B$68=B14)*(Structure!$C$5:$C$68=C14),0)))*EPDs!$D$5))/((INDEX(Structure!$D$5:D$68,MATCH(1,(Structure!$B$5:$B$68=B14)*(Structure!$C$5:$C$68=C14),0)))*EPDs!$C$5 + (INDEX(Structure!$J$5:J$68,MATCH(1,(Structure!$B$5:$B$68=B14)*(Structure!$C$5:$C$68=C14),0)))*EPDs!$D$5)</f>
        <v>0.12912058141287228</v>
      </c>
      <c r="H14" s="42" cm="1">
        <f t="array" ref="H14">G14*((INDEX(Structure!$D$5:D$68,MATCH(1,(Structure!$B$5:$B$68=B14)*(Structure!$C$5:$C$68=C14),0)))*EPDs!$C$5 + (INDEX(Structure!$J$5:J$68,MATCH(1,(Structure!$B$5:$B$68=B14)*(Structure!$C$5:$C$68=C14),0)))*EPDs!$D$5) / (422.75*C14*(INDEX(Structure!$P$5:P$68,MATCH(1,(Structure!$B$5:$B$68=B14)*(Structure!$C$5:$C$68=C14),0))))</f>
        <v>2.8394431468868317E-2</v>
      </c>
    </row>
    <row r="15" spans="2:8" x14ac:dyDescent="0.25">
      <c r="B15" s="40">
        <v>225</v>
      </c>
      <c r="C15">
        <v>20</v>
      </c>
      <c r="D15" s="41">
        <v>1638650.4</v>
      </c>
      <c r="E15" s="41">
        <v>113098.55999999899</v>
      </c>
      <c r="F15" s="41">
        <f>(D15*EPDs!$C$5+E15*EPDs!$D$5)</f>
        <v>247342.00703999912</v>
      </c>
      <c r="G15" s="42" cm="1">
        <f t="array" ref="G15">ABS(F15-((INDEX(Structure!$D$5:D$68,MATCH(1,(Structure!$B$5:$B$68=B15)*(Structure!$C$5:$C$68=C15),0)))*EPDs!$C$5 + (INDEX(Structure!$J$5:J$68,MATCH(1,(Structure!$B$5:$B$68=B15)*(Structure!$C$5:$C$68=C15),0)))*EPDs!$D$5))/((INDEX(Structure!$D$5:D$68,MATCH(1,(Structure!$B$5:$B$68=B15)*(Structure!$C$5:$C$68=C15),0)))*EPDs!$C$5 + (INDEX(Structure!$J$5:J$68,MATCH(1,(Structure!$B$5:$B$68=B15)*(Structure!$C$5:$C$68=C15),0)))*EPDs!$D$5)</f>
        <v>0.13638543041655526</v>
      </c>
      <c r="H15" s="42" cm="1">
        <f t="array" ref="H15">G15*((INDEX(Structure!$D$5:D$68,MATCH(1,(Structure!$B$5:$B$68=B15)*(Structure!$C$5:$C$68=C15),0)))*EPDs!$C$5 + (INDEX(Structure!$J$5:J$68,MATCH(1,(Structure!$B$5:$B$68=B15)*(Structure!$C$5:$C$68=C15),0)))*EPDs!$D$5) / (422.75*C15*(INDEX(Structure!$P$5:P$68,MATCH(1,(Structure!$B$5:$B$68=B15)*(Structure!$C$5:$C$68=C15),0))))</f>
        <v>3.4115685551158632E-2</v>
      </c>
    </row>
    <row r="16" spans="2:8" x14ac:dyDescent="0.25">
      <c r="B16" s="40">
        <v>250</v>
      </c>
      <c r="C16">
        <v>5</v>
      </c>
      <c r="D16" s="41">
        <v>243414.59999999899</v>
      </c>
      <c r="E16" s="41">
        <v>20250.48</v>
      </c>
      <c r="F16" s="41">
        <f>(D16*EPDs!$C$5+E16*EPDs!$D$5)</f>
        <v>39688.05311999991</v>
      </c>
      <c r="G16" s="42" cm="1">
        <f t="array" ref="G16">ABS(F16-((INDEX(Structure!$D$5:D$68,MATCH(1,(Structure!$B$5:$B$68=B16)*(Structure!$C$5:$C$68=C16),0)))*EPDs!$C$5 + (INDEX(Structure!$J$5:J$68,MATCH(1,(Structure!$B$5:$B$68=B16)*(Structure!$C$5:$C$68=C16),0)))*EPDs!$D$5))/((INDEX(Structure!$D$5:D$68,MATCH(1,(Structure!$B$5:$B$68=B16)*(Structure!$C$5:$C$68=C16),0)))*EPDs!$C$5 + (INDEX(Structure!$J$5:J$68,MATCH(1,(Structure!$B$5:$B$68=B16)*(Structure!$C$5:$C$68=C16),0)))*EPDs!$D$5)</f>
        <v>1.5716245598983117E-2</v>
      </c>
      <c r="H16" s="42" cm="1">
        <f t="array" ref="H16">G16*((INDEX(Structure!$D$5:D$68,MATCH(1,(Structure!$B$5:$B$68=B16)*(Structure!$C$5:$C$68=C16),0)))*EPDs!$C$5 + (INDEX(Structure!$J$5:J$68,MATCH(1,(Structure!$B$5:$B$68=B16)*(Structure!$C$5:$C$68=C16),0)))*EPDs!$D$5) / (422.75*C16*(INDEX(Structure!$P$5:P$68,MATCH(1,(Structure!$B$5:$B$68=B16)*(Structure!$C$5:$C$68=C16),0))))</f>
        <v>2.4090859877333652E-3</v>
      </c>
    </row>
    <row r="17" spans="2:8" x14ac:dyDescent="0.25">
      <c r="B17" s="40">
        <v>250</v>
      </c>
      <c r="C17">
        <v>10</v>
      </c>
      <c r="D17" s="41">
        <v>545926.799999999</v>
      </c>
      <c r="E17" s="41">
        <v>44691.359999999899</v>
      </c>
      <c r="F17" s="41">
        <f>(D17*EPDs!$C$5+E17*EPDs!$D$5)</f>
        <v>88391.687039999815</v>
      </c>
      <c r="G17" s="42" cm="1">
        <f t="array" ref="G17">ABS(F17-((INDEX(Structure!$D$5:D$68,MATCH(1,(Structure!$B$5:$B$68=B17)*(Structure!$C$5:$C$68=C17),0)))*EPDs!$C$5 + (INDEX(Structure!$J$5:J$68,MATCH(1,(Structure!$B$5:$B$68=B17)*(Structure!$C$5:$C$68=C17),0)))*EPDs!$D$5))/((INDEX(Structure!$D$5:D$68,MATCH(1,(Structure!$B$5:$B$68=B17)*(Structure!$C$5:$C$68=C17),0)))*EPDs!$C$5 + (INDEX(Structure!$J$5:J$68,MATCH(1,(Structure!$B$5:$B$68=B17)*(Structure!$C$5:$C$68=C17),0)))*EPDs!$D$5)</f>
        <v>0.10579619109831995</v>
      </c>
      <c r="H17" s="42" cm="1">
        <f t="array" ref="H17">G17*((INDEX(Structure!$D$5:D$68,MATCH(1,(Structure!$B$5:$B$68=B17)*(Structure!$C$5:$C$68=C17),0)))*EPDs!$C$5 + (INDEX(Structure!$J$5:J$68,MATCH(1,(Structure!$B$5:$B$68=B17)*(Structure!$C$5:$C$68=C17),0)))*EPDs!$D$5) / (422.75*C17*(INDEX(Structure!$P$5:P$68,MATCH(1,(Structure!$B$5:$B$68=B17)*(Structure!$C$5:$C$68=C17),0))))</f>
        <v>1.8778490066680687E-2</v>
      </c>
    </row>
    <row r="18" spans="2:8" x14ac:dyDescent="0.25">
      <c r="B18" s="40">
        <v>250</v>
      </c>
      <c r="C18">
        <v>15</v>
      </c>
      <c r="D18" s="41">
        <v>1039565.4</v>
      </c>
      <c r="E18" s="41">
        <v>75068.879999999903</v>
      </c>
      <c r="F18" s="41">
        <f>(D18*EPDs!$C$5+E18*EPDs!$D$5)</f>
        <v>159748.8403199999</v>
      </c>
      <c r="G18" s="42" cm="1">
        <f t="array" ref="G18">ABS(F18-((INDEX(Structure!$D$5:D$68,MATCH(1,(Structure!$B$5:$B$68=B18)*(Structure!$C$5:$C$68=C18),0)))*EPDs!$C$5 + (INDEX(Structure!$J$5:J$68,MATCH(1,(Structure!$B$5:$B$68=B18)*(Structure!$C$5:$C$68=C18),0)))*EPDs!$D$5))/((INDEX(Structure!$D$5:D$68,MATCH(1,(Structure!$B$5:$B$68=B18)*(Structure!$C$5:$C$68=C18),0)))*EPDs!$C$5 + (INDEX(Structure!$J$5:J$68,MATCH(1,(Structure!$B$5:$B$68=B18)*(Structure!$C$5:$C$68=C18),0)))*EPDs!$D$5)</f>
        <v>0.14565360149211382</v>
      </c>
      <c r="H18" s="42" cm="1">
        <f t="array" ref="H18">G18*((INDEX(Structure!$D$5:D$68,MATCH(1,(Structure!$B$5:$B$68=B18)*(Structure!$C$5:$C$68=C18),0)))*EPDs!$C$5 + (INDEX(Structure!$J$5:J$68,MATCH(1,(Structure!$B$5:$B$68=B18)*(Structure!$C$5:$C$68=C18),0)))*EPDs!$D$5) / (422.75*C18*(INDEX(Structure!$P$5:P$68,MATCH(1,(Structure!$B$5:$B$68=B18)*(Structure!$C$5:$C$68=C18),0))))</f>
        <v>3.082021129315287E-2</v>
      </c>
    </row>
    <row r="19" spans="2:8" x14ac:dyDescent="0.25">
      <c r="B19" s="43">
        <v>250</v>
      </c>
      <c r="C19" s="2">
        <v>20</v>
      </c>
      <c r="D19" s="44">
        <v>1762135.2</v>
      </c>
      <c r="E19" s="44">
        <v>116316.959999999</v>
      </c>
      <c r="F19" s="44">
        <f>(D19*EPDs!$C$5+E19*EPDs!$D$5)</f>
        <v>261451.12223999912</v>
      </c>
      <c r="G19" s="45" cm="1">
        <f t="array" ref="G19">ABS(F19-((INDEX(Structure!$D$5:D$68,MATCH(1,(Structure!$B$5:$B$68=B19)*(Structure!$C$5:$C$68=C19),0)))*EPDs!$C$5 + (INDEX(Structure!$J$5:J$68,MATCH(1,(Structure!$B$5:$B$68=B19)*(Structure!$C$5:$C$68=C19),0)))*EPDs!$D$5))/((INDEX(Structure!$D$5:D$68,MATCH(1,(Structure!$B$5:$B$68=B19)*(Structure!$C$5:$C$68=C19),0)))*EPDs!$C$5 + (INDEX(Structure!$J$5:J$68,MATCH(1,(Structure!$B$5:$B$68=B19)*(Structure!$C$5:$C$68=C19),0)))*EPDs!$D$5)</f>
        <v>0.15027266284763741</v>
      </c>
      <c r="H19" s="45" cm="1">
        <f t="array" ref="H19">G19*((INDEX(Structure!$D$5:D$68,MATCH(1,(Structure!$B$5:$B$68=B19)*(Structure!$C$5:$C$68=C19),0)))*EPDs!$C$5 + (INDEX(Structure!$J$5:J$68,MATCH(1,(Structure!$B$5:$B$68=B19)*(Structure!$C$5:$C$68=C19),0)))*EPDs!$D$5) / (422.75*C19*(INDEX(Structure!$P$5:P$68,MATCH(1,(Structure!$B$5:$B$68=B19)*(Structure!$C$5:$C$68=C19),0))))</f>
        <v>3.6687640045821326E-2</v>
      </c>
    </row>
  </sheetData>
  <mergeCells count="1">
    <mergeCell ref="B2:H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44919-4809-41B6-ADB4-198FD9B0DBC4}">
  <dimension ref="B2:L20"/>
  <sheetViews>
    <sheetView showOutlineSymbols="0" workbookViewId="0"/>
  </sheetViews>
  <sheetFormatPr defaultRowHeight="15" x14ac:dyDescent="0.25"/>
  <cols>
    <col min="2" max="2" width="19.42578125" bestFit="1" customWidth="1"/>
    <col min="3" max="3" width="6.85546875" bestFit="1" customWidth="1"/>
    <col min="4" max="4" width="11.7109375" bestFit="1" customWidth="1"/>
    <col min="5" max="6" width="8.85546875" bestFit="1" customWidth="1"/>
    <col min="7" max="7" width="13.42578125" bestFit="1" customWidth="1"/>
    <col min="8" max="8" width="11.7109375" bestFit="1" customWidth="1"/>
    <col min="9" max="10" width="8.85546875" bestFit="1" customWidth="1"/>
    <col min="11" max="11" width="13.42578125" bestFit="1" customWidth="1"/>
    <col min="12" max="12" width="11.28515625" customWidth="1"/>
  </cols>
  <sheetData>
    <row r="2" spans="2:12" x14ac:dyDescent="0.25">
      <c r="B2" s="98" t="s">
        <v>532</v>
      </c>
      <c r="C2" s="99"/>
      <c r="D2" s="99"/>
      <c r="E2" s="99"/>
      <c r="F2" s="99"/>
      <c r="G2" s="99"/>
      <c r="H2" s="99"/>
      <c r="I2" s="99"/>
      <c r="J2" s="99"/>
      <c r="K2" s="99"/>
      <c r="L2" s="100"/>
    </row>
    <row r="3" spans="2:12" x14ac:dyDescent="0.25">
      <c r="B3" s="118" t="s">
        <v>478</v>
      </c>
      <c r="C3" s="95"/>
      <c r="D3" s="115" t="s">
        <v>476</v>
      </c>
      <c r="E3" s="116"/>
      <c r="F3" s="116"/>
      <c r="G3" s="117"/>
      <c r="H3" s="118" t="s">
        <v>477</v>
      </c>
      <c r="I3" s="95"/>
      <c r="J3" s="95"/>
      <c r="K3" s="119"/>
      <c r="L3" s="47"/>
    </row>
    <row r="4" spans="2:12" ht="18" x14ac:dyDescent="0.35">
      <c r="B4" s="6" t="s">
        <v>536</v>
      </c>
      <c r="C4" s="7" t="s">
        <v>0</v>
      </c>
      <c r="D4" s="6" t="s">
        <v>473</v>
      </c>
      <c r="E4" s="7" t="s">
        <v>474</v>
      </c>
      <c r="F4" s="7" t="s">
        <v>538</v>
      </c>
      <c r="G4" s="8" t="s">
        <v>14</v>
      </c>
      <c r="H4" s="6" t="s">
        <v>473</v>
      </c>
      <c r="I4" s="7" t="s">
        <v>474</v>
      </c>
      <c r="J4" s="7" t="s">
        <v>538</v>
      </c>
      <c r="K4" s="8" t="s">
        <v>14</v>
      </c>
      <c r="L4" s="8" t="s">
        <v>475</v>
      </c>
    </row>
    <row r="5" spans="2:12" x14ac:dyDescent="0.25">
      <c r="B5" s="40">
        <v>175</v>
      </c>
      <c r="C5">
        <v>5</v>
      </c>
      <c r="D5" s="41">
        <v>182000</v>
      </c>
      <c r="E5" s="41">
        <v>4797.4589999999998</v>
      </c>
      <c r="F5" s="41">
        <f>D5*EPDs!$C$5+E5*EPDs!$D$5</f>
        <v>20841.029986000001</v>
      </c>
      <c r="G5" s="48">
        <f>F5/(422.75*C5)</f>
        <v>9.8597421577764646</v>
      </c>
      <c r="H5" s="41">
        <v>179000</v>
      </c>
      <c r="I5" s="41">
        <v>4687.259</v>
      </c>
      <c r="J5" s="41">
        <f>H5*EPDs!$C$6+I5*EPDs!$D$6</f>
        <v>22976.919185999999</v>
      </c>
      <c r="K5" s="48">
        <f>J5/(422.75*C5)</f>
        <v>10.870216054878769</v>
      </c>
      <c r="L5" s="49">
        <f>(K5-G5)/G5</f>
        <v>0.10248481967708811</v>
      </c>
    </row>
    <row r="6" spans="2:12" x14ac:dyDescent="0.25">
      <c r="B6" s="40">
        <v>175</v>
      </c>
      <c r="C6" s="50">
        <v>10</v>
      </c>
      <c r="D6" s="41">
        <v>459000</v>
      </c>
      <c r="E6" s="41">
        <v>7569.0439999999999</v>
      </c>
      <c r="F6" s="41">
        <f>D6*EPDs!$C$5+E6*EPDs!$D$5</f>
        <v>48691.963576000002</v>
      </c>
      <c r="G6" s="48">
        <f t="shared" ref="G6:G20" si="0">F6/(422.75*C6)</f>
        <v>11.517909775517445</v>
      </c>
      <c r="H6" s="41">
        <v>464000</v>
      </c>
      <c r="I6" s="41">
        <v>8369.9329999999991</v>
      </c>
      <c r="J6" s="41">
        <f>H6*EPDs!$C$6+I6*EPDs!$D$6</f>
        <v>56331.922782000001</v>
      </c>
      <c r="K6" s="48">
        <f t="shared" ref="K6:K20" si="1">J6/(422.75*C6)</f>
        <v>13.325114791720875</v>
      </c>
      <c r="L6" s="49">
        <f t="shared" ref="L6:L19" si="2">(K6-G6)/G6</f>
        <v>0.15690390456477077</v>
      </c>
    </row>
    <row r="7" spans="2:12" x14ac:dyDescent="0.25">
      <c r="B7" s="40">
        <v>175</v>
      </c>
      <c r="C7">
        <v>15</v>
      </c>
      <c r="D7" s="41">
        <v>830000</v>
      </c>
      <c r="E7" s="41">
        <v>18100.041999999998</v>
      </c>
      <c r="F7" s="41">
        <f>D7*EPDs!$C$5+E7*EPDs!$D$5</f>
        <v>91817.435868</v>
      </c>
      <c r="G7" s="48">
        <f t="shared" si="0"/>
        <v>14.479390635600236</v>
      </c>
      <c r="H7" s="41">
        <v>888000</v>
      </c>
      <c r="I7" s="41">
        <v>22030.723999999998</v>
      </c>
      <c r="J7" s="41">
        <f>H7*EPDs!$C$6+I7*EPDs!$D$6</f>
        <v>112942.238296</v>
      </c>
      <c r="K7" s="48">
        <f t="shared" si="1"/>
        <v>17.810721592115119</v>
      </c>
      <c r="L7" s="49">
        <f t="shared" si="2"/>
        <v>0.23007397482074937</v>
      </c>
    </row>
    <row r="8" spans="2:12" x14ac:dyDescent="0.25">
      <c r="B8" s="40">
        <v>175</v>
      </c>
      <c r="C8">
        <v>20</v>
      </c>
      <c r="D8" s="41">
        <v>1150000</v>
      </c>
      <c r="E8" s="41">
        <v>24995.503000000001</v>
      </c>
      <c r="F8" s="41">
        <f>D8*EPDs!$C$5+E8*EPDs!$D$5</f>
        <v>127146.159562</v>
      </c>
      <c r="G8" s="48">
        <f t="shared" si="0"/>
        <v>15.037984572678889</v>
      </c>
      <c r="H8" s="41">
        <v>1150000</v>
      </c>
      <c r="I8" s="41">
        <v>37327.654999999999</v>
      </c>
      <c r="J8" s="41">
        <f>H8*EPDs!$C$6+I8*EPDs!$D$6</f>
        <v>153777.81737</v>
      </c>
      <c r="K8" s="48">
        <f t="shared" si="1"/>
        <v>18.187796259018334</v>
      </c>
      <c r="L8" s="49">
        <f t="shared" si="2"/>
        <v>0.20945703668708668</v>
      </c>
    </row>
    <row r="9" spans="2:12" x14ac:dyDescent="0.25">
      <c r="B9" s="40">
        <v>200</v>
      </c>
      <c r="C9">
        <v>5</v>
      </c>
      <c r="D9" s="41">
        <v>203000</v>
      </c>
      <c r="E9" s="41">
        <v>6325.6720000000005</v>
      </c>
      <c r="F9" s="41">
        <f>D9*EPDs!$C$5+E9*EPDs!$D$5</f>
        <v>24078.123888000002</v>
      </c>
      <c r="G9" s="48">
        <f t="shared" si="0"/>
        <v>11.39118811969249</v>
      </c>
      <c r="H9" s="41">
        <v>204000</v>
      </c>
      <c r="I9" s="41">
        <v>6742.6140000000005</v>
      </c>
      <c r="J9" s="41">
        <f>H9*EPDs!$C$6+I9*EPDs!$D$6</f>
        <v>27382.192356</v>
      </c>
      <c r="K9" s="48">
        <f t="shared" si="1"/>
        <v>12.954319269544648</v>
      </c>
      <c r="L9" s="49">
        <f t="shared" si="2"/>
        <v>0.13722283693567472</v>
      </c>
    </row>
    <row r="10" spans="2:12" x14ac:dyDescent="0.25">
      <c r="B10" s="40">
        <v>200</v>
      </c>
      <c r="C10">
        <v>10</v>
      </c>
      <c r="D10" s="41">
        <v>464000</v>
      </c>
      <c r="E10" s="41">
        <v>9970.0889999999999</v>
      </c>
      <c r="F10" s="41">
        <f>D10*EPDs!$C$5+E10*EPDs!$D$5</f>
        <v>51202.456006</v>
      </c>
      <c r="G10" s="48">
        <f t="shared" si="0"/>
        <v>12.111757777882909</v>
      </c>
      <c r="H10" s="41">
        <v>479533</v>
      </c>
      <c r="I10" s="41">
        <v>10041.575700000001</v>
      </c>
      <c r="J10" s="41">
        <f>H10*EPDs!$C$6+I10*EPDs!$D$6</f>
        <v>59406.003647799997</v>
      </c>
      <c r="K10" s="48">
        <f t="shared" si="1"/>
        <v>14.052277622188054</v>
      </c>
      <c r="L10" s="49">
        <f t="shared" si="2"/>
        <v>0.160217854409927</v>
      </c>
    </row>
    <row r="11" spans="2:12" x14ac:dyDescent="0.25">
      <c r="B11" s="40">
        <v>200</v>
      </c>
      <c r="C11">
        <v>15</v>
      </c>
      <c r="D11" s="41">
        <v>824000</v>
      </c>
      <c r="E11" s="41">
        <v>18955.983</v>
      </c>
      <c r="F11" s="41">
        <f>D11*EPDs!$C$5+E11*EPDs!$D$5</f>
        <v>91996.409482000003</v>
      </c>
      <c r="G11" s="48">
        <f t="shared" si="0"/>
        <v>14.507614347644392</v>
      </c>
      <c r="H11" s="41">
        <v>861000</v>
      </c>
      <c r="I11" s="41">
        <v>21332.377000000004</v>
      </c>
      <c r="J11" s="41">
        <f>H11*EPDs!$C$6+I11*EPDs!$D$6</f>
        <v>109483.84995800001</v>
      </c>
      <c r="K11" s="48">
        <f t="shared" si="1"/>
        <v>17.265342000078849</v>
      </c>
      <c r="L11" s="49">
        <f t="shared" si="2"/>
        <v>0.19008829338520644</v>
      </c>
    </row>
    <row r="12" spans="2:12" x14ac:dyDescent="0.25">
      <c r="B12" s="40">
        <v>200</v>
      </c>
      <c r="C12">
        <v>20</v>
      </c>
      <c r="D12" s="41">
        <v>1220000</v>
      </c>
      <c r="E12" s="41">
        <v>25999.42</v>
      </c>
      <c r="F12" s="41">
        <f>D12*EPDs!$C$5+E12*EPDs!$D$5</f>
        <v>134443.50468000001</v>
      </c>
      <c r="G12" s="48">
        <f t="shared" si="0"/>
        <v>15.901065012418689</v>
      </c>
      <c r="H12" s="41">
        <v>1250000</v>
      </c>
      <c r="I12" s="41">
        <v>31141.455000000002</v>
      </c>
      <c r="J12" s="41">
        <f>H12*EPDs!$C$6+I12*EPDs!$D$6</f>
        <v>159094.80257</v>
      </c>
      <c r="K12" s="48">
        <f t="shared" si="1"/>
        <v>18.816653172087523</v>
      </c>
      <c r="L12" s="49">
        <f t="shared" si="2"/>
        <v>0.18335804283497789</v>
      </c>
    </row>
    <row r="13" spans="2:12" x14ac:dyDescent="0.25">
      <c r="B13" s="40">
        <v>225</v>
      </c>
      <c r="C13">
        <v>5</v>
      </c>
      <c r="D13" s="41">
        <v>206000</v>
      </c>
      <c r="E13" s="41">
        <v>6617.81</v>
      </c>
      <c r="F13" s="41">
        <f>D13*EPDs!$C$5+E13*EPDs!$D$5</f>
        <v>24603.60974</v>
      </c>
      <c r="G13" s="48">
        <f t="shared" si="0"/>
        <v>11.639791716144293</v>
      </c>
      <c r="H13" s="41">
        <v>225000</v>
      </c>
      <c r="I13" s="41">
        <v>6943.2139999999999</v>
      </c>
      <c r="J13" s="41">
        <f>H13*EPDs!$C$6+I13*EPDs!$D$6</f>
        <v>29779.504756000002</v>
      </c>
      <c r="K13" s="48">
        <f t="shared" si="1"/>
        <v>14.088470611945596</v>
      </c>
      <c r="L13" s="49">
        <f t="shared" si="2"/>
        <v>0.21037136707566731</v>
      </c>
    </row>
    <row r="14" spans="2:12" x14ac:dyDescent="0.25">
      <c r="B14" s="40">
        <v>225</v>
      </c>
      <c r="C14">
        <v>10</v>
      </c>
      <c r="D14" s="41">
        <v>486000</v>
      </c>
      <c r="E14" s="41">
        <v>13975.506000000001</v>
      </c>
      <c r="F14" s="41">
        <f>D14*EPDs!$C$5+E14*EPDs!$D$5</f>
        <v>56647.082124</v>
      </c>
      <c r="G14" s="48">
        <f t="shared" si="0"/>
        <v>13.399664606505027</v>
      </c>
      <c r="H14" s="41">
        <v>501000</v>
      </c>
      <c r="I14" s="41">
        <v>14134.112000000001</v>
      </c>
      <c r="J14" s="41">
        <f>H14*EPDs!$C$6+I14*EPDs!$D$6</f>
        <v>65176.531648000004</v>
      </c>
      <c r="K14" s="48">
        <f t="shared" si="1"/>
        <v>15.417275375044353</v>
      </c>
      <c r="L14" s="49">
        <f t="shared" si="2"/>
        <v>0.15057173651643882</v>
      </c>
    </row>
    <row r="15" spans="2:12" x14ac:dyDescent="0.25">
      <c r="B15" s="40">
        <v>225</v>
      </c>
      <c r="C15">
        <v>15</v>
      </c>
      <c r="D15" s="41">
        <v>815000</v>
      </c>
      <c r="E15" s="41">
        <v>21137.659000000003</v>
      </c>
      <c r="F15" s="41">
        <f>D15*EPDs!$C$5+E15*EPDs!$D$5</f>
        <v>93031.560786000002</v>
      </c>
      <c r="G15" s="48">
        <f t="shared" si="0"/>
        <v>14.670855239266706</v>
      </c>
      <c r="H15" s="41">
        <v>846000</v>
      </c>
      <c r="I15" s="41">
        <v>21551.989000000001</v>
      </c>
      <c r="J15" s="41">
        <f>H15*EPDs!$C$6+I15*EPDs!$D$6</f>
        <v>108081.398606</v>
      </c>
      <c r="K15" s="48">
        <f t="shared" si="1"/>
        <v>17.04417876696235</v>
      </c>
      <c r="L15" s="49">
        <f t="shared" si="2"/>
        <v>0.16177131387292393</v>
      </c>
    </row>
    <row r="16" spans="2:12" x14ac:dyDescent="0.25">
      <c r="B16" s="40">
        <v>225</v>
      </c>
      <c r="C16">
        <v>20</v>
      </c>
      <c r="D16" s="41">
        <v>1306780</v>
      </c>
      <c r="E16" s="41">
        <v>27306.137799999997</v>
      </c>
      <c r="F16" s="41">
        <f>D16*EPDs!$C$5+E16*EPDs!$D$5</f>
        <v>143543.20168120001</v>
      </c>
      <c r="G16" s="48">
        <f t="shared" si="0"/>
        <v>16.977315396948551</v>
      </c>
      <c r="H16" s="41">
        <v>1330000</v>
      </c>
      <c r="I16" s="41">
        <v>33818.038999999997</v>
      </c>
      <c r="J16" s="41">
        <f>H16*EPDs!$C$6+I16*EPDs!$D$6</f>
        <v>169860.60530599998</v>
      </c>
      <c r="K16" s="48">
        <f t="shared" si="1"/>
        <v>20.089959231933765</v>
      </c>
      <c r="L16" s="49">
        <f t="shared" si="2"/>
        <v>0.18334134474197672</v>
      </c>
    </row>
    <row r="17" spans="2:12" x14ac:dyDescent="0.25">
      <c r="B17" s="40">
        <v>250</v>
      </c>
      <c r="C17">
        <v>5</v>
      </c>
      <c r="D17" s="41">
        <v>242000</v>
      </c>
      <c r="E17" s="41">
        <v>7977.2779999999993</v>
      </c>
      <c r="F17" s="41">
        <f>D17*EPDs!$C$5+E17*EPDs!$D$5</f>
        <v>29076.595411999999</v>
      </c>
      <c r="G17" s="48">
        <f t="shared" si="0"/>
        <v>13.755929230987581</v>
      </c>
      <c r="H17" s="41">
        <v>248000</v>
      </c>
      <c r="I17">
        <v>7991.08</v>
      </c>
      <c r="J17" s="41">
        <f>H17*EPDs!$C$6+I17*EPDs!$D$6</f>
        <v>33112.382319999997</v>
      </c>
      <c r="K17" s="48">
        <f t="shared" si="1"/>
        <v>15.665231138971022</v>
      </c>
      <c r="L17" s="49">
        <f t="shared" si="2"/>
        <v>0.13879846834937271</v>
      </c>
    </row>
    <row r="18" spans="2:12" x14ac:dyDescent="0.25">
      <c r="B18" s="40">
        <v>250</v>
      </c>
      <c r="C18">
        <v>10</v>
      </c>
      <c r="D18" s="41">
        <v>600000</v>
      </c>
      <c r="E18" s="41">
        <v>14858.934999999999</v>
      </c>
      <c r="F18" s="41">
        <f>D18*EPDs!$C$5+E18*EPDs!$D$5</f>
        <v>67889.530490000005</v>
      </c>
      <c r="G18" s="48">
        <f t="shared" si="0"/>
        <v>16.05902554464814</v>
      </c>
      <c r="H18" s="41">
        <v>600000</v>
      </c>
      <c r="I18" s="41">
        <v>14858.934999999999</v>
      </c>
      <c r="J18" s="41">
        <f>H18*EPDs!$C$6+I18*EPDs!$D$6</f>
        <v>76289.530490000005</v>
      </c>
      <c r="K18" s="48">
        <f t="shared" si="1"/>
        <v>18.046015491425194</v>
      </c>
      <c r="L18" s="49">
        <f t="shared" si="2"/>
        <v>0.1237304182157704</v>
      </c>
    </row>
    <row r="19" spans="2:12" x14ac:dyDescent="0.25">
      <c r="B19" s="40">
        <v>250</v>
      </c>
      <c r="C19">
        <v>15</v>
      </c>
      <c r="D19" s="41">
        <v>928000</v>
      </c>
      <c r="E19" s="41">
        <v>22672.036</v>
      </c>
      <c r="F19" s="41">
        <f>D19*EPDs!$C$5+E19*EPDs!$D$5</f>
        <v>104737.918744</v>
      </c>
      <c r="G19" s="48">
        <f t="shared" si="0"/>
        <v>16.516919967514291</v>
      </c>
      <c r="H19" s="41">
        <v>984000</v>
      </c>
      <c r="I19" s="41">
        <v>25194.853000000003</v>
      </c>
      <c r="J19" s="41">
        <f>H19*EPDs!$C$6+I19*EPDs!$D$6</f>
        <v>125820.40446200001</v>
      </c>
      <c r="K19" s="48">
        <f t="shared" si="1"/>
        <v>19.841577679794995</v>
      </c>
      <c r="L19" s="49">
        <f t="shared" si="2"/>
        <v>0.20128799551125073</v>
      </c>
    </row>
    <row r="20" spans="2:12" x14ac:dyDescent="0.25">
      <c r="B20" s="43">
        <v>250</v>
      </c>
      <c r="C20" s="2">
        <v>20</v>
      </c>
      <c r="D20" s="44">
        <v>1480000</v>
      </c>
      <c r="E20" s="44">
        <v>20670.061000000002</v>
      </c>
      <c r="F20" s="44">
        <f>D20*EPDs!$C$5+E20*EPDs!$D$5</f>
        <v>153812.23209400001</v>
      </c>
      <c r="G20" s="51">
        <f t="shared" si="0"/>
        <v>18.19186659893554</v>
      </c>
      <c r="H20" s="44">
        <v>1470000</v>
      </c>
      <c r="I20" s="44">
        <v>35610.447</v>
      </c>
      <c r="J20" s="44">
        <f>H20*EPDs!$C$6+I20*EPDs!$D$6</f>
        <v>186231.321738</v>
      </c>
      <c r="K20" s="51">
        <f t="shared" si="1"/>
        <v>22.026176432643407</v>
      </c>
      <c r="L20" s="52">
        <f>(K20-G20)/G20</f>
        <v>0.21077055577860401</v>
      </c>
    </row>
  </sheetData>
  <mergeCells count="4">
    <mergeCell ref="B2:L2"/>
    <mergeCell ref="D3:G3"/>
    <mergeCell ref="H3:K3"/>
    <mergeCell ref="B3:C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23DE6-C2A5-4A25-97FD-07F83E693991}">
  <dimension ref="B2:I14"/>
  <sheetViews>
    <sheetView showOutlineSymbols="0" topLeftCell="C1" workbookViewId="0">
      <selection activeCell="I3" sqref="I3"/>
    </sheetView>
  </sheetViews>
  <sheetFormatPr defaultRowHeight="15" x14ac:dyDescent="0.25"/>
  <cols>
    <col min="2" max="2" width="14" bestFit="1" customWidth="1"/>
    <col min="3" max="3" width="19.5703125" bestFit="1" customWidth="1"/>
    <col min="4" max="4" width="12.140625" bestFit="1" customWidth="1"/>
    <col min="5" max="5" width="11" bestFit="1" customWidth="1"/>
    <col min="8" max="8" width="31.85546875" bestFit="1" customWidth="1"/>
    <col min="9" max="9" width="109" bestFit="1" customWidth="1"/>
  </cols>
  <sheetData>
    <row r="2" spans="2:9" x14ac:dyDescent="0.25">
      <c r="B2" s="98" t="s">
        <v>528</v>
      </c>
      <c r="C2" s="99"/>
      <c r="D2" s="99"/>
      <c r="E2" s="100"/>
      <c r="H2" s="70" t="s">
        <v>608</v>
      </c>
      <c r="I2" s="70" t="s">
        <v>607</v>
      </c>
    </row>
    <row r="3" spans="2:9" x14ac:dyDescent="0.25">
      <c r="B3" s="54" t="s">
        <v>533</v>
      </c>
      <c r="C3" s="55" t="s">
        <v>534</v>
      </c>
      <c r="D3" s="54" t="s">
        <v>481</v>
      </c>
      <c r="E3" s="55" t="s">
        <v>482</v>
      </c>
      <c r="H3" s="59" t="s">
        <v>502</v>
      </c>
      <c r="I3" s="91" t="s">
        <v>616</v>
      </c>
    </row>
    <row r="4" spans="2:9" x14ac:dyDescent="0.25">
      <c r="B4" s="40" t="s">
        <v>483</v>
      </c>
      <c r="C4" t="s">
        <v>484</v>
      </c>
      <c r="D4">
        <v>1</v>
      </c>
      <c r="E4" s="56" t="s">
        <v>485</v>
      </c>
    </row>
    <row r="5" spans="2:9" x14ac:dyDescent="0.25">
      <c r="B5" s="40" t="s">
        <v>483</v>
      </c>
      <c r="C5" t="s">
        <v>480</v>
      </c>
      <c r="D5">
        <v>1.9</v>
      </c>
      <c r="E5" s="56" t="s">
        <v>485</v>
      </c>
    </row>
    <row r="6" spans="2:9" x14ac:dyDescent="0.25">
      <c r="B6" s="40" t="s">
        <v>483</v>
      </c>
      <c r="C6" t="s">
        <v>486</v>
      </c>
      <c r="D6">
        <v>4.8</v>
      </c>
      <c r="E6" s="56" t="s">
        <v>485</v>
      </c>
    </row>
    <row r="7" spans="2:9" x14ac:dyDescent="0.25">
      <c r="B7" s="40" t="s">
        <v>487</v>
      </c>
      <c r="C7" t="s">
        <v>488</v>
      </c>
      <c r="D7">
        <v>2</v>
      </c>
      <c r="E7" s="56" t="s">
        <v>485</v>
      </c>
    </row>
    <row r="8" spans="2:9" x14ac:dyDescent="0.25">
      <c r="B8" s="40" t="s">
        <v>487</v>
      </c>
      <c r="C8" t="s">
        <v>489</v>
      </c>
      <c r="D8">
        <v>4</v>
      </c>
      <c r="E8" s="56" t="s">
        <v>490</v>
      </c>
    </row>
    <row r="9" spans="2:9" x14ac:dyDescent="0.25">
      <c r="B9" s="40" t="s">
        <v>491</v>
      </c>
      <c r="C9" t="s">
        <v>492</v>
      </c>
      <c r="D9">
        <v>1.1200000000000001</v>
      </c>
      <c r="E9" s="56" t="s">
        <v>485</v>
      </c>
    </row>
    <row r="10" spans="2:9" x14ac:dyDescent="0.25">
      <c r="B10" s="40" t="s">
        <v>491</v>
      </c>
      <c r="C10" t="s">
        <v>493</v>
      </c>
      <c r="D10">
        <v>1.74</v>
      </c>
      <c r="E10" s="56" t="s">
        <v>485</v>
      </c>
    </row>
    <row r="11" spans="2:9" x14ac:dyDescent="0.25">
      <c r="B11" s="40" t="s">
        <v>494</v>
      </c>
      <c r="C11" t="s">
        <v>484</v>
      </c>
      <c r="D11">
        <v>0.76</v>
      </c>
      <c r="E11" s="56" t="s">
        <v>485</v>
      </c>
    </row>
    <row r="12" spans="2:9" x14ac:dyDescent="0.25">
      <c r="B12" s="40" t="s">
        <v>494</v>
      </c>
      <c r="C12" t="s">
        <v>497</v>
      </c>
      <c r="D12" s="57">
        <v>0.61</v>
      </c>
      <c r="E12" s="56" t="s">
        <v>485</v>
      </c>
    </row>
    <row r="13" spans="2:9" x14ac:dyDescent="0.25">
      <c r="B13" s="40" t="s">
        <v>494</v>
      </c>
      <c r="C13" t="s">
        <v>495</v>
      </c>
      <c r="D13">
        <v>0.31</v>
      </c>
      <c r="E13" s="56" t="s">
        <v>485</v>
      </c>
    </row>
    <row r="14" spans="2:9" x14ac:dyDescent="0.25">
      <c r="B14" s="43" t="s">
        <v>494</v>
      </c>
      <c r="C14" s="2" t="s">
        <v>496</v>
      </c>
      <c r="D14" s="2">
        <v>0.53</v>
      </c>
      <c r="E14" s="58" t="s">
        <v>485</v>
      </c>
    </row>
  </sheetData>
  <mergeCells count="1">
    <mergeCell ref="B2:E2"/>
  </mergeCells>
  <hyperlinks>
    <hyperlink ref="H3" r:id="rId1" xr:uid="{F27E46BB-312C-43F6-B850-A2DF681D4817}"/>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84007-D96A-40CC-AAA0-DC20457B662B}">
  <dimension ref="B2:D8"/>
  <sheetViews>
    <sheetView showOutlineSymbols="0" workbookViewId="0">
      <selection activeCell="F11" sqref="F11"/>
    </sheetView>
  </sheetViews>
  <sheetFormatPr defaultRowHeight="15" x14ac:dyDescent="0.25"/>
  <cols>
    <col min="2" max="2" width="19.85546875" bestFit="1" customWidth="1"/>
    <col min="3" max="3" width="19.85546875" customWidth="1"/>
    <col min="4" max="4" width="15.42578125" bestFit="1" customWidth="1"/>
  </cols>
  <sheetData>
    <row r="2" spans="2:4" x14ac:dyDescent="0.25">
      <c r="B2" s="98" t="s">
        <v>600</v>
      </c>
      <c r="C2" s="99"/>
      <c r="D2" s="100"/>
    </row>
    <row r="3" spans="2:4" x14ac:dyDescent="0.25">
      <c r="B3" s="54" t="s">
        <v>536</v>
      </c>
      <c r="C3" s="54" t="s">
        <v>622</v>
      </c>
      <c r="D3" s="55" t="s">
        <v>550</v>
      </c>
    </row>
    <row r="4" spans="2:4" x14ac:dyDescent="0.25">
      <c r="B4" s="9">
        <v>175</v>
      </c>
      <c r="C4" s="10">
        <f>B4*28/1000</f>
        <v>4.9000000000000004</v>
      </c>
      <c r="D4" s="39">
        <v>36</v>
      </c>
    </row>
    <row r="5" spans="2:4" x14ac:dyDescent="0.25">
      <c r="B5" s="9">
        <v>200</v>
      </c>
      <c r="C5" s="10">
        <f t="shared" ref="C5:C7" si="0">B5*28/1000</f>
        <v>5.6</v>
      </c>
      <c r="D5" s="39">
        <v>30</v>
      </c>
    </row>
    <row r="6" spans="2:4" x14ac:dyDescent="0.25">
      <c r="B6" s="9">
        <v>225</v>
      </c>
      <c r="C6" s="10">
        <f t="shared" si="0"/>
        <v>6.3</v>
      </c>
      <c r="D6" s="39">
        <v>30</v>
      </c>
    </row>
    <row r="7" spans="2:4" x14ac:dyDescent="0.25">
      <c r="B7" s="13">
        <v>250</v>
      </c>
      <c r="C7" s="14">
        <f t="shared" si="0"/>
        <v>7</v>
      </c>
      <c r="D7" s="68">
        <v>24</v>
      </c>
    </row>
    <row r="8" spans="2:4" x14ac:dyDescent="0.25">
      <c r="B8" s="10"/>
      <c r="C8" s="10"/>
      <c r="D8" s="10"/>
    </row>
  </sheetData>
  <mergeCells count="1">
    <mergeCell ref="B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1DB51-A9DD-48B3-A658-19CDAB01D015}">
  <dimension ref="B2:K123"/>
  <sheetViews>
    <sheetView showOutlineSymbols="0" topLeftCell="A37" workbookViewId="0">
      <selection activeCell="D26" sqref="B26:D26"/>
    </sheetView>
  </sheetViews>
  <sheetFormatPr defaultRowHeight="15" x14ac:dyDescent="0.25"/>
  <cols>
    <col min="2" max="2" width="16" bestFit="1" customWidth="1"/>
    <col min="3" max="3" width="10.28515625" bestFit="1" customWidth="1"/>
    <col min="4" max="5" width="13.7109375" bestFit="1" customWidth="1"/>
    <col min="6" max="6" width="15.140625" bestFit="1" customWidth="1"/>
    <col min="7" max="7" width="13.7109375" bestFit="1" customWidth="1"/>
    <col min="8" max="8" width="10.7109375" bestFit="1" customWidth="1"/>
    <col min="9" max="9" width="13" bestFit="1" customWidth="1"/>
    <col min="10" max="10" width="15.7109375" bestFit="1" customWidth="1"/>
    <col min="11" max="11" width="11.28515625" bestFit="1" customWidth="1"/>
  </cols>
  <sheetData>
    <row r="2" spans="2:11" x14ac:dyDescent="0.25">
      <c r="B2" s="98" t="s">
        <v>601</v>
      </c>
      <c r="C2" s="99"/>
      <c r="D2" s="99"/>
      <c r="E2" s="99"/>
      <c r="F2" s="99"/>
      <c r="G2" s="99"/>
      <c r="H2" s="99"/>
      <c r="I2" s="99"/>
      <c r="J2" s="99"/>
      <c r="K2" s="99"/>
    </row>
    <row r="3" spans="2:11" x14ac:dyDescent="0.25">
      <c r="B3" s="94" t="s">
        <v>553</v>
      </c>
      <c r="C3" s="94" t="s">
        <v>551</v>
      </c>
      <c r="D3" s="94" t="s">
        <v>621</v>
      </c>
      <c r="E3" s="94" t="s">
        <v>617</v>
      </c>
      <c r="F3" s="94" t="s">
        <v>618</v>
      </c>
      <c r="G3" s="94" t="s">
        <v>619</v>
      </c>
      <c r="H3" s="94" t="s">
        <v>554</v>
      </c>
      <c r="I3" s="94" t="s">
        <v>620</v>
      </c>
      <c r="J3" s="94" t="s">
        <v>473</v>
      </c>
      <c r="K3" s="94" t="s">
        <v>474</v>
      </c>
    </row>
    <row r="4" spans="2:11" x14ac:dyDescent="0.25">
      <c r="B4" s="1" t="s">
        <v>29</v>
      </c>
      <c r="C4" s="78" t="s">
        <v>580</v>
      </c>
      <c r="D4" s="62">
        <v>250</v>
      </c>
      <c r="E4" s="62">
        <v>200</v>
      </c>
      <c r="F4" s="62">
        <v>117</v>
      </c>
      <c r="G4" s="62">
        <v>19.600000000000001</v>
      </c>
      <c r="H4" s="62">
        <v>2</v>
      </c>
      <c r="I4" s="62">
        <v>3</v>
      </c>
      <c r="J4" s="79">
        <v>351</v>
      </c>
      <c r="K4" s="80">
        <v>58.8</v>
      </c>
    </row>
    <row r="5" spans="2:11" x14ac:dyDescent="0.25">
      <c r="B5" s="40" t="s">
        <v>29</v>
      </c>
      <c r="C5" s="81" t="s">
        <v>581</v>
      </c>
      <c r="D5">
        <v>250</v>
      </c>
      <c r="E5">
        <v>200</v>
      </c>
      <c r="F5">
        <v>117</v>
      </c>
      <c r="G5">
        <v>19.600000000000001</v>
      </c>
      <c r="H5">
        <v>2</v>
      </c>
      <c r="I5">
        <v>3</v>
      </c>
      <c r="J5" s="82">
        <v>351</v>
      </c>
      <c r="K5" s="83">
        <v>58.8</v>
      </c>
    </row>
    <row r="6" spans="2:11" x14ac:dyDescent="0.25">
      <c r="B6" s="40" t="s">
        <v>29</v>
      </c>
      <c r="C6" s="81" t="s">
        <v>582</v>
      </c>
      <c r="D6">
        <v>250</v>
      </c>
      <c r="E6">
        <v>200</v>
      </c>
      <c r="F6">
        <v>117</v>
      </c>
      <c r="G6">
        <v>19.600000000000001</v>
      </c>
      <c r="H6">
        <v>2</v>
      </c>
      <c r="I6">
        <v>3</v>
      </c>
      <c r="J6" s="82">
        <v>351</v>
      </c>
      <c r="K6" s="83">
        <v>58.8</v>
      </c>
    </row>
    <row r="7" spans="2:11" x14ac:dyDescent="0.25">
      <c r="B7" s="40" t="s">
        <v>29</v>
      </c>
      <c r="C7" s="81" t="s">
        <v>583</v>
      </c>
      <c r="D7">
        <v>250</v>
      </c>
      <c r="E7">
        <v>200</v>
      </c>
      <c r="F7">
        <v>117</v>
      </c>
      <c r="G7">
        <v>19.600000000000001</v>
      </c>
      <c r="H7">
        <v>2</v>
      </c>
      <c r="I7">
        <v>3</v>
      </c>
      <c r="J7" s="82">
        <v>351</v>
      </c>
      <c r="K7" s="83">
        <v>58.8</v>
      </c>
    </row>
    <row r="8" spans="2:11" x14ac:dyDescent="0.25">
      <c r="B8" s="40" t="s">
        <v>29</v>
      </c>
      <c r="C8" s="81" t="s">
        <v>584</v>
      </c>
      <c r="D8">
        <v>250</v>
      </c>
      <c r="E8">
        <v>200</v>
      </c>
      <c r="F8">
        <v>117</v>
      </c>
      <c r="G8">
        <v>19.600000000000001</v>
      </c>
      <c r="H8">
        <v>2</v>
      </c>
      <c r="I8">
        <v>3</v>
      </c>
      <c r="J8" s="82">
        <v>351</v>
      </c>
      <c r="K8" s="83">
        <v>58.8</v>
      </c>
    </row>
    <row r="9" spans="2:11" x14ac:dyDescent="0.25">
      <c r="B9" s="40" t="s">
        <v>29</v>
      </c>
      <c r="C9" s="81" t="s">
        <v>585</v>
      </c>
      <c r="D9">
        <v>250</v>
      </c>
      <c r="E9">
        <v>200</v>
      </c>
      <c r="F9">
        <v>117</v>
      </c>
      <c r="G9">
        <v>19.600000000000001</v>
      </c>
      <c r="H9">
        <v>2</v>
      </c>
      <c r="I9">
        <v>3</v>
      </c>
      <c r="J9" s="82">
        <v>351</v>
      </c>
      <c r="K9" s="83">
        <v>58.8</v>
      </c>
    </row>
    <row r="10" spans="2:11" x14ac:dyDescent="0.25">
      <c r="B10" s="40" t="s">
        <v>29</v>
      </c>
      <c r="C10" s="81" t="s">
        <v>586</v>
      </c>
      <c r="D10">
        <v>250</v>
      </c>
      <c r="E10">
        <v>200</v>
      </c>
      <c r="F10">
        <v>117</v>
      </c>
      <c r="G10">
        <v>19.600000000000001</v>
      </c>
      <c r="H10">
        <v>2</v>
      </c>
      <c r="I10">
        <v>3</v>
      </c>
      <c r="J10" s="82">
        <v>351</v>
      </c>
      <c r="K10" s="83">
        <v>58.8</v>
      </c>
    </row>
    <row r="11" spans="2:11" x14ac:dyDescent="0.25">
      <c r="B11" s="40" t="s">
        <v>29</v>
      </c>
      <c r="C11" s="81" t="s">
        <v>587</v>
      </c>
      <c r="D11">
        <v>250</v>
      </c>
      <c r="E11">
        <v>200</v>
      </c>
      <c r="F11">
        <v>117</v>
      </c>
      <c r="G11">
        <v>19.600000000000001</v>
      </c>
      <c r="H11">
        <v>2</v>
      </c>
      <c r="I11">
        <v>3</v>
      </c>
      <c r="J11" s="82">
        <v>351</v>
      </c>
      <c r="K11" s="83">
        <v>58.8</v>
      </c>
    </row>
    <row r="12" spans="2:11" x14ac:dyDescent="0.25">
      <c r="B12" s="40" t="s">
        <v>29</v>
      </c>
      <c r="C12" s="81" t="s">
        <v>588</v>
      </c>
      <c r="D12">
        <v>250</v>
      </c>
      <c r="E12">
        <v>200</v>
      </c>
      <c r="F12">
        <v>117</v>
      </c>
      <c r="G12">
        <v>19.600000000000001</v>
      </c>
      <c r="H12">
        <v>2</v>
      </c>
      <c r="I12">
        <v>3</v>
      </c>
      <c r="J12" s="82">
        <v>351</v>
      </c>
      <c r="K12" s="83">
        <v>58.8</v>
      </c>
    </row>
    <row r="13" spans="2:11" x14ac:dyDescent="0.25">
      <c r="B13" s="40" t="s">
        <v>29</v>
      </c>
      <c r="C13" s="81" t="s">
        <v>589</v>
      </c>
      <c r="D13">
        <v>250</v>
      </c>
      <c r="E13">
        <v>200</v>
      </c>
      <c r="F13">
        <v>117</v>
      </c>
      <c r="G13">
        <v>19.600000000000001</v>
      </c>
      <c r="H13">
        <v>2</v>
      </c>
      <c r="I13">
        <v>3</v>
      </c>
      <c r="J13" s="82">
        <v>351</v>
      </c>
      <c r="K13" s="83">
        <v>58.8</v>
      </c>
    </row>
    <row r="14" spans="2:11" x14ac:dyDescent="0.25">
      <c r="B14" s="40" t="s">
        <v>29</v>
      </c>
      <c r="C14" s="81" t="s">
        <v>590</v>
      </c>
      <c r="D14">
        <v>250</v>
      </c>
      <c r="E14">
        <v>200</v>
      </c>
      <c r="F14">
        <v>117</v>
      </c>
      <c r="G14">
        <v>19.600000000000001</v>
      </c>
      <c r="H14">
        <v>2</v>
      </c>
      <c r="I14">
        <v>3</v>
      </c>
      <c r="J14" s="82">
        <v>351</v>
      </c>
      <c r="K14" s="83">
        <v>58.8</v>
      </c>
    </row>
    <row r="15" spans="2:11" x14ac:dyDescent="0.25">
      <c r="B15" s="40" t="s">
        <v>29</v>
      </c>
      <c r="C15" s="81" t="s">
        <v>591</v>
      </c>
      <c r="D15">
        <v>250</v>
      </c>
      <c r="E15">
        <v>200</v>
      </c>
      <c r="F15">
        <v>117</v>
      </c>
      <c r="G15">
        <v>19.600000000000001</v>
      </c>
      <c r="H15">
        <v>2</v>
      </c>
      <c r="I15">
        <v>3</v>
      </c>
      <c r="J15" s="82">
        <v>351</v>
      </c>
      <c r="K15" s="83">
        <v>58.8</v>
      </c>
    </row>
    <row r="16" spans="2:11" x14ac:dyDescent="0.25">
      <c r="B16" s="40" t="s">
        <v>29</v>
      </c>
      <c r="C16" s="81" t="s">
        <v>592</v>
      </c>
      <c r="D16">
        <v>250</v>
      </c>
      <c r="E16">
        <v>200</v>
      </c>
      <c r="F16">
        <v>117</v>
      </c>
      <c r="G16">
        <v>19.600000000000001</v>
      </c>
      <c r="H16">
        <v>2</v>
      </c>
      <c r="I16">
        <v>3</v>
      </c>
      <c r="J16" s="82">
        <v>351</v>
      </c>
      <c r="K16" s="83">
        <v>58.8</v>
      </c>
    </row>
    <row r="17" spans="2:11" x14ac:dyDescent="0.25">
      <c r="B17" s="40" t="s">
        <v>29</v>
      </c>
      <c r="C17" s="81" t="s">
        <v>593</v>
      </c>
      <c r="D17">
        <v>250</v>
      </c>
      <c r="E17">
        <v>200</v>
      </c>
      <c r="F17">
        <v>117</v>
      </c>
      <c r="G17">
        <v>19.600000000000001</v>
      </c>
      <c r="H17">
        <v>2</v>
      </c>
      <c r="I17">
        <v>3</v>
      </c>
      <c r="J17" s="82">
        <v>351</v>
      </c>
      <c r="K17" s="83">
        <v>58.8</v>
      </c>
    </row>
    <row r="18" spans="2:11" x14ac:dyDescent="0.25">
      <c r="B18" s="40" t="s">
        <v>29</v>
      </c>
      <c r="C18" s="81" t="s">
        <v>594</v>
      </c>
      <c r="D18">
        <v>250</v>
      </c>
      <c r="E18">
        <v>200</v>
      </c>
      <c r="F18">
        <v>117</v>
      </c>
      <c r="G18">
        <v>19.600000000000001</v>
      </c>
      <c r="H18">
        <v>2</v>
      </c>
      <c r="I18">
        <v>3</v>
      </c>
      <c r="J18" s="82">
        <v>351</v>
      </c>
      <c r="K18" s="83">
        <v>58.8</v>
      </c>
    </row>
    <row r="19" spans="2:11" x14ac:dyDescent="0.25">
      <c r="B19" s="40" t="s">
        <v>29</v>
      </c>
      <c r="C19" s="81" t="s">
        <v>595</v>
      </c>
      <c r="D19">
        <v>250</v>
      </c>
      <c r="E19">
        <v>200</v>
      </c>
      <c r="F19">
        <v>117</v>
      </c>
      <c r="G19">
        <v>19.600000000000001</v>
      </c>
      <c r="H19">
        <v>2</v>
      </c>
      <c r="I19">
        <v>3</v>
      </c>
      <c r="J19" s="82">
        <v>351</v>
      </c>
      <c r="K19" s="83">
        <v>58.8</v>
      </c>
    </row>
    <row r="20" spans="2:11" x14ac:dyDescent="0.25">
      <c r="B20" s="40" t="s">
        <v>29</v>
      </c>
      <c r="C20" s="81" t="s">
        <v>596</v>
      </c>
      <c r="D20">
        <v>250</v>
      </c>
      <c r="E20">
        <v>200</v>
      </c>
      <c r="F20">
        <v>117</v>
      </c>
      <c r="G20">
        <v>19.600000000000001</v>
      </c>
      <c r="H20">
        <v>2</v>
      </c>
      <c r="I20">
        <v>3</v>
      </c>
      <c r="J20" s="82">
        <v>351</v>
      </c>
      <c r="K20" s="83">
        <v>58.8</v>
      </c>
    </row>
    <row r="21" spans="2:11" x14ac:dyDescent="0.25">
      <c r="B21" s="40" t="s">
        <v>29</v>
      </c>
      <c r="C21" s="81" t="s">
        <v>597</v>
      </c>
      <c r="D21">
        <v>250</v>
      </c>
      <c r="E21">
        <v>200</v>
      </c>
      <c r="F21">
        <v>117</v>
      </c>
      <c r="G21">
        <v>19.600000000000001</v>
      </c>
      <c r="H21">
        <v>2</v>
      </c>
      <c r="I21">
        <v>3</v>
      </c>
      <c r="J21" s="82">
        <v>351</v>
      </c>
      <c r="K21" s="83">
        <v>58.8</v>
      </c>
    </row>
    <row r="22" spans="2:11" x14ac:dyDescent="0.25">
      <c r="B22" s="40" t="s">
        <v>29</v>
      </c>
      <c r="C22" s="81" t="s">
        <v>598</v>
      </c>
      <c r="D22">
        <v>250</v>
      </c>
      <c r="E22">
        <v>200</v>
      </c>
      <c r="F22">
        <v>117</v>
      </c>
      <c r="G22">
        <v>19.600000000000001</v>
      </c>
      <c r="H22">
        <v>2</v>
      </c>
      <c r="I22">
        <v>3</v>
      </c>
      <c r="J22" s="82">
        <v>351</v>
      </c>
      <c r="K22" s="83">
        <v>58.8</v>
      </c>
    </row>
    <row r="23" spans="2:11" x14ac:dyDescent="0.25">
      <c r="B23" s="40" t="s">
        <v>29</v>
      </c>
      <c r="C23" s="81" t="s">
        <v>599</v>
      </c>
      <c r="D23">
        <v>250</v>
      </c>
      <c r="E23">
        <v>200</v>
      </c>
      <c r="F23">
        <v>117</v>
      </c>
      <c r="G23">
        <v>19.600000000000001</v>
      </c>
      <c r="H23">
        <v>2</v>
      </c>
      <c r="I23">
        <v>3</v>
      </c>
      <c r="J23" s="82">
        <v>351</v>
      </c>
      <c r="K23" s="83">
        <v>58.8</v>
      </c>
    </row>
    <row r="24" spans="2:11" x14ac:dyDescent="0.25">
      <c r="B24" s="40" t="s">
        <v>552</v>
      </c>
      <c r="C24" s="81" t="s">
        <v>573</v>
      </c>
      <c r="D24">
        <v>500</v>
      </c>
      <c r="E24">
        <v>500</v>
      </c>
      <c r="F24">
        <v>591</v>
      </c>
      <c r="G24">
        <v>48.8</v>
      </c>
      <c r="H24">
        <v>4</v>
      </c>
      <c r="I24">
        <v>10.8</v>
      </c>
      <c r="J24" s="82">
        <v>6382.8</v>
      </c>
      <c r="K24" s="83">
        <v>527.04</v>
      </c>
    </row>
    <row r="25" spans="2:11" x14ac:dyDescent="0.25">
      <c r="B25" s="40" t="s">
        <v>552</v>
      </c>
      <c r="C25" s="81" t="s">
        <v>574</v>
      </c>
      <c r="D25">
        <v>350</v>
      </c>
      <c r="E25">
        <v>350</v>
      </c>
      <c r="F25">
        <v>288</v>
      </c>
      <c r="G25">
        <v>24.3</v>
      </c>
      <c r="H25">
        <v>4</v>
      </c>
      <c r="I25">
        <v>10.8</v>
      </c>
      <c r="J25" s="82">
        <v>3110.4</v>
      </c>
      <c r="K25" s="83">
        <v>262.44</v>
      </c>
    </row>
    <row r="26" spans="2:11" x14ac:dyDescent="0.25">
      <c r="B26" s="40" t="s">
        <v>552</v>
      </c>
      <c r="C26" s="81" t="s">
        <v>555</v>
      </c>
      <c r="D26">
        <v>425</v>
      </c>
      <c r="E26">
        <v>425</v>
      </c>
      <c r="F26">
        <v>428</v>
      </c>
      <c r="G26">
        <v>25.9</v>
      </c>
      <c r="H26">
        <v>4</v>
      </c>
      <c r="I26">
        <v>10.8</v>
      </c>
      <c r="J26" s="82">
        <v>4622.3999999999996</v>
      </c>
      <c r="K26" s="83">
        <v>279.72000000000003</v>
      </c>
    </row>
    <row r="27" spans="2:11" x14ac:dyDescent="0.25">
      <c r="B27" s="40" t="s">
        <v>552</v>
      </c>
      <c r="C27" s="81" t="s">
        <v>556</v>
      </c>
      <c r="D27">
        <v>350</v>
      </c>
      <c r="E27">
        <v>350</v>
      </c>
      <c r="F27">
        <v>288</v>
      </c>
      <c r="G27">
        <v>24.3</v>
      </c>
      <c r="H27">
        <v>4</v>
      </c>
      <c r="I27">
        <v>10.8</v>
      </c>
      <c r="J27" s="82">
        <v>3110.4</v>
      </c>
      <c r="K27" s="83">
        <v>262.44</v>
      </c>
    </row>
    <row r="28" spans="2:11" x14ac:dyDescent="0.25">
      <c r="B28" s="40" t="s">
        <v>552</v>
      </c>
      <c r="C28" s="81" t="s">
        <v>557</v>
      </c>
      <c r="D28">
        <v>325</v>
      </c>
      <c r="E28">
        <v>325</v>
      </c>
      <c r="F28">
        <v>251</v>
      </c>
      <c r="G28">
        <v>14.4</v>
      </c>
      <c r="H28">
        <v>4</v>
      </c>
      <c r="I28">
        <v>10.8</v>
      </c>
      <c r="J28" s="82">
        <v>2710.8</v>
      </c>
      <c r="K28" s="83">
        <v>155.52000000000001</v>
      </c>
    </row>
    <row r="29" spans="2:11" x14ac:dyDescent="0.25">
      <c r="B29" s="40" t="s">
        <v>552</v>
      </c>
      <c r="C29" s="81" t="s">
        <v>558</v>
      </c>
      <c r="D29">
        <v>325</v>
      </c>
      <c r="E29">
        <v>325</v>
      </c>
      <c r="F29">
        <v>251</v>
      </c>
      <c r="G29">
        <v>14.4</v>
      </c>
      <c r="H29">
        <v>4</v>
      </c>
      <c r="I29">
        <v>10.8</v>
      </c>
      <c r="J29" s="82">
        <v>2710.8</v>
      </c>
      <c r="K29" s="83">
        <v>155.52000000000001</v>
      </c>
    </row>
    <row r="30" spans="2:11" x14ac:dyDescent="0.25">
      <c r="B30" s="40" t="s">
        <v>552</v>
      </c>
      <c r="C30" s="81" t="s">
        <v>559</v>
      </c>
      <c r="D30">
        <v>325</v>
      </c>
      <c r="E30">
        <v>325</v>
      </c>
      <c r="F30">
        <v>251</v>
      </c>
      <c r="G30">
        <v>14.4</v>
      </c>
      <c r="H30">
        <v>4</v>
      </c>
      <c r="I30">
        <v>10.8</v>
      </c>
      <c r="J30" s="82">
        <v>2710.8</v>
      </c>
      <c r="K30" s="83">
        <v>155.52000000000001</v>
      </c>
    </row>
    <row r="31" spans="2:11" x14ac:dyDescent="0.25">
      <c r="B31" s="40" t="s">
        <v>552</v>
      </c>
      <c r="C31" s="81" t="s">
        <v>560</v>
      </c>
      <c r="D31">
        <v>325</v>
      </c>
      <c r="E31">
        <v>325</v>
      </c>
      <c r="F31">
        <v>251</v>
      </c>
      <c r="G31">
        <v>14.4</v>
      </c>
      <c r="H31">
        <v>4</v>
      </c>
      <c r="I31">
        <v>10.8</v>
      </c>
      <c r="J31" s="82">
        <v>2710.8</v>
      </c>
      <c r="K31" s="83">
        <v>155.52000000000001</v>
      </c>
    </row>
    <row r="32" spans="2:11" x14ac:dyDescent="0.25">
      <c r="B32" s="40" t="s">
        <v>552</v>
      </c>
      <c r="C32" s="81" t="s">
        <v>561</v>
      </c>
      <c r="D32">
        <v>300</v>
      </c>
      <c r="E32">
        <v>300</v>
      </c>
      <c r="F32">
        <v>213</v>
      </c>
      <c r="G32">
        <v>13.9</v>
      </c>
      <c r="H32">
        <v>4</v>
      </c>
      <c r="I32">
        <v>10.8</v>
      </c>
      <c r="J32" s="82">
        <v>2300.4</v>
      </c>
      <c r="K32" s="83">
        <v>150.12</v>
      </c>
    </row>
    <row r="33" spans="2:11" x14ac:dyDescent="0.25">
      <c r="B33" s="40" t="s">
        <v>552</v>
      </c>
      <c r="C33" s="81" t="s">
        <v>562</v>
      </c>
      <c r="D33">
        <v>325</v>
      </c>
      <c r="E33">
        <v>325</v>
      </c>
      <c r="F33">
        <v>251</v>
      </c>
      <c r="G33">
        <v>14.4</v>
      </c>
      <c r="H33">
        <v>4</v>
      </c>
      <c r="I33">
        <v>10.8</v>
      </c>
      <c r="J33" s="82">
        <v>2710.8</v>
      </c>
      <c r="K33" s="83">
        <v>155.52000000000001</v>
      </c>
    </row>
    <row r="34" spans="2:11" x14ac:dyDescent="0.25">
      <c r="B34" s="40" t="s">
        <v>552</v>
      </c>
      <c r="C34" s="81" t="s">
        <v>563</v>
      </c>
      <c r="D34">
        <v>300</v>
      </c>
      <c r="E34">
        <v>300</v>
      </c>
      <c r="F34">
        <v>213</v>
      </c>
      <c r="G34">
        <v>13.9</v>
      </c>
      <c r="H34">
        <v>4</v>
      </c>
      <c r="I34">
        <v>10.8</v>
      </c>
      <c r="J34" s="82">
        <v>2300.4</v>
      </c>
      <c r="K34" s="83">
        <v>150.12</v>
      </c>
    </row>
    <row r="35" spans="2:11" x14ac:dyDescent="0.25">
      <c r="B35" s="40" t="s">
        <v>552</v>
      </c>
      <c r="C35" s="81" t="s">
        <v>564</v>
      </c>
      <c r="D35">
        <v>475</v>
      </c>
      <c r="E35">
        <v>475</v>
      </c>
      <c r="F35">
        <v>536</v>
      </c>
      <c r="G35">
        <v>32.9</v>
      </c>
      <c r="H35">
        <v>4</v>
      </c>
      <c r="I35">
        <v>10.8</v>
      </c>
      <c r="J35" s="82">
        <v>5788.8</v>
      </c>
      <c r="K35" s="83">
        <v>355.32</v>
      </c>
    </row>
    <row r="36" spans="2:11" x14ac:dyDescent="0.25">
      <c r="B36" s="40" t="s">
        <v>552</v>
      </c>
      <c r="C36" s="81" t="s">
        <v>565</v>
      </c>
      <c r="D36">
        <v>400</v>
      </c>
      <c r="E36">
        <v>400</v>
      </c>
      <c r="F36">
        <v>378</v>
      </c>
      <c r="G36">
        <v>25.4</v>
      </c>
      <c r="H36">
        <v>4</v>
      </c>
      <c r="I36">
        <v>10.8</v>
      </c>
      <c r="J36" s="82">
        <v>4082.4</v>
      </c>
      <c r="K36" s="83">
        <v>274.32</v>
      </c>
    </row>
    <row r="37" spans="2:11" x14ac:dyDescent="0.25">
      <c r="B37" s="40" t="s">
        <v>552</v>
      </c>
      <c r="C37" s="81" t="s">
        <v>566</v>
      </c>
      <c r="D37">
        <v>475</v>
      </c>
      <c r="E37">
        <v>475</v>
      </c>
      <c r="F37">
        <v>536</v>
      </c>
      <c r="G37">
        <v>32.9</v>
      </c>
      <c r="H37">
        <v>4</v>
      </c>
      <c r="I37">
        <v>10.8</v>
      </c>
      <c r="J37" s="82">
        <v>5788.8</v>
      </c>
      <c r="K37" s="83">
        <v>355.32</v>
      </c>
    </row>
    <row r="38" spans="2:11" x14ac:dyDescent="0.25">
      <c r="B38" s="40" t="s">
        <v>552</v>
      </c>
      <c r="C38" s="81" t="s">
        <v>567</v>
      </c>
      <c r="D38">
        <v>475</v>
      </c>
      <c r="E38">
        <v>475</v>
      </c>
      <c r="F38">
        <v>536</v>
      </c>
      <c r="G38">
        <v>32.9</v>
      </c>
      <c r="H38">
        <v>4</v>
      </c>
      <c r="I38">
        <v>10.8</v>
      </c>
      <c r="J38" s="82">
        <v>5788.8</v>
      </c>
      <c r="K38" s="83">
        <v>355.32</v>
      </c>
    </row>
    <row r="39" spans="2:11" x14ac:dyDescent="0.25">
      <c r="B39" s="40" t="s">
        <v>552</v>
      </c>
      <c r="C39" s="81" t="s">
        <v>568</v>
      </c>
      <c r="D39">
        <v>450</v>
      </c>
      <c r="E39">
        <v>450</v>
      </c>
      <c r="F39">
        <v>480</v>
      </c>
      <c r="G39">
        <v>26.4</v>
      </c>
      <c r="H39">
        <v>4</v>
      </c>
      <c r="I39">
        <v>10.8</v>
      </c>
      <c r="J39" s="82">
        <v>5184</v>
      </c>
      <c r="K39" s="83">
        <v>285.12</v>
      </c>
    </row>
    <row r="40" spans="2:11" x14ac:dyDescent="0.25">
      <c r="B40" s="40" t="s">
        <v>552</v>
      </c>
      <c r="C40" s="81" t="s">
        <v>569</v>
      </c>
      <c r="D40">
        <v>425</v>
      </c>
      <c r="E40">
        <v>425</v>
      </c>
      <c r="F40">
        <v>428</v>
      </c>
      <c r="G40">
        <v>25.9</v>
      </c>
      <c r="H40">
        <v>4</v>
      </c>
      <c r="I40">
        <v>10.8</v>
      </c>
      <c r="J40" s="82">
        <v>4622.3999999999996</v>
      </c>
      <c r="K40" s="83">
        <v>279.72000000000003</v>
      </c>
    </row>
    <row r="41" spans="2:11" x14ac:dyDescent="0.25">
      <c r="B41" s="40" t="s">
        <v>552</v>
      </c>
      <c r="C41" s="81" t="s">
        <v>570</v>
      </c>
      <c r="D41">
        <v>425</v>
      </c>
      <c r="E41">
        <v>425</v>
      </c>
      <c r="F41">
        <v>428</v>
      </c>
      <c r="G41">
        <v>25.9</v>
      </c>
      <c r="H41">
        <v>4</v>
      </c>
      <c r="I41">
        <v>10.8</v>
      </c>
      <c r="J41" s="82">
        <v>4622.3999999999996</v>
      </c>
      <c r="K41" s="83">
        <v>279.72000000000003</v>
      </c>
    </row>
    <row r="42" spans="2:11" x14ac:dyDescent="0.25">
      <c r="B42" s="40" t="s">
        <v>552</v>
      </c>
      <c r="C42" s="81" t="s">
        <v>571</v>
      </c>
      <c r="D42">
        <v>400</v>
      </c>
      <c r="E42">
        <v>400</v>
      </c>
      <c r="F42">
        <v>378</v>
      </c>
      <c r="G42">
        <v>25.4</v>
      </c>
      <c r="H42">
        <v>4</v>
      </c>
      <c r="I42">
        <v>10.8</v>
      </c>
      <c r="J42" s="82">
        <v>4082.4</v>
      </c>
      <c r="K42" s="83">
        <v>274.32</v>
      </c>
    </row>
    <row r="43" spans="2:11" x14ac:dyDescent="0.25">
      <c r="B43" s="40" t="s">
        <v>552</v>
      </c>
      <c r="C43" s="81" t="s">
        <v>572</v>
      </c>
      <c r="D43">
        <v>375</v>
      </c>
      <c r="E43">
        <v>375</v>
      </c>
      <c r="F43">
        <v>332</v>
      </c>
      <c r="G43">
        <v>24.8</v>
      </c>
      <c r="H43">
        <v>4</v>
      </c>
      <c r="I43">
        <v>10.8</v>
      </c>
      <c r="J43" s="82">
        <v>3585.6</v>
      </c>
      <c r="K43" s="83">
        <v>267.83999999999997</v>
      </c>
    </row>
    <row r="44" spans="2:11" x14ac:dyDescent="0.25">
      <c r="B44" s="40" t="s">
        <v>575</v>
      </c>
      <c r="C44" s="81" t="s">
        <v>573</v>
      </c>
      <c r="D44">
        <v>750</v>
      </c>
      <c r="E44">
        <v>750</v>
      </c>
      <c r="F44">
        <v>1336</v>
      </c>
      <c r="G44">
        <v>78.099999999999994</v>
      </c>
      <c r="H44">
        <v>18</v>
      </c>
      <c r="I44">
        <v>48.6</v>
      </c>
      <c r="J44" s="82">
        <v>64929.599999999999</v>
      </c>
      <c r="K44" s="83">
        <v>3795.66</v>
      </c>
    </row>
    <row r="45" spans="2:11" x14ac:dyDescent="0.25">
      <c r="B45" s="40" t="s">
        <v>575</v>
      </c>
      <c r="C45" s="81" t="s">
        <v>574</v>
      </c>
      <c r="D45">
        <v>550</v>
      </c>
      <c r="E45">
        <v>550</v>
      </c>
      <c r="F45">
        <v>717</v>
      </c>
      <c r="G45">
        <v>51.3</v>
      </c>
      <c r="H45">
        <v>18</v>
      </c>
      <c r="I45">
        <v>48.6</v>
      </c>
      <c r="J45" s="82">
        <v>34846.199999999997</v>
      </c>
      <c r="K45" s="83">
        <v>2493.1799999999998</v>
      </c>
    </row>
    <row r="46" spans="2:11" x14ac:dyDescent="0.25">
      <c r="B46" s="40" t="s">
        <v>575</v>
      </c>
      <c r="C46" s="81" t="s">
        <v>555</v>
      </c>
      <c r="D46">
        <v>525</v>
      </c>
      <c r="E46">
        <v>525</v>
      </c>
      <c r="F46">
        <v>653</v>
      </c>
      <c r="G46">
        <v>50.1</v>
      </c>
      <c r="H46">
        <v>18</v>
      </c>
      <c r="I46">
        <v>48.6</v>
      </c>
      <c r="J46" s="82">
        <v>31735.8</v>
      </c>
      <c r="K46" s="83">
        <v>2434.86</v>
      </c>
    </row>
    <row r="47" spans="2:11" x14ac:dyDescent="0.25">
      <c r="B47" s="40" t="s">
        <v>575</v>
      </c>
      <c r="C47" s="81" t="s">
        <v>556</v>
      </c>
      <c r="D47">
        <v>475</v>
      </c>
      <c r="E47">
        <v>475</v>
      </c>
      <c r="F47">
        <v>536</v>
      </c>
      <c r="G47">
        <v>32.9</v>
      </c>
      <c r="H47">
        <v>18</v>
      </c>
      <c r="I47">
        <v>48.6</v>
      </c>
      <c r="J47" s="82">
        <v>26049.599999999999</v>
      </c>
      <c r="K47" s="83">
        <v>1598.94</v>
      </c>
    </row>
    <row r="48" spans="2:11" x14ac:dyDescent="0.25">
      <c r="B48" s="40" t="s">
        <v>575</v>
      </c>
      <c r="C48" s="81" t="s">
        <v>557</v>
      </c>
      <c r="D48">
        <v>475</v>
      </c>
      <c r="E48">
        <v>475</v>
      </c>
      <c r="F48">
        <v>536</v>
      </c>
      <c r="G48">
        <v>32.9</v>
      </c>
      <c r="H48">
        <v>18</v>
      </c>
      <c r="I48">
        <v>48.6</v>
      </c>
      <c r="J48" s="82">
        <v>26049.599999999999</v>
      </c>
      <c r="K48" s="83">
        <v>1598.94</v>
      </c>
    </row>
    <row r="49" spans="2:11" x14ac:dyDescent="0.25">
      <c r="B49" s="40" t="s">
        <v>575</v>
      </c>
      <c r="C49" s="81" t="s">
        <v>558</v>
      </c>
      <c r="D49">
        <v>425</v>
      </c>
      <c r="E49">
        <v>425</v>
      </c>
      <c r="F49">
        <v>428</v>
      </c>
      <c r="G49">
        <v>25.9</v>
      </c>
      <c r="H49">
        <v>18</v>
      </c>
      <c r="I49">
        <v>48.6</v>
      </c>
      <c r="J49" s="82">
        <v>20800.8</v>
      </c>
      <c r="K49" s="83">
        <v>1258.74</v>
      </c>
    </row>
    <row r="50" spans="2:11" x14ac:dyDescent="0.25">
      <c r="B50" s="40" t="s">
        <v>575</v>
      </c>
      <c r="C50" s="81" t="s">
        <v>559</v>
      </c>
      <c r="D50">
        <v>375</v>
      </c>
      <c r="E50">
        <v>375</v>
      </c>
      <c r="F50">
        <v>332</v>
      </c>
      <c r="G50">
        <v>24.8</v>
      </c>
      <c r="H50">
        <v>18</v>
      </c>
      <c r="I50">
        <v>48.6</v>
      </c>
      <c r="J50" s="82">
        <v>16135.2</v>
      </c>
      <c r="K50" s="83">
        <v>1205.28</v>
      </c>
    </row>
    <row r="51" spans="2:11" x14ac:dyDescent="0.25">
      <c r="B51" s="40" t="s">
        <v>575</v>
      </c>
      <c r="C51" s="81" t="s">
        <v>560</v>
      </c>
      <c r="D51">
        <v>350</v>
      </c>
      <c r="E51">
        <v>350</v>
      </c>
      <c r="F51">
        <v>288</v>
      </c>
      <c r="G51">
        <v>24.3</v>
      </c>
      <c r="H51">
        <v>18</v>
      </c>
      <c r="I51">
        <v>48.6</v>
      </c>
      <c r="J51" s="82">
        <v>13996.8</v>
      </c>
      <c r="K51" s="83">
        <v>1180.98</v>
      </c>
    </row>
    <row r="52" spans="2:11" x14ac:dyDescent="0.25">
      <c r="B52" s="40" t="s">
        <v>575</v>
      </c>
      <c r="C52" s="81" t="s">
        <v>561</v>
      </c>
      <c r="D52">
        <v>350</v>
      </c>
      <c r="E52">
        <v>350</v>
      </c>
      <c r="F52">
        <v>288</v>
      </c>
      <c r="G52">
        <v>24.3</v>
      </c>
      <c r="H52">
        <v>18</v>
      </c>
      <c r="I52">
        <v>48.6</v>
      </c>
      <c r="J52" s="82">
        <v>13996.8</v>
      </c>
      <c r="K52" s="83">
        <v>1180.98</v>
      </c>
    </row>
    <row r="53" spans="2:11" x14ac:dyDescent="0.25">
      <c r="B53" s="40" t="s">
        <v>575</v>
      </c>
      <c r="C53" s="81" t="s">
        <v>562</v>
      </c>
      <c r="D53">
        <v>350</v>
      </c>
      <c r="E53">
        <v>350</v>
      </c>
      <c r="F53">
        <v>288</v>
      </c>
      <c r="G53">
        <v>24.3</v>
      </c>
      <c r="H53">
        <v>18</v>
      </c>
      <c r="I53">
        <v>48.6</v>
      </c>
      <c r="J53" s="82">
        <v>13996.8</v>
      </c>
      <c r="K53" s="83">
        <v>1180.98</v>
      </c>
    </row>
    <row r="54" spans="2:11" x14ac:dyDescent="0.25">
      <c r="B54" s="40" t="s">
        <v>575</v>
      </c>
      <c r="C54" s="81" t="s">
        <v>563</v>
      </c>
      <c r="D54">
        <v>325</v>
      </c>
      <c r="E54">
        <v>325</v>
      </c>
      <c r="F54">
        <v>251</v>
      </c>
      <c r="G54">
        <v>14.4</v>
      </c>
      <c r="H54">
        <v>18</v>
      </c>
      <c r="I54">
        <v>48.6</v>
      </c>
      <c r="J54" s="82">
        <v>12198.6</v>
      </c>
      <c r="K54" s="83">
        <v>699.84</v>
      </c>
    </row>
    <row r="55" spans="2:11" x14ac:dyDescent="0.25">
      <c r="B55" s="40" t="s">
        <v>575</v>
      </c>
      <c r="C55" s="81" t="s">
        <v>564</v>
      </c>
      <c r="D55">
        <v>750</v>
      </c>
      <c r="E55">
        <v>750</v>
      </c>
      <c r="F55">
        <v>1336</v>
      </c>
      <c r="G55">
        <v>78.099999999999994</v>
      </c>
      <c r="H55">
        <v>18</v>
      </c>
      <c r="I55">
        <v>48.6</v>
      </c>
      <c r="J55" s="82">
        <v>64929.599999999999</v>
      </c>
      <c r="K55" s="83">
        <v>3795.66</v>
      </c>
    </row>
    <row r="56" spans="2:11" x14ac:dyDescent="0.25">
      <c r="B56" s="40" t="s">
        <v>575</v>
      </c>
      <c r="C56" s="81" t="s">
        <v>565</v>
      </c>
      <c r="D56">
        <v>475</v>
      </c>
      <c r="E56">
        <v>475</v>
      </c>
      <c r="F56">
        <v>536</v>
      </c>
      <c r="G56">
        <v>32.9</v>
      </c>
      <c r="H56">
        <v>18</v>
      </c>
      <c r="I56">
        <v>48.6</v>
      </c>
      <c r="J56" s="82">
        <v>26049.599999999999</v>
      </c>
      <c r="K56" s="83">
        <v>1598.94</v>
      </c>
    </row>
    <row r="57" spans="2:11" x14ac:dyDescent="0.25">
      <c r="B57" s="40" t="s">
        <v>575</v>
      </c>
      <c r="C57" s="81" t="s">
        <v>566</v>
      </c>
      <c r="D57">
        <v>700</v>
      </c>
      <c r="E57">
        <v>700</v>
      </c>
      <c r="F57">
        <v>1162</v>
      </c>
      <c r="G57">
        <v>75.8</v>
      </c>
      <c r="H57">
        <v>18</v>
      </c>
      <c r="I57">
        <v>48.6</v>
      </c>
      <c r="J57" s="82">
        <v>56473.2</v>
      </c>
      <c r="K57" s="83">
        <v>3683.88</v>
      </c>
    </row>
    <row r="58" spans="2:11" x14ac:dyDescent="0.25">
      <c r="B58" s="40" t="s">
        <v>575</v>
      </c>
      <c r="C58" s="81" t="s">
        <v>567</v>
      </c>
      <c r="D58">
        <v>675</v>
      </c>
      <c r="E58">
        <v>675</v>
      </c>
      <c r="F58">
        <v>1082</v>
      </c>
      <c r="G58">
        <v>58.9</v>
      </c>
      <c r="H58">
        <v>18</v>
      </c>
      <c r="I58">
        <v>48.6</v>
      </c>
      <c r="J58" s="82">
        <v>52585.2</v>
      </c>
      <c r="K58" s="83">
        <v>2862.54</v>
      </c>
    </row>
    <row r="59" spans="2:11" x14ac:dyDescent="0.25">
      <c r="B59" s="40" t="s">
        <v>575</v>
      </c>
      <c r="C59" s="81" t="s">
        <v>568</v>
      </c>
      <c r="D59">
        <v>675</v>
      </c>
      <c r="E59">
        <v>675</v>
      </c>
      <c r="F59">
        <v>1082</v>
      </c>
      <c r="G59">
        <v>58.9</v>
      </c>
      <c r="H59">
        <v>18</v>
      </c>
      <c r="I59">
        <v>48.6</v>
      </c>
      <c r="J59" s="82">
        <v>52585.2</v>
      </c>
      <c r="K59" s="83">
        <v>2862.54</v>
      </c>
    </row>
    <row r="60" spans="2:11" x14ac:dyDescent="0.25">
      <c r="B60" s="40" t="s">
        <v>575</v>
      </c>
      <c r="C60" s="81" t="s">
        <v>569</v>
      </c>
      <c r="D60">
        <v>650</v>
      </c>
      <c r="E60">
        <v>650</v>
      </c>
      <c r="F60">
        <v>1002</v>
      </c>
      <c r="G60">
        <v>58</v>
      </c>
      <c r="H60">
        <v>18</v>
      </c>
      <c r="I60">
        <v>48.6</v>
      </c>
      <c r="J60" s="82">
        <v>48697.2</v>
      </c>
      <c r="K60" s="83">
        <v>2818.8</v>
      </c>
    </row>
    <row r="61" spans="2:11" x14ac:dyDescent="0.25">
      <c r="B61" s="40" t="s">
        <v>575</v>
      </c>
      <c r="C61" s="81" t="s">
        <v>570</v>
      </c>
      <c r="D61">
        <v>625</v>
      </c>
      <c r="E61">
        <v>625</v>
      </c>
      <c r="F61">
        <v>926</v>
      </c>
      <c r="G61">
        <v>57.1</v>
      </c>
      <c r="H61">
        <v>18</v>
      </c>
      <c r="I61">
        <v>48.6</v>
      </c>
      <c r="J61" s="82">
        <v>45003.6</v>
      </c>
      <c r="K61" s="83">
        <v>2775.06</v>
      </c>
    </row>
    <row r="62" spans="2:11" x14ac:dyDescent="0.25">
      <c r="B62" s="40" t="s">
        <v>575</v>
      </c>
      <c r="C62" s="81" t="s">
        <v>571</v>
      </c>
      <c r="D62">
        <v>600</v>
      </c>
      <c r="E62">
        <v>600</v>
      </c>
      <c r="F62">
        <v>855</v>
      </c>
      <c r="G62">
        <v>53.7</v>
      </c>
      <c r="H62">
        <v>18</v>
      </c>
      <c r="I62">
        <v>48.6</v>
      </c>
      <c r="J62" s="82">
        <v>41553</v>
      </c>
      <c r="K62" s="83">
        <v>2609.8200000000002</v>
      </c>
    </row>
    <row r="63" spans="2:11" x14ac:dyDescent="0.25">
      <c r="B63" s="40" t="s">
        <v>575</v>
      </c>
      <c r="C63" s="81" t="s">
        <v>572</v>
      </c>
      <c r="D63">
        <v>575</v>
      </c>
      <c r="E63">
        <v>575</v>
      </c>
      <c r="F63">
        <v>785</v>
      </c>
      <c r="G63">
        <v>52.5</v>
      </c>
      <c r="H63">
        <v>18</v>
      </c>
      <c r="I63">
        <v>48.6</v>
      </c>
      <c r="J63" s="82">
        <v>38151</v>
      </c>
      <c r="K63" s="83">
        <v>2551.5</v>
      </c>
    </row>
    <row r="64" spans="2:11" x14ac:dyDescent="0.25">
      <c r="B64" s="40" t="s">
        <v>576</v>
      </c>
      <c r="C64" s="81" t="s">
        <v>573</v>
      </c>
      <c r="D64">
        <v>1025</v>
      </c>
      <c r="E64">
        <v>1025</v>
      </c>
      <c r="F64">
        <v>2496</v>
      </c>
      <c r="G64">
        <v>153.4</v>
      </c>
      <c r="H64">
        <v>4</v>
      </c>
      <c r="I64">
        <v>10.8</v>
      </c>
      <c r="J64" s="82">
        <v>26956.799999999999</v>
      </c>
      <c r="K64" s="83">
        <v>1656.72</v>
      </c>
    </row>
    <row r="65" spans="2:11" x14ac:dyDescent="0.25">
      <c r="B65" s="40" t="s">
        <v>576</v>
      </c>
      <c r="C65" s="81" t="s">
        <v>574</v>
      </c>
      <c r="D65">
        <v>700</v>
      </c>
      <c r="E65">
        <v>700</v>
      </c>
      <c r="F65">
        <v>1162</v>
      </c>
      <c r="G65">
        <v>75.8</v>
      </c>
      <c r="H65">
        <v>4</v>
      </c>
      <c r="I65">
        <v>10.8</v>
      </c>
      <c r="J65" s="82">
        <v>12549.6</v>
      </c>
      <c r="K65" s="83">
        <v>818.64</v>
      </c>
    </row>
    <row r="66" spans="2:11" x14ac:dyDescent="0.25">
      <c r="B66" s="40" t="s">
        <v>576</v>
      </c>
      <c r="C66" s="81" t="s">
        <v>555</v>
      </c>
      <c r="D66">
        <v>675</v>
      </c>
      <c r="E66">
        <v>675</v>
      </c>
      <c r="F66">
        <v>1082</v>
      </c>
      <c r="G66">
        <v>58.9</v>
      </c>
      <c r="H66">
        <v>4</v>
      </c>
      <c r="I66">
        <v>10.8</v>
      </c>
      <c r="J66" s="82">
        <v>11685.6</v>
      </c>
      <c r="K66" s="83">
        <v>636.12</v>
      </c>
    </row>
    <row r="67" spans="2:11" x14ac:dyDescent="0.25">
      <c r="B67" s="40" t="s">
        <v>576</v>
      </c>
      <c r="C67" s="81" t="s">
        <v>556</v>
      </c>
      <c r="D67">
        <v>625</v>
      </c>
      <c r="E67">
        <v>625</v>
      </c>
      <c r="F67">
        <v>926</v>
      </c>
      <c r="G67">
        <v>57.1</v>
      </c>
      <c r="H67">
        <v>4</v>
      </c>
      <c r="I67">
        <v>10.8</v>
      </c>
      <c r="J67" s="82">
        <v>10000.799999999999</v>
      </c>
      <c r="K67" s="83">
        <v>616.67999999999995</v>
      </c>
    </row>
    <row r="68" spans="2:11" x14ac:dyDescent="0.25">
      <c r="B68" s="40" t="s">
        <v>576</v>
      </c>
      <c r="C68" s="81" t="s">
        <v>557</v>
      </c>
      <c r="D68">
        <v>575</v>
      </c>
      <c r="E68">
        <v>575</v>
      </c>
      <c r="F68">
        <v>785</v>
      </c>
      <c r="G68">
        <v>52.5</v>
      </c>
      <c r="H68">
        <v>4</v>
      </c>
      <c r="I68">
        <v>10.8</v>
      </c>
      <c r="J68" s="82">
        <v>8478</v>
      </c>
      <c r="K68" s="83">
        <v>567</v>
      </c>
    </row>
    <row r="69" spans="2:11" x14ac:dyDescent="0.25">
      <c r="B69" s="40" t="s">
        <v>576</v>
      </c>
      <c r="C69" s="81" t="s">
        <v>558</v>
      </c>
      <c r="D69">
        <v>525</v>
      </c>
      <c r="E69">
        <v>525</v>
      </c>
      <c r="F69">
        <v>653</v>
      </c>
      <c r="G69">
        <v>50.1</v>
      </c>
      <c r="H69">
        <v>4</v>
      </c>
      <c r="I69">
        <v>10.8</v>
      </c>
      <c r="J69" s="82">
        <v>7052.4</v>
      </c>
      <c r="K69" s="83">
        <v>541.08000000000004</v>
      </c>
    </row>
    <row r="70" spans="2:11" x14ac:dyDescent="0.25">
      <c r="B70" s="40" t="s">
        <v>576</v>
      </c>
      <c r="C70" s="81" t="s">
        <v>559</v>
      </c>
      <c r="D70">
        <v>475</v>
      </c>
      <c r="E70">
        <v>475</v>
      </c>
      <c r="F70">
        <v>536</v>
      </c>
      <c r="G70">
        <v>32.9</v>
      </c>
      <c r="H70">
        <v>4</v>
      </c>
      <c r="I70">
        <v>10.8</v>
      </c>
      <c r="J70" s="82">
        <v>5788.8</v>
      </c>
      <c r="K70" s="83">
        <v>355.32</v>
      </c>
    </row>
    <row r="71" spans="2:11" x14ac:dyDescent="0.25">
      <c r="B71" s="40" t="s">
        <v>576</v>
      </c>
      <c r="C71" s="81" t="s">
        <v>560</v>
      </c>
      <c r="D71">
        <v>450</v>
      </c>
      <c r="E71">
        <v>450</v>
      </c>
      <c r="F71">
        <v>480</v>
      </c>
      <c r="G71">
        <v>26.4</v>
      </c>
      <c r="H71">
        <v>4</v>
      </c>
      <c r="I71">
        <v>10.8</v>
      </c>
      <c r="J71" s="82">
        <v>5184</v>
      </c>
      <c r="K71" s="83">
        <v>285.12</v>
      </c>
    </row>
    <row r="72" spans="2:11" x14ac:dyDescent="0.25">
      <c r="B72" s="40" t="s">
        <v>576</v>
      </c>
      <c r="C72" s="81" t="s">
        <v>561</v>
      </c>
      <c r="D72">
        <v>375</v>
      </c>
      <c r="E72">
        <v>375</v>
      </c>
      <c r="F72">
        <v>332</v>
      </c>
      <c r="G72">
        <v>24.8</v>
      </c>
      <c r="H72">
        <v>4</v>
      </c>
      <c r="I72">
        <v>10.8</v>
      </c>
      <c r="J72" s="82">
        <v>3585.6</v>
      </c>
      <c r="K72" s="83">
        <v>267.83999999999997</v>
      </c>
    </row>
    <row r="73" spans="2:11" x14ac:dyDescent="0.25">
      <c r="B73" s="40" t="s">
        <v>576</v>
      </c>
      <c r="C73" s="81" t="s">
        <v>562</v>
      </c>
      <c r="D73">
        <v>425</v>
      </c>
      <c r="E73">
        <v>425</v>
      </c>
      <c r="F73">
        <v>428</v>
      </c>
      <c r="G73">
        <v>25.9</v>
      </c>
      <c r="H73">
        <v>4</v>
      </c>
      <c r="I73">
        <v>10.8</v>
      </c>
      <c r="J73" s="82">
        <v>4622.3999999999996</v>
      </c>
      <c r="K73" s="83">
        <v>279.72000000000003</v>
      </c>
    </row>
    <row r="74" spans="2:11" x14ac:dyDescent="0.25">
      <c r="B74" s="40" t="s">
        <v>576</v>
      </c>
      <c r="C74" s="81" t="s">
        <v>563</v>
      </c>
      <c r="D74">
        <v>350</v>
      </c>
      <c r="E74">
        <v>350</v>
      </c>
      <c r="F74">
        <v>288</v>
      </c>
      <c r="G74">
        <v>24.3</v>
      </c>
      <c r="H74">
        <v>4</v>
      </c>
      <c r="I74">
        <v>10.8</v>
      </c>
      <c r="J74" s="82">
        <v>3110.4</v>
      </c>
      <c r="K74" s="83">
        <v>262.44</v>
      </c>
    </row>
    <row r="75" spans="2:11" x14ac:dyDescent="0.25">
      <c r="B75" s="40" t="s">
        <v>576</v>
      </c>
      <c r="C75" s="81" t="s">
        <v>564</v>
      </c>
      <c r="D75">
        <v>1000</v>
      </c>
      <c r="E75">
        <v>1000</v>
      </c>
      <c r="F75">
        <v>2374</v>
      </c>
      <c r="G75">
        <v>151.6</v>
      </c>
      <c r="H75">
        <v>4</v>
      </c>
      <c r="I75">
        <v>10.8</v>
      </c>
      <c r="J75" s="82">
        <v>25639.200000000001</v>
      </c>
      <c r="K75" s="83">
        <v>1637.28</v>
      </c>
    </row>
    <row r="76" spans="2:11" x14ac:dyDescent="0.25">
      <c r="B76" s="40" t="s">
        <v>576</v>
      </c>
      <c r="C76" s="81" t="s">
        <v>565</v>
      </c>
      <c r="D76">
        <v>375</v>
      </c>
      <c r="E76">
        <v>375</v>
      </c>
      <c r="F76">
        <v>332</v>
      </c>
      <c r="G76">
        <v>24.8</v>
      </c>
      <c r="H76">
        <v>4</v>
      </c>
      <c r="I76">
        <v>10.8</v>
      </c>
      <c r="J76" s="82">
        <v>3585.6</v>
      </c>
      <c r="K76" s="83">
        <v>267.83999999999997</v>
      </c>
    </row>
    <row r="77" spans="2:11" x14ac:dyDescent="0.25">
      <c r="B77" s="40" t="s">
        <v>576</v>
      </c>
      <c r="C77" s="81" t="s">
        <v>566</v>
      </c>
      <c r="D77">
        <v>975</v>
      </c>
      <c r="E77">
        <v>975</v>
      </c>
      <c r="F77">
        <v>2258</v>
      </c>
      <c r="G77">
        <v>141.4</v>
      </c>
      <c r="H77">
        <v>4</v>
      </c>
      <c r="I77">
        <v>10.8</v>
      </c>
      <c r="J77" s="82">
        <v>24386.400000000001</v>
      </c>
      <c r="K77" s="83">
        <v>1527.12</v>
      </c>
    </row>
    <row r="78" spans="2:11" x14ac:dyDescent="0.25">
      <c r="B78" s="40" t="s">
        <v>576</v>
      </c>
      <c r="C78" s="81" t="s">
        <v>567</v>
      </c>
      <c r="D78">
        <v>850</v>
      </c>
      <c r="E78">
        <v>850</v>
      </c>
      <c r="F78">
        <v>1714</v>
      </c>
      <c r="G78">
        <v>123.9</v>
      </c>
      <c r="H78">
        <v>4</v>
      </c>
      <c r="I78">
        <v>10.8</v>
      </c>
      <c r="J78" s="82">
        <v>18511.2</v>
      </c>
      <c r="K78" s="83">
        <v>1338.12</v>
      </c>
    </row>
    <row r="79" spans="2:11" x14ac:dyDescent="0.25">
      <c r="B79" s="40" t="s">
        <v>576</v>
      </c>
      <c r="C79" s="81" t="s">
        <v>568</v>
      </c>
      <c r="D79">
        <v>900</v>
      </c>
      <c r="E79">
        <v>900</v>
      </c>
      <c r="F79">
        <v>1924</v>
      </c>
      <c r="G79">
        <v>127.6</v>
      </c>
      <c r="H79">
        <v>4</v>
      </c>
      <c r="I79">
        <v>10.8</v>
      </c>
      <c r="J79" s="82">
        <v>20779.2</v>
      </c>
      <c r="K79" s="83">
        <v>1378.08</v>
      </c>
    </row>
    <row r="80" spans="2:11" x14ac:dyDescent="0.25">
      <c r="B80" s="40" t="s">
        <v>576</v>
      </c>
      <c r="C80" s="81" t="s">
        <v>569</v>
      </c>
      <c r="D80">
        <v>850</v>
      </c>
      <c r="E80">
        <v>850</v>
      </c>
      <c r="F80">
        <v>1714</v>
      </c>
      <c r="G80">
        <v>123.9</v>
      </c>
      <c r="H80">
        <v>4</v>
      </c>
      <c r="I80">
        <v>10.8</v>
      </c>
      <c r="J80" s="82">
        <v>18511.2</v>
      </c>
      <c r="K80" s="83">
        <v>1338.12</v>
      </c>
    </row>
    <row r="81" spans="2:11" x14ac:dyDescent="0.25">
      <c r="B81" s="40" t="s">
        <v>576</v>
      </c>
      <c r="C81" s="81" t="s">
        <v>570</v>
      </c>
      <c r="D81">
        <v>775</v>
      </c>
      <c r="E81">
        <v>775</v>
      </c>
      <c r="F81">
        <v>1424</v>
      </c>
      <c r="G81">
        <v>90.5</v>
      </c>
      <c r="H81">
        <v>4</v>
      </c>
      <c r="I81">
        <v>10.8</v>
      </c>
      <c r="J81" s="82">
        <v>15379.2</v>
      </c>
      <c r="K81" s="83">
        <v>977.4</v>
      </c>
    </row>
    <row r="82" spans="2:11" x14ac:dyDescent="0.25">
      <c r="B82" s="40" t="s">
        <v>576</v>
      </c>
      <c r="C82" s="81" t="s">
        <v>571</v>
      </c>
      <c r="D82">
        <v>775</v>
      </c>
      <c r="E82">
        <v>775</v>
      </c>
      <c r="F82">
        <v>1424</v>
      </c>
      <c r="G82">
        <v>90.5</v>
      </c>
      <c r="H82">
        <v>4</v>
      </c>
      <c r="I82">
        <v>10.8</v>
      </c>
      <c r="J82" s="82">
        <v>15379.2</v>
      </c>
      <c r="K82" s="83">
        <v>977.4</v>
      </c>
    </row>
    <row r="83" spans="2:11" x14ac:dyDescent="0.25">
      <c r="B83" s="40" t="s">
        <v>576</v>
      </c>
      <c r="C83" s="81" t="s">
        <v>572</v>
      </c>
      <c r="D83">
        <v>700</v>
      </c>
      <c r="E83">
        <v>700</v>
      </c>
      <c r="F83">
        <v>1162</v>
      </c>
      <c r="G83">
        <v>75.8</v>
      </c>
      <c r="H83">
        <v>4</v>
      </c>
      <c r="I83">
        <v>10.8</v>
      </c>
      <c r="J83" s="82">
        <v>12549.6</v>
      </c>
      <c r="K83" s="83">
        <v>818.64</v>
      </c>
    </row>
    <row r="84" spans="2:11" x14ac:dyDescent="0.25">
      <c r="B84" s="40" t="s">
        <v>577</v>
      </c>
      <c r="C84" s="81" t="s">
        <v>573</v>
      </c>
      <c r="D84">
        <v>550</v>
      </c>
      <c r="E84" s="84" t="s">
        <v>579</v>
      </c>
      <c r="F84">
        <v>11457</v>
      </c>
      <c r="G84">
        <v>346</v>
      </c>
      <c r="H84">
        <v>2</v>
      </c>
      <c r="I84">
        <v>5.4</v>
      </c>
      <c r="J84" s="82">
        <v>61867.8</v>
      </c>
      <c r="K84" s="83">
        <v>1868.4</v>
      </c>
    </row>
    <row r="85" spans="2:11" x14ac:dyDescent="0.25">
      <c r="B85" s="40" t="s">
        <v>577</v>
      </c>
      <c r="C85" s="81" t="s">
        <v>564</v>
      </c>
      <c r="D85">
        <v>550</v>
      </c>
      <c r="E85" s="84" t="s">
        <v>579</v>
      </c>
      <c r="F85">
        <v>11457</v>
      </c>
      <c r="G85">
        <v>346</v>
      </c>
      <c r="H85">
        <v>2</v>
      </c>
      <c r="I85">
        <v>5.4</v>
      </c>
      <c r="J85" s="82">
        <v>61867.8</v>
      </c>
      <c r="K85" s="83">
        <v>1868.4</v>
      </c>
    </row>
    <row r="86" spans="2:11" x14ac:dyDescent="0.25">
      <c r="B86" s="40" t="s">
        <v>577</v>
      </c>
      <c r="C86" s="81" t="s">
        <v>566</v>
      </c>
      <c r="D86">
        <v>550</v>
      </c>
      <c r="E86" s="84" t="s">
        <v>579</v>
      </c>
      <c r="F86">
        <v>11462</v>
      </c>
      <c r="G86">
        <v>289.60000000000002</v>
      </c>
      <c r="H86">
        <v>2</v>
      </c>
      <c r="I86">
        <v>5.4</v>
      </c>
      <c r="J86" s="82">
        <v>61894.8</v>
      </c>
      <c r="K86" s="83">
        <v>1563.84</v>
      </c>
    </row>
    <row r="87" spans="2:11" x14ac:dyDescent="0.25">
      <c r="B87" s="40" t="s">
        <v>577</v>
      </c>
      <c r="C87" s="81" t="s">
        <v>567</v>
      </c>
      <c r="D87">
        <v>500</v>
      </c>
      <c r="E87" s="84" t="s">
        <v>579</v>
      </c>
      <c r="F87">
        <v>10412</v>
      </c>
      <c r="G87">
        <v>345.2</v>
      </c>
      <c r="H87">
        <v>2</v>
      </c>
      <c r="I87">
        <v>5.4</v>
      </c>
      <c r="J87" s="82">
        <v>56224.800000000003</v>
      </c>
      <c r="K87" s="83">
        <v>1864.08</v>
      </c>
    </row>
    <row r="88" spans="2:11" x14ac:dyDescent="0.25">
      <c r="B88" s="40" t="s">
        <v>577</v>
      </c>
      <c r="C88" s="81" t="s">
        <v>568</v>
      </c>
      <c r="D88">
        <v>500</v>
      </c>
      <c r="E88" s="84" t="s">
        <v>579</v>
      </c>
      <c r="F88">
        <v>10417</v>
      </c>
      <c r="G88">
        <v>267.89999999999998</v>
      </c>
      <c r="H88">
        <v>2</v>
      </c>
      <c r="I88">
        <v>5.4</v>
      </c>
      <c r="J88" s="82">
        <v>56251.8</v>
      </c>
      <c r="K88" s="83">
        <v>1446.66</v>
      </c>
    </row>
    <row r="89" spans="2:11" x14ac:dyDescent="0.25">
      <c r="B89" s="40" t="s">
        <v>577</v>
      </c>
      <c r="C89" s="81" t="s">
        <v>569</v>
      </c>
      <c r="D89">
        <v>450</v>
      </c>
      <c r="E89" s="84" t="s">
        <v>579</v>
      </c>
      <c r="F89">
        <v>9374</v>
      </c>
      <c r="G89">
        <v>261.60000000000002</v>
      </c>
      <c r="H89">
        <v>2</v>
      </c>
      <c r="I89">
        <v>5.4</v>
      </c>
      <c r="J89" s="82">
        <v>50619.6</v>
      </c>
      <c r="K89" s="83">
        <v>1412.64</v>
      </c>
    </row>
    <row r="90" spans="2:11" x14ac:dyDescent="0.25">
      <c r="B90" s="40" t="s">
        <v>577</v>
      </c>
      <c r="C90" s="81" t="s">
        <v>570</v>
      </c>
      <c r="D90">
        <v>425</v>
      </c>
      <c r="E90" s="84" t="s">
        <v>579</v>
      </c>
      <c r="F90">
        <v>8852</v>
      </c>
      <c r="G90">
        <v>260</v>
      </c>
      <c r="H90">
        <v>2</v>
      </c>
      <c r="I90">
        <v>5.4</v>
      </c>
      <c r="J90" s="82">
        <v>47800.800000000003</v>
      </c>
      <c r="K90" s="83">
        <v>1404</v>
      </c>
    </row>
    <row r="91" spans="2:11" x14ac:dyDescent="0.25">
      <c r="B91" s="40" t="s">
        <v>577</v>
      </c>
      <c r="C91" s="81" t="s">
        <v>571</v>
      </c>
      <c r="D91">
        <v>400</v>
      </c>
      <c r="E91" s="84" t="s">
        <v>579</v>
      </c>
      <c r="F91">
        <v>8331</v>
      </c>
      <c r="G91">
        <v>255.3</v>
      </c>
      <c r="H91">
        <v>2</v>
      </c>
      <c r="I91">
        <v>5.4</v>
      </c>
      <c r="J91" s="82">
        <v>44987.4</v>
      </c>
      <c r="K91" s="83">
        <v>1378.62</v>
      </c>
    </row>
    <row r="92" spans="2:11" x14ac:dyDescent="0.25">
      <c r="B92" s="40" t="s">
        <v>577</v>
      </c>
      <c r="C92" s="81" t="s">
        <v>572</v>
      </c>
      <c r="D92">
        <v>375</v>
      </c>
      <c r="E92" s="84" t="s">
        <v>579</v>
      </c>
      <c r="F92">
        <v>7809</v>
      </c>
      <c r="G92">
        <v>253.7</v>
      </c>
      <c r="H92">
        <v>2</v>
      </c>
      <c r="I92">
        <v>5.4</v>
      </c>
      <c r="J92" s="82">
        <v>42168.6</v>
      </c>
      <c r="K92" s="83">
        <v>1369.98</v>
      </c>
    </row>
    <row r="93" spans="2:11" x14ac:dyDescent="0.25">
      <c r="B93" s="40" t="s">
        <v>577</v>
      </c>
      <c r="C93" s="81" t="s">
        <v>574</v>
      </c>
      <c r="D93">
        <v>350</v>
      </c>
      <c r="E93" s="84" t="s">
        <v>579</v>
      </c>
      <c r="F93">
        <v>7287</v>
      </c>
      <c r="G93">
        <v>252.2</v>
      </c>
      <c r="H93">
        <v>2</v>
      </c>
      <c r="I93">
        <v>5.4</v>
      </c>
      <c r="J93" s="82">
        <v>39349.800000000003</v>
      </c>
      <c r="K93" s="83">
        <v>1361.88</v>
      </c>
    </row>
    <row r="94" spans="2:11" x14ac:dyDescent="0.25">
      <c r="B94" s="40" t="s">
        <v>577</v>
      </c>
      <c r="C94" s="81" t="s">
        <v>555</v>
      </c>
      <c r="D94">
        <v>325</v>
      </c>
      <c r="E94" s="84" t="s">
        <v>579</v>
      </c>
      <c r="F94">
        <v>6765</v>
      </c>
      <c r="G94">
        <v>250.6</v>
      </c>
      <c r="H94">
        <v>2</v>
      </c>
      <c r="I94">
        <v>5.4</v>
      </c>
      <c r="J94" s="82">
        <v>36531</v>
      </c>
      <c r="K94" s="83">
        <v>1353.24</v>
      </c>
    </row>
    <row r="95" spans="2:11" x14ac:dyDescent="0.25">
      <c r="B95" s="40" t="s">
        <v>577</v>
      </c>
      <c r="C95" s="81" t="s">
        <v>556</v>
      </c>
      <c r="D95">
        <v>300</v>
      </c>
      <c r="E95" s="84" t="s">
        <v>579</v>
      </c>
      <c r="F95">
        <v>6243</v>
      </c>
      <c r="G95">
        <v>249</v>
      </c>
      <c r="H95">
        <v>2</v>
      </c>
      <c r="I95">
        <v>5.4</v>
      </c>
      <c r="J95" s="82">
        <v>33712.199999999997</v>
      </c>
      <c r="K95" s="83">
        <v>1344.6</v>
      </c>
    </row>
    <row r="96" spans="2:11" x14ac:dyDescent="0.25">
      <c r="B96" s="40" t="s">
        <v>577</v>
      </c>
      <c r="C96" s="81" t="s">
        <v>557</v>
      </c>
      <c r="D96">
        <v>275</v>
      </c>
      <c r="E96" s="84" t="s">
        <v>579</v>
      </c>
      <c r="F96">
        <v>5721</v>
      </c>
      <c r="G96">
        <v>247.5</v>
      </c>
      <c r="H96">
        <v>2</v>
      </c>
      <c r="I96">
        <v>5.4</v>
      </c>
      <c r="J96" s="82">
        <v>30893.4</v>
      </c>
      <c r="K96" s="83">
        <v>1336.5</v>
      </c>
    </row>
    <row r="97" spans="2:11" x14ac:dyDescent="0.25">
      <c r="B97" s="40" t="s">
        <v>577</v>
      </c>
      <c r="C97" s="81" t="s">
        <v>558</v>
      </c>
      <c r="D97">
        <v>250</v>
      </c>
      <c r="E97" s="84" t="s">
        <v>579</v>
      </c>
      <c r="F97">
        <v>5199</v>
      </c>
      <c r="G97">
        <v>265.5</v>
      </c>
      <c r="H97">
        <v>2</v>
      </c>
      <c r="I97">
        <v>5.4</v>
      </c>
      <c r="J97" s="82">
        <v>28074.6</v>
      </c>
      <c r="K97" s="83">
        <v>1433.7</v>
      </c>
    </row>
    <row r="98" spans="2:11" x14ac:dyDescent="0.25">
      <c r="B98" s="40" t="s">
        <v>577</v>
      </c>
      <c r="C98" s="81" t="s">
        <v>559</v>
      </c>
      <c r="D98">
        <v>200</v>
      </c>
      <c r="E98" s="84" t="s">
        <v>579</v>
      </c>
      <c r="F98">
        <v>4155</v>
      </c>
      <c r="G98">
        <v>317.2</v>
      </c>
      <c r="H98">
        <v>2</v>
      </c>
      <c r="I98">
        <v>5.4</v>
      </c>
      <c r="J98" s="82">
        <v>22437</v>
      </c>
      <c r="K98" s="83">
        <v>1712.88</v>
      </c>
    </row>
    <row r="99" spans="2:11" x14ac:dyDescent="0.25">
      <c r="B99" s="40" t="s">
        <v>577</v>
      </c>
      <c r="C99" s="81" t="s">
        <v>560</v>
      </c>
      <c r="D99">
        <v>175</v>
      </c>
      <c r="E99" s="84" t="s">
        <v>579</v>
      </c>
      <c r="F99">
        <v>3633</v>
      </c>
      <c r="G99">
        <v>314.89999999999998</v>
      </c>
      <c r="H99">
        <v>2</v>
      </c>
      <c r="I99">
        <v>5.4</v>
      </c>
      <c r="J99" s="82">
        <v>19618.2</v>
      </c>
      <c r="K99" s="83">
        <v>1700.46</v>
      </c>
    </row>
    <row r="100" spans="2:11" x14ac:dyDescent="0.25">
      <c r="B100" s="40" t="s">
        <v>577</v>
      </c>
      <c r="C100" s="81" t="s">
        <v>561</v>
      </c>
      <c r="D100">
        <v>175</v>
      </c>
      <c r="E100" s="84" t="s">
        <v>579</v>
      </c>
      <c r="F100">
        <v>3633</v>
      </c>
      <c r="G100">
        <v>314.89999999999998</v>
      </c>
      <c r="H100">
        <v>2</v>
      </c>
      <c r="I100">
        <v>5.4</v>
      </c>
      <c r="J100" s="82">
        <v>19618.2</v>
      </c>
      <c r="K100" s="83">
        <v>1700.46</v>
      </c>
    </row>
    <row r="101" spans="2:11" x14ac:dyDescent="0.25">
      <c r="B101" s="40" t="s">
        <v>577</v>
      </c>
      <c r="C101" s="81" t="s">
        <v>562</v>
      </c>
      <c r="D101">
        <v>175</v>
      </c>
      <c r="E101" s="84" t="s">
        <v>579</v>
      </c>
      <c r="F101">
        <v>3633</v>
      </c>
      <c r="G101">
        <v>314.89999999999998</v>
      </c>
      <c r="H101">
        <v>2</v>
      </c>
      <c r="I101">
        <v>5.4</v>
      </c>
      <c r="J101" s="82">
        <v>19618.2</v>
      </c>
      <c r="K101" s="83">
        <v>1700.46</v>
      </c>
    </row>
    <row r="102" spans="2:11" x14ac:dyDescent="0.25">
      <c r="B102" s="40" t="s">
        <v>577</v>
      </c>
      <c r="C102" s="81" t="s">
        <v>563</v>
      </c>
      <c r="D102">
        <v>200</v>
      </c>
      <c r="E102" s="84" t="s">
        <v>579</v>
      </c>
      <c r="F102">
        <v>4155</v>
      </c>
      <c r="G102">
        <v>317.2</v>
      </c>
      <c r="H102">
        <v>2</v>
      </c>
      <c r="I102">
        <v>5.4</v>
      </c>
      <c r="J102" s="82">
        <v>22437</v>
      </c>
      <c r="K102" s="83">
        <v>1712.88</v>
      </c>
    </row>
    <row r="103" spans="2:11" x14ac:dyDescent="0.25">
      <c r="B103" s="40" t="s">
        <v>577</v>
      </c>
      <c r="C103" s="81" t="s">
        <v>565</v>
      </c>
      <c r="D103">
        <v>225</v>
      </c>
      <c r="E103" s="84" t="s">
        <v>579</v>
      </c>
      <c r="F103">
        <v>4677</v>
      </c>
      <c r="G103">
        <v>319.39999999999998</v>
      </c>
      <c r="H103">
        <v>2</v>
      </c>
      <c r="I103">
        <v>5.4</v>
      </c>
      <c r="J103" s="82">
        <v>25255.8</v>
      </c>
      <c r="K103" s="83">
        <v>1724.76</v>
      </c>
    </row>
    <row r="104" spans="2:11" x14ac:dyDescent="0.25">
      <c r="B104" s="40" t="s">
        <v>578</v>
      </c>
      <c r="C104" s="81" t="s">
        <v>573</v>
      </c>
      <c r="D104">
        <v>575</v>
      </c>
      <c r="E104" s="84" t="s">
        <v>579</v>
      </c>
      <c r="F104">
        <v>3024</v>
      </c>
      <c r="G104">
        <v>134.5</v>
      </c>
      <c r="H104">
        <v>4</v>
      </c>
      <c r="I104">
        <v>10.8</v>
      </c>
      <c r="J104" s="82">
        <v>32659.200000000001</v>
      </c>
      <c r="K104" s="83">
        <v>1452.6</v>
      </c>
    </row>
    <row r="105" spans="2:11" x14ac:dyDescent="0.25">
      <c r="B105" s="40" t="s">
        <v>578</v>
      </c>
      <c r="C105" s="81" t="s">
        <v>564</v>
      </c>
      <c r="D105">
        <v>575</v>
      </c>
      <c r="E105" s="84" t="s">
        <v>579</v>
      </c>
      <c r="F105">
        <v>3030</v>
      </c>
      <c r="G105">
        <v>84.6</v>
      </c>
      <c r="H105">
        <v>4</v>
      </c>
      <c r="I105">
        <v>10.8</v>
      </c>
      <c r="J105" s="82">
        <v>32724</v>
      </c>
      <c r="K105" s="83">
        <v>913.68</v>
      </c>
    </row>
    <row r="106" spans="2:11" x14ac:dyDescent="0.25">
      <c r="B106" s="40" t="s">
        <v>578</v>
      </c>
      <c r="C106" s="81" t="s">
        <v>566</v>
      </c>
      <c r="D106">
        <v>525</v>
      </c>
      <c r="E106" s="84" t="s">
        <v>579</v>
      </c>
      <c r="F106">
        <v>2760</v>
      </c>
      <c r="G106">
        <v>122.5</v>
      </c>
      <c r="H106">
        <v>4</v>
      </c>
      <c r="I106">
        <v>10.8</v>
      </c>
      <c r="J106" s="82">
        <v>29808</v>
      </c>
      <c r="K106" s="83">
        <v>1323</v>
      </c>
    </row>
    <row r="107" spans="2:11" x14ac:dyDescent="0.25">
      <c r="B107" s="40" t="s">
        <v>578</v>
      </c>
      <c r="C107" s="81" t="s">
        <v>567</v>
      </c>
      <c r="D107">
        <v>500</v>
      </c>
      <c r="E107" s="84" t="s">
        <v>579</v>
      </c>
      <c r="F107">
        <v>2634</v>
      </c>
      <c r="G107">
        <v>76.2</v>
      </c>
      <c r="H107">
        <v>4</v>
      </c>
      <c r="I107">
        <v>10.8</v>
      </c>
      <c r="J107" s="82">
        <v>28447.200000000001</v>
      </c>
      <c r="K107" s="83">
        <v>822.96</v>
      </c>
    </row>
    <row r="108" spans="2:11" x14ac:dyDescent="0.25">
      <c r="B108" s="40" t="s">
        <v>578</v>
      </c>
      <c r="C108" s="81" t="s">
        <v>568</v>
      </c>
      <c r="D108">
        <v>475</v>
      </c>
      <c r="E108" s="84" t="s">
        <v>579</v>
      </c>
      <c r="F108">
        <v>2502</v>
      </c>
      <c r="G108">
        <v>74.8</v>
      </c>
      <c r="H108">
        <v>4</v>
      </c>
      <c r="I108">
        <v>10.8</v>
      </c>
      <c r="J108" s="82">
        <v>27021.599999999999</v>
      </c>
      <c r="K108" s="83">
        <v>807.84</v>
      </c>
    </row>
    <row r="109" spans="2:11" x14ac:dyDescent="0.25">
      <c r="B109" s="40" t="s">
        <v>578</v>
      </c>
      <c r="C109" s="81" t="s">
        <v>569</v>
      </c>
      <c r="D109">
        <v>450</v>
      </c>
      <c r="E109" s="84" t="s">
        <v>579</v>
      </c>
      <c r="F109">
        <v>2370</v>
      </c>
      <c r="G109">
        <v>74.2</v>
      </c>
      <c r="H109">
        <v>4</v>
      </c>
      <c r="I109">
        <v>10.8</v>
      </c>
      <c r="J109" s="82">
        <v>25596</v>
      </c>
      <c r="K109" s="83">
        <v>801.36</v>
      </c>
    </row>
    <row r="110" spans="2:11" x14ac:dyDescent="0.25">
      <c r="B110" s="40" t="s">
        <v>578</v>
      </c>
      <c r="C110" s="81" t="s">
        <v>570</v>
      </c>
      <c r="D110">
        <v>425</v>
      </c>
      <c r="E110" s="84" t="s">
        <v>579</v>
      </c>
      <c r="F110">
        <v>2238</v>
      </c>
      <c r="G110">
        <v>73</v>
      </c>
      <c r="H110">
        <v>4</v>
      </c>
      <c r="I110">
        <v>10.8</v>
      </c>
      <c r="J110" s="82">
        <v>24170.400000000001</v>
      </c>
      <c r="K110" s="83">
        <v>788.4</v>
      </c>
    </row>
    <row r="111" spans="2:11" x14ac:dyDescent="0.25">
      <c r="B111" s="40" t="s">
        <v>578</v>
      </c>
      <c r="C111" s="81" t="s">
        <v>571</v>
      </c>
      <c r="D111">
        <v>400</v>
      </c>
      <c r="E111" s="84" t="s">
        <v>579</v>
      </c>
      <c r="F111">
        <v>2106</v>
      </c>
      <c r="G111">
        <v>72.400000000000006</v>
      </c>
      <c r="H111">
        <v>4</v>
      </c>
      <c r="I111">
        <v>10.8</v>
      </c>
      <c r="J111" s="82">
        <v>22744.799999999999</v>
      </c>
      <c r="K111" s="83">
        <v>781.92</v>
      </c>
    </row>
    <row r="112" spans="2:11" x14ac:dyDescent="0.25">
      <c r="B112" s="40" t="s">
        <v>578</v>
      </c>
      <c r="C112" s="81" t="s">
        <v>572</v>
      </c>
      <c r="D112">
        <v>375</v>
      </c>
      <c r="E112" s="84" t="s">
        <v>579</v>
      </c>
      <c r="F112">
        <v>1974</v>
      </c>
      <c r="G112">
        <v>71</v>
      </c>
      <c r="H112">
        <v>4</v>
      </c>
      <c r="I112">
        <v>10.8</v>
      </c>
      <c r="J112" s="82">
        <v>21319.200000000001</v>
      </c>
      <c r="K112" s="83">
        <v>766.8</v>
      </c>
    </row>
    <row r="113" spans="2:11" x14ac:dyDescent="0.25">
      <c r="B113" s="40" t="s">
        <v>578</v>
      </c>
      <c r="C113" s="81" t="s">
        <v>574</v>
      </c>
      <c r="D113">
        <v>350</v>
      </c>
      <c r="E113" s="84" t="s">
        <v>579</v>
      </c>
      <c r="F113">
        <v>1842</v>
      </c>
      <c r="G113">
        <v>70.400000000000006</v>
      </c>
      <c r="H113">
        <v>4</v>
      </c>
      <c r="I113">
        <v>10.8</v>
      </c>
      <c r="J113" s="82">
        <v>19893.599999999999</v>
      </c>
      <c r="K113" s="83">
        <v>760.32</v>
      </c>
    </row>
    <row r="114" spans="2:11" x14ac:dyDescent="0.25">
      <c r="B114" s="40" t="s">
        <v>578</v>
      </c>
      <c r="C114" s="81" t="s">
        <v>555</v>
      </c>
      <c r="D114">
        <v>325</v>
      </c>
      <c r="E114" s="84" t="s">
        <v>579</v>
      </c>
      <c r="F114">
        <v>1710</v>
      </c>
      <c r="G114">
        <v>69.3</v>
      </c>
      <c r="H114">
        <v>4</v>
      </c>
      <c r="I114">
        <v>10.8</v>
      </c>
      <c r="J114" s="82">
        <v>18468</v>
      </c>
      <c r="K114" s="83">
        <v>748.44</v>
      </c>
    </row>
    <row r="115" spans="2:11" x14ac:dyDescent="0.25">
      <c r="B115" s="40" t="s">
        <v>578</v>
      </c>
      <c r="C115" s="81" t="s">
        <v>556</v>
      </c>
      <c r="D115">
        <v>300</v>
      </c>
      <c r="E115" s="84" t="s">
        <v>579</v>
      </c>
      <c r="F115">
        <v>1578</v>
      </c>
      <c r="G115">
        <v>68.599999999999994</v>
      </c>
      <c r="H115">
        <v>4</v>
      </c>
      <c r="I115">
        <v>10.8</v>
      </c>
      <c r="J115" s="82">
        <v>17042.400000000001</v>
      </c>
      <c r="K115" s="83">
        <v>740.88</v>
      </c>
    </row>
    <row r="116" spans="2:11" x14ac:dyDescent="0.25">
      <c r="B116" s="40" t="s">
        <v>578</v>
      </c>
      <c r="C116" s="81" t="s">
        <v>557</v>
      </c>
      <c r="D116">
        <v>250</v>
      </c>
      <c r="E116" s="84" t="s">
        <v>579</v>
      </c>
      <c r="F116">
        <v>1314</v>
      </c>
      <c r="G116">
        <v>71.900000000000006</v>
      </c>
      <c r="H116">
        <v>4</v>
      </c>
      <c r="I116">
        <v>10.8</v>
      </c>
      <c r="J116" s="82">
        <v>14191.2</v>
      </c>
      <c r="K116" s="83">
        <v>776.52</v>
      </c>
    </row>
    <row r="117" spans="2:11" x14ac:dyDescent="0.25">
      <c r="B117" s="40" t="s">
        <v>578</v>
      </c>
      <c r="C117" s="81" t="s">
        <v>558</v>
      </c>
      <c r="D117">
        <v>250</v>
      </c>
      <c r="E117" s="84" t="s">
        <v>579</v>
      </c>
      <c r="F117">
        <v>1314</v>
      </c>
      <c r="G117">
        <v>78.599999999999994</v>
      </c>
      <c r="H117">
        <v>4</v>
      </c>
      <c r="I117">
        <v>10.8</v>
      </c>
      <c r="J117" s="82">
        <v>14191.2</v>
      </c>
      <c r="K117" s="83">
        <v>848.88</v>
      </c>
    </row>
    <row r="118" spans="2:11" x14ac:dyDescent="0.25">
      <c r="B118" s="40" t="s">
        <v>578</v>
      </c>
      <c r="C118" s="81" t="s">
        <v>559</v>
      </c>
      <c r="D118">
        <v>275</v>
      </c>
      <c r="E118" s="84" t="s">
        <v>579</v>
      </c>
      <c r="F118">
        <v>1446</v>
      </c>
      <c r="G118">
        <v>78.7</v>
      </c>
      <c r="H118">
        <v>4</v>
      </c>
      <c r="I118">
        <v>10.8</v>
      </c>
      <c r="J118" s="82">
        <v>15616.8</v>
      </c>
      <c r="K118" s="83">
        <v>849.96</v>
      </c>
    </row>
    <row r="119" spans="2:11" x14ac:dyDescent="0.25">
      <c r="B119" s="40" t="s">
        <v>578</v>
      </c>
      <c r="C119" s="81" t="s">
        <v>560</v>
      </c>
      <c r="D119">
        <v>275</v>
      </c>
      <c r="E119" s="84" t="s">
        <v>579</v>
      </c>
      <c r="F119">
        <v>1446</v>
      </c>
      <c r="G119">
        <v>77.8</v>
      </c>
      <c r="H119">
        <v>4</v>
      </c>
      <c r="I119">
        <v>10.8</v>
      </c>
      <c r="J119" s="82">
        <v>15616.8</v>
      </c>
      <c r="K119" s="83">
        <v>840.24</v>
      </c>
    </row>
    <row r="120" spans="2:11" x14ac:dyDescent="0.25">
      <c r="B120" s="40" t="s">
        <v>578</v>
      </c>
      <c r="C120" s="81" t="s">
        <v>561</v>
      </c>
      <c r="D120">
        <v>275</v>
      </c>
      <c r="E120" s="84" t="s">
        <v>579</v>
      </c>
      <c r="F120">
        <v>1446</v>
      </c>
      <c r="G120">
        <v>77.8</v>
      </c>
      <c r="H120">
        <v>4</v>
      </c>
      <c r="I120">
        <v>10.8</v>
      </c>
      <c r="J120" s="82">
        <v>15616.8</v>
      </c>
      <c r="K120" s="83">
        <v>840.24</v>
      </c>
    </row>
    <row r="121" spans="2:11" x14ac:dyDescent="0.25">
      <c r="B121" s="40" t="s">
        <v>578</v>
      </c>
      <c r="C121" s="81" t="s">
        <v>562</v>
      </c>
      <c r="D121">
        <v>275</v>
      </c>
      <c r="E121" s="84" t="s">
        <v>579</v>
      </c>
      <c r="F121">
        <v>1446</v>
      </c>
      <c r="G121">
        <v>77.2</v>
      </c>
      <c r="H121">
        <v>4</v>
      </c>
      <c r="I121">
        <v>10.8</v>
      </c>
      <c r="J121" s="82">
        <v>15616.8</v>
      </c>
      <c r="K121" s="83">
        <v>833.76</v>
      </c>
    </row>
    <row r="122" spans="2:11" x14ac:dyDescent="0.25">
      <c r="B122" s="40" t="s">
        <v>578</v>
      </c>
      <c r="C122" s="81" t="s">
        <v>563</v>
      </c>
      <c r="D122">
        <v>450</v>
      </c>
      <c r="E122" s="84" t="s">
        <v>579</v>
      </c>
      <c r="F122">
        <v>2370</v>
      </c>
      <c r="G122">
        <v>83.3</v>
      </c>
      <c r="H122">
        <v>4</v>
      </c>
      <c r="I122">
        <v>10.8</v>
      </c>
      <c r="J122" s="82">
        <v>25596</v>
      </c>
      <c r="K122" s="83">
        <v>899.64</v>
      </c>
    </row>
    <row r="123" spans="2:11" x14ac:dyDescent="0.25">
      <c r="B123" s="43" t="s">
        <v>578</v>
      </c>
      <c r="C123" s="85" t="s">
        <v>565</v>
      </c>
      <c r="D123" s="2">
        <v>500</v>
      </c>
      <c r="E123" s="86" t="s">
        <v>579</v>
      </c>
      <c r="F123" s="2">
        <v>2629</v>
      </c>
      <c r="G123" s="2">
        <v>114.1</v>
      </c>
      <c r="H123" s="2">
        <v>4</v>
      </c>
      <c r="I123" s="2">
        <v>10.8</v>
      </c>
      <c r="J123" s="87">
        <v>28393.200000000001</v>
      </c>
      <c r="K123" s="88">
        <v>1232.28</v>
      </c>
    </row>
  </sheetData>
  <mergeCells count="1">
    <mergeCell ref="B2:K2"/>
  </mergeCells>
  <phoneticPr fontId="19" type="noConversion"/>
  <pageMargins left="0.7" right="0.7" top="0.75" bottom="0.75" header="0.3" footer="0.3"/>
</worksheet>
</file>

<file path=docMetadata/LabelInfo.xml><?xml version="1.0" encoding="utf-8"?>
<clbl:labelList xmlns:clbl="http://schemas.microsoft.com/office/2020/mipLabelMetadata">
  <clbl:label id="{78aac226-2f03-4b4d-9037-b46d56c55210}" enabled="0" method="" siteId="{78aac226-2f03-4b4d-9037-b46d56c55210}"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Summary</vt:lpstr>
      <vt:lpstr>Project Workflow</vt:lpstr>
      <vt:lpstr>Structure</vt:lpstr>
      <vt:lpstr>EPDs</vt:lpstr>
      <vt:lpstr>Warnings</vt:lpstr>
      <vt:lpstr>Design Groups</vt:lpstr>
      <vt:lpstr>Storey Height</vt:lpstr>
      <vt:lpstr>Foundations</vt:lpstr>
      <vt:lpstr>Building Loads</vt:lpstr>
      <vt:lpstr>Column Count</vt:lpstr>
      <vt:lpstr>Results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Avery Hoffer</dc:creator>
  <cp:lastModifiedBy>Avery Hoffer</cp:lastModifiedBy>
  <dcterms:created xsi:type="dcterms:W3CDTF">2024-11-22T19:58:32Z</dcterms:created>
  <dcterms:modified xsi:type="dcterms:W3CDTF">2025-01-14T17:25:00Z</dcterms:modified>
</cp:coreProperties>
</file>