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lly\Cambridge University Dropbox\Sally Gibson\Charlotte FTIR\Opx rich harzburgites\Final_files_for_submission\"/>
    </mc:Choice>
  </mc:AlternateContent>
  <xr:revisionPtr revIDLastSave="0" documentId="13_ncr:1_{6B5F0A03-CE98-4B03-90A0-2326F444B884}" xr6:coauthVersionLast="47" xr6:coauthVersionMax="47" xr10:uidLastSave="{00000000-0000-0000-0000-000000000000}"/>
  <bookViews>
    <workbookView xWindow="-28920" yWindow="-120" windowWidth="29040" windowHeight="15720" xr2:uid="{0E4C09FA-6F9A-4CC8-AF65-58D36EAB1668}"/>
  </bookViews>
  <sheets>
    <sheet name="Modal min &amp; volatile data" sheetId="1" r:id="rId1"/>
    <sheet name="Bulk trace element compositions" sheetId="2" r:id="rId2"/>
    <sheet name="Clinopyroxen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" i="1" l="1"/>
  <c r="AD7" i="1"/>
  <c r="AD6" i="1"/>
  <c r="AD8" i="1"/>
  <c r="AD9" i="1"/>
  <c r="AD11" i="1"/>
  <c r="AD5" i="1"/>
  <c r="AD25" i="1"/>
  <c r="AD24" i="1"/>
  <c r="AD23" i="1"/>
  <c r="AD22" i="1"/>
  <c r="AD21" i="1"/>
  <c r="AD20" i="1"/>
  <c r="AD19" i="1"/>
  <c r="AD18" i="1"/>
  <c r="AD17" i="1"/>
  <c r="AD16" i="1"/>
  <c r="AD15" i="1"/>
  <c r="AD13" i="1"/>
  <c r="AE25" i="1"/>
  <c r="AE22" i="1"/>
  <c r="AE21" i="1"/>
  <c r="AE20" i="1"/>
  <c r="AE19" i="1"/>
  <c r="AE23" i="1"/>
  <c r="AE24" i="1"/>
  <c r="AE18" i="1"/>
  <c r="AE17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8" i="1"/>
  <c r="Y9" i="1"/>
  <c r="AC9" i="1"/>
  <c r="AC10" i="1"/>
  <c r="AC11" i="1"/>
  <c r="Y7" i="1"/>
  <c r="AC7" i="1"/>
  <c r="AC6" i="1"/>
  <c r="Y5" i="1"/>
  <c r="AC5" i="1"/>
  <c r="X5" i="1"/>
  <c r="AB5" i="1"/>
  <c r="AB25" i="1"/>
  <c r="P25" i="1"/>
  <c r="AB24" i="1"/>
  <c r="P24" i="1"/>
  <c r="AB23" i="1"/>
  <c r="P23" i="1"/>
  <c r="AB22" i="1"/>
  <c r="P22" i="1"/>
  <c r="AB21" i="1"/>
  <c r="P21" i="1"/>
  <c r="AB20" i="1"/>
  <c r="P20" i="1"/>
  <c r="AB19" i="1"/>
  <c r="P19" i="1"/>
  <c r="AB18" i="1"/>
  <c r="P18" i="1"/>
  <c r="AB17" i="1"/>
  <c r="P17" i="1"/>
  <c r="AB16" i="1"/>
  <c r="P16" i="1"/>
  <c r="AB15" i="1"/>
  <c r="P15" i="1"/>
  <c r="AB14" i="1"/>
  <c r="P14" i="1"/>
  <c r="AB13" i="1"/>
  <c r="P13" i="1"/>
  <c r="AB10" i="1"/>
  <c r="X9" i="1"/>
  <c r="AB9" i="1"/>
  <c r="X8" i="1"/>
  <c r="AB8" i="1"/>
  <c r="X7" i="1"/>
  <c r="AB7" i="1"/>
  <c r="X6" i="1"/>
  <c r="A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Sally Gibson</author>
  </authors>
  <commentList>
    <comment ref="P3" authorId="0" shapeId="0" xr:uid="{B4C76B79-987B-4041-B186-675F10A44CC7}">
      <text>
        <r>
          <rPr>
            <b/>
            <sz val="9"/>
            <color indexed="81"/>
            <rFont val="Tahoma"/>
            <family val="2"/>
          </rPr>
          <t>Sally Gibson:</t>
        </r>
        <r>
          <rPr>
            <sz val="9"/>
            <color indexed="81"/>
            <rFont val="Tahoma"/>
            <family val="2"/>
          </rPr>
          <t xml:space="preserve">
0.11 * opx H2O</t>
        </r>
      </text>
    </comment>
  </commentList>
</comments>
</file>

<file path=xl/sharedStrings.xml><?xml version="1.0" encoding="utf-8"?>
<sst xmlns="http://schemas.openxmlformats.org/spreadsheetml/2006/main" count="331" uniqueCount="144">
  <si>
    <t>Sample</t>
  </si>
  <si>
    <t>Location</t>
  </si>
  <si>
    <t>Lithology</t>
  </si>
  <si>
    <t>Modal amounts (%)</t>
  </si>
  <si>
    <t>T °C</t>
  </si>
  <si>
    <t xml:space="preserve">P GPa </t>
  </si>
  <si>
    <t>Olivine chemistry</t>
  </si>
  <si>
    <t>Orthopyroxene chemistry</t>
  </si>
  <si>
    <t>Clinopyroxene chemistry</t>
  </si>
  <si>
    <t>Data sources</t>
  </si>
  <si>
    <t>Ol</t>
  </si>
  <si>
    <t>Opx</t>
  </si>
  <si>
    <t>Cpx</t>
  </si>
  <si>
    <t>Grt</t>
  </si>
  <si>
    <t>Sp</t>
  </si>
  <si>
    <t>Phl</t>
  </si>
  <si>
    <t xml:space="preserve"> (TA98)</t>
  </si>
  <si>
    <t>(NG85)</t>
  </si>
  <si>
    <t>Fo content</t>
  </si>
  <si>
    <t>H2O µg/g</t>
  </si>
  <si>
    <t>F (ppm)</t>
  </si>
  <si>
    <t>LA-ICP-MS</t>
  </si>
  <si>
    <t>SIMS</t>
  </si>
  <si>
    <t>OL*</t>
  </si>
  <si>
    <t>BD1999</t>
  </si>
  <si>
    <t>Bultfontein</t>
  </si>
  <si>
    <t>Opx-rich harzburgite</t>
  </si>
  <si>
    <t>na</t>
  </si>
  <si>
    <t>This work, Jackson &amp; Gibson (2023)</t>
  </si>
  <si>
    <t>BD2125</t>
  </si>
  <si>
    <t>Mothae</t>
  </si>
  <si>
    <t>BD1152</t>
  </si>
  <si>
    <t>BD1672</t>
  </si>
  <si>
    <t>BD1153</t>
  </si>
  <si>
    <t>Dunite</t>
  </si>
  <si>
    <t>BD2126</t>
  </si>
  <si>
    <t>Garnet lherzolite</t>
  </si>
  <si>
    <t>BD2128</t>
  </si>
  <si>
    <t>BD2135</t>
  </si>
  <si>
    <t>Opx-rich Sp harzburgite</t>
  </si>
  <si>
    <r>
      <t>806</t>
    </r>
    <r>
      <rPr>
        <vertAlign val="superscript"/>
        <sz val="11"/>
        <color theme="1"/>
        <rFont val="Calibri"/>
        <family val="2"/>
      </rPr>
      <t>ⴕ</t>
    </r>
  </si>
  <si>
    <t>bdl</t>
  </si>
  <si>
    <t>BD1140</t>
  </si>
  <si>
    <t>Opx-poor gt harzburgite</t>
  </si>
  <si>
    <t>BD730</t>
  </si>
  <si>
    <t>Lashaine</t>
  </si>
  <si>
    <t>This work, Gibson et al. (2024)</t>
  </si>
  <si>
    <t>BD738</t>
  </si>
  <si>
    <t>BD797</t>
  </si>
  <si>
    <t>Garnet harzburgite</t>
  </si>
  <si>
    <t>Sp harzburgite</t>
  </si>
  <si>
    <t>BP1</t>
  </si>
  <si>
    <t>Western USA (Colorado Plateau)</t>
  </si>
  <si>
    <t>Sp lherzolite</t>
  </si>
  <si>
    <t>TH17</t>
  </si>
  <si>
    <t>TH33</t>
  </si>
  <si>
    <t>KH4</t>
  </si>
  <si>
    <t>Las Cruces (Kilbourne Hole)</t>
  </si>
  <si>
    <t>TM2</t>
  </si>
  <si>
    <t>Khangai Rise (Tariat Depression)</t>
  </si>
  <si>
    <t>DW3</t>
  </si>
  <si>
    <t>West Eifel (Dresier Weiher)</t>
  </si>
  <si>
    <t>G17</t>
  </si>
  <si>
    <t>West Eifel (Gees)</t>
  </si>
  <si>
    <t>KH3D</t>
  </si>
  <si>
    <t>TM4</t>
  </si>
  <si>
    <t>MM8</t>
  </si>
  <si>
    <t>West Eifel (Meerfelder Maar)</t>
  </si>
  <si>
    <t>Bulk rock (calculated)</t>
  </si>
  <si>
    <t>Serpentine</t>
  </si>
  <si>
    <t>1.5*</t>
  </si>
  <si>
    <t>* assumed pressure for garnet-free peridotites</t>
  </si>
  <si>
    <t>BulkMgO/SiO2</t>
  </si>
  <si>
    <r>
      <t>31.2</t>
    </r>
    <r>
      <rPr>
        <vertAlign val="superscript"/>
        <sz val="11"/>
        <color theme="1"/>
        <rFont val="Calibri"/>
        <family val="2"/>
      </rPr>
      <t>ⴕ</t>
    </r>
  </si>
  <si>
    <r>
      <rPr>
        <vertAlign val="superscript"/>
        <sz val="11"/>
        <color theme="1"/>
        <rFont val="Calibri"/>
        <family val="2"/>
      </rPr>
      <t>ⴕ</t>
    </r>
    <r>
      <rPr>
        <sz val="11"/>
        <color theme="1"/>
        <rFont val="Aptos Narrow"/>
        <family val="2"/>
        <scheme val="minor"/>
      </rPr>
      <t>Single phase clinopyroxene thermometry (NT00) fitted to the Kaapvaal geotherm</t>
    </r>
  </si>
  <si>
    <t>Cl (ug.g)</t>
  </si>
  <si>
    <t>F (ug/g)</t>
  </si>
  <si>
    <t>H2O (ug/g)</t>
  </si>
  <si>
    <t>Ti (ug/g)</t>
  </si>
  <si>
    <t>Disequilibrium</t>
  </si>
  <si>
    <t>BD1141</t>
  </si>
  <si>
    <t>BD2124</t>
  </si>
  <si>
    <t>Bult</t>
  </si>
  <si>
    <t>Moth</t>
  </si>
  <si>
    <t>gthz</t>
  </si>
  <si>
    <t>phllz</t>
  </si>
  <si>
    <t>dun</t>
  </si>
  <si>
    <t>gtlz</t>
  </si>
  <si>
    <t>sphz</t>
  </si>
  <si>
    <t>Li</t>
  </si>
  <si>
    <t>Ba</t>
  </si>
  <si>
    <t>Rb</t>
  </si>
  <si>
    <t>Th</t>
  </si>
  <si>
    <t>U</t>
  </si>
  <si>
    <t>Nb</t>
  </si>
  <si>
    <t>Ta</t>
  </si>
  <si>
    <t>La</t>
  </si>
  <si>
    <t>Ce</t>
  </si>
  <si>
    <t>Pb</t>
  </si>
  <si>
    <t>Pr</t>
  </si>
  <si>
    <t>Sr</t>
  </si>
  <si>
    <t>Nd</t>
  </si>
  <si>
    <t>Sm</t>
  </si>
  <si>
    <t>Zr</t>
  </si>
  <si>
    <t>Hf</t>
  </si>
  <si>
    <t>Ti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</si>
  <si>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</si>
  <si>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</si>
  <si>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</si>
  <si>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</si>
  <si>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</si>
  <si>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</si>
  <si>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</si>
  <si>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</si>
  <si>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</si>
  <si>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Ti (ug/g)**</t>
  </si>
  <si>
    <t xml:space="preserve">BD1141A </t>
  </si>
  <si>
    <t>BD3067</t>
  </si>
  <si>
    <t>gt-hz</t>
  </si>
  <si>
    <t>phl-lz</t>
  </si>
  <si>
    <t>wehr</t>
  </si>
  <si>
    <t>gt-lz</t>
  </si>
  <si>
    <t>sp-hz</t>
  </si>
  <si>
    <t>EPMA</t>
  </si>
  <si>
    <t>Na2O (wt.%)</t>
  </si>
  <si>
    <t>SiO2</t>
  </si>
  <si>
    <t>MgO</t>
  </si>
  <si>
    <t>Al2O3</t>
  </si>
  <si>
    <t>CaO</t>
  </si>
  <si>
    <t>TiO2</t>
  </si>
  <si>
    <t>FeO</t>
  </si>
  <si>
    <t>Cr2O3</t>
  </si>
  <si>
    <t>MnO</t>
  </si>
  <si>
    <t>-</t>
  </si>
  <si>
    <t>NiO</t>
  </si>
  <si>
    <t>Total</t>
  </si>
  <si>
    <t>Mg#</t>
  </si>
  <si>
    <t>Sc</t>
  </si>
  <si>
    <t>V</t>
  </si>
  <si>
    <t>Co</t>
  </si>
  <si>
    <t>Ni</t>
  </si>
  <si>
    <t>Y</t>
  </si>
  <si>
    <t>Clinopyroxene</t>
  </si>
  <si>
    <t>Bulk trace element compositions of Kaapvaal peridotites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</si>
</sst>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 Narrow"/>
      <family val="2"/>
    </font>
    <font>
      <vertAlign val="superscript"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0" xfId="0" applyFont="1"/>
    <xf numFmtId="0" fontId="0" fillId="0" borderId="5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3" xfId="0" applyBorder="1"/>
    <xf numFmtId="0" fontId="0" fillId="0" borderId="14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/>
    <xf numFmtId="0" fontId="0" fillId="0" borderId="21" xfId="0" applyBorder="1"/>
    <xf numFmtId="0" fontId="0" fillId="0" borderId="22" xfId="0" applyBorder="1" applyAlignment="1">
      <alignment horizontal="left"/>
    </xf>
    <xf numFmtId="0" fontId="0" fillId="0" borderId="23" xfId="0" applyBorder="1"/>
    <xf numFmtId="164" fontId="0" fillId="0" borderId="25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0" fontId="0" fillId="0" borderId="27" xfId="0" applyBorder="1"/>
    <xf numFmtId="0" fontId="0" fillId="0" borderId="5" xfId="0" applyBorder="1" applyAlignment="1">
      <alignment horizontal="left"/>
    </xf>
    <xf numFmtId="164" fontId="0" fillId="0" borderId="11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9" xfId="0" applyFont="1" applyBorder="1"/>
    <xf numFmtId="164" fontId="3" fillId="0" borderId="1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5" xfId="0" applyFont="1" applyBorder="1"/>
    <xf numFmtId="0" fontId="2" fillId="0" borderId="9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0" fillId="0" borderId="23" xfId="0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left"/>
    </xf>
    <xf numFmtId="0" fontId="1" fillId="0" borderId="1" xfId="0" applyFont="1" applyBorder="1"/>
    <xf numFmtId="1" fontId="0" fillId="0" borderId="3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" fillId="0" borderId="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0" xfId="0" applyBorder="1" applyAlignment="1">
      <alignment horizontal="right"/>
    </xf>
    <xf numFmtId="0" fontId="0" fillId="0" borderId="35" xfId="0" applyBorder="1" applyAlignment="1">
      <alignment horizontal="right"/>
    </xf>
    <xf numFmtId="0" fontId="1" fillId="0" borderId="6" xfId="0" applyFont="1" applyBorder="1" applyAlignment="1">
      <alignment horizontal="center"/>
    </xf>
    <xf numFmtId="0" fontId="0" fillId="0" borderId="32" xfId="0" applyBorder="1" applyAlignment="1">
      <alignment horizontal="right"/>
    </xf>
    <xf numFmtId="0" fontId="0" fillId="0" borderId="25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1" fontId="10" fillId="0" borderId="0" xfId="0" applyNumberFormat="1" applyFont="1" applyAlignment="1">
      <alignment horizontal="left"/>
    </xf>
    <xf numFmtId="0" fontId="0" fillId="0" borderId="16" xfId="0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36" xfId="0" applyBorder="1"/>
    <xf numFmtId="0" fontId="1" fillId="0" borderId="38" xfId="0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0" borderId="35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7" xfId="0" applyBorder="1"/>
    <xf numFmtId="0" fontId="0" fillId="0" borderId="40" xfId="0" applyBorder="1" applyAlignment="1">
      <alignment horizontal="center"/>
    </xf>
    <xf numFmtId="0" fontId="1" fillId="0" borderId="42" xfId="0" applyFont="1" applyBorder="1" applyAlignment="1">
      <alignment horizontal="left"/>
    </xf>
    <xf numFmtId="0" fontId="0" fillId="0" borderId="3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9" xfId="0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11" fillId="0" borderId="0" xfId="0" applyFont="1"/>
    <xf numFmtId="0" fontId="2" fillId="0" borderId="0" xfId="0" applyFont="1"/>
    <xf numFmtId="0" fontId="12" fillId="0" borderId="0" xfId="0" applyFont="1"/>
    <xf numFmtId="0" fontId="13" fillId="0" borderId="0" xfId="0" applyFont="1"/>
    <xf numFmtId="0" fontId="13" fillId="0" borderId="41" xfId="0" applyFont="1" applyBorder="1"/>
    <xf numFmtId="0" fontId="2" fillId="0" borderId="41" xfId="0" applyFont="1" applyBorder="1"/>
    <xf numFmtId="164" fontId="2" fillId="0" borderId="0" xfId="0" applyNumberFormat="1" applyFont="1"/>
    <xf numFmtId="165" fontId="2" fillId="0" borderId="0" xfId="0" applyNumberFormat="1" applyFont="1"/>
    <xf numFmtId="165" fontId="0" fillId="0" borderId="0" xfId="0" applyNumberFormat="1"/>
    <xf numFmtId="0" fontId="2" fillId="0" borderId="43" xfId="0" applyFont="1" applyBorder="1"/>
    <xf numFmtId="0" fontId="2" fillId="0" borderId="7" xfId="0" applyFont="1" applyBorder="1"/>
    <xf numFmtId="0" fontId="2" fillId="0" borderId="36" xfId="0" applyFont="1" applyBorder="1"/>
    <xf numFmtId="0" fontId="2" fillId="0" borderId="44" xfId="0" applyFont="1" applyBorder="1"/>
    <xf numFmtId="0" fontId="2" fillId="0" borderId="0" xfId="0" applyFont="1" applyBorder="1"/>
    <xf numFmtId="0" fontId="2" fillId="0" borderId="37" xfId="0" applyFont="1" applyBorder="1"/>
    <xf numFmtId="2" fontId="2" fillId="0" borderId="44" xfId="0" applyNumberFormat="1" applyFont="1" applyBorder="1"/>
    <xf numFmtId="2" fontId="2" fillId="0" borderId="0" xfId="0" applyNumberFormat="1" applyFont="1" applyBorder="1"/>
    <xf numFmtId="2" fontId="2" fillId="0" borderId="37" xfId="0" applyNumberFormat="1" applyFont="1" applyBorder="1"/>
    <xf numFmtId="164" fontId="2" fillId="0" borderId="44" xfId="0" applyNumberFormat="1" applyFont="1" applyBorder="1"/>
    <xf numFmtId="164" fontId="2" fillId="0" borderId="0" xfId="0" applyNumberFormat="1" applyFont="1" applyBorder="1"/>
    <xf numFmtId="164" fontId="2" fillId="0" borderId="37" xfId="0" applyNumberFormat="1" applyFont="1" applyBorder="1"/>
    <xf numFmtId="165" fontId="2" fillId="0" borderId="0" xfId="0" applyNumberFormat="1" applyFont="1" applyBorder="1"/>
    <xf numFmtId="1" fontId="2" fillId="0" borderId="44" xfId="0" applyNumberFormat="1" applyFont="1" applyBorder="1"/>
    <xf numFmtId="1" fontId="2" fillId="0" borderId="0" xfId="0" applyNumberFormat="1" applyFont="1" applyBorder="1"/>
    <xf numFmtId="1" fontId="2" fillId="0" borderId="37" xfId="0" applyNumberFormat="1" applyFont="1" applyBorder="1"/>
    <xf numFmtId="165" fontId="2" fillId="0" borderId="44" xfId="0" applyNumberFormat="1" applyFont="1" applyBorder="1"/>
    <xf numFmtId="165" fontId="2" fillId="0" borderId="45" xfId="0" applyNumberFormat="1" applyFont="1" applyBorder="1"/>
    <xf numFmtId="165" fontId="2" fillId="0" borderId="46" xfId="0" applyNumberFormat="1" applyFont="1" applyBorder="1"/>
    <xf numFmtId="2" fontId="2" fillId="0" borderId="46" xfId="0" applyNumberFormat="1" applyFont="1" applyBorder="1"/>
    <xf numFmtId="2" fontId="2" fillId="0" borderId="47" xfId="0" applyNumberFormat="1" applyFont="1" applyBorder="1"/>
    <xf numFmtId="0" fontId="0" fillId="0" borderId="48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0" fillId="0" borderId="11" xfId="0" applyBorder="1" applyAlignment="1">
      <alignment vertical="center"/>
    </xf>
    <xf numFmtId="0" fontId="0" fillId="0" borderId="14" xfId="0" applyBorder="1"/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EB136-FF64-4B3F-8377-D2FE2190C291}">
  <dimension ref="A1:AH29"/>
  <sheetViews>
    <sheetView tabSelected="1" topLeftCell="A7" workbookViewId="0">
      <pane xSplit="9030" ySplit="600" topLeftCell="R1" activePane="bottomRight"/>
      <selection activeCell="AG6" sqref="AG6"/>
      <selection pane="topRight" activeCell="AH1" sqref="AH1:AH8"/>
      <selection pane="bottomLeft" activeCell="I8" sqref="I8"/>
      <selection pane="bottomRight" activeCell="AB10" sqref="AB10"/>
    </sheetView>
  </sheetViews>
  <sheetFormatPr defaultRowHeight="15" x14ac:dyDescent="0.25"/>
  <cols>
    <col min="10" max="10" width="10.85546875" customWidth="1"/>
    <col min="14" max="14" width="10.5703125" customWidth="1"/>
    <col min="18" max="18" width="10.5703125" customWidth="1"/>
    <col min="19" max="19" width="12.140625" customWidth="1"/>
    <col min="21" max="21" width="10.28515625" customWidth="1"/>
    <col min="23" max="23" width="10.42578125" customWidth="1"/>
    <col min="28" max="28" width="12.140625" customWidth="1"/>
    <col min="31" max="31" width="15" customWidth="1"/>
    <col min="32" max="32" width="33.85546875" customWidth="1"/>
  </cols>
  <sheetData>
    <row r="1" spans="1:34" x14ac:dyDescent="0.25">
      <c r="A1" s="1" t="s">
        <v>0</v>
      </c>
      <c r="B1" s="2" t="s">
        <v>1</v>
      </c>
      <c r="C1" s="2" t="s">
        <v>2</v>
      </c>
      <c r="D1" s="135" t="s">
        <v>3</v>
      </c>
      <c r="E1" s="135"/>
      <c r="F1" s="135"/>
      <c r="G1" s="135"/>
      <c r="H1" s="136"/>
      <c r="I1" s="56"/>
      <c r="J1" s="57"/>
      <c r="K1" s="62" t="s">
        <v>4</v>
      </c>
      <c r="L1" s="4" t="s">
        <v>5</v>
      </c>
      <c r="M1" s="49"/>
      <c r="N1" s="5" t="s">
        <v>6</v>
      </c>
      <c r="O1" s="3"/>
      <c r="P1" s="6"/>
      <c r="Q1" s="3"/>
      <c r="R1" s="86"/>
      <c r="S1" s="1" t="s">
        <v>7</v>
      </c>
      <c r="T1" s="3"/>
      <c r="U1" s="55"/>
      <c r="V1" s="76"/>
      <c r="W1" s="88" t="s">
        <v>8</v>
      </c>
      <c r="X1" s="77"/>
      <c r="Y1" s="75"/>
      <c r="Z1" s="86"/>
      <c r="AA1" s="169" t="s">
        <v>68</v>
      </c>
      <c r="AB1" s="135"/>
      <c r="AC1" s="135"/>
      <c r="AD1" s="55"/>
      <c r="AE1" s="170"/>
      <c r="AF1" s="7" t="s">
        <v>9</v>
      </c>
      <c r="AG1" s="8"/>
      <c r="AH1" s="8"/>
    </row>
    <row r="2" spans="1:34" x14ac:dyDescent="0.25">
      <c r="A2" s="9"/>
      <c r="B2" s="10"/>
      <c r="C2" s="10"/>
      <c r="D2" s="11" t="s">
        <v>10</v>
      </c>
      <c r="E2" s="11" t="s">
        <v>11</v>
      </c>
      <c r="F2" s="11" t="s">
        <v>12</v>
      </c>
      <c r="G2" s="11" t="s">
        <v>13</v>
      </c>
      <c r="H2" s="12" t="s">
        <v>14</v>
      </c>
      <c r="I2" s="58" t="s">
        <v>15</v>
      </c>
      <c r="J2" s="59" t="s">
        <v>69</v>
      </c>
      <c r="K2" s="53" t="s">
        <v>16</v>
      </c>
      <c r="L2" s="13" t="s">
        <v>17</v>
      </c>
      <c r="M2" s="9" t="s">
        <v>18</v>
      </c>
      <c r="N2" s="54" t="s">
        <v>115</v>
      </c>
      <c r="O2" s="11" t="s">
        <v>19</v>
      </c>
      <c r="P2" s="11" t="s">
        <v>19</v>
      </c>
      <c r="Q2" s="11" t="s">
        <v>20</v>
      </c>
      <c r="R2" s="80" t="s">
        <v>75</v>
      </c>
      <c r="S2" s="9" t="s">
        <v>115</v>
      </c>
      <c r="T2" s="15" t="s">
        <v>77</v>
      </c>
      <c r="U2" s="15" t="s">
        <v>76</v>
      </c>
      <c r="V2" s="14" t="s">
        <v>75</v>
      </c>
      <c r="W2" s="54" t="s">
        <v>115</v>
      </c>
      <c r="X2" s="15" t="s">
        <v>77</v>
      </c>
      <c r="Y2" s="15" t="s">
        <v>76</v>
      </c>
      <c r="Z2" s="79" t="s">
        <v>75</v>
      </c>
      <c r="AA2" s="9" t="s">
        <v>78</v>
      </c>
      <c r="AB2" s="15" t="s">
        <v>77</v>
      </c>
      <c r="AC2" s="15" t="s">
        <v>76</v>
      </c>
      <c r="AD2" s="79" t="s">
        <v>75</v>
      </c>
      <c r="AE2" s="171" t="s">
        <v>72</v>
      </c>
      <c r="AF2" s="16"/>
    </row>
    <row r="3" spans="1:34" ht="15.75" thickBot="1" x14ac:dyDescent="0.3">
      <c r="A3" s="17"/>
      <c r="B3" s="18"/>
      <c r="C3" s="18"/>
      <c r="D3" s="19"/>
      <c r="E3" s="19"/>
      <c r="F3" s="19"/>
      <c r="G3" s="19"/>
      <c r="H3" s="20"/>
      <c r="I3" s="60"/>
      <c r="J3" s="61"/>
      <c r="K3" s="63"/>
      <c r="L3" s="21"/>
      <c r="M3" s="22"/>
      <c r="N3" s="66" t="s">
        <v>21</v>
      </c>
      <c r="O3" s="67" t="s">
        <v>22</v>
      </c>
      <c r="P3" s="67" t="s">
        <v>23</v>
      </c>
      <c r="Q3" s="67" t="s">
        <v>22</v>
      </c>
      <c r="R3" s="87" t="s">
        <v>22</v>
      </c>
      <c r="S3" s="68" t="s">
        <v>21</v>
      </c>
      <c r="T3" s="46" t="s">
        <v>22</v>
      </c>
      <c r="U3" s="71" t="s">
        <v>22</v>
      </c>
      <c r="V3" s="47" t="s">
        <v>22</v>
      </c>
      <c r="W3" s="89" t="s">
        <v>21</v>
      </c>
      <c r="X3" s="46" t="s">
        <v>22</v>
      </c>
      <c r="Y3" s="46" t="s">
        <v>22</v>
      </c>
      <c r="Z3" s="71" t="s">
        <v>22</v>
      </c>
      <c r="AA3" s="172"/>
      <c r="AB3" s="18"/>
      <c r="AC3" s="18"/>
      <c r="AD3" s="69"/>
      <c r="AE3" s="173"/>
      <c r="AF3" s="23"/>
    </row>
    <row r="4" spans="1:34" x14ac:dyDescent="0.25">
      <c r="A4" s="24" t="s">
        <v>24</v>
      </c>
      <c r="B4" s="25" t="s">
        <v>25</v>
      </c>
      <c r="C4" s="25" t="s">
        <v>26</v>
      </c>
      <c r="D4" s="93">
        <v>55.71</v>
      </c>
      <c r="E4" s="93">
        <v>36.799999999999997</v>
      </c>
      <c r="F4" s="93">
        <v>0.97</v>
      </c>
      <c r="G4" s="93">
        <v>5.4</v>
      </c>
      <c r="H4" s="91"/>
      <c r="I4" s="94">
        <v>1.2</v>
      </c>
      <c r="J4" s="64"/>
      <c r="K4" s="50">
        <v>1009</v>
      </c>
      <c r="L4" s="26">
        <v>4.29</v>
      </c>
      <c r="M4" s="95">
        <v>92.6</v>
      </c>
      <c r="N4" s="96">
        <v>20</v>
      </c>
      <c r="O4" s="97" t="s">
        <v>27</v>
      </c>
      <c r="P4" s="97"/>
      <c r="Q4" s="97"/>
      <c r="R4" s="98"/>
      <c r="S4" s="94">
        <v>63</v>
      </c>
      <c r="T4" s="27">
        <v>260.37544273947407</v>
      </c>
      <c r="U4" s="72">
        <v>21.506942329939083</v>
      </c>
      <c r="V4" s="99" t="s">
        <v>41</v>
      </c>
      <c r="W4" s="100">
        <v>129</v>
      </c>
      <c r="X4" s="27">
        <v>275</v>
      </c>
      <c r="Y4" s="91">
        <v>29</v>
      </c>
      <c r="Z4" s="91">
        <v>6.3</v>
      </c>
      <c r="AA4" s="168">
        <v>57.3</v>
      </c>
      <c r="AB4" s="97"/>
      <c r="AC4" s="97"/>
      <c r="AD4" s="101"/>
      <c r="AE4" s="102">
        <v>0.90201392000325398</v>
      </c>
      <c r="AF4" s="28" t="s">
        <v>28</v>
      </c>
    </row>
    <row r="5" spans="1:34" x14ac:dyDescent="0.25">
      <c r="A5" s="29" t="s">
        <v>29</v>
      </c>
      <c r="B5" s="10" t="s">
        <v>30</v>
      </c>
      <c r="C5" s="10" t="s">
        <v>26</v>
      </c>
      <c r="D5" s="11">
        <v>52</v>
      </c>
      <c r="E5" s="11">
        <v>38.799999999999997</v>
      </c>
      <c r="F5" s="11">
        <v>0.2</v>
      </c>
      <c r="G5" s="11">
        <v>9.1999999999999993</v>
      </c>
      <c r="H5" s="12"/>
      <c r="I5" s="103">
        <v>0.2</v>
      </c>
      <c r="J5" s="13"/>
      <c r="K5" s="51">
        <v>1057</v>
      </c>
      <c r="L5" s="30">
        <v>4.42</v>
      </c>
      <c r="M5" s="58">
        <v>93</v>
      </c>
      <c r="N5" s="31">
        <v>190.48</v>
      </c>
      <c r="O5" s="11">
        <v>37</v>
      </c>
      <c r="P5" s="11"/>
      <c r="Q5" s="11">
        <v>120</v>
      </c>
      <c r="R5" s="59" t="s">
        <v>41</v>
      </c>
      <c r="S5" s="103">
        <v>72</v>
      </c>
      <c r="T5" s="31">
        <v>164.02897044863877</v>
      </c>
      <c r="U5" s="73">
        <v>22.837699311899389</v>
      </c>
      <c r="V5" s="59">
        <v>2</v>
      </c>
      <c r="W5" s="53">
        <v>125</v>
      </c>
      <c r="X5" s="31">
        <f>(87+103)/2</f>
        <v>95</v>
      </c>
      <c r="Y5" s="12">
        <f>(31+28)/2</f>
        <v>29.5</v>
      </c>
      <c r="Z5" s="12">
        <v>5.4</v>
      </c>
      <c r="AA5" s="9">
        <v>138.69999999999999</v>
      </c>
      <c r="AB5" s="82">
        <f>(($D5/100*O5)+($E5/100*T5)+($F5/100*X5))</f>
        <v>83.073240534071829</v>
      </c>
      <c r="AC5" s="82">
        <f t="shared" ref="AC5:AC11" si="0">(($D5/100*Q5)+($E5/100*U5)+($F5/100*Y5))</f>
        <v>71.320027333016967</v>
      </c>
      <c r="AD5" s="82">
        <f>(($E5/100*V5)+($F5/100*Z5))</f>
        <v>0.78679999999999994</v>
      </c>
      <c r="AE5" s="105">
        <v>0.88739138522280636</v>
      </c>
      <c r="AF5" s="16" t="s">
        <v>28</v>
      </c>
    </row>
    <row r="6" spans="1:34" x14ac:dyDescent="0.25">
      <c r="A6" s="32" t="s">
        <v>31</v>
      </c>
      <c r="B6" s="33" t="s">
        <v>25</v>
      </c>
      <c r="C6" s="10" t="s">
        <v>26</v>
      </c>
      <c r="D6" s="106">
        <v>63.359999999999992</v>
      </c>
      <c r="E6" s="106">
        <v>29.600000000000005</v>
      </c>
      <c r="F6" s="106">
        <v>1.1100000000000001</v>
      </c>
      <c r="G6" s="106">
        <v>5.9</v>
      </c>
      <c r="H6" s="107"/>
      <c r="I6" s="108"/>
      <c r="J6" s="109"/>
      <c r="K6" s="52">
        <v>1016</v>
      </c>
      <c r="L6" s="34">
        <v>4.38</v>
      </c>
      <c r="M6" s="58">
        <v>91.9</v>
      </c>
      <c r="N6" s="35">
        <v>5</v>
      </c>
      <c r="O6" s="110">
        <v>69</v>
      </c>
      <c r="P6" s="110"/>
      <c r="Q6" s="110">
        <v>42</v>
      </c>
      <c r="R6" s="59" t="s">
        <v>41</v>
      </c>
      <c r="S6" s="108">
        <v>19</v>
      </c>
      <c r="T6" s="35">
        <v>236.11802574496627</v>
      </c>
      <c r="U6" s="74">
        <v>8.123105982129692</v>
      </c>
      <c r="V6" s="59" t="s">
        <v>41</v>
      </c>
      <c r="W6" s="53">
        <v>31</v>
      </c>
      <c r="X6" s="35">
        <f>(318+287)/2</f>
        <v>302.5</v>
      </c>
      <c r="Y6" s="12">
        <v>12</v>
      </c>
      <c r="Z6" s="12">
        <v>5.4</v>
      </c>
      <c r="AA6" s="9">
        <v>14.5</v>
      </c>
      <c r="AB6" s="82">
        <f>((D6/100*O6)+(E6/100*T6)+(F6/100*X6))</f>
        <v>116.96708562051002</v>
      </c>
      <c r="AC6" s="82">
        <f t="shared" si="0"/>
        <v>29.148839370710384</v>
      </c>
      <c r="AD6" s="82">
        <f t="shared" ref="AD6:AD7" si="1">(($F6/100*Z6))</f>
        <v>5.9940000000000007E-2</v>
      </c>
      <c r="AE6" s="105">
        <v>0.9387252823762704</v>
      </c>
      <c r="AF6" s="16" t="s">
        <v>28</v>
      </c>
    </row>
    <row r="7" spans="1:34" x14ac:dyDescent="0.25">
      <c r="A7" s="32" t="s">
        <v>32</v>
      </c>
      <c r="B7" s="33" t="s">
        <v>25</v>
      </c>
      <c r="C7" s="10" t="s">
        <v>26</v>
      </c>
      <c r="D7" s="106">
        <v>61.19</v>
      </c>
      <c r="E7" s="106">
        <v>31.5</v>
      </c>
      <c r="F7" s="106">
        <v>1.31</v>
      </c>
      <c r="G7" s="106">
        <v>6</v>
      </c>
      <c r="H7" s="107"/>
      <c r="I7" s="108"/>
      <c r="J7" s="109"/>
      <c r="K7" s="52">
        <v>1052</v>
      </c>
      <c r="L7" s="34">
        <v>4.41</v>
      </c>
      <c r="M7" s="58">
        <v>91.8</v>
      </c>
      <c r="N7" s="35">
        <v>14</v>
      </c>
      <c r="O7" s="110">
        <v>69</v>
      </c>
      <c r="P7" s="110"/>
      <c r="Q7" s="110">
        <v>62</v>
      </c>
      <c r="R7" s="59" t="s">
        <v>41</v>
      </c>
      <c r="S7" s="108">
        <v>71</v>
      </c>
      <c r="T7" s="35">
        <v>253.59607549416364</v>
      </c>
      <c r="U7" s="74">
        <v>14.56571356395561</v>
      </c>
      <c r="V7" s="59" t="s">
        <v>41</v>
      </c>
      <c r="W7" s="53">
        <v>105</v>
      </c>
      <c r="X7" s="35">
        <f>(313+257)/2</f>
        <v>285</v>
      </c>
      <c r="Y7" s="12">
        <f>(21+24)/2</f>
        <v>22.5</v>
      </c>
      <c r="Z7" s="12">
        <v>7.3</v>
      </c>
      <c r="AA7" s="9">
        <v>51.2</v>
      </c>
      <c r="AB7" s="82">
        <f>((D7/100*O7)+(E7/100*T7)+(F7/100*X7))</f>
        <v>125.83736378066156</v>
      </c>
      <c r="AC7" s="82">
        <f t="shared" si="0"/>
        <v>42.820749772646018</v>
      </c>
      <c r="AD7" s="82">
        <f t="shared" si="1"/>
        <v>9.5630000000000007E-2</v>
      </c>
      <c r="AE7" s="105">
        <v>0.92479569637717551</v>
      </c>
      <c r="AF7" s="16" t="s">
        <v>28</v>
      </c>
    </row>
    <row r="8" spans="1:34" x14ac:dyDescent="0.25">
      <c r="A8" s="29" t="s">
        <v>33</v>
      </c>
      <c r="B8" s="10" t="s">
        <v>25</v>
      </c>
      <c r="C8" s="10" t="s">
        <v>34</v>
      </c>
      <c r="D8" s="40">
        <v>91.83</v>
      </c>
      <c r="E8" s="40">
        <v>6.1</v>
      </c>
      <c r="F8" s="40">
        <v>1.78</v>
      </c>
      <c r="G8" s="40"/>
      <c r="H8" s="111">
        <v>0.3</v>
      </c>
      <c r="I8" s="112"/>
      <c r="J8" s="113"/>
      <c r="K8" s="51">
        <v>996</v>
      </c>
      <c r="L8" s="30">
        <v>3.92</v>
      </c>
      <c r="M8" s="58">
        <v>94.8</v>
      </c>
      <c r="N8" s="31">
        <v>172</v>
      </c>
      <c r="O8" s="11">
        <v>88</v>
      </c>
      <c r="P8" s="11"/>
      <c r="Q8" s="11">
        <v>181</v>
      </c>
      <c r="R8" s="59" t="s">
        <v>41</v>
      </c>
      <c r="S8" s="103">
        <v>798</v>
      </c>
      <c r="T8" s="31">
        <v>237.84649700358568</v>
      </c>
      <c r="U8" s="73">
        <v>26.11207277782486</v>
      </c>
      <c r="V8" s="59">
        <v>2</v>
      </c>
      <c r="W8" s="53">
        <v>2243</v>
      </c>
      <c r="X8" s="31">
        <f>195</f>
        <v>195</v>
      </c>
      <c r="Y8" s="12"/>
      <c r="Z8" s="12">
        <v>2.8</v>
      </c>
      <c r="AA8" s="9">
        <v>228.5</v>
      </c>
      <c r="AB8" s="82">
        <f>((D8/100*O8)+(E8/100*T8)+(F8/100*X8))</f>
        <v>98.790036317218735</v>
      </c>
      <c r="AC8" s="82">
        <f t="shared" si="0"/>
        <v>167.80513643944732</v>
      </c>
      <c r="AD8" s="82">
        <f t="shared" ref="AD8:AD11" si="2">(($E8/100*V8)+($F8/100*Z8))</f>
        <v>0.17183999999999999</v>
      </c>
      <c r="AE8" s="105">
        <v>1.1765475081238499</v>
      </c>
      <c r="AF8" s="16" t="s">
        <v>28</v>
      </c>
    </row>
    <row r="9" spans="1:34" ht="15.75" x14ac:dyDescent="0.25">
      <c r="A9" s="29" t="s">
        <v>35</v>
      </c>
      <c r="B9" s="10" t="s">
        <v>30</v>
      </c>
      <c r="C9" s="36" t="s">
        <v>36</v>
      </c>
      <c r="D9" s="40">
        <v>66.900000000000006</v>
      </c>
      <c r="E9" s="40">
        <v>13.600000000000001</v>
      </c>
      <c r="F9" s="40">
        <v>8.0500000000000007</v>
      </c>
      <c r="G9" s="40">
        <v>11.5</v>
      </c>
      <c r="H9" s="12"/>
      <c r="I9" s="103"/>
      <c r="J9" s="13"/>
      <c r="K9" s="51">
        <v>1273</v>
      </c>
      <c r="L9" s="30">
        <v>5.0599999999999996</v>
      </c>
      <c r="M9" s="58">
        <v>92.4</v>
      </c>
      <c r="N9" s="31">
        <v>2.2999999999999998</v>
      </c>
      <c r="O9" s="11">
        <v>13</v>
      </c>
      <c r="P9" s="11"/>
      <c r="Q9" s="11">
        <v>3</v>
      </c>
      <c r="R9" s="59" t="s">
        <v>41</v>
      </c>
      <c r="S9" s="103">
        <v>207</v>
      </c>
      <c r="T9" s="31">
        <v>144.04264275090557</v>
      </c>
      <c r="U9" s="73">
        <v>20.783919393058095</v>
      </c>
      <c r="V9" s="59">
        <v>2</v>
      </c>
      <c r="W9" s="53">
        <v>347</v>
      </c>
      <c r="X9" s="31">
        <f>(129+138)/2</f>
        <v>133.5</v>
      </c>
      <c r="Y9" s="12">
        <f>(33+30)/2</f>
        <v>31.5</v>
      </c>
      <c r="Z9" s="12">
        <v>4.5</v>
      </c>
      <c r="AA9" s="9">
        <v>215.6</v>
      </c>
      <c r="AB9" s="82">
        <f>((D9/100*O9)+(E9/100*T9)+(F9/100*X9))</f>
        <v>39.033549414123158</v>
      </c>
      <c r="AC9" s="82">
        <f t="shared" si="0"/>
        <v>7.3693630374559014</v>
      </c>
      <c r="AD9" s="82">
        <f t="shared" si="2"/>
        <v>0.63424999999999998</v>
      </c>
      <c r="AE9" s="105">
        <v>0.93346680772746404</v>
      </c>
      <c r="AF9" s="16" t="s">
        <v>28</v>
      </c>
    </row>
    <row r="10" spans="1:34" ht="15.75" x14ac:dyDescent="0.25">
      <c r="A10" s="29" t="s">
        <v>37</v>
      </c>
      <c r="B10" s="10" t="s">
        <v>30</v>
      </c>
      <c r="C10" s="36" t="s">
        <v>36</v>
      </c>
      <c r="D10" s="40">
        <v>75.17</v>
      </c>
      <c r="E10" s="40">
        <v>15.9</v>
      </c>
      <c r="F10" s="40">
        <v>2.86</v>
      </c>
      <c r="G10" s="40">
        <v>6.1</v>
      </c>
      <c r="H10" s="12"/>
      <c r="I10" s="103"/>
      <c r="J10" s="13"/>
      <c r="K10" s="51">
        <v>1260</v>
      </c>
      <c r="L10" s="30">
        <v>5.12</v>
      </c>
      <c r="M10" s="58">
        <v>92.1</v>
      </c>
      <c r="N10" s="31">
        <v>50</v>
      </c>
      <c r="O10" s="11">
        <v>38</v>
      </c>
      <c r="P10" s="11"/>
      <c r="Q10" s="11">
        <v>53</v>
      </c>
      <c r="R10" s="59" t="s">
        <v>41</v>
      </c>
      <c r="S10" s="103">
        <v>218</v>
      </c>
      <c r="T10" s="31">
        <v>191.07976746252803</v>
      </c>
      <c r="U10" s="73">
        <v>21.73291106499779</v>
      </c>
      <c r="V10" s="59" t="s">
        <v>41</v>
      </c>
      <c r="W10" s="53">
        <v>616</v>
      </c>
      <c r="X10" s="31">
        <v>138</v>
      </c>
      <c r="Y10" s="12">
        <v>37.5</v>
      </c>
      <c r="Z10" s="12">
        <v>2</v>
      </c>
      <c r="AA10" s="9">
        <v>223.2</v>
      </c>
      <c r="AB10" s="82">
        <f>((D10/100*O10)+(E10/100*T10)+(F10/100*X10))</f>
        <v>62.893083026541966</v>
      </c>
      <c r="AC10" s="82">
        <f t="shared" si="0"/>
        <v>44.368132859334644</v>
      </c>
      <c r="AD10" s="82">
        <f>(($F10/100*Z10))</f>
        <v>5.7200000000000001E-2</v>
      </c>
      <c r="AE10" s="105">
        <v>1.0067614957590585</v>
      </c>
      <c r="AF10" s="16" t="s">
        <v>28</v>
      </c>
    </row>
    <row r="11" spans="1:34" ht="17.25" x14ac:dyDescent="0.25">
      <c r="A11" s="29" t="s">
        <v>38</v>
      </c>
      <c r="B11" s="10" t="s">
        <v>30</v>
      </c>
      <c r="C11" s="10" t="s">
        <v>39</v>
      </c>
      <c r="D11" s="40">
        <v>71.05</v>
      </c>
      <c r="E11" s="40">
        <v>27.1</v>
      </c>
      <c r="F11" s="40">
        <v>1.28</v>
      </c>
      <c r="G11" s="40"/>
      <c r="H11" s="111">
        <v>0.6</v>
      </c>
      <c r="I11" s="112"/>
      <c r="J11" s="113"/>
      <c r="K11" s="133" t="s">
        <v>40</v>
      </c>
      <c r="L11" s="132" t="s">
        <v>73</v>
      </c>
      <c r="M11" s="58">
        <v>94.2</v>
      </c>
      <c r="N11" s="31">
        <v>2</v>
      </c>
      <c r="O11" s="11" t="s">
        <v>41</v>
      </c>
      <c r="P11" s="11"/>
      <c r="Q11" s="11">
        <v>0</v>
      </c>
      <c r="R11" s="59" t="s">
        <v>41</v>
      </c>
      <c r="S11" s="103">
        <v>154</v>
      </c>
      <c r="T11" s="31">
        <v>82.942073247560884</v>
      </c>
      <c r="U11" s="73">
        <v>7.0055147544436034</v>
      </c>
      <c r="V11" s="59">
        <v>2</v>
      </c>
      <c r="W11" s="53">
        <v>358</v>
      </c>
      <c r="X11" s="31">
        <v>78</v>
      </c>
      <c r="Y11" s="12">
        <v>16.5</v>
      </c>
      <c r="Z11" s="12">
        <v>2.5</v>
      </c>
      <c r="AA11" s="9">
        <v>50.2</v>
      </c>
      <c r="AB11" s="82"/>
      <c r="AC11" s="82">
        <f t="shared" si="0"/>
        <v>2.1096944984542167</v>
      </c>
      <c r="AD11" s="82">
        <f t="shared" si="2"/>
        <v>0.57400000000000007</v>
      </c>
      <c r="AE11" s="105">
        <v>1.0180361040535513</v>
      </c>
      <c r="AF11" s="16" t="s">
        <v>28</v>
      </c>
    </row>
    <row r="12" spans="1:34" x14ac:dyDescent="0.25">
      <c r="A12" s="29" t="s">
        <v>42</v>
      </c>
      <c r="B12" s="10" t="s">
        <v>25</v>
      </c>
      <c r="C12" s="10" t="s">
        <v>43</v>
      </c>
      <c r="D12" s="40">
        <v>80.2</v>
      </c>
      <c r="E12" s="40">
        <v>5.0999999999999996</v>
      </c>
      <c r="F12" s="40">
        <v>4.2</v>
      </c>
      <c r="G12" s="40">
        <v>10.5</v>
      </c>
      <c r="H12" s="111"/>
      <c r="I12" s="103"/>
      <c r="J12" s="13"/>
      <c r="K12" s="51">
        <v>859</v>
      </c>
      <c r="L12" s="30">
        <v>3.55</v>
      </c>
      <c r="M12" s="58">
        <v>91.8</v>
      </c>
      <c r="N12" s="31">
        <v>57</v>
      </c>
      <c r="O12" s="11" t="s">
        <v>27</v>
      </c>
      <c r="P12" s="11"/>
      <c r="Q12" s="11"/>
      <c r="R12" s="104"/>
      <c r="S12" s="103">
        <v>182</v>
      </c>
      <c r="T12" s="31">
        <v>177.55688904119376</v>
      </c>
      <c r="U12" s="73">
        <v>7.9872102219001881</v>
      </c>
      <c r="V12" s="59">
        <v>2</v>
      </c>
      <c r="W12" s="53">
        <v>573</v>
      </c>
      <c r="X12" s="31">
        <v>280</v>
      </c>
      <c r="Y12" s="12">
        <v>24</v>
      </c>
      <c r="Z12" s="12">
        <v>3</v>
      </c>
      <c r="AA12" s="9">
        <v>111.2</v>
      </c>
      <c r="AB12" s="82"/>
      <c r="AC12" s="11"/>
      <c r="AD12" s="11"/>
      <c r="AE12" s="105">
        <v>1.0516867215119559</v>
      </c>
      <c r="AF12" s="16" t="s">
        <v>28</v>
      </c>
    </row>
    <row r="13" spans="1:34" ht="15.75" x14ac:dyDescent="0.25">
      <c r="A13" s="37" t="s">
        <v>44</v>
      </c>
      <c r="B13" s="36" t="s">
        <v>45</v>
      </c>
      <c r="C13" s="36" t="s">
        <v>36</v>
      </c>
      <c r="D13" s="114">
        <v>64.400000000000006</v>
      </c>
      <c r="E13" s="114">
        <v>21.5</v>
      </c>
      <c r="F13" s="114">
        <v>5.6</v>
      </c>
      <c r="G13" s="114">
        <v>8.5</v>
      </c>
      <c r="H13" s="115"/>
      <c r="I13" s="116"/>
      <c r="J13" s="117"/>
      <c r="K13" s="53">
        <v>1011</v>
      </c>
      <c r="L13" s="13">
        <v>3.8</v>
      </c>
      <c r="M13" s="58">
        <v>91.09</v>
      </c>
      <c r="N13" s="11"/>
      <c r="O13" s="11">
        <v>36</v>
      </c>
      <c r="P13" s="11">
        <f t="shared" ref="P13:P15" si="3">0.11*T13</f>
        <v>33.549999999999997</v>
      </c>
      <c r="Q13" s="11">
        <v>22.5</v>
      </c>
      <c r="R13" s="104">
        <v>26.6</v>
      </c>
      <c r="S13" s="103"/>
      <c r="T13" s="11">
        <v>305</v>
      </c>
      <c r="U13" s="85">
        <v>51.3</v>
      </c>
      <c r="V13" s="59">
        <v>5.0999999999999996</v>
      </c>
      <c r="W13" s="90"/>
      <c r="X13" s="11">
        <v>201</v>
      </c>
      <c r="Y13" s="12">
        <v>54.3</v>
      </c>
      <c r="Z13" s="12">
        <v>12.1</v>
      </c>
      <c r="AA13" s="94"/>
      <c r="AB13" s="82">
        <f t="shared" ref="AB13:AB25" si="4">((D13/100*O13)+(E13/100*T13)+(F13/100*X13))</f>
        <v>100.015</v>
      </c>
      <c r="AC13" s="82">
        <f t="shared" ref="AC13:AC25" si="5">(($D13/100*Q13)+($E13/100*U13)+($F13/100*Y13))</f>
        <v>28.560300000000002</v>
      </c>
      <c r="AD13" s="82">
        <f t="shared" ref="AD13:AD25" si="6">(($D13/100*R13)+($E13/100*V13)+($F13/100*Z13))</f>
        <v>18.904499999999999</v>
      </c>
      <c r="AE13" s="118">
        <v>0.94974081586657655</v>
      </c>
      <c r="AF13" s="38" t="s">
        <v>46</v>
      </c>
    </row>
    <row r="14" spans="1:34" ht="15.75" x14ac:dyDescent="0.25">
      <c r="A14" s="37" t="s">
        <v>47</v>
      </c>
      <c r="B14" s="36" t="s">
        <v>45</v>
      </c>
      <c r="C14" s="36" t="s">
        <v>36</v>
      </c>
      <c r="D14" s="114">
        <v>72</v>
      </c>
      <c r="E14" s="114">
        <v>12.9</v>
      </c>
      <c r="F14" s="114">
        <v>5.4</v>
      </c>
      <c r="G14" s="114">
        <v>8.1999999999999993</v>
      </c>
      <c r="H14" s="115"/>
      <c r="I14" s="116">
        <v>1.4</v>
      </c>
      <c r="J14" s="117"/>
      <c r="K14" s="53">
        <v>1055</v>
      </c>
      <c r="L14" s="13">
        <v>4</v>
      </c>
      <c r="M14" s="58">
        <v>92.02</v>
      </c>
      <c r="N14" s="11"/>
      <c r="O14" s="11">
        <v>20</v>
      </c>
      <c r="P14" s="11">
        <f t="shared" si="3"/>
        <v>22.88</v>
      </c>
      <c r="Q14" s="11">
        <v>34.5</v>
      </c>
      <c r="R14" s="104"/>
      <c r="S14" s="103"/>
      <c r="T14" s="11">
        <v>208</v>
      </c>
      <c r="U14" s="85">
        <v>105.1</v>
      </c>
      <c r="V14" s="59"/>
      <c r="W14" s="90"/>
      <c r="X14" s="11">
        <v>255</v>
      </c>
      <c r="Y14" s="12"/>
      <c r="Z14" s="12"/>
      <c r="AA14" s="103"/>
      <c r="AB14" s="82">
        <f t="shared" si="4"/>
        <v>55.002000000000002</v>
      </c>
      <c r="AC14" s="82">
        <f t="shared" si="5"/>
        <v>38.3979</v>
      </c>
      <c r="AD14" s="137"/>
      <c r="AE14" s="118">
        <v>0.98683172740033898</v>
      </c>
      <c r="AF14" s="38" t="s">
        <v>46</v>
      </c>
    </row>
    <row r="15" spans="1:34" ht="15.75" x14ac:dyDescent="0.25">
      <c r="A15" s="37" t="s">
        <v>48</v>
      </c>
      <c r="B15" s="36" t="s">
        <v>45</v>
      </c>
      <c r="C15" s="36" t="s">
        <v>49</v>
      </c>
      <c r="D15" s="114">
        <v>64.400000000000006</v>
      </c>
      <c r="E15" s="114">
        <v>28.9</v>
      </c>
      <c r="F15" s="114"/>
      <c r="G15" s="114">
        <v>4.9000000000000004</v>
      </c>
      <c r="H15" s="115">
        <v>0.4</v>
      </c>
      <c r="I15" s="116"/>
      <c r="J15" s="117"/>
      <c r="K15" s="53"/>
      <c r="L15" s="13"/>
      <c r="M15" s="58">
        <v>92.48</v>
      </c>
      <c r="N15" s="11"/>
      <c r="O15" s="11">
        <v>34</v>
      </c>
      <c r="P15" s="11">
        <f t="shared" si="3"/>
        <v>24.09</v>
      </c>
      <c r="Q15" s="11">
        <v>26.5</v>
      </c>
      <c r="R15" s="104">
        <v>5.9</v>
      </c>
      <c r="S15" s="103"/>
      <c r="T15" s="11">
        <v>219</v>
      </c>
      <c r="U15" s="85">
        <v>55.7</v>
      </c>
      <c r="V15" s="59">
        <v>3</v>
      </c>
      <c r="W15" s="90"/>
      <c r="X15" s="11"/>
      <c r="Y15" s="12">
        <v>48.9</v>
      </c>
      <c r="Z15" s="12"/>
      <c r="AA15" s="103"/>
      <c r="AB15" s="82">
        <f t="shared" si="4"/>
        <v>85.186999999999998</v>
      </c>
      <c r="AC15" s="82">
        <f t="shared" si="5"/>
        <v>33.1633</v>
      </c>
      <c r="AD15" s="82">
        <f t="shared" si="6"/>
        <v>4.6666000000000007</v>
      </c>
      <c r="AE15" s="118">
        <v>0.98444444444444434</v>
      </c>
      <c r="AF15" s="38" t="s">
        <v>46</v>
      </c>
    </row>
    <row r="16" spans="1:34" ht="15.75" x14ac:dyDescent="0.25">
      <c r="A16" s="39" t="s">
        <v>51</v>
      </c>
      <c r="B16" s="10" t="s">
        <v>52</v>
      </c>
      <c r="C16" s="36" t="s">
        <v>53</v>
      </c>
      <c r="D16" s="40">
        <v>50.7</v>
      </c>
      <c r="E16" s="40">
        <v>19.600000000000001</v>
      </c>
      <c r="F16" s="11">
        <v>16</v>
      </c>
      <c r="G16" s="11"/>
      <c r="H16" s="12">
        <v>4</v>
      </c>
      <c r="I16" s="103"/>
      <c r="J16" s="13">
        <v>9.8000000000000007</v>
      </c>
      <c r="K16" s="53"/>
      <c r="L16" s="13"/>
      <c r="M16" s="58">
        <v>90.4</v>
      </c>
      <c r="N16" s="11"/>
      <c r="O16" s="31">
        <v>12</v>
      </c>
      <c r="P16" s="11">
        <f t="shared" ref="P16:P17" si="7">0.11*T16</f>
        <v>30.91</v>
      </c>
      <c r="Q16" s="82">
        <v>14.5</v>
      </c>
      <c r="R16" s="104">
        <v>54.7</v>
      </c>
      <c r="S16" s="103"/>
      <c r="T16" s="11">
        <v>281</v>
      </c>
      <c r="U16" s="12">
        <v>0.4</v>
      </c>
      <c r="V16" s="59">
        <v>23.2</v>
      </c>
      <c r="W16" s="53">
        <v>678</v>
      </c>
      <c r="X16" s="119">
        <v>665</v>
      </c>
      <c r="Y16" s="92">
        <v>2.2999999999999998</v>
      </c>
      <c r="Z16" s="12">
        <v>10.9</v>
      </c>
      <c r="AA16" s="103"/>
      <c r="AB16" s="82">
        <f t="shared" si="4"/>
        <v>167.56</v>
      </c>
      <c r="AC16" s="82">
        <f t="shared" si="5"/>
        <v>7.7979000000000003</v>
      </c>
      <c r="AD16" s="82">
        <f t="shared" si="6"/>
        <v>34.024100000000004</v>
      </c>
      <c r="AE16" s="120"/>
      <c r="AF16" s="38" t="s">
        <v>46</v>
      </c>
    </row>
    <row r="17" spans="1:32" ht="15.75" x14ac:dyDescent="0.25">
      <c r="A17" s="39" t="s">
        <v>54</v>
      </c>
      <c r="B17" s="10" t="s">
        <v>52</v>
      </c>
      <c r="C17" s="36" t="s">
        <v>49</v>
      </c>
      <c r="D17" s="40">
        <v>73.099999999999994</v>
      </c>
      <c r="E17" s="40">
        <v>20.399999999999999</v>
      </c>
      <c r="F17" s="11">
        <v>3.5</v>
      </c>
      <c r="G17" s="11">
        <v>0.6</v>
      </c>
      <c r="H17" s="12"/>
      <c r="I17" s="103">
        <v>0.2</v>
      </c>
      <c r="J17" s="13"/>
      <c r="K17" s="53">
        <v>1176</v>
      </c>
      <c r="L17" s="13">
        <v>4.0999999999999996</v>
      </c>
      <c r="M17" s="58">
        <v>89.74</v>
      </c>
      <c r="N17" s="11"/>
      <c r="O17" s="31">
        <v>29</v>
      </c>
      <c r="P17" s="11">
        <f t="shared" si="7"/>
        <v>29.7</v>
      </c>
      <c r="Q17" s="82">
        <v>65.8</v>
      </c>
      <c r="R17" s="104">
        <v>17.100000000000001</v>
      </c>
      <c r="S17" s="103"/>
      <c r="T17" s="11">
        <v>270</v>
      </c>
      <c r="U17" s="12">
        <v>53.9</v>
      </c>
      <c r="V17" s="59">
        <v>4.2</v>
      </c>
      <c r="W17" s="53">
        <v>4035</v>
      </c>
      <c r="X17" s="119">
        <v>269</v>
      </c>
      <c r="Y17" s="92">
        <v>76.599999999999994</v>
      </c>
      <c r="Z17" s="12">
        <v>12.3</v>
      </c>
      <c r="AA17" s="103"/>
      <c r="AB17" s="82">
        <f t="shared" si="4"/>
        <v>85.694000000000003</v>
      </c>
      <c r="AC17" s="82">
        <f t="shared" si="5"/>
        <v>61.776399999999995</v>
      </c>
      <c r="AD17" s="82">
        <f t="shared" si="6"/>
        <v>13.787400000000002</v>
      </c>
      <c r="AE17" s="120">
        <f>42.93/43.13</f>
        <v>0.99536285648040801</v>
      </c>
      <c r="AF17" s="38" t="s">
        <v>46</v>
      </c>
    </row>
    <row r="18" spans="1:32" ht="15.75" x14ac:dyDescent="0.25">
      <c r="A18" s="39" t="s">
        <v>55</v>
      </c>
      <c r="B18" s="10" t="s">
        <v>52</v>
      </c>
      <c r="C18" s="36" t="s">
        <v>49</v>
      </c>
      <c r="D18" s="40">
        <v>75</v>
      </c>
      <c r="E18" s="40">
        <v>21</v>
      </c>
      <c r="F18" s="11">
        <v>2</v>
      </c>
      <c r="G18" s="11">
        <v>1.8</v>
      </c>
      <c r="H18" s="12">
        <v>0.2</v>
      </c>
      <c r="I18" s="103"/>
      <c r="J18" s="13"/>
      <c r="K18" s="134" t="s">
        <v>79</v>
      </c>
      <c r="L18" s="13"/>
      <c r="M18" s="58">
        <v>91.36</v>
      </c>
      <c r="N18" s="11"/>
      <c r="O18" s="31">
        <v>26</v>
      </c>
      <c r="P18" s="11">
        <f>0.11*T18</f>
        <v>28.38</v>
      </c>
      <c r="Q18" s="82">
        <v>17.600000000000001</v>
      </c>
      <c r="R18" s="104">
        <v>2.5</v>
      </c>
      <c r="S18" s="103"/>
      <c r="T18" s="11">
        <v>258</v>
      </c>
      <c r="U18" s="12">
        <v>25.9</v>
      </c>
      <c r="V18" s="59">
        <v>2.2000000000000002</v>
      </c>
      <c r="W18" s="53">
        <v>648</v>
      </c>
      <c r="X18" s="119">
        <v>322</v>
      </c>
      <c r="Y18" s="92">
        <v>49.4</v>
      </c>
      <c r="Z18" s="12">
        <v>34.299999999999997</v>
      </c>
      <c r="AA18" s="103"/>
      <c r="AB18" s="82">
        <f t="shared" si="4"/>
        <v>80.12</v>
      </c>
      <c r="AC18" s="82">
        <f t="shared" si="5"/>
        <v>19.626999999999999</v>
      </c>
      <c r="AD18" s="82">
        <f t="shared" si="6"/>
        <v>3.0230000000000001</v>
      </c>
      <c r="AE18" s="120">
        <f>45.24/44.59</f>
        <v>1.0145772594752187</v>
      </c>
      <c r="AF18" s="38" t="s">
        <v>46</v>
      </c>
    </row>
    <row r="19" spans="1:32" ht="15.75" x14ac:dyDescent="0.25">
      <c r="A19" s="41" t="s">
        <v>56</v>
      </c>
      <c r="B19" s="42" t="s">
        <v>57</v>
      </c>
      <c r="C19" s="42" t="s">
        <v>53</v>
      </c>
      <c r="D19" s="121">
        <v>54</v>
      </c>
      <c r="E19" s="121">
        <v>27.1</v>
      </c>
      <c r="F19" s="121">
        <v>14.6</v>
      </c>
      <c r="G19" s="11"/>
      <c r="H19" s="122">
        <v>4.3</v>
      </c>
      <c r="I19" s="116"/>
      <c r="J19" s="117"/>
      <c r="K19" s="100">
        <v>989</v>
      </c>
      <c r="L19" s="64" t="s">
        <v>70</v>
      </c>
      <c r="M19" s="123">
        <v>89.26</v>
      </c>
      <c r="N19" s="11"/>
      <c r="O19" s="43">
        <v>4</v>
      </c>
      <c r="P19" s="11">
        <f>0.11*T19</f>
        <v>24.97</v>
      </c>
      <c r="Q19" s="83">
        <v>2.6</v>
      </c>
      <c r="R19" s="104">
        <v>1.6</v>
      </c>
      <c r="S19" s="94"/>
      <c r="T19" s="43">
        <v>227</v>
      </c>
      <c r="U19" s="91">
        <v>15.1</v>
      </c>
      <c r="V19" s="59">
        <v>5.9</v>
      </c>
      <c r="W19" s="100">
        <v>4611</v>
      </c>
      <c r="X19" s="124">
        <v>481</v>
      </c>
      <c r="Y19" s="78">
        <v>41.2</v>
      </c>
      <c r="Z19" s="12">
        <v>4.2</v>
      </c>
      <c r="AA19" s="94"/>
      <c r="AB19" s="82">
        <f t="shared" si="4"/>
        <v>133.90300000000002</v>
      </c>
      <c r="AC19" s="82">
        <f t="shared" si="5"/>
        <v>11.5113</v>
      </c>
      <c r="AD19" s="82">
        <f t="shared" si="6"/>
        <v>3.0761000000000003</v>
      </c>
      <c r="AE19" s="118">
        <f>37.96/44.45</f>
        <v>0.85399325084364452</v>
      </c>
      <c r="AF19" s="38" t="s">
        <v>46</v>
      </c>
    </row>
    <row r="20" spans="1:32" ht="15.75" x14ac:dyDescent="0.25">
      <c r="A20" s="37" t="s">
        <v>58</v>
      </c>
      <c r="B20" s="36" t="s">
        <v>59</v>
      </c>
      <c r="C20" s="36" t="s">
        <v>53</v>
      </c>
      <c r="D20" s="114">
        <v>60.3</v>
      </c>
      <c r="E20" s="114">
        <v>16.8</v>
      </c>
      <c r="F20" s="114">
        <v>20.6</v>
      </c>
      <c r="G20" s="11"/>
      <c r="H20" s="115">
        <v>2.2999999999999998</v>
      </c>
      <c r="I20" s="116"/>
      <c r="J20" s="117"/>
      <c r="K20" s="53">
        <v>989</v>
      </c>
      <c r="L20" s="64" t="s">
        <v>70</v>
      </c>
      <c r="M20" s="58">
        <v>89.47</v>
      </c>
      <c r="N20" s="11"/>
      <c r="O20" s="11">
        <v>8</v>
      </c>
      <c r="P20" s="11">
        <f t="shared" ref="P20:P25" si="8">0.11*T20</f>
        <v>9.02</v>
      </c>
      <c r="Q20" s="82">
        <v>2.8</v>
      </c>
      <c r="R20" s="104">
        <v>3</v>
      </c>
      <c r="S20" s="103"/>
      <c r="T20" s="11">
        <v>82</v>
      </c>
      <c r="U20" s="12">
        <v>16.3</v>
      </c>
      <c r="V20" s="59">
        <v>4.2</v>
      </c>
      <c r="W20" s="53">
        <v>440</v>
      </c>
      <c r="X20" s="119">
        <v>212</v>
      </c>
      <c r="Y20" s="12">
        <v>41.6</v>
      </c>
      <c r="Z20" s="12">
        <v>3</v>
      </c>
      <c r="AA20" s="103"/>
      <c r="AB20" s="82">
        <f t="shared" si="4"/>
        <v>62.272000000000006</v>
      </c>
      <c r="AC20" s="82">
        <f t="shared" si="5"/>
        <v>12.996400000000001</v>
      </c>
      <c r="AD20" s="82">
        <f t="shared" si="6"/>
        <v>3.1326000000000001</v>
      </c>
      <c r="AE20" s="118">
        <f>38.69/44.74</f>
        <v>0.86477425122932494</v>
      </c>
      <c r="AF20" s="38" t="s">
        <v>46</v>
      </c>
    </row>
    <row r="21" spans="1:32" ht="15.75" x14ac:dyDescent="0.25">
      <c r="A21" s="37" t="s">
        <v>60</v>
      </c>
      <c r="B21" s="36" t="s">
        <v>61</v>
      </c>
      <c r="C21" s="36" t="s">
        <v>53</v>
      </c>
      <c r="D21" s="114">
        <v>70.8</v>
      </c>
      <c r="E21" s="114">
        <v>12.5</v>
      </c>
      <c r="F21" s="114">
        <v>13.6</v>
      </c>
      <c r="G21" s="11"/>
      <c r="H21" s="115">
        <v>3.1</v>
      </c>
      <c r="I21" s="116"/>
      <c r="J21" s="117"/>
      <c r="K21" s="53">
        <v>994</v>
      </c>
      <c r="L21" s="64" t="s">
        <v>70</v>
      </c>
      <c r="M21" s="58">
        <v>91.69</v>
      </c>
      <c r="N21" s="11"/>
      <c r="O21" s="11">
        <v>7</v>
      </c>
      <c r="P21" s="11">
        <f t="shared" si="8"/>
        <v>22.88</v>
      </c>
      <c r="Q21" s="82">
        <v>4.0999999999999996</v>
      </c>
      <c r="R21" s="104">
        <v>2.4</v>
      </c>
      <c r="S21" s="103"/>
      <c r="T21" s="11">
        <v>208</v>
      </c>
      <c r="U21" s="12">
        <v>16.7</v>
      </c>
      <c r="V21" s="59">
        <v>11.1</v>
      </c>
      <c r="W21" s="53">
        <v>479</v>
      </c>
      <c r="X21" s="119">
        <v>379</v>
      </c>
      <c r="Y21" s="74">
        <v>35.6</v>
      </c>
      <c r="Z21" s="12">
        <v>2.2000000000000002</v>
      </c>
      <c r="AA21" s="103"/>
      <c r="AB21" s="82">
        <f t="shared" si="4"/>
        <v>82.5</v>
      </c>
      <c r="AC21" s="82">
        <f t="shared" si="5"/>
        <v>9.831900000000001</v>
      </c>
      <c r="AD21" s="82">
        <f t="shared" si="6"/>
        <v>3.3858999999999995</v>
      </c>
      <c r="AE21" s="118">
        <f>48.34/47.84</f>
        <v>1.0104515050167224</v>
      </c>
      <c r="AF21" s="38" t="s">
        <v>46</v>
      </c>
    </row>
    <row r="22" spans="1:32" ht="15.75" x14ac:dyDescent="0.25">
      <c r="A22" s="37" t="s">
        <v>62</v>
      </c>
      <c r="B22" s="36" t="s">
        <v>63</v>
      </c>
      <c r="C22" s="36" t="s">
        <v>53</v>
      </c>
      <c r="D22" s="114">
        <v>74.900000000000006</v>
      </c>
      <c r="E22" s="114">
        <v>16.8</v>
      </c>
      <c r="F22" s="114">
        <v>5.5</v>
      </c>
      <c r="G22" s="11"/>
      <c r="H22" s="115">
        <v>2.8</v>
      </c>
      <c r="I22" s="116"/>
      <c r="J22" s="117"/>
      <c r="K22" s="53">
        <v>1122</v>
      </c>
      <c r="L22" s="64" t="s">
        <v>70</v>
      </c>
      <c r="M22" s="58">
        <v>91.33</v>
      </c>
      <c r="N22" s="11"/>
      <c r="O22" s="11">
        <v>6</v>
      </c>
      <c r="P22" s="11">
        <f t="shared" si="8"/>
        <v>23.32</v>
      </c>
      <c r="Q22" s="82">
        <v>3.6</v>
      </c>
      <c r="R22" s="104">
        <v>1.8</v>
      </c>
      <c r="S22" s="103"/>
      <c r="T22" s="11">
        <v>212</v>
      </c>
      <c r="U22" s="12">
        <v>6.8</v>
      </c>
      <c r="V22" s="59">
        <v>13.5</v>
      </c>
      <c r="W22" s="53">
        <v>1917</v>
      </c>
      <c r="X22" s="119">
        <v>421</v>
      </c>
      <c r="Y22" s="74">
        <v>64.900000000000006</v>
      </c>
      <c r="Z22" s="12">
        <v>1.7</v>
      </c>
      <c r="AA22" s="103"/>
      <c r="AB22" s="82">
        <f t="shared" si="4"/>
        <v>63.265000000000001</v>
      </c>
      <c r="AC22" s="82">
        <f t="shared" si="5"/>
        <v>7.4083000000000006</v>
      </c>
      <c r="AD22" s="82">
        <f t="shared" si="6"/>
        <v>3.7097000000000007</v>
      </c>
      <c r="AE22" s="118">
        <f>44.55/43.26</f>
        <v>1.0298196948682385</v>
      </c>
      <c r="AF22" s="38" t="s">
        <v>46</v>
      </c>
    </row>
    <row r="23" spans="1:32" ht="15.75" x14ac:dyDescent="0.25">
      <c r="A23" s="37" t="s">
        <v>64</v>
      </c>
      <c r="B23" s="36" t="s">
        <v>57</v>
      </c>
      <c r="C23" s="36" t="s">
        <v>53</v>
      </c>
      <c r="D23" s="114">
        <v>70.599999999999994</v>
      </c>
      <c r="E23" s="114">
        <v>23.5</v>
      </c>
      <c r="F23" s="114">
        <v>5.2</v>
      </c>
      <c r="G23" s="11"/>
      <c r="H23" s="115">
        <v>0.7</v>
      </c>
      <c r="I23" s="116"/>
      <c r="J23" s="117"/>
      <c r="K23" s="53">
        <v>1151</v>
      </c>
      <c r="L23" s="64" t="s">
        <v>70</v>
      </c>
      <c r="M23" s="58">
        <v>90.92</v>
      </c>
      <c r="N23" s="11"/>
      <c r="O23" s="11">
        <v>11</v>
      </c>
      <c r="P23" s="11">
        <f t="shared" si="8"/>
        <v>20.68</v>
      </c>
      <c r="Q23" s="82">
        <v>9.3000000000000007</v>
      </c>
      <c r="R23" s="104">
        <v>2.8</v>
      </c>
      <c r="S23" s="103"/>
      <c r="T23" s="11">
        <v>188</v>
      </c>
      <c r="U23" s="12">
        <v>23.4</v>
      </c>
      <c r="V23" s="59">
        <v>1.6</v>
      </c>
      <c r="W23" s="53">
        <v>836</v>
      </c>
      <c r="X23" s="119">
        <v>284</v>
      </c>
      <c r="Y23" s="12">
        <v>44.7</v>
      </c>
      <c r="Z23" s="12">
        <v>3.9</v>
      </c>
      <c r="AA23" s="103"/>
      <c r="AB23" s="82">
        <f t="shared" si="4"/>
        <v>66.713999999999999</v>
      </c>
      <c r="AC23" s="82">
        <f t="shared" si="5"/>
        <v>14.389200000000001</v>
      </c>
      <c r="AD23" s="82">
        <f t="shared" si="6"/>
        <v>2.5555999999999996</v>
      </c>
      <c r="AE23" s="118">
        <f>44.2/44.11</f>
        <v>1.0020403536613014</v>
      </c>
      <c r="AF23" s="38" t="s">
        <v>46</v>
      </c>
    </row>
    <row r="24" spans="1:32" ht="15.75" x14ac:dyDescent="0.25">
      <c r="A24" s="37" t="s">
        <v>65</v>
      </c>
      <c r="B24" s="36" t="s">
        <v>59</v>
      </c>
      <c r="C24" s="36" t="s">
        <v>53</v>
      </c>
      <c r="D24" s="114">
        <v>56.4</v>
      </c>
      <c r="E24" s="114">
        <v>23.9</v>
      </c>
      <c r="F24" s="114">
        <v>13</v>
      </c>
      <c r="G24" s="11"/>
      <c r="H24" s="115">
        <v>6.7</v>
      </c>
      <c r="I24" s="116"/>
      <c r="J24" s="117"/>
      <c r="K24" s="53">
        <v>861</v>
      </c>
      <c r="L24" s="64" t="s">
        <v>70</v>
      </c>
      <c r="M24" s="58">
        <v>90.26</v>
      </c>
      <c r="N24" s="11"/>
      <c r="O24" s="11">
        <v>13</v>
      </c>
      <c r="P24" s="11">
        <f t="shared" si="8"/>
        <v>9.9</v>
      </c>
      <c r="Q24" s="82">
        <v>10.199999999999999</v>
      </c>
      <c r="R24" s="104">
        <v>3.7</v>
      </c>
      <c r="S24" s="103"/>
      <c r="T24" s="11">
        <v>90</v>
      </c>
      <c r="U24" s="12">
        <v>22.7</v>
      </c>
      <c r="V24" s="59">
        <v>2.2000000000000002</v>
      </c>
      <c r="W24" s="53">
        <v>2618</v>
      </c>
      <c r="X24" s="119">
        <v>164</v>
      </c>
      <c r="Y24" s="12">
        <v>67.5</v>
      </c>
      <c r="Z24" s="12">
        <v>4.5999999999999996</v>
      </c>
      <c r="AA24" s="103"/>
      <c r="AB24" s="82">
        <f t="shared" si="4"/>
        <v>50.161999999999999</v>
      </c>
      <c r="AC24" s="82">
        <f t="shared" si="5"/>
        <v>19.953099999999999</v>
      </c>
      <c r="AD24" s="82">
        <f t="shared" si="6"/>
        <v>3.2105999999999995</v>
      </c>
      <c r="AE24" s="118">
        <f>39.18/43.39</f>
        <v>0.90297303526158101</v>
      </c>
      <c r="AF24" s="38" t="s">
        <v>46</v>
      </c>
    </row>
    <row r="25" spans="1:32" ht="16.5" thickBot="1" x14ac:dyDescent="0.3">
      <c r="A25" s="44" t="s">
        <v>66</v>
      </c>
      <c r="B25" s="45" t="s">
        <v>67</v>
      </c>
      <c r="C25" s="45" t="s">
        <v>50</v>
      </c>
      <c r="D25" s="125">
        <v>77.8</v>
      </c>
      <c r="E25" s="125">
        <v>20.8</v>
      </c>
      <c r="F25" s="125">
        <v>0.6</v>
      </c>
      <c r="G25" s="46"/>
      <c r="H25" s="126">
        <v>0.9</v>
      </c>
      <c r="I25" s="127"/>
      <c r="J25" s="128"/>
      <c r="K25" s="89">
        <v>1161</v>
      </c>
      <c r="L25" s="47" t="s">
        <v>70</v>
      </c>
      <c r="M25" s="129">
        <v>91.43</v>
      </c>
      <c r="N25" s="46"/>
      <c r="O25" s="46">
        <v>3</v>
      </c>
      <c r="P25" s="46">
        <f t="shared" si="8"/>
        <v>28.38</v>
      </c>
      <c r="Q25" s="84">
        <v>11.2</v>
      </c>
      <c r="R25" s="87">
        <v>4.8</v>
      </c>
      <c r="S25" s="68"/>
      <c r="T25" s="46">
        <v>258</v>
      </c>
      <c r="U25" s="71">
        <v>30.2</v>
      </c>
      <c r="V25" s="81">
        <v>4</v>
      </c>
      <c r="W25" s="89">
        <v>1971</v>
      </c>
      <c r="X25" s="130">
        <v>389</v>
      </c>
      <c r="Y25" s="71">
        <v>65.099999999999994</v>
      </c>
      <c r="Z25" s="71">
        <v>7.1</v>
      </c>
      <c r="AA25" s="68"/>
      <c r="AB25" s="84">
        <f t="shared" si="4"/>
        <v>58.332000000000008</v>
      </c>
      <c r="AC25" s="84">
        <f t="shared" si="5"/>
        <v>15.3858</v>
      </c>
      <c r="AD25" s="84">
        <f t="shared" si="6"/>
        <v>4.609</v>
      </c>
      <c r="AE25" s="131">
        <f>46.24/43.5</f>
        <v>1.0629885057471264</v>
      </c>
      <c r="AF25" s="48" t="s">
        <v>46</v>
      </c>
    </row>
    <row r="27" spans="1:32" ht="15.75" x14ac:dyDescent="0.25">
      <c r="A27" s="65" t="s">
        <v>71</v>
      </c>
    </row>
    <row r="28" spans="1:32" ht="17.25" x14ac:dyDescent="0.25">
      <c r="A28" s="70" t="s">
        <v>74</v>
      </c>
    </row>
    <row r="29" spans="1:32" ht="15.75" x14ac:dyDescent="0.25">
      <c r="A29" s="65"/>
    </row>
  </sheetData>
  <mergeCells count="2">
    <mergeCell ref="D1:H1"/>
    <mergeCell ref="AA1:AC1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F327-7CBE-4BBB-90C5-3FD7C0CA2D2B}">
  <dimension ref="A1:P31"/>
  <sheetViews>
    <sheetView workbookViewId="0">
      <selection activeCell="P6" sqref="P6:P14"/>
    </sheetView>
  </sheetViews>
  <sheetFormatPr defaultRowHeight="15" x14ac:dyDescent="0.25"/>
  <sheetData>
    <row r="1" spans="1:16" x14ac:dyDescent="0.25">
      <c r="A1" s="138" t="s">
        <v>143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6" x14ac:dyDescent="0.25">
      <c r="A2" s="140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6" x14ac:dyDescent="0.25">
      <c r="A3" s="141" t="s">
        <v>0</v>
      </c>
      <c r="B3" s="141" t="s">
        <v>42</v>
      </c>
      <c r="C3" s="141" t="s">
        <v>80</v>
      </c>
      <c r="D3" s="141" t="s">
        <v>31</v>
      </c>
      <c r="E3" s="141" t="s">
        <v>33</v>
      </c>
      <c r="F3" s="141" t="s">
        <v>32</v>
      </c>
      <c r="G3" s="141" t="s">
        <v>24</v>
      </c>
      <c r="H3" s="141" t="s">
        <v>81</v>
      </c>
      <c r="I3" s="141" t="s">
        <v>29</v>
      </c>
      <c r="J3" s="141" t="s">
        <v>35</v>
      </c>
      <c r="K3" s="141" t="s">
        <v>37</v>
      </c>
      <c r="L3" s="141" t="s">
        <v>38</v>
      </c>
    </row>
    <row r="4" spans="1:16" x14ac:dyDescent="0.25">
      <c r="A4" s="141" t="s">
        <v>1</v>
      </c>
      <c r="B4" s="139" t="s">
        <v>82</v>
      </c>
      <c r="C4" s="139" t="s">
        <v>82</v>
      </c>
      <c r="D4" s="139" t="s">
        <v>82</v>
      </c>
      <c r="E4" s="139" t="s">
        <v>82</v>
      </c>
      <c r="F4" s="139" t="s">
        <v>82</v>
      </c>
      <c r="G4" s="139" t="s">
        <v>82</v>
      </c>
      <c r="H4" s="139" t="s">
        <v>83</v>
      </c>
      <c r="I4" s="139" t="s">
        <v>83</v>
      </c>
      <c r="J4" s="139" t="s">
        <v>83</v>
      </c>
      <c r="K4" s="139" t="s">
        <v>83</v>
      </c>
      <c r="L4" s="139" t="s">
        <v>83</v>
      </c>
    </row>
    <row r="5" spans="1:16" x14ac:dyDescent="0.25">
      <c r="A5" s="142" t="s">
        <v>2</v>
      </c>
      <c r="B5" s="143" t="s">
        <v>84</v>
      </c>
      <c r="C5" s="143" t="s">
        <v>85</v>
      </c>
      <c r="D5" s="143" t="s">
        <v>84</v>
      </c>
      <c r="E5" s="143" t="s">
        <v>86</v>
      </c>
      <c r="F5" s="143" t="s">
        <v>84</v>
      </c>
      <c r="G5" s="143" t="s">
        <v>84</v>
      </c>
      <c r="H5" s="143" t="s">
        <v>87</v>
      </c>
      <c r="I5" s="143" t="s">
        <v>84</v>
      </c>
      <c r="J5" s="143" t="s">
        <v>87</v>
      </c>
      <c r="K5" s="143" t="s">
        <v>87</v>
      </c>
      <c r="L5" s="143" t="s">
        <v>88</v>
      </c>
    </row>
    <row r="6" spans="1:16" x14ac:dyDescent="0.25">
      <c r="A6" s="139" t="s">
        <v>89</v>
      </c>
      <c r="B6" s="145">
        <v>1.440298277777778</v>
      </c>
      <c r="C6" s="145">
        <v>2.0113546666666671</v>
      </c>
      <c r="D6" s="145">
        <v>1.1489149166666668</v>
      </c>
      <c r="E6" s="145">
        <v>2.1680919166666666</v>
      </c>
      <c r="F6" s="145">
        <v>1.22160125</v>
      </c>
      <c r="G6" s="145">
        <v>0.96217677777777777</v>
      </c>
      <c r="H6" s="145">
        <v>0.14826466666666668</v>
      </c>
      <c r="I6" s="145">
        <v>0.71768200000000004</v>
      </c>
      <c r="J6" s="145">
        <v>0.24268700000000001</v>
      </c>
      <c r="K6" s="145">
        <v>1.4058730833333331</v>
      </c>
      <c r="L6" s="145">
        <v>0.89357411111111118</v>
      </c>
      <c r="O6" s="24" t="s">
        <v>24</v>
      </c>
      <c r="P6">
        <v>57.3</v>
      </c>
    </row>
    <row r="7" spans="1:16" x14ac:dyDescent="0.25">
      <c r="A7" s="139" t="s">
        <v>90</v>
      </c>
      <c r="B7" s="145">
        <v>0.19336625000000005</v>
      </c>
      <c r="C7" s="145">
        <v>2.7047333333333329E-2</v>
      </c>
      <c r="D7" s="145">
        <v>1.4541E-2</v>
      </c>
      <c r="E7" s="145">
        <v>8.4297000000000011E-2</v>
      </c>
      <c r="F7" s="145">
        <v>1.1455333333333335E-2</v>
      </c>
      <c r="G7" s="145">
        <v>1.2861916666666669E-2</v>
      </c>
      <c r="H7" s="145">
        <v>4.8988333333333342E-2</v>
      </c>
      <c r="I7" s="145">
        <v>7.4118666666666666E-2</v>
      </c>
      <c r="J7" s="145">
        <v>6.600700000000001E-2</v>
      </c>
      <c r="K7" s="145">
        <v>1.6543833333333334E-2</v>
      </c>
      <c r="L7" s="145">
        <v>1.6113000000000002E-2</v>
      </c>
      <c r="O7" s="29" t="s">
        <v>29</v>
      </c>
      <c r="P7">
        <v>138.69999999999999</v>
      </c>
    </row>
    <row r="8" spans="1:16" x14ac:dyDescent="0.25">
      <c r="A8" s="139" t="s">
        <v>91</v>
      </c>
      <c r="B8" s="145">
        <v>2.5970000000000008E-3</v>
      </c>
      <c r="C8" s="145">
        <v>1.0236999999999998E-3</v>
      </c>
      <c r="D8" s="145"/>
      <c r="E8" s="145">
        <v>1.5061500000000002E-3</v>
      </c>
      <c r="F8" s="145">
        <v>1.8053750000000001E-3</v>
      </c>
      <c r="G8" s="145"/>
      <c r="H8" s="145">
        <v>2.8791000000000003E-3</v>
      </c>
      <c r="I8" s="145">
        <v>3.5299999999999997E-5</v>
      </c>
      <c r="J8" s="145">
        <v>6.3785000000000005E-3</v>
      </c>
      <c r="K8" s="145">
        <v>2.8151083333333338E-3</v>
      </c>
      <c r="L8" s="145"/>
      <c r="O8" s="32" t="s">
        <v>31</v>
      </c>
      <c r="P8">
        <v>14.5</v>
      </c>
    </row>
    <row r="9" spans="1:16" x14ac:dyDescent="0.25">
      <c r="A9" s="139" t="s">
        <v>92</v>
      </c>
      <c r="B9" s="145">
        <v>2.4003437499999999E-2</v>
      </c>
      <c r="C9" s="145">
        <v>2.8187999999999998E-3</v>
      </c>
      <c r="D9" s="145">
        <v>1.07679E-3</v>
      </c>
      <c r="E9" s="145">
        <v>8.1240000000000012E-4</v>
      </c>
      <c r="F9" s="145">
        <v>1.4706000000000001E-3</v>
      </c>
      <c r="G9" s="145">
        <v>1.0239666666666666E-3</v>
      </c>
      <c r="H9" s="145">
        <v>2.3702666666666665E-3</v>
      </c>
      <c r="I9" s="145">
        <v>2.90435E-3</v>
      </c>
      <c r="J9" s="145">
        <v>4.6879499999999998E-3</v>
      </c>
      <c r="K9" s="145">
        <v>1.5415833333333336E-3</v>
      </c>
      <c r="L9" s="145">
        <v>3.1683000000000003E-2</v>
      </c>
      <c r="O9" s="32" t="s">
        <v>32</v>
      </c>
      <c r="P9">
        <v>51.2</v>
      </c>
    </row>
    <row r="10" spans="1:16" x14ac:dyDescent="0.25">
      <c r="A10" s="139" t="s">
        <v>93</v>
      </c>
      <c r="B10" s="145">
        <v>9.8568749999999993E-3</v>
      </c>
      <c r="C10" s="145">
        <v>1.1464666666666666E-3</v>
      </c>
      <c r="D10" s="145">
        <v>8.1968066666666672E-3</v>
      </c>
      <c r="E10" s="145">
        <v>2.6580000000000006E-4</v>
      </c>
      <c r="F10" s="145">
        <v>2.8001583333333337E-3</v>
      </c>
      <c r="G10" s="145">
        <v>2.0290000000000004E-3</v>
      </c>
      <c r="H10" s="145">
        <v>2.0434000000000003E-3</v>
      </c>
      <c r="I10" s="145">
        <v>4.6717333333333331E-3</v>
      </c>
      <c r="J10" s="145">
        <v>3.1386000000000001E-3</v>
      </c>
      <c r="K10" s="145">
        <v>9.3568333333333335E-4</v>
      </c>
      <c r="L10" s="145">
        <v>1.9926000000000006E-2</v>
      </c>
      <c r="O10" s="29" t="s">
        <v>33</v>
      </c>
      <c r="P10">
        <v>228.5</v>
      </c>
    </row>
    <row r="11" spans="1:16" x14ac:dyDescent="0.25">
      <c r="A11" s="139" t="s">
        <v>94</v>
      </c>
      <c r="B11" s="145">
        <v>0.62681355555555551</v>
      </c>
      <c r="C11" s="145">
        <v>0.29293090000000005</v>
      </c>
      <c r="D11" s="145">
        <v>0.38078441666666674</v>
      </c>
      <c r="E11" s="145">
        <v>0.12022631666666665</v>
      </c>
      <c r="F11" s="145">
        <v>0.17256558333333336</v>
      </c>
      <c r="G11" s="145">
        <v>0.39636794444444451</v>
      </c>
      <c r="H11" s="145">
        <v>0.10316946666666668</v>
      </c>
      <c r="I11" s="145">
        <v>0.15755646666666667</v>
      </c>
      <c r="J11" s="145">
        <v>9.3197466666666673E-2</v>
      </c>
      <c r="K11" s="145">
        <v>0.17020951666666667</v>
      </c>
      <c r="L11" s="145">
        <v>1.3729966666666666E-2</v>
      </c>
      <c r="O11" s="29" t="s">
        <v>35</v>
      </c>
      <c r="P11">
        <v>215.6</v>
      </c>
    </row>
    <row r="12" spans="1:16" x14ac:dyDescent="0.25">
      <c r="A12" s="139" t="s">
        <v>95</v>
      </c>
      <c r="B12" s="145">
        <v>4.7451250000000011E-3</v>
      </c>
      <c r="C12" s="145">
        <v>1.8173333333333331E-3</v>
      </c>
      <c r="D12" s="145">
        <v>1.9927116666666666E-3</v>
      </c>
      <c r="E12" s="145">
        <v>3.9900000000000005E-4</v>
      </c>
      <c r="F12" s="145">
        <v>2.5068666666666667E-3</v>
      </c>
      <c r="G12" s="145">
        <v>2.8116666666666667E-3</v>
      </c>
      <c r="H12" s="145">
        <v>1.0767166666666666E-2</v>
      </c>
      <c r="I12" s="145">
        <v>4.6928952380952378E-3</v>
      </c>
      <c r="J12" s="145">
        <v>7.1770999999999996E-3</v>
      </c>
      <c r="K12" s="145">
        <v>2.7835999999999998E-3</v>
      </c>
      <c r="L12" s="145">
        <v>2.6460000000000003E-4</v>
      </c>
      <c r="O12" s="29" t="s">
        <v>37</v>
      </c>
      <c r="P12">
        <v>223.2</v>
      </c>
    </row>
    <row r="13" spans="1:16" x14ac:dyDescent="0.25">
      <c r="A13" s="139" t="s">
        <v>96</v>
      </c>
      <c r="B13" s="145">
        <v>0.71379437500000009</v>
      </c>
      <c r="C13" s="145">
        <v>0.26158000000000003</v>
      </c>
      <c r="D13" s="145">
        <v>4.9248040000000007E-2</v>
      </c>
      <c r="E13" s="145">
        <v>5.508600000000001E-2</v>
      </c>
      <c r="F13" s="145">
        <v>5.4838333333333329E-2</v>
      </c>
      <c r="G13" s="145">
        <v>4.7355666666666664E-2</v>
      </c>
      <c r="H13" s="145">
        <v>0.12313829999999999</v>
      </c>
      <c r="I13" s="145">
        <v>1.4741250000000003E-2</v>
      </c>
      <c r="J13" s="145">
        <v>0.156297875</v>
      </c>
      <c r="K13" s="145">
        <v>4.5980766666666666E-2</v>
      </c>
      <c r="L13" s="145">
        <v>1.5584099999999999</v>
      </c>
      <c r="O13" s="29" t="s">
        <v>38</v>
      </c>
      <c r="P13">
        <v>50.2</v>
      </c>
    </row>
    <row r="14" spans="1:16" x14ac:dyDescent="0.25">
      <c r="A14" s="139" t="s">
        <v>97</v>
      </c>
      <c r="B14" s="145">
        <v>2.9823718749999997</v>
      </c>
      <c r="C14" s="145">
        <v>1.1352533333333332</v>
      </c>
      <c r="D14" s="145">
        <v>0.31495683333333335</v>
      </c>
      <c r="E14" s="145">
        <v>0.30165000000000003</v>
      </c>
      <c r="F14" s="145">
        <v>0.27666166666666669</v>
      </c>
      <c r="G14" s="145">
        <v>0.25024000000000002</v>
      </c>
      <c r="H14" s="145">
        <v>0.55887700000000007</v>
      </c>
      <c r="I14" s="145">
        <v>0.10207466666666667</v>
      </c>
      <c r="J14" s="145">
        <v>0.51048199999999999</v>
      </c>
      <c r="K14" s="145">
        <v>0.2049516666666667</v>
      </c>
      <c r="L14" s="145">
        <v>4.3636800000000004</v>
      </c>
      <c r="O14" s="29" t="s">
        <v>42</v>
      </c>
      <c r="P14">
        <v>111.2</v>
      </c>
    </row>
    <row r="15" spans="1:16" x14ac:dyDescent="0.25">
      <c r="A15" s="139" t="s">
        <v>98</v>
      </c>
      <c r="B15" s="145">
        <v>0.18588067500000005</v>
      </c>
      <c r="C15" s="145">
        <v>4.2177433333333333E-2</v>
      </c>
      <c r="D15" s="145">
        <v>2.3110700000000001E-2</v>
      </c>
      <c r="E15" s="145">
        <v>1.635315E-2</v>
      </c>
      <c r="F15" s="145">
        <v>1.3527416666666668E-2</v>
      </c>
      <c r="G15" s="145">
        <v>1.9768450000000003E-2</v>
      </c>
      <c r="H15" s="145">
        <v>2.7352833333333333E-2</v>
      </c>
      <c r="I15" s="145">
        <v>0.10786756666666668</v>
      </c>
      <c r="J15" s="145">
        <v>2.3601500000000001E-2</v>
      </c>
      <c r="K15" s="145">
        <v>2.7264454166666667E-2</v>
      </c>
      <c r="L15" s="145">
        <v>0.18131580833333336</v>
      </c>
    </row>
    <row r="16" spans="1:16" x14ac:dyDescent="0.25">
      <c r="A16" s="139" t="s">
        <v>99</v>
      </c>
      <c r="B16" s="145">
        <v>6.496875E-3</v>
      </c>
      <c r="C16" s="145">
        <v>0</v>
      </c>
      <c r="D16" s="145">
        <v>2.2809400000000001E-2</v>
      </c>
      <c r="E16" s="145">
        <v>0</v>
      </c>
      <c r="F16" s="145">
        <v>1.2693333333333331E-2</v>
      </c>
      <c r="G16" s="145">
        <v>1.7250000000000005E-2</v>
      </c>
      <c r="H16" s="145">
        <v>1.4661900000000002E-2</v>
      </c>
      <c r="I16" s="145">
        <v>3.3200500000000001E-2</v>
      </c>
      <c r="J16" s="145">
        <v>1.0632900000000001E-2</v>
      </c>
      <c r="K16" s="145">
        <v>6.4456666666666673E-3</v>
      </c>
      <c r="L16" s="145">
        <v>0</v>
      </c>
    </row>
    <row r="17" spans="1:12" x14ac:dyDescent="0.25">
      <c r="A17" s="139" t="s">
        <v>100</v>
      </c>
      <c r="B17" s="145">
        <v>21.002380000000002</v>
      </c>
      <c r="C17" s="145">
        <v>17.194873333333334</v>
      </c>
      <c r="D17" s="145">
        <v>6.533908750000001</v>
      </c>
      <c r="E17" s="145">
        <v>6.5256300000000005</v>
      </c>
      <c r="F17" s="145">
        <v>4.8423041666666666</v>
      </c>
      <c r="G17" s="145">
        <v>4.4555716666666658</v>
      </c>
      <c r="H17" s="145">
        <v>9.0914866666666665</v>
      </c>
      <c r="I17" s="145">
        <v>0.64552000000000009</v>
      </c>
      <c r="J17" s="145">
        <v>5.1880199999999999</v>
      </c>
      <c r="K17" s="145">
        <v>4.3756750000000002</v>
      </c>
      <c r="L17" s="145">
        <v>11.085600000000001</v>
      </c>
    </row>
    <row r="18" spans="1:12" x14ac:dyDescent="0.25">
      <c r="A18" s="139" t="s">
        <v>101</v>
      </c>
      <c r="B18" s="145">
        <v>1.2320874999999998</v>
      </c>
      <c r="C18" s="145">
        <v>0.90151333333333339</v>
      </c>
      <c r="D18" s="145">
        <v>0.50160316666666671</v>
      </c>
      <c r="E18" s="145">
        <v>0.26991000000000004</v>
      </c>
      <c r="F18" s="145">
        <v>0.3716666666666667</v>
      </c>
      <c r="G18" s="145">
        <v>0.432315</v>
      </c>
      <c r="H18" s="145">
        <v>0.47769866666666672</v>
      </c>
      <c r="I18" s="145">
        <v>0.3373316666666667</v>
      </c>
      <c r="J18" s="145">
        <v>0.37737600000000004</v>
      </c>
      <c r="K18" s="145">
        <v>0.23499333333333339</v>
      </c>
      <c r="L18" s="145">
        <v>2.0220900000000004</v>
      </c>
    </row>
    <row r="19" spans="1:12" x14ac:dyDescent="0.25">
      <c r="A19" s="139" t="s">
        <v>102</v>
      </c>
      <c r="B19" s="145">
        <v>0.17535437500000001</v>
      </c>
      <c r="C19" s="145">
        <v>0.15002666666666667</v>
      </c>
      <c r="D19" s="145">
        <v>0.13093733333333332</v>
      </c>
      <c r="E19" s="145">
        <v>3.8190000000000002E-2</v>
      </c>
      <c r="F19" s="145">
        <v>0.14985166666666666</v>
      </c>
      <c r="G19" s="145">
        <v>0.16460333333333332</v>
      </c>
      <c r="H19" s="145">
        <v>0.15450166666666668</v>
      </c>
      <c r="I19" s="145">
        <v>0.14899233333333334</v>
      </c>
      <c r="J19" s="145">
        <v>0.11349200000000001</v>
      </c>
      <c r="K19" s="145">
        <v>0.11194899999999999</v>
      </c>
      <c r="L19" s="145">
        <v>0.30645</v>
      </c>
    </row>
    <row r="20" spans="1:12" x14ac:dyDescent="0.25">
      <c r="A20" s="139" t="s">
        <v>103</v>
      </c>
      <c r="B20" s="145">
        <v>2.4975821388888888</v>
      </c>
      <c r="C20" s="145">
        <v>1.1538776666666666</v>
      </c>
      <c r="D20" s="145">
        <v>2.2084517222222222</v>
      </c>
      <c r="E20" s="145">
        <v>0.72143066666666666</v>
      </c>
      <c r="F20" s="145">
        <v>2.6676624999999996</v>
      </c>
      <c r="G20" s="145">
        <v>2.9244827777777784</v>
      </c>
      <c r="H20" s="145">
        <v>3.7847840000000001</v>
      </c>
      <c r="I20" s="145">
        <v>5.558954</v>
      </c>
      <c r="J20" s="145">
        <v>2.7815644444444443</v>
      </c>
      <c r="K20" s="145">
        <v>2.6903542500000004</v>
      </c>
      <c r="L20" s="145">
        <v>0.44132311111111117</v>
      </c>
    </row>
    <row r="21" spans="1:12" x14ac:dyDescent="0.25">
      <c r="A21" s="139" t="s">
        <v>104</v>
      </c>
      <c r="B21" s="145">
        <v>8.4503125000000012E-2</v>
      </c>
      <c r="C21" s="145">
        <v>4.601333333333333E-2</v>
      </c>
      <c r="D21" s="145">
        <v>5.6992166666666677E-2</v>
      </c>
      <c r="E21" s="145">
        <v>2.9187000000000008E-2</v>
      </c>
      <c r="F21" s="145">
        <v>4.2179833333333326E-2</v>
      </c>
      <c r="G21" s="145">
        <v>5.2031666666666671E-2</v>
      </c>
      <c r="H21" s="145">
        <v>8.503966666666668E-2</v>
      </c>
      <c r="I21" s="145">
        <v>8.3880666666666673E-2</v>
      </c>
      <c r="J21" s="145">
        <v>6.3081999999999999E-2</v>
      </c>
      <c r="K21" s="145">
        <v>6.3043166666666664E-2</v>
      </c>
      <c r="L21" s="145">
        <v>1.0176000000000001E-2</v>
      </c>
    </row>
    <row r="22" spans="1:12" x14ac:dyDescent="0.25">
      <c r="A22" s="139" t="s">
        <v>105</v>
      </c>
      <c r="B22" s="144">
        <v>111.22459305555556</v>
      </c>
      <c r="C22" s="144">
        <v>131.92182</v>
      </c>
      <c r="D22" s="144">
        <v>14.487529166666668</v>
      </c>
      <c r="E22" s="144">
        <v>228.54311833333333</v>
      </c>
      <c r="F22" s="144">
        <v>51.172094166666668</v>
      </c>
      <c r="G22" s="144">
        <v>57.271049444444444</v>
      </c>
      <c r="H22" s="144">
        <v>375.63652333333334</v>
      </c>
      <c r="I22" s="144">
        <v>138.70284833333335</v>
      </c>
      <c r="J22" s="144">
        <v>215.63136777777777</v>
      </c>
      <c r="K22" s="144">
        <v>223.17441416666668</v>
      </c>
      <c r="L22" s="144">
        <v>50.235602777777778</v>
      </c>
    </row>
    <row r="23" spans="1:12" x14ac:dyDescent="0.25">
      <c r="A23" s="139" t="s">
        <v>106</v>
      </c>
      <c r="B23" s="145">
        <v>4.5253250000000002E-2</v>
      </c>
      <c r="C23" s="145">
        <v>3.6694666666666667E-2</v>
      </c>
      <c r="D23" s="145">
        <v>3.4222633333333335E-2</v>
      </c>
      <c r="E23" s="145">
        <v>8.7570000000000009E-3</v>
      </c>
      <c r="F23" s="145">
        <v>4.7230833333333333E-2</v>
      </c>
      <c r="G23" s="145">
        <v>4.5574166666666666E-2</v>
      </c>
      <c r="H23" s="145">
        <v>5.4310000000000004E-2</v>
      </c>
      <c r="I23" s="145">
        <v>4.4217833333333331E-2</v>
      </c>
      <c r="J23" s="145">
        <v>3.7734999999999998E-2</v>
      </c>
      <c r="K23" s="145">
        <v>3.4908833333333333E-2</v>
      </c>
      <c r="L23" s="145">
        <v>6.7320000000000005E-2</v>
      </c>
    </row>
    <row r="24" spans="1:12" x14ac:dyDescent="0.25">
      <c r="A24" s="139" t="s">
        <v>107</v>
      </c>
      <c r="B24" s="145">
        <v>0.12959625</v>
      </c>
      <c r="C24" s="145">
        <v>7.0953333333333327E-2</v>
      </c>
      <c r="D24" s="145">
        <v>8.5775000000000004E-2</v>
      </c>
      <c r="E24" s="145">
        <v>2.1831000000000003E-2</v>
      </c>
      <c r="F24" s="145">
        <v>0.11417750000000002</v>
      </c>
      <c r="G24" s="145">
        <v>0.10009416666666668</v>
      </c>
      <c r="H24" s="145">
        <v>0.17872900000000003</v>
      </c>
      <c r="I24" s="145">
        <v>0.15662716666666665</v>
      </c>
      <c r="J24" s="145">
        <v>0.16848299999999999</v>
      </c>
      <c r="K24" s="145">
        <v>0.13769400000000001</v>
      </c>
      <c r="L24" s="145">
        <v>0.16560000000000002</v>
      </c>
    </row>
    <row r="25" spans="1:12" x14ac:dyDescent="0.25">
      <c r="A25" s="139" t="s">
        <v>108</v>
      </c>
      <c r="B25" s="145">
        <v>2.4989125000000001E-2</v>
      </c>
      <c r="C25" s="145">
        <v>6.051333333333333E-3</v>
      </c>
      <c r="D25" s="145">
        <v>9.7753833333333335E-3</v>
      </c>
      <c r="E25" s="145">
        <v>2.3661000000000003E-3</v>
      </c>
      <c r="F25" s="145">
        <v>1.0085E-2</v>
      </c>
      <c r="G25" s="145">
        <v>9.2097499999999992E-3</v>
      </c>
      <c r="H25" s="145">
        <v>3.3833000000000002E-2</v>
      </c>
      <c r="I25" s="145">
        <v>1.8390166666666662E-2</v>
      </c>
      <c r="J25" s="145">
        <v>3.1866999999999999E-2</v>
      </c>
      <c r="K25" s="145">
        <v>2.2537000000000001E-2</v>
      </c>
      <c r="L25" s="145">
        <v>1.6152E-2</v>
      </c>
    </row>
    <row r="26" spans="1:12" x14ac:dyDescent="0.25">
      <c r="A26" s="139" t="s">
        <v>109</v>
      </c>
      <c r="B26" s="145">
        <v>0.21187250000000002</v>
      </c>
      <c r="C26" s="145">
        <v>1.0111333333333333E-2</v>
      </c>
      <c r="D26" s="145">
        <v>4.9732749999999999E-2</v>
      </c>
      <c r="E26" s="145">
        <v>9.6539999999999994E-3</v>
      </c>
      <c r="F26" s="145">
        <v>4.2331999999999988E-2</v>
      </c>
      <c r="G26" s="145">
        <v>3.6181111111111122E-2</v>
      </c>
      <c r="H26" s="145">
        <v>0.22233333333333333</v>
      </c>
      <c r="I26" s="145">
        <v>7.8732666666666659E-2</v>
      </c>
      <c r="J26" s="145">
        <v>0.24296900000000005</v>
      </c>
      <c r="K26" s="145">
        <v>0.14668583333333332</v>
      </c>
      <c r="L26" s="145">
        <v>6.7380000000000009E-2</v>
      </c>
    </row>
    <row r="27" spans="1:12" x14ac:dyDescent="0.25">
      <c r="A27" s="139" t="s">
        <v>110</v>
      </c>
      <c r="B27" s="145">
        <v>5.8039624999999997E-2</v>
      </c>
      <c r="C27" s="145">
        <v>1.0072666666666665E-3</v>
      </c>
      <c r="D27" s="145">
        <v>8.7066833333333347E-3</v>
      </c>
      <c r="E27" s="145">
        <v>1.4136000000000003E-3</v>
      </c>
      <c r="F27" s="145">
        <v>6.2698083333333323E-3</v>
      </c>
      <c r="G27" s="145">
        <v>5.8798888888888894E-3</v>
      </c>
      <c r="H27" s="145">
        <v>5.0325666666666664E-2</v>
      </c>
      <c r="I27" s="145">
        <v>9.184133333333332E-3</v>
      </c>
      <c r="J27" s="145">
        <v>5.6868000000000002E-2</v>
      </c>
      <c r="K27" s="145">
        <v>2.9783083333333335E-2</v>
      </c>
      <c r="L27" s="145">
        <v>1.0185000000000003E-2</v>
      </c>
    </row>
    <row r="28" spans="1:12" x14ac:dyDescent="0.25">
      <c r="A28" s="139" t="s">
        <v>111</v>
      </c>
      <c r="B28" s="145">
        <v>0.19659850000000001</v>
      </c>
      <c r="C28" s="145">
        <v>2.2619999999999997E-3</v>
      </c>
      <c r="D28" s="145">
        <v>2.3667816666666668E-2</v>
      </c>
      <c r="E28" s="145">
        <v>2.7663000000000006E-3</v>
      </c>
      <c r="F28" s="145">
        <v>1.7191583333333333E-2</v>
      </c>
      <c r="G28" s="145">
        <v>1.7941166666666668E-2</v>
      </c>
      <c r="H28" s="145">
        <v>0.15817366666666666</v>
      </c>
      <c r="I28" s="145">
        <v>1.7167000000000002E-2</v>
      </c>
      <c r="J28" s="145">
        <v>0.174204</v>
      </c>
      <c r="K28" s="145">
        <v>8.2857166666666662E-2</v>
      </c>
      <c r="L28" s="145">
        <v>2.4249E-2</v>
      </c>
    </row>
    <row r="29" spans="1:12" x14ac:dyDescent="0.25">
      <c r="A29" s="139" t="s">
        <v>112</v>
      </c>
      <c r="B29" s="145">
        <v>3.4252400000000002E-2</v>
      </c>
      <c r="C29" s="145">
        <v>1.9139999999999999E-4</v>
      </c>
      <c r="D29" s="145">
        <v>3.8942416666666669E-3</v>
      </c>
      <c r="E29" s="145">
        <v>2.8155000000000004E-4</v>
      </c>
      <c r="F29" s="145">
        <v>2.7795777777777776E-3</v>
      </c>
      <c r="G29" s="145">
        <v>3.1189166666666674E-3</v>
      </c>
      <c r="H29" s="145">
        <v>2.2903333333333338E-2</v>
      </c>
      <c r="I29" s="145">
        <v>2.1881499999999998E-3</v>
      </c>
      <c r="J29" s="145">
        <v>2.9459750000000007E-2</v>
      </c>
      <c r="K29" s="145">
        <v>1.370975E-2</v>
      </c>
      <c r="L29" s="145">
        <v>2.9430000000000003E-3</v>
      </c>
    </row>
    <row r="30" spans="1:12" x14ac:dyDescent="0.25">
      <c r="A30" s="139" t="s">
        <v>113</v>
      </c>
      <c r="B30" s="145">
        <v>0.26851474999999997</v>
      </c>
      <c r="C30" s="145">
        <v>7.8299999999999995E-4</v>
      </c>
      <c r="D30" s="145">
        <v>3.3415275000000001E-2</v>
      </c>
      <c r="E30" s="145">
        <v>1.2324E-3</v>
      </c>
      <c r="F30" s="145">
        <v>2.7333222222222221E-2</v>
      </c>
      <c r="G30" s="145">
        <v>2.6918791666666667E-2</v>
      </c>
      <c r="H30" s="145">
        <v>0.18138233333333334</v>
      </c>
      <c r="I30" s="145">
        <v>1.5828000000000002E-2</v>
      </c>
      <c r="J30" s="145">
        <v>0.21348900000000001</v>
      </c>
      <c r="K30" s="145">
        <v>9.3737666666666664E-2</v>
      </c>
      <c r="L30" s="145">
        <v>1.4745000000000005E-2</v>
      </c>
    </row>
    <row r="31" spans="1:12" x14ac:dyDescent="0.25">
      <c r="A31" s="139" t="s">
        <v>114</v>
      </c>
      <c r="B31" s="145">
        <v>4.4643899999999993E-2</v>
      </c>
      <c r="C31" s="145">
        <v>9.5699999999999995E-5</v>
      </c>
      <c r="D31" s="145"/>
      <c r="E31" s="145">
        <v>1.239E-4</v>
      </c>
      <c r="F31" s="145"/>
      <c r="G31" s="145">
        <v>5.0465333333333338E-3</v>
      </c>
      <c r="H31" s="145">
        <v>2.4866666666666669E-2</v>
      </c>
      <c r="I31" s="145">
        <v>3.6844500000000006E-3</v>
      </c>
      <c r="J31" s="145">
        <v>3.3857350000000001E-2</v>
      </c>
      <c r="K31" s="145">
        <v>1.3944208333333334E-2</v>
      </c>
      <c r="L31" s="145">
        <v>2.2770000000000004E-3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7F367-7D68-4EC8-B757-FDEE2014BBAD}">
  <dimension ref="A1:M51"/>
  <sheetViews>
    <sheetView workbookViewId="0">
      <selection activeCell="A36" sqref="A36:XFD36"/>
    </sheetView>
  </sheetViews>
  <sheetFormatPr defaultRowHeight="15" x14ac:dyDescent="0.25"/>
  <sheetData>
    <row r="1" spans="1:13" ht="15.75" thickBot="1" x14ac:dyDescent="0.3">
      <c r="A1" t="s">
        <v>142</v>
      </c>
    </row>
    <row r="2" spans="1:13" x14ac:dyDescent="0.25">
      <c r="A2" s="147" t="s">
        <v>0</v>
      </c>
      <c r="B2" s="148" t="s">
        <v>42</v>
      </c>
      <c r="C2" s="148" t="s">
        <v>116</v>
      </c>
      <c r="D2" s="148" t="s">
        <v>31</v>
      </c>
      <c r="E2" s="148" t="s">
        <v>33</v>
      </c>
      <c r="F2" s="148" t="s">
        <v>32</v>
      </c>
      <c r="G2" s="148" t="s">
        <v>24</v>
      </c>
      <c r="H2" s="148" t="s">
        <v>117</v>
      </c>
      <c r="I2" s="148" t="s">
        <v>81</v>
      </c>
      <c r="J2" s="148" t="s">
        <v>29</v>
      </c>
      <c r="K2" s="148" t="s">
        <v>35</v>
      </c>
      <c r="L2" s="148" t="s">
        <v>37</v>
      </c>
      <c r="M2" s="149" t="s">
        <v>38</v>
      </c>
    </row>
    <row r="3" spans="1:13" x14ac:dyDescent="0.25">
      <c r="A3" s="150" t="s">
        <v>1</v>
      </c>
      <c r="B3" s="151" t="s">
        <v>82</v>
      </c>
      <c r="C3" s="151" t="s">
        <v>82</v>
      </c>
      <c r="D3" s="151" t="s">
        <v>82</v>
      </c>
      <c r="E3" s="151" t="s">
        <v>82</v>
      </c>
      <c r="F3" s="151" t="s">
        <v>82</v>
      </c>
      <c r="G3" s="151" t="s">
        <v>82</v>
      </c>
      <c r="H3" s="151" t="s">
        <v>82</v>
      </c>
      <c r="I3" s="151" t="s">
        <v>83</v>
      </c>
      <c r="J3" s="151" t="s">
        <v>83</v>
      </c>
      <c r="K3" s="151" t="s">
        <v>83</v>
      </c>
      <c r="L3" s="151" t="s">
        <v>83</v>
      </c>
      <c r="M3" s="152" t="s">
        <v>83</v>
      </c>
    </row>
    <row r="4" spans="1:13" x14ac:dyDescent="0.25">
      <c r="A4" s="150" t="s">
        <v>2</v>
      </c>
      <c r="B4" s="151" t="s">
        <v>118</v>
      </c>
      <c r="C4" s="151" t="s">
        <v>119</v>
      </c>
      <c r="D4" s="151" t="s">
        <v>118</v>
      </c>
      <c r="E4" s="151" t="s">
        <v>86</v>
      </c>
      <c r="F4" s="151" t="s">
        <v>118</v>
      </c>
      <c r="G4" s="151" t="s">
        <v>118</v>
      </c>
      <c r="H4" s="151" t="s">
        <v>120</v>
      </c>
      <c r="I4" s="151" t="s">
        <v>121</v>
      </c>
      <c r="J4" s="151" t="s">
        <v>118</v>
      </c>
      <c r="K4" s="151" t="s">
        <v>121</v>
      </c>
      <c r="L4" s="151" t="s">
        <v>121</v>
      </c>
      <c r="M4" s="152" t="s">
        <v>122</v>
      </c>
    </row>
    <row r="5" spans="1:13" x14ac:dyDescent="0.25">
      <c r="A5" s="150" t="s">
        <v>123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1:13" x14ac:dyDescent="0.25">
      <c r="A6" s="153" t="s">
        <v>124</v>
      </c>
      <c r="B6" s="154">
        <v>1.0774999999999999</v>
      </c>
      <c r="C6" s="154">
        <v>2.1255666666666664</v>
      </c>
      <c r="D6" s="154">
        <v>1.3506444444444445</v>
      </c>
      <c r="E6" s="154">
        <v>2.8553666666666664</v>
      </c>
      <c r="F6" s="154">
        <v>1.6372541666666667</v>
      </c>
      <c r="G6" s="154">
        <v>1.8372083333333333</v>
      </c>
      <c r="H6" s="154">
        <v>1.1828777777777777</v>
      </c>
      <c r="I6" s="154">
        <v>1.5939666666666668</v>
      </c>
      <c r="J6" s="154">
        <v>1.5147999999999999</v>
      </c>
      <c r="K6" s="154">
        <v>1.2867416666666669</v>
      </c>
      <c r="L6" s="154">
        <v>1.3978999999999999</v>
      </c>
      <c r="M6" s="155">
        <v>1.4639499999999999</v>
      </c>
    </row>
    <row r="7" spans="1:13" x14ac:dyDescent="0.25">
      <c r="A7" s="156" t="s">
        <v>125</v>
      </c>
      <c r="B7" s="154">
        <v>54.182899999999997</v>
      </c>
      <c r="C7" s="154">
        <v>54.7913</v>
      </c>
      <c r="D7" s="154">
        <v>55.091444444444441</v>
      </c>
      <c r="E7" s="154">
        <v>55.276766666666667</v>
      </c>
      <c r="F7" s="154">
        <v>54.826520833333333</v>
      </c>
      <c r="G7" s="154">
        <v>54.941575</v>
      </c>
      <c r="H7" s="154">
        <v>55.09865555555556</v>
      </c>
      <c r="I7" s="154">
        <v>55.060249999999996</v>
      </c>
      <c r="J7" s="154">
        <v>54.887333333333338</v>
      </c>
      <c r="K7" s="154">
        <v>54.947150000000001</v>
      </c>
      <c r="L7" s="154">
        <v>55.2273</v>
      </c>
      <c r="M7" s="155">
        <v>54.670433333333335</v>
      </c>
    </row>
    <row r="8" spans="1:13" x14ac:dyDescent="0.25">
      <c r="A8" s="156" t="s">
        <v>126</v>
      </c>
      <c r="B8" s="154">
        <v>16.3005</v>
      </c>
      <c r="C8" s="154">
        <v>15.371033333333335</v>
      </c>
      <c r="D8" s="154">
        <v>17.021766666666664</v>
      </c>
      <c r="E8" s="154">
        <v>16.053033333333332</v>
      </c>
      <c r="F8" s="154">
        <v>16.691995833333333</v>
      </c>
      <c r="G8" s="154">
        <v>16.343758333333334</v>
      </c>
      <c r="H8" s="154">
        <v>16.457244444444445</v>
      </c>
      <c r="I8" s="154">
        <v>17.933433333333333</v>
      </c>
      <c r="J8" s="154">
        <v>16.857266666666664</v>
      </c>
      <c r="K8" s="154">
        <v>18.601466666666667</v>
      </c>
      <c r="L8" s="154">
        <v>18.484716666666671</v>
      </c>
      <c r="M8" s="155">
        <v>16.098466666666667</v>
      </c>
    </row>
    <row r="9" spans="1:13" x14ac:dyDescent="0.25">
      <c r="A9" s="153" t="s">
        <v>127</v>
      </c>
      <c r="B9" s="154">
        <v>1.8</v>
      </c>
      <c r="C9" s="154">
        <v>2.5249333333333337</v>
      </c>
      <c r="D9" s="154">
        <v>1.6229333333333331</v>
      </c>
      <c r="E9" s="154">
        <v>2.0737000000000001</v>
      </c>
      <c r="F9" s="154">
        <v>1.9280541666666666</v>
      </c>
      <c r="G9" s="154">
        <v>1.8634124999999999</v>
      </c>
      <c r="H9" s="154">
        <v>0.61526666666666663</v>
      </c>
      <c r="I9" s="154">
        <v>2.1579333333333333</v>
      </c>
      <c r="J9" s="154">
        <v>1.8307333333333335</v>
      </c>
      <c r="K9" s="154">
        <v>1.8819999999999999</v>
      </c>
      <c r="L9" s="154">
        <v>1.8329666666666666</v>
      </c>
      <c r="M9" s="155">
        <v>2.5861833333333331</v>
      </c>
    </row>
    <row r="10" spans="1:13" x14ac:dyDescent="0.25">
      <c r="A10" s="156" t="s">
        <v>128</v>
      </c>
      <c r="B10" s="154">
        <v>21.624700000000001</v>
      </c>
      <c r="C10" s="154">
        <v>20.285299999999999</v>
      </c>
      <c r="D10" s="154">
        <v>20.824466666666666</v>
      </c>
      <c r="E10" s="154">
        <v>17.805499999999999</v>
      </c>
      <c r="F10" s="154">
        <v>19.869624999999999</v>
      </c>
      <c r="G10" s="154">
        <v>19.83155</v>
      </c>
      <c r="H10" s="154">
        <v>22.014277777777778</v>
      </c>
      <c r="I10" s="154">
        <v>17.802100000000003</v>
      </c>
      <c r="J10" s="154">
        <v>20.3004</v>
      </c>
      <c r="K10" s="154">
        <v>17.783150000000003</v>
      </c>
      <c r="L10" s="154">
        <v>18.002433333333332</v>
      </c>
      <c r="M10" s="155">
        <v>21.606999999999999</v>
      </c>
    </row>
    <row r="11" spans="1:13" x14ac:dyDescent="0.25">
      <c r="A11" s="153" t="s">
        <v>129</v>
      </c>
      <c r="B11" s="154">
        <v>0.1424</v>
      </c>
      <c r="C11" s="154">
        <v>0.10780000000000001</v>
      </c>
      <c r="D11" s="154">
        <v>6.6333333333333331E-3</v>
      </c>
      <c r="E11" s="154">
        <v>0.38693333333333335</v>
      </c>
      <c r="F11" s="154">
        <v>2.4E-2</v>
      </c>
      <c r="G11" s="154">
        <v>2.6520833333333334E-2</v>
      </c>
      <c r="H11" s="154">
        <v>0.21766666666666667</v>
      </c>
      <c r="I11" s="154">
        <v>0.15926666666666667</v>
      </c>
      <c r="J11" s="154">
        <v>2.8066666666666667E-2</v>
      </c>
      <c r="K11" s="154">
        <v>7.6416666666666674E-2</v>
      </c>
      <c r="L11" s="154">
        <v>0.11486666666666667</v>
      </c>
      <c r="M11" s="155">
        <v>6.9733333333333342E-2</v>
      </c>
    </row>
    <row r="12" spans="1:13" x14ac:dyDescent="0.25">
      <c r="A12" s="156" t="s">
        <v>130</v>
      </c>
      <c r="B12" s="154">
        <v>2.5032000000000001</v>
      </c>
      <c r="C12" s="154">
        <v>2.3786666666666663</v>
      </c>
      <c r="D12" s="154">
        <v>2.1355555555555554</v>
      </c>
      <c r="E12" s="154">
        <v>1.6334333333333333</v>
      </c>
      <c r="F12" s="154">
        <v>2.3160583333333333</v>
      </c>
      <c r="G12" s="154">
        <v>2.066183333333333</v>
      </c>
      <c r="H12" s="154">
        <v>2.8904999999999998</v>
      </c>
      <c r="I12" s="154">
        <v>2.8440666666666665</v>
      </c>
      <c r="J12" s="154">
        <v>1.8445666666666665</v>
      </c>
      <c r="K12" s="154">
        <v>3.1475333333333331</v>
      </c>
      <c r="L12" s="154">
        <v>2.8184333333333331</v>
      </c>
      <c r="M12" s="155">
        <v>1.1928833333333335</v>
      </c>
    </row>
    <row r="13" spans="1:13" x14ac:dyDescent="0.25">
      <c r="A13" s="153" t="s">
        <v>131</v>
      </c>
      <c r="B13" s="154">
        <v>1.5401</v>
      </c>
      <c r="C13" s="154">
        <v>1.7808666666666666</v>
      </c>
      <c r="D13" s="154">
        <v>1.4277222222222223</v>
      </c>
      <c r="E13" s="154">
        <v>3.8760666666666665</v>
      </c>
      <c r="F13" s="154">
        <v>1.5481</v>
      </c>
      <c r="G13" s="154">
        <v>2.1461916666666667</v>
      </c>
      <c r="H13" s="154">
        <v>0.93344444444444441</v>
      </c>
      <c r="I13" s="154">
        <v>1.2012666666666667</v>
      </c>
      <c r="J13" s="154">
        <v>1.6209666666666667</v>
      </c>
      <c r="K13" s="154">
        <v>0.91617499999999985</v>
      </c>
      <c r="L13" s="154">
        <v>1.2366666666666668</v>
      </c>
      <c r="M13" s="155">
        <v>1.6579666666666668</v>
      </c>
    </row>
    <row r="14" spans="1:13" x14ac:dyDescent="0.25">
      <c r="A14" s="153" t="s">
        <v>132</v>
      </c>
      <c r="B14" s="154" t="s">
        <v>133</v>
      </c>
      <c r="C14" s="154">
        <v>8.7099999999999997E-2</v>
      </c>
      <c r="D14" s="154">
        <v>6.8699999999999997E-2</v>
      </c>
      <c r="E14" s="154">
        <v>5.103333333333334E-2</v>
      </c>
      <c r="F14" s="154">
        <v>9.3487500000000001E-2</v>
      </c>
      <c r="G14" s="154">
        <v>0.10438333333333333</v>
      </c>
      <c r="H14" s="154">
        <v>8.1091666666666673E-2</v>
      </c>
      <c r="I14" s="154">
        <v>0.10679166666666667</v>
      </c>
      <c r="J14" s="154">
        <v>8.4199999999999997E-2</v>
      </c>
      <c r="K14" s="154">
        <v>0.11203333333333333</v>
      </c>
      <c r="L14" s="154">
        <v>0.11109166666666667</v>
      </c>
      <c r="M14" s="155">
        <v>4.7733333333333329E-2</v>
      </c>
    </row>
    <row r="15" spans="1:13" x14ac:dyDescent="0.25">
      <c r="A15" s="153" t="s">
        <v>134</v>
      </c>
      <c r="B15" s="154" t="s">
        <v>133</v>
      </c>
      <c r="C15" s="154" t="s">
        <v>133</v>
      </c>
      <c r="D15" s="154" t="s">
        <v>133</v>
      </c>
      <c r="E15" s="154" t="s">
        <v>133</v>
      </c>
      <c r="F15" s="154">
        <v>9.9199999999999997E-2</v>
      </c>
      <c r="G15" s="154">
        <v>9.0899999999999995E-2</v>
      </c>
      <c r="H15" s="154" t="s">
        <v>133</v>
      </c>
      <c r="I15" s="154">
        <v>8.9666666666666672E-2</v>
      </c>
      <c r="J15" s="154" t="s">
        <v>133</v>
      </c>
      <c r="K15" s="154">
        <v>0.12115000000000001</v>
      </c>
      <c r="L15" s="154">
        <v>0.10925</v>
      </c>
      <c r="M15" s="155" t="s">
        <v>133</v>
      </c>
    </row>
    <row r="16" spans="1:13" x14ac:dyDescent="0.25">
      <c r="A16" s="156" t="s">
        <v>135</v>
      </c>
      <c r="B16" s="154">
        <v>99.301199999999994</v>
      </c>
      <c r="C16" s="154">
        <v>99.467866666666666</v>
      </c>
      <c r="D16" s="154">
        <v>99.558422222222205</v>
      </c>
      <c r="E16" s="154">
        <v>100.01183333333334</v>
      </c>
      <c r="F16" s="154">
        <v>98.952545833333332</v>
      </c>
      <c r="G16" s="154">
        <v>99.180062499999991</v>
      </c>
      <c r="H16" s="154">
        <v>99.504688888888893</v>
      </c>
      <c r="I16" s="154">
        <v>98.912733333333335</v>
      </c>
      <c r="J16" s="154">
        <v>99.00439999999999</v>
      </c>
      <c r="K16" s="154">
        <v>98.790741666666662</v>
      </c>
      <c r="L16" s="154">
        <v>99.296549999999996</v>
      </c>
      <c r="M16" s="155">
        <v>99.403066666666675</v>
      </c>
    </row>
    <row r="17" spans="1:13" x14ac:dyDescent="0.25">
      <c r="A17" s="150" t="s">
        <v>136</v>
      </c>
      <c r="B17" s="157">
        <v>92.067888122848288</v>
      </c>
      <c r="C17" s="157">
        <v>92.011611377951027</v>
      </c>
      <c r="D17" s="157">
        <v>93.424156736588174</v>
      </c>
      <c r="E17" s="157">
        <v>94.599674066092732</v>
      </c>
      <c r="F17" s="157">
        <v>92.77777206249543</v>
      </c>
      <c r="G17" s="157">
        <v>93.377169317979707</v>
      </c>
      <c r="H17" s="157">
        <v>91.030113199731687</v>
      </c>
      <c r="I17" s="157">
        <v>91.829570129621786</v>
      </c>
      <c r="J17" s="157">
        <v>94.216130463102232</v>
      </c>
      <c r="K17" s="157">
        <v>91.329935535592824</v>
      </c>
      <c r="L17" s="157">
        <v>92.119854482463495</v>
      </c>
      <c r="M17" s="158">
        <v>96.008737933176974</v>
      </c>
    </row>
    <row r="18" spans="1:13" x14ac:dyDescent="0.25">
      <c r="A18" s="156" t="s">
        <v>21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2"/>
    </row>
    <row r="19" spans="1:13" x14ac:dyDescent="0.25">
      <c r="A19" s="153" t="s">
        <v>89</v>
      </c>
      <c r="B19" s="159">
        <v>0.81266666666666676</v>
      </c>
      <c r="C19" s="159">
        <v>0.61099999999999999</v>
      </c>
      <c r="D19" s="159">
        <v>0.53808333333333325</v>
      </c>
      <c r="E19" s="154">
        <v>0.64850000000000008</v>
      </c>
      <c r="F19" s="154">
        <v>0.63124999999999998</v>
      </c>
      <c r="G19" s="154">
        <v>0.51383333333333336</v>
      </c>
      <c r="H19" s="154">
        <v>0.49466666666666664</v>
      </c>
      <c r="I19" s="154">
        <v>0.77350000000000008</v>
      </c>
      <c r="J19" s="159">
        <v>0.46599999999999997</v>
      </c>
      <c r="K19" s="154">
        <v>0.99811111111111117</v>
      </c>
      <c r="L19" s="154">
        <v>0.69599999999999995</v>
      </c>
      <c r="M19" s="155">
        <v>0.1875</v>
      </c>
    </row>
    <row r="20" spans="1:13" x14ac:dyDescent="0.25">
      <c r="A20" s="153" t="s">
        <v>90</v>
      </c>
      <c r="B20" s="159">
        <v>4.1333333333333337</v>
      </c>
      <c r="C20" s="159">
        <v>0.46633333333333332</v>
      </c>
      <c r="D20" s="154">
        <v>1.1904999999999999</v>
      </c>
      <c r="E20" s="154">
        <v>4.6831666666666667</v>
      </c>
      <c r="F20" s="154">
        <v>0.56733333333333336</v>
      </c>
      <c r="G20" s="154">
        <v>0.28179166666666666</v>
      </c>
      <c r="H20" s="154">
        <v>1.7141111111111111</v>
      </c>
      <c r="I20" s="154">
        <v>0.94016666666666671</v>
      </c>
      <c r="J20" s="159">
        <v>0.46633333333333332</v>
      </c>
      <c r="K20" s="154">
        <v>0.75172222222222229</v>
      </c>
      <c r="L20" s="154">
        <v>0.35416666666666669</v>
      </c>
      <c r="M20" s="155">
        <v>0.89516666666666667</v>
      </c>
    </row>
    <row r="21" spans="1:13" x14ac:dyDescent="0.25">
      <c r="A21" s="153" t="s">
        <v>91</v>
      </c>
      <c r="B21" s="159">
        <v>6.1833333333333344E-2</v>
      </c>
      <c r="C21" s="159">
        <v>1.7649999999999999E-2</v>
      </c>
      <c r="D21" s="154"/>
      <c r="E21" s="154">
        <v>8.3674999999999999E-2</v>
      </c>
      <c r="F21" s="159">
        <v>0.138875</v>
      </c>
      <c r="G21" s="154"/>
      <c r="H21" s="154">
        <v>0.16017777777777778</v>
      </c>
      <c r="I21" s="154">
        <v>4.095E-2</v>
      </c>
      <c r="J21" s="159">
        <v>1.7649999999999999E-2</v>
      </c>
      <c r="K21" s="154">
        <v>6.8666666666666668E-2</v>
      </c>
      <c r="L21" s="154">
        <v>5.5625000000000008E-2</v>
      </c>
      <c r="M21" s="155"/>
    </row>
    <row r="22" spans="1:13" x14ac:dyDescent="0.25">
      <c r="A22" s="153" t="s">
        <v>92</v>
      </c>
      <c r="B22" s="159">
        <v>0.53533333333333333</v>
      </c>
      <c r="C22" s="159">
        <v>4.8599999999999997E-2</v>
      </c>
      <c r="D22" s="154">
        <v>6.4849999999999991E-2</v>
      </c>
      <c r="E22" s="154">
        <v>4.5133333333333338E-2</v>
      </c>
      <c r="F22" s="159">
        <v>6.7533333333333334E-2</v>
      </c>
      <c r="G22" s="159">
        <v>4.5816666666666658E-2</v>
      </c>
      <c r="H22" s="154">
        <v>5.8222222222222231E-2</v>
      </c>
      <c r="I22" s="154">
        <v>2.4833333333333332E-2</v>
      </c>
      <c r="J22" s="159">
        <v>4.8599999999999997E-2</v>
      </c>
      <c r="K22" s="154">
        <v>2.806111111111111E-2</v>
      </c>
      <c r="L22" s="154">
        <v>2.356666666666667E-2</v>
      </c>
      <c r="M22" s="155">
        <v>1.7601666666666667</v>
      </c>
    </row>
    <row r="23" spans="1:13" x14ac:dyDescent="0.25">
      <c r="A23" s="153" t="s">
        <v>93</v>
      </c>
      <c r="B23" s="159">
        <v>0.10333333333333333</v>
      </c>
      <c r="C23" s="159">
        <v>1.9766666666666668E-2</v>
      </c>
      <c r="D23" s="154">
        <v>2.3433333333333334E-2</v>
      </c>
      <c r="E23" s="154">
        <v>1.4766666666666668E-2</v>
      </c>
      <c r="F23" s="159">
        <v>1.7191666666666668E-2</v>
      </c>
      <c r="G23" s="159">
        <v>1.15E-2</v>
      </c>
      <c r="H23" s="154">
        <v>1.2044444444444446E-2</v>
      </c>
      <c r="I23" s="154">
        <v>8.0000000000000002E-3</v>
      </c>
      <c r="J23" s="159">
        <v>1.9766666666666668E-2</v>
      </c>
      <c r="K23" s="154">
        <v>7.9111111111111101E-3</v>
      </c>
      <c r="L23" s="154">
        <v>4.4833333333333331E-3</v>
      </c>
      <c r="M23" s="155">
        <v>1.1070000000000002</v>
      </c>
    </row>
    <row r="24" spans="1:13" x14ac:dyDescent="0.25">
      <c r="A24" s="153" t="s">
        <v>137</v>
      </c>
      <c r="B24" s="159">
        <v>24.22666666666667</v>
      </c>
      <c r="C24" s="159">
        <v>14.136666666666665</v>
      </c>
      <c r="D24" s="154">
        <v>13.780000000000001</v>
      </c>
      <c r="E24" s="154">
        <v>19.763333333333332</v>
      </c>
      <c r="F24" s="154">
        <v>16.189166666666665</v>
      </c>
      <c r="G24" s="154">
        <v>16.775833333333335</v>
      </c>
      <c r="H24" s="154">
        <v>45.02</v>
      </c>
      <c r="I24" s="154">
        <v>16.085000000000001</v>
      </c>
      <c r="J24" s="159">
        <v>14.136666666666665</v>
      </c>
      <c r="K24" s="154">
        <v>12.715555555555556</v>
      </c>
      <c r="L24" s="154">
        <v>13.643333333333334</v>
      </c>
      <c r="M24" s="155">
        <v>56.221666666666664</v>
      </c>
    </row>
    <row r="25" spans="1:13" x14ac:dyDescent="0.25">
      <c r="A25" s="160" t="s">
        <v>105</v>
      </c>
      <c r="B25" s="161">
        <v>612.54333333333341</v>
      </c>
      <c r="C25" s="161">
        <v>133.77666666666667</v>
      </c>
      <c r="D25" s="161">
        <v>32.377499999999998</v>
      </c>
      <c r="E25" s="161">
        <v>1220.1883333333333</v>
      </c>
      <c r="F25" s="161">
        <v>115.11750000000001</v>
      </c>
      <c r="G25" s="161">
        <v>133.06583333333333</v>
      </c>
      <c r="H25" s="161">
        <v>1103.152222222222</v>
      </c>
      <c r="I25" s="161">
        <v>929.48833333333323</v>
      </c>
      <c r="J25" s="161">
        <v>133.77666666666667</v>
      </c>
      <c r="K25" s="161">
        <v>368.33555555555557</v>
      </c>
      <c r="L25" s="161">
        <v>662.53</v>
      </c>
      <c r="M25" s="162">
        <v>384.36</v>
      </c>
    </row>
    <row r="26" spans="1:13" x14ac:dyDescent="0.25">
      <c r="A26" s="160" t="s">
        <v>138</v>
      </c>
      <c r="B26" s="161">
        <v>482.11999999999995</v>
      </c>
      <c r="C26" s="161">
        <v>184.75</v>
      </c>
      <c r="D26" s="161">
        <v>275.995</v>
      </c>
      <c r="E26" s="161">
        <v>260.19166666666661</v>
      </c>
      <c r="F26" s="161">
        <v>307.99666666666667</v>
      </c>
      <c r="G26" s="161">
        <v>292.12666666666672</v>
      </c>
      <c r="H26" s="161">
        <v>323.21555555555557</v>
      </c>
      <c r="I26" s="161">
        <v>254.34333333333336</v>
      </c>
      <c r="J26" s="161">
        <v>184.75</v>
      </c>
      <c r="K26" s="161">
        <v>199.67222222222225</v>
      </c>
      <c r="L26" s="161">
        <v>199.92</v>
      </c>
      <c r="M26" s="162">
        <v>222.28000000000003</v>
      </c>
    </row>
    <row r="27" spans="1:13" x14ac:dyDescent="0.25">
      <c r="A27" s="156" t="s">
        <v>139</v>
      </c>
      <c r="B27" s="159">
        <v>21.48</v>
      </c>
      <c r="C27" s="159">
        <v>23.169999999999998</v>
      </c>
      <c r="D27" s="154">
        <v>23</v>
      </c>
      <c r="E27" s="154">
        <v>20.983333333333334</v>
      </c>
      <c r="F27" s="154">
        <v>25.019166666666667</v>
      </c>
      <c r="G27" s="154">
        <v>22.40583333333333</v>
      </c>
      <c r="H27" s="154">
        <v>20.043333333333333</v>
      </c>
      <c r="I27" s="154">
        <v>31.785000000000004</v>
      </c>
      <c r="J27" s="159">
        <v>23.169999999999998</v>
      </c>
      <c r="K27" s="154">
        <v>34.917777777777779</v>
      </c>
      <c r="L27" s="154">
        <v>31.491666666666664</v>
      </c>
      <c r="M27" s="155">
        <v>15.751666666666669</v>
      </c>
    </row>
    <row r="28" spans="1:13" x14ac:dyDescent="0.25">
      <c r="A28" s="160" t="s">
        <v>140</v>
      </c>
      <c r="B28" s="161">
        <v>405.03999999999996</v>
      </c>
      <c r="C28" s="161">
        <v>471.37333333333328</v>
      </c>
      <c r="D28" s="161">
        <v>447.0333333333333</v>
      </c>
      <c r="E28" s="161">
        <v>402.44333333333333</v>
      </c>
      <c r="F28" s="161">
        <v>495.4158333333333</v>
      </c>
      <c r="G28" s="161">
        <v>440.44833333333332</v>
      </c>
      <c r="H28" s="161">
        <v>238.46111111111108</v>
      </c>
      <c r="I28" s="161">
        <v>558.9083333333333</v>
      </c>
      <c r="J28" s="161">
        <v>471.37333333333328</v>
      </c>
      <c r="K28" s="161">
        <v>602.41222222222223</v>
      </c>
      <c r="L28" s="161">
        <v>564.11666666666656</v>
      </c>
      <c r="M28" s="162">
        <v>288.66833333333335</v>
      </c>
    </row>
    <row r="29" spans="1:13" x14ac:dyDescent="0.25">
      <c r="A29" s="160" t="s">
        <v>100</v>
      </c>
      <c r="B29" s="161">
        <v>497.65666666666669</v>
      </c>
      <c r="C29" s="161">
        <v>296.46333333333337</v>
      </c>
      <c r="D29" s="161">
        <v>589.41250000000002</v>
      </c>
      <c r="E29" s="161">
        <v>362.53499999999997</v>
      </c>
      <c r="F29" s="161">
        <v>368.05416666666667</v>
      </c>
      <c r="G29" s="161">
        <v>440.48416666666662</v>
      </c>
      <c r="H29" s="161">
        <v>178.51777777777775</v>
      </c>
      <c r="I29" s="161">
        <v>180.97833333333332</v>
      </c>
      <c r="J29" s="161">
        <v>296.46333333333337</v>
      </c>
      <c r="K29" s="161">
        <v>63.581111111111106</v>
      </c>
      <c r="L29" s="161">
        <v>124.235</v>
      </c>
      <c r="M29" s="162">
        <v>615.86666666666667</v>
      </c>
    </row>
    <row r="30" spans="1:13" x14ac:dyDescent="0.25">
      <c r="A30" s="153" t="s">
        <v>141</v>
      </c>
      <c r="B30" s="159">
        <v>1.9799999999999998</v>
      </c>
      <c r="C30" s="159">
        <v>0.38100000000000001</v>
      </c>
      <c r="D30" s="154">
        <v>0.21241666666666667</v>
      </c>
      <c r="E30" s="154">
        <v>1.7563333333333331</v>
      </c>
      <c r="F30" s="154">
        <v>0.3354166666666667</v>
      </c>
      <c r="G30" s="154">
        <v>0.20833333333333331</v>
      </c>
      <c r="H30" s="154">
        <v>5.0044444444444451</v>
      </c>
      <c r="I30" s="154">
        <v>1.6916666666666669</v>
      </c>
      <c r="J30" s="159">
        <v>0.38100000000000001</v>
      </c>
      <c r="K30" s="154">
        <v>1.2526666666666666</v>
      </c>
      <c r="L30" s="154">
        <v>1.222</v>
      </c>
      <c r="M30" s="155">
        <v>15.578333333333335</v>
      </c>
    </row>
    <row r="31" spans="1:13" x14ac:dyDescent="0.25">
      <c r="A31" s="156" t="s">
        <v>103</v>
      </c>
      <c r="B31" s="159">
        <v>48.160000000000004</v>
      </c>
      <c r="C31" s="159">
        <v>14.883333333333333</v>
      </c>
      <c r="D31" s="154">
        <v>7.4275000000000002</v>
      </c>
      <c r="E31" s="154">
        <v>29.561666666666664</v>
      </c>
      <c r="F31" s="154">
        <v>10.397500000000001</v>
      </c>
      <c r="G31" s="154">
        <v>11.764166666666668</v>
      </c>
      <c r="H31" s="154">
        <v>115.02666666666666</v>
      </c>
      <c r="I31" s="154">
        <v>4.5883333333333338</v>
      </c>
      <c r="J31" s="159">
        <v>14.883333333333333</v>
      </c>
      <c r="K31" s="154">
        <v>1.5733333333333333</v>
      </c>
      <c r="L31" s="154">
        <v>3.3516666666666666</v>
      </c>
      <c r="M31" s="155">
        <v>20.851666666666667</v>
      </c>
    </row>
    <row r="32" spans="1:13" x14ac:dyDescent="0.25">
      <c r="A32" s="153" t="s">
        <v>94</v>
      </c>
      <c r="B32" s="159">
        <v>1.4706666666666666</v>
      </c>
      <c r="C32" s="159">
        <v>0.45766666666666667</v>
      </c>
      <c r="D32" s="154">
        <v>0.51591666666666669</v>
      </c>
      <c r="E32" s="154">
        <v>0.46799999999999997</v>
      </c>
      <c r="F32" s="154">
        <v>0.44124999999999998</v>
      </c>
      <c r="G32" s="154">
        <v>0.55208333333333337</v>
      </c>
      <c r="H32" s="154">
        <v>0.46877777777777779</v>
      </c>
      <c r="I32" s="154">
        <v>0.53600000000000003</v>
      </c>
      <c r="J32" s="159">
        <v>0.45766666666666667</v>
      </c>
      <c r="K32" s="154">
        <v>0.32566666666666672</v>
      </c>
      <c r="L32" s="154">
        <v>0.24283333333333332</v>
      </c>
      <c r="M32" s="155">
        <v>0.19433333333333336</v>
      </c>
    </row>
    <row r="33" spans="1:13" x14ac:dyDescent="0.25">
      <c r="A33" s="153" t="s">
        <v>96</v>
      </c>
      <c r="B33" s="159">
        <v>16.876666666666669</v>
      </c>
      <c r="C33" s="159">
        <v>4.5100000000000007</v>
      </c>
      <c r="D33" s="154">
        <v>4.2908333333333335</v>
      </c>
      <c r="E33" s="154">
        <v>3.0603333333333333</v>
      </c>
      <c r="F33" s="154">
        <v>4.0883333333333329</v>
      </c>
      <c r="G33" s="154">
        <v>4.4541666666666666</v>
      </c>
      <c r="H33" s="154">
        <v>2.9866666666666668</v>
      </c>
      <c r="I33" s="154">
        <v>2.4</v>
      </c>
      <c r="J33" s="159">
        <v>4.5100000000000007</v>
      </c>
      <c r="K33" s="154">
        <v>1.8855555555555554</v>
      </c>
      <c r="L33" s="154">
        <v>1.2676666666666665</v>
      </c>
      <c r="M33" s="155">
        <v>86.578333333333319</v>
      </c>
    </row>
    <row r="34" spans="1:13" x14ac:dyDescent="0.25">
      <c r="A34" s="156" t="s">
        <v>97</v>
      </c>
      <c r="B34" s="159">
        <v>70.389999999999986</v>
      </c>
      <c r="C34" s="159">
        <v>19.573333333333334</v>
      </c>
      <c r="D34" s="154">
        <v>24.552500000000002</v>
      </c>
      <c r="E34" s="154">
        <v>16.758333333333333</v>
      </c>
      <c r="F34" s="154">
        <v>19.148333333333333</v>
      </c>
      <c r="G34" s="154">
        <v>21.13</v>
      </c>
      <c r="H34" s="154">
        <v>13.653333333333334</v>
      </c>
      <c r="I34" s="154">
        <v>10.34</v>
      </c>
      <c r="J34" s="159">
        <v>19.573333333333334</v>
      </c>
      <c r="K34" s="154">
        <v>5.8666666666666663</v>
      </c>
      <c r="L34" s="154">
        <v>5.33</v>
      </c>
      <c r="M34" s="155">
        <v>242.42666666666668</v>
      </c>
    </row>
    <row r="35" spans="1:13" x14ac:dyDescent="0.25">
      <c r="A35" s="153" t="s">
        <v>99</v>
      </c>
      <c r="B35" s="159">
        <v>8.1100000000000012</v>
      </c>
      <c r="C35" s="159">
        <v>3.3366666666666664</v>
      </c>
      <c r="D35" s="154">
        <v>4.8816666666666668</v>
      </c>
      <c r="E35" s="154">
        <v>3.2296666666666667</v>
      </c>
      <c r="F35" s="154">
        <v>3.2899999999999996</v>
      </c>
      <c r="G35" s="154">
        <v>4.0058333333333334</v>
      </c>
      <c r="H35" s="154">
        <v>2.4122222222222223</v>
      </c>
      <c r="I35" s="154">
        <v>1.5421666666666667</v>
      </c>
      <c r="J35" s="159">
        <v>3.3366666666666664</v>
      </c>
      <c r="K35" s="154">
        <v>0.80855555555555547</v>
      </c>
      <c r="L35" s="154">
        <v>0.85949999999999993</v>
      </c>
      <c r="M35" s="155">
        <v>29.860000000000003</v>
      </c>
    </row>
    <row r="36" spans="1:13" x14ac:dyDescent="0.25">
      <c r="A36" s="153" t="s">
        <v>101</v>
      </c>
      <c r="B36" s="159">
        <v>28.319999999999997</v>
      </c>
      <c r="C36" s="159">
        <v>15.543333333333335</v>
      </c>
      <c r="D36" s="154">
        <v>22.057499999999997</v>
      </c>
      <c r="E36" s="154">
        <v>14.994999999999999</v>
      </c>
      <c r="F36" s="154">
        <v>16.8</v>
      </c>
      <c r="G36" s="154">
        <v>20.947499999999998</v>
      </c>
      <c r="H36" s="154">
        <v>12.948888888888888</v>
      </c>
      <c r="I36" s="154">
        <v>7.043333333333333</v>
      </c>
      <c r="J36" s="159">
        <v>15.543333333333335</v>
      </c>
      <c r="K36" s="154">
        <v>3.4033333333333338</v>
      </c>
      <c r="L36" s="154">
        <v>4.5616666666666674</v>
      </c>
      <c r="M36" s="155">
        <v>112.33833333333334</v>
      </c>
    </row>
    <row r="37" spans="1:13" x14ac:dyDescent="0.25">
      <c r="A37" s="153" t="s">
        <v>102</v>
      </c>
      <c r="B37" s="159">
        <v>3.69</v>
      </c>
      <c r="C37" s="159">
        <v>2.5866666666666669</v>
      </c>
      <c r="D37" s="154">
        <v>2.4133333333333336</v>
      </c>
      <c r="E37" s="154">
        <v>2.1216666666666666</v>
      </c>
      <c r="F37" s="154">
        <v>2.9116666666666671</v>
      </c>
      <c r="G37" s="154">
        <v>3.0383333333333331</v>
      </c>
      <c r="H37" s="154">
        <v>3.4299999999999997</v>
      </c>
      <c r="I37" s="154">
        <v>1.2783333333333333</v>
      </c>
      <c r="J37" s="159">
        <v>2.5866666666666669</v>
      </c>
      <c r="K37" s="154">
        <v>0.6333333333333333</v>
      </c>
      <c r="L37" s="154">
        <v>1.135</v>
      </c>
      <c r="M37" s="155">
        <v>17.024999999999999</v>
      </c>
    </row>
    <row r="38" spans="1:13" x14ac:dyDescent="0.25">
      <c r="A38" s="163" t="s">
        <v>106</v>
      </c>
      <c r="B38" s="159">
        <v>0.82100000000000006</v>
      </c>
      <c r="C38" s="159">
        <v>0.63266666666666671</v>
      </c>
      <c r="D38" s="154">
        <v>0.33350000000000002</v>
      </c>
      <c r="E38" s="154">
        <v>0.48649999999999999</v>
      </c>
      <c r="F38" s="154">
        <v>0.60750000000000004</v>
      </c>
      <c r="G38" s="154">
        <v>0.55541666666666667</v>
      </c>
      <c r="H38" s="154">
        <v>1.0911111111111111</v>
      </c>
      <c r="I38" s="154">
        <v>0.36350000000000005</v>
      </c>
      <c r="J38" s="159">
        <v>0.63266666666666671</v>
      </c>
      <c r="K38" s="154">
        <v>0.19099999999999998</v>
      </c>
      <c r="L38" s="154">
        <v>0.3211666666666666</v>
      </c>
      <c r="M38" s="155">
        <v>3.74</v>
      </c>
    </row>
    <row r="39" spans="1:13" x14ac:dyDescent="0.25">
      <c r="A39" s="153" t="s">
        <v>107</v>
      </c>
      <c r="B39" s="159">
        <v>1.8333333333333333</v>
      </c>
      <c r="C39" s="159">
        <v>1.2233333333333334</v>
      </c>
      <c r="D39" s="154">
        <v>0.62833333333333341</v>
      </c>
      <c r="E39" s="154">
        <v>1.2128333333333334</v>
      </c>
      <c r="F39" s="154">
        <v>1.0341666666666667</v>
      </c>
      <c r="G39" s="154">
        <v>0.83541666666666681</v>
      </c>
      <c r="H39" s="154">
        <v>2.7177777777777776</v>
      </c>
      <c r="I39" s="154">
        <v>0.85999999999999988</v>
      </c>
      <c r="J39" s="159">
        <v>1.2233333333333334</v>
      </c>
      <c r="K39" s="154">
        <v>0.5347777777777778</v>
      </c>
      <c r="L39" s="154">
        <v>0.89166666666666661</v>
      </c>
      <c r="M39" s="155">
        <v>9.2000000000000011</v>
      </c>
    </row>
    <row r="40" spans="1:13" x14ac:dyDescent="0.25">
      <c r="A40" s="163" t="s">
        <v>108</v>
      </c>
      <c r="B40" s="159">
        <v>0.18800000000000003</v>
      </c>
      <c r="C40" s="159">
        <v>0.10433333333333333</v>
      </c>
      <c r="D40" s="154">
        <v>2.5483333333333334E-2</v>
      </c>
      <c r="E40" s="154">
        <v>0.13145000000000001</v>
      </c>
      <c r="F40" s="154">
        <v>5.8333333333333334E-2</v>
      </c>
      <c r="G40" s="154">
        <v>4.3174999999999998E-2</v>
      </c>
      <c r="H40" s="154">
        <v>0.36122222222222228</v>
      </c>
      <c r="I40" s="154">
        <v>9.8500000000000004E-2</v>
      </c>
      <c r="J40" s="159">
        <v>0.10433333333333333</v>
      </c>
      <c r="K40" s="154">
        <v>6.4888888888888899E-2</v>
      </c>
      <c r="L40" s="154">
        <v>7.400000000000001E-2</v>
      </c>
      <c r="M40" s="155">
        <v>0.89733333333333321</v>
      </c>
    </row>
    <row r="41" spans="1:13" x14ac:dyDescent="0.25">
      <c r="A41" s="163" t="s">
        <v>109</v>
      </c>
      <c r="B41" s="159">
        <v>0.79666666666666675</v>
      </c>
      <c r="C41" s="159">
        <v>0.17433333333333334</v>
      </c>
      <c r="D41" s="154">
        <v>7.2916666666666657E-2</v>
      </c>
      <c r="E41" s="154">
        <v>0.53633333333333322</v>
      </c>
      <c r="F41" s="154">
        <v>0.14399999999999999</v>
      </c>
      <c r="G41" s="154">
        <v>9.6111111111111105E-2</v>
      </c>
      <c r="H41" s="154">
        <v>1.6266666666666669</v>
      </c>
      <c r="I41" s="154">
        <v>0.38766666666666671</v>
      </c>
      <c r="J41" s="159">
        <v>0.17433333333333334</v>
      </c>
      <c r="K41" s="154">
        <v>0.28788888888888886</v>
      </c>
      <c r="L41" s="154">
        <v>0.3741666666666667</v>
      </c>
      <c r="M41" s="155">
        <v>3.7433333333333336</v>
      </c>
    </row>
    <row r="42" spans="1:13" x14ac:dyDescent="0.25">
      <c r="A42" s="163" t="s">
        <v>110</v>
      </c>
      <c r="B42" s="159">
        <v>0.10866666666666665</v>
      </c>
      <c r="C42" s="159">
        <v>1.7366666666666666E-2</v>
      </c>
      <c r="D42" s="154">
        <v>8.783333333333334E-3</v>
      </c>
      <c r="E42" s="154">
        <v>7.8533333333333344E-2</v>
      </c>
      <c r="F42" s="154">
        <v>1.3575E-2</v>
      </c>
      <c r="G42" s="154">
        <v>1.078888888888889E-2</v>
      </c>
      <c r="H42" s="154">
        <v>0.23955555555555552</v>
      </c>
      <c r="I42" s="154">
        <v>6.4033333333333331E-2</v>
      </c>
      <c r="J42" s="159">
        <v>1.7366666666666666E-2</v>
      </c>
      <c r="K42" s="154">
        <v>4.9555555555555554E-2</v>
      </c>
      <c r="L42" s="154">
        <v>5.2716666666666669E-2</v>
      </c>
      <c r="M42" s="155">
        <v>0.56583333333333341</v>
      </c>
    </row>
    <row r="43" spans="1:13" x14ac:dyDescent="0.25">
      <c r="A43" s="163" t="s">
        <v>111</v>
      </c>
      <c r="B43" s="159">
        <v>0.14966666666666667</v>
      </c>
      <c r="C43" s="159">
        <v>3.9E-2</v>
      </c>
      <c r="D43" s="154">
        <v>2.5116666666666669E-2</v>
      </c>
      <c r="E43" s="154">
        <v>0.15368333333333334</v>
      </c>
      <c r="F43" s="154">
        <v>3.5249999999999997E-2</v>
      </c>
      <c r="G43" s="154">
        <v>2.4116666666666665E-2</v>
      </c>
      <c r="H43" s="154">
        <v>0.42355555555555552</v>
      </c>
      <c r="I43" s="154">
        <v>0.15783333333333333</v>
      </c>
      <c r="J43" s="159">
        <v>3.9E-2</v>
      </c>
      <c r="K43" s="154">
        <v>0.11644444444444445</v>
      </c>
      <c r="L43" s="154">
        <v>9.3500000000000014E-2</v>
      </c>
      <c r="M43" s="155">
        <v>1.3471666666666664</v>
      </c>
    </row>
    <row r="44" spans="1:13" x14ac:dyDescent="0.25">
      <c r="A44" s="163" t="s">
        <v>112</v>
      </c>
      <c r="B44" s="159">
        <v>7.1999999999999998E-3</v>
      </c>
      <c r="C44" s="159">
        <v>3.3E-3</v>
      </c>
      <c r="D44" s="154">
        <v>2.5249999999999999E-3</v>
      </c>
      <c r="E44" s="154">
        <v>1.5641666666666668E-2</v>
      </c>
      <c r="F44" s="154">
        <v>2.3777777777777777E-3</v>
      </c>
      <c r="G44" s="154">
        <v>2.8916666666666665E-3</v>
      </c>
      <c r="H44" s="154">
        <v>4.2388888888888893E-2</v>
      </c>
      <c r="I44" s="154">
        <v>1.2566666666666667E-2</v>
      </c>
      <c r="J44" s="159">
        <v>3.3E-3</v>
      </c>
      <c r="K44" s="154">
        <v>1.5861111111111114E-2</v>
      </c>
      <c r="L44" s="154">
        <v>7.1166666666666678E-3</v>
      </c>
      <c r="M44" s="155">
        <v>0.16350000000000001</v>
      </c>
    </row>
    <row r="45" spans="1:13" x14ac:dyDescent="0.25">
      <c r="A45" s="163" t="s">
        <v>113</v>
      </c>
      <c r="B45" s="159">
        <v>3.7999999999999999E-2</v>
      </c>
      <c r="C45" s="159">
        <v>1.35E-2</v>
      </c>
      <c r="D45" s="154">
        <v>1.8024999999999999E-2</v>
      </c>
      <c r="E45" s="154">
        <v>6.8466666666666662E-2</v>
      </c>
      <c r="F45" s="154">
        <v>1.588888888888889E-2</v>
      </c>
      <c r="G45" s="154">
        <v>1.1079166666666666E-2</v>
      </c>
      <c r="H45" s="154">
        <v>0.16300000000000003</v>
      </c>
      <c r="I45" s="154">
        <v>6.1666666666666675E-2</v>
      </c>
      <c r="J45" s="159">
        <v>1.35E-2</v>
      </c>
      <c r="K45" s="154">
        <v>8.0111111111111119E-2</v>
      </c>
      <c r="L45" s="154">
        <v>4.7666666666666663E-2</v>
      </c>
      <c r="M45" s="155">
        <v>0.81916666666666682</v>
      </c>
    </row>
    <row r="46" spans="1:13" x14ac:dyDescent="0.25">
      <c r="A46" s="163" t="s">
        <v>114</v>
      </c>
      <c r="B46" s="159">
        <v>8.3666666666666663E-3</v>
      </c>
      <c r="C46" s="159">
        <v>1.65E-3</v>
      </c>
      <c r="D46" s="154"/>
      <c r="E46" s="154">
        <v>6.8833333333333333E-3</v>
      </c>
      <c r="F46" s="154"/>
      <c r="G46" s="154">
        <v>1.2533333333333335E-3</v>
      </c>
      <c r="H46" s="154">
        <v>1.8855555555555556E-2</v>
      </c>
      <c r="I46" s="154">
        <v>1.2233333333333334E-2</v>
      </c>
      <c r="J46" s="159">
        <v>1.65E-3</v>
      </c>
      <c r="K46" s="154">
        <v>1.0238888888888888E-2</v>
      </c>
      <c r="L46" s="154">
        <v>7.425000000000001E-3</v>
      </c>
      <c r="M46" s="155">
        <v>0.1265</v>
      </c>
    </row>
    <row r="47" spans="1:13" x14ac:dyDescent="0.25">
      <c r="A47" s="163" t="s">
        <v>104</v>
      </c>
      <c r="B47" s="159">
        <v>1.8033333333333335</v>
      </c>
      <c r="C47" s="159">
        <v>0.79333333333333333</v>
      </c>
      <c r="D47" s="154">
        <v>0.47183333333333333</v>
      </c>
      <c r="E47" s="154">
        <v>1.6215000000000002</v>
      </c>
      <c r="F47" s="154">
        <v>0.48050000000000004</v>
      </c>
      <c r="G47" s="154">
        <v>0.66716666666666669</v>
      </c>
      <c r="H47" s="154">
        <v>6.8533333333333326</v>
      </c>
      <c r="I47" s="154">
        <v>0.31083333333333335</v>
      </c>
      <c r="J47" s="159">
        <v>0.79333333333333333</v>
      </c>
      <c r="K47" s="154">
        <v>8.8222222222222216E-2</v>
      </c>
      <c r="L47" s="154">
        <v>0.21116666666666664</v>
      </c>
      <c r="M47" s="155">
        <v>0.56533333333333335</v>
      </c>
    </row>
    <row r="48" spans="1:13" x14ac:dyDescent="0.25">
      <c r="A48" s="163" t="s">
        <v>95</v>
      </c>
      <c r="B48" s="159">
        <v>0.10066666666666668</v>
      </c>
      <c r="C48" s="159">
        <v>3.1333333333333331E-2</v>
      </c>
      <c r="D48" s="154">
        <v>2.8041666666666666E-2</v>
      </c>
      <c r="E48" s="154">
        <v>2.2166666666666668E-2</v>
      </c>
      <c r="F48" s="154">
        <v>3.5399999999999994E-2</v>
      </c>
      <c r="G48" s="154">
        <v>3.7566666666666665E-2</v>
      </c>
      <c r="H48" s="154">
        <v>2.2766666666666671E-2</v>
      </c>
      <c r="I48" s="154">
        <v>3.3183333333333329E-2</v>
      </c>
      <c r="J48" s="159">
        <v>3.1333333333333331E-2</v>
      </c>
      <c r="K48" s="154">
        <v>1.9322222222222223E-2</v>
      </c>
      <c r="L48" s="154">
        <v>2.01E-2</v>
      </c>
      <c r="M48" s="155">
        <v>1.47E-2</v>
      </c>
    </row>
    <row r="49" spans="1:13" ht="15.75" thickBot="1" x14ac:dyDescent="0.3">
      <c r="A49" s="164" t="s">
        <v>98</v>
      </c>
      <c r="B49" s="165">
        <v>4.0100000000000007</v>
      </c>
      <c r="C49" s="165">
        <v>0.53233333333333333</v>
      </c>
      <c r="D49" s="166">
        <v>0.81416666666666671</v>
      </c>
      <c r="E49" s="166">
        <v>0.53366666666666662</v>
      </c>
      <c r="F49" s="166">
        <v>0.6974166666666668</v>
      </c>
      <c r="G49" s="166">
        <v>0.57616666666666672</v>
      </c>
      <c r="H49" s="166">
        <v>0.36377777777777776</v>
      </c>
      <c r="I49" s="166">
        <v>0.53566666666666662</v>
      </c>
      <c r="J49" s="165">
        <v>0.53233333333333333</v>
      </c>
      <c r="K49" s="166">
        <v>0.19483333333333333</v>
      </c>
      <c r="L49" s="166">
        <v>0.24249999999999997</v>
      </c>
      <c r="M49" s="167">
        <v>9.3983333333333334</v>
      </c>
    </row>
    <row r="50" spans="1:13" x14ac:dyDescent="0.25">
      <c r="A50" s="146"/>
    </row>
    <row r="51" spans="1:13" x14ac:dyDescent="0.25">
      <c r="A51" s="1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Modal min &amp; volatile data</vt:lpstr>
      <vt:lpstr>Bulk trace element compositions</vt:lpstr>
      <vt:lpstr>Clinopyroxene</vt:lpstr>
    </vt:vector>
  </TitlesOfParts>
  <Company>Department of Earth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A. Gibson</dc:creator>
  <cp:lastModifiedBy>Sally A. Gibson</cp:lastModifiedBy>
  <cp:lastPrinted>2024-10-09T11:13:29Z</cp:lastPrinted>
  <dcterms:created xsi:type="dcterms:W3CDTF">2024-10-08T09:22:32Z</dcterms:created>
  <dcterms:modified xsi:type="dcterms:W3CDTF">2025-01-17T10:28:56Z</dcterms:modified>
</cp:coreProperties>
</file>