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drawings/drawing2.xml" ContentType="application/vnd.openxmlformats-officedocument.drawing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drawings/drawing3.xml" ContentType="application/vnd.openxmlformats-officedocument.drawing+xml"/>
  <Override PartName="/xl/charts/chart3.xml" ContentType="application/vnd.openxmlformats-officedocument.drawingml.chart+xml"/>
  <Override PartName="/xl/charts/style3.xml" ContentType="application/vnd.ms-office.chartstyle+xml"/>
  <Override PartName="/xl/charts/colors3.xml" ContentType="application/vnd.ms-office.chartcolorstyle+xml"/>
  <Override PartName="/xl/charts/chart4.xml" ContentType="application/vnd.openxmlformats-officedocument.drawingml.chart+xml"/>
  <Override PartName="/xl/charts/style4.xml" ContentType="application/vnd.ms-office.chartstyle+xml"/>
  <Override PartName="/xl/charts/colors4.xml" ContentType="application/vnd.ms-office.chartcolorstyle+xml"/>
  <Override PartName="/xl/charts/chart5.xml" ContentType="application/vnd.openxmlformats-officedocument.drawingml.chart+xml"/>
  <Override PartName="/xl/charts/style5.xml" ContentType="application/vnd.ms-office.chartstyle+xml"/>
  <Override PartName="/xl/charts/colors5.xml" ContentType="application/vnd.ms-office.chartcolorstyle+xml"/>
  <Override PartName="/xl/drawings/drawing4.xml" ContentType="application/vnd.openxmlformats-officedocument.drawing+xml"/>
  <Override PartName="/xl/charts/chart6.xml" ContentType="application/vnd.openxmlformats-officedocument.drawingml.chart+xml"/>
  <Override PartName="/xl/charts/style6.xml" ContentType="application/vnd.ms-office.chartstyle+xml"/>
  <Override PartName="/xl/charts/colors6.xml" ContentType="application/vnd.ms-office.chartcolorstyle+xml"/>
  <Override PartName="/xl/charts/chart7.xml" ContentType="application/vnd.openxmlformats-officedocument.drawingml.chart+xml"/>
  <Override PartName="/xl/charts/style7.xml" ContentType="application/vnd.ms-office.chartstyle+xml"/>
  <Override PartName="/xl/charts/colors7.xml" ContentType="application/vnd.ms-office.chartcolorstyle+xml"/>
  <Override PartName="/xl/charts/chart8.xml" ContentType="application/vnd.openxmlformats-officedocument.drawingml.chart+xml"/>
  <Override PartName="/xl/charts/style8.xml" ContentType="application/vnd.ms-office.chartstyle+xml"/>
  <Override PartName="/xl/charts/colors8.xml" ContentType="application/vnd.ms-office.chartcolorstyle+xml"/>
  <Override PartName="/xl/drawings/drawing5.xml" ContentType="application/vnd.openxmlformats-officedocument.drawing+xml"/>
  <Override PartName="/xl/charts/chart9.xml" ContentType="application/vnd.openxmlformats-officedocument.drawingml.chart+xml"/>
  <Override PartName="/xl/charts/style9.xml" ContentType="application/vnd.ms-office.chartstyle+xml"/>
  <Override PartName="/xl/charts/colors9.xml" ContentType="application/vnd.ms-office.chartcolorstyle+xml"/>
  <Override PartName="/xl/drawings/drawing6.xml" ContentType="application/vnd.openxmlformats-officedocument.drawing+xml"/>
  <Override PartName="/xl/charts/chart10.xml" ContentType="application/vnd.openxmlformats-officedocument.drawingml.chart+xml"/>
  <Override PartName="/xl/charts/style10.xml" ContentType="application/vnd.ms-office.chartstyle+xml"/>
  <Override PartName="/xl/charts/colors10.xml" ContentType="application/vnd.ms-office.chartcolorstyle+xml"/>
  <Override PartName="/xl/drawings/drawing7.xml" ContentType="application/vnd.openxmlformats-officedocument.drawing+xml"/>
  <Override PartName="/xl/charts/chart11.xml" ContentType="application/vnd.openxmlformats-officedocument.drawingml.chart+xml"/>
  <Override PartName="/xl/charts/style11.xml" ContentType="application/vnd.ms-office.chartstyle+xml"/>
  <Override PartName="/xl/charts/colors11.xml" ContentType="application/vnd.ms-office.chartcolorstyle+xml"/>
  <Override PartName="/xl/charts/chart12.xml" ContentType="application/vnd.openxmlformats-officedocument.drawingml.chart+xml"/>
  <Override PartName="/xl/charts/style12.xml" ContentType="application/vnd.ms-office.chartstyle+xml"/>
  <Override PartName="/xl/charts/colors12.xml" ContentType="application/vnd.ms-office.chartcolorstyle+xml"/>
  <Override PartName="/xl/drawings/drawing8.xml" ContentType="application/vnd.openxmlformats-officedocument.drawing+xml"/>
  <Override PartName="/xl/charts/chart13.xml" ContentType="application/vnd.openxmlformats-officedocument.drawingml.chart+xml"/>
  <Override PartName="/xl/charts/style13.xml" ContentType="application/vnd.ms-office.chartstyle+xml"/>
  <Override PartName="/xl/charts/colors13.xml" ContentType="application/vnd.ms-office.chartcolorstyle+xml"/>
  <Override PartName="/xl/charts/chart14.xml" ContentType="application/vnd.openxmlformats-officedocument.drawingml.chart+xml"/>
  <Override PartName="/xl/charts/style14.xml" ContentType="application/vnd.ms-office.chartstyle+xml"/>
  <Override PartName="/xl/charts/colors14.xml" ContentType="application/vnd.ms-office.chartcolorsty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8" windowWidth="14808" windowHeight="8016" firstSheet="3" activeTab="6"/>
  </bookViews>
  <sheets>
    <sheet name="Sheet6" sheetId="6" r:id="rId1"/>
    <sheet name="Sheet1" sheetId="1" r:id="rId2"/>
    <sheet name="Sheet3" sheetId="3" r:id="rId3"/>
    <sheet name="Sheet2" sheetId="2" r:id="rId4"/>
    <sheet name="Sheet4" sheetId="4" r:id="rId5"/>
    <sheet name="Sheet5" sheetId="5" r:id="rId6"/>
    <sheet name="Sheet7" sheetId="7" r:id="rId7"/>
    <sheet name="Sheet8" sheetId="8" r:id="rId8"/>
  </sheets>
  <calcPr calcId="152511"/>
</workbook>
</file>

<file path=xl/calcChain.xml><?xml version="1.0" encoding="utf-8"?>
<calcChain xmlns="http://schemas.openxmlformats.org/spreadsheetml/2006/main">
  <c r="F34" i="8" l="1"/>
  <c r="F35" i="8"/>
  <c r="F36" i="8"/>
  <c r="F37" i="8"/>
  <c r="F38" i="8"/>
  <c r="F39" i="8"/>
  <c r="T39" i="8"/>
  <c r="T38" i="8"/>
  <c r="T37" i="8"/>
  <c r="T36" i="8"/>
  <c r="T35" i="8"/>
  <c r="T34" i="8"/>
  <c r="R42" i="7"/>
  <c r="R41" i="7"/>
  <c r="J34" i="7"/>
  <c r="J33" i="7"/>
  <c r="J30" i="7"/>
  <c r="M23" i="5" l="1"/>
  <c r="M24" i="5"/>
  <c r="M25" i="5"/>
  <c r="M26" i="5"/>
  <c r="M27" i="5"/>
  <c r="M28" i="5"/>
  <c r="M22" i="5"/>
  <c r="G22" i="5"/>
  <c r="G23" i="5"/>
  <c r="G24" i="5"/>
  <c r="G25" i="5"/>
  <c r="G26" i="5"/>
  <c r="G27" i="5"/>
  <c r="G28" i="5"/>
  <c r="Q41" i="7"/>
  <c r="Q38" i="7"/>
  <c r="Q39" i="7"/>
  <c r="Q40" i="7"/>
  <c r="Q42" i="7"/>
  <c r="Q37" i="7"/>
  <c r="H30" i="7"/>
  <c r="H31" i="7"/>
  <c r="H32" i="7"/>
  <c r="H33" i="7"/>
  <c r="H34" i="7"/>
  <c r="H29" i="7"/>
  <c r="H16" i="7"/>
  <c r="H17" i="7"/>
  <c r="K17" i="8"/>
  <c r="K11" i="8"/>
  <c r="K15" i="8"/>
  <c r="G15" i="8"/>
  <c r="G20" i="8"/>
  <c r="G19" i="8"/>
  <c r="G18" i="8"/>
  <c r="G17" i="8"/>
  <c r="G16" i="8"/>
  <c r="E33" i="8"/>
  <c r="F7" i="8"/>
  <c r="K33" i="8"/>
  <c r="K34" i="8"/>
  <c r="K35" i="8"/>
  <c r="K36" i="8"/>
  <c r="K37" i="8"/>
  <c r="K38" i="8"/>
  <c r="K39" i="8"/>
  <c r="E34" i="8"/>
  <c r="E35" i="8"/>
  <c r="E36" i="8"/>
  <c r="E37" i="8"/>
  <c r="E38" i="8"/>
  <c r="L25" i="8"/>
  <c r="L26" i="8"/>
  <c r="L27" i="8"/>
  <c r="L28" i="8"/>
  <c r="L29" i="8"/>
  <c r="L30" i="8"/>
  <c r="L24" i="8"/>
  <c r="L21" i="8"/>
  <c r="L20" i="8"/>
  <c r="L18" i="8"/>
  <c r="L16" i="8"/>
  <c r="L10" i="8"/>
  <c r="L6" i="8"/>
  <c r="F24" i="8"/>
  <c r="F25" i="8"/>
  <c r="F26" i="8"/>
  <c r="F27" i="8"/>
  <c r="F28" i="8"/>
  <c r="F29" i="8"/>
  <c r="G11" i="8"/>
  <c r="F5" i="8"/>
  <c r="Q21" i="8"/>
  <c r="Q20" i="8"/>
  <c r="E29" i="8" s="1"/>
  <c r="Q19" i="8"/>
  <c r="Q18" i="8"/>
  <c r="Q17" i="8"/>
  <c r="E26" i="8" s="1"/>
  <c r="Q16" i="8"/>
  <c r="E25" i="8" s="1"/>
  <c r="Q15" i="8"/>
  <c r="E24" i="8" s="1"/>
  <c r="Q11" i="8"/>
  <c r="Q10" i="8"/>
  <c r="G10" i="8" s="1"/>
  <c r="Q9" i="8"/>
  <c r="G9" i="8" s="1"/>
  <c r="Q8" i="8"/>
  <c r="Q7" i="8"/>
  <c r="G7" i="8" s="1"/>
  <c r="Q6" i="8"/>
  <c r="G6" i="8" s="1"/>
  <c r="Q5" i="8"/>
  <c r="G5" i="8" s="1"/>
  <c r="K21" i="8"/>
  <c r="K20" i="8"/>
  <c r="K19" i="8"/>
  <c r="L19" i="8" s="1"/>
  <c r="K18" i="8"/>
  <c r="L17" i="8"/>
  <c r="K16" i="8"/>
  <c r="L15" i="8"/>
  <c r="L11" i="8"/>
  <c r="K10" i="8"/>
  <c r="K9" i="8"/>
  <c r="L9" i="8" s="1"/>
  <c r="K8" i="8"/>
  <c r="L8" i="8" s="1"/>
  <c r="K7" i="8"/>
  <c r="L7" i="8" s="1"/>
  <c r="K6" i="8"/>
  <c r="K5" i="8"/>
  <c r="L5" i="8" s="1"/>
  <c r="F20" i="8"/>
  <c r="F21" i="8"/>
  <c r="G21" i="8" s="1"/>
  <c r="F19" i="8"/>
  <c r="F18" i="8"/>
  <c r="F17" i="8"/>
  <c r="F16" i="8"/>
  <c r="F15" i="8"/>
  <c r="F10" i="8"/>
  <c r="F11" i="8"/>
  <c r="F9" i="8"/>
  <c r="F8" i="8"/>
  <c r="F6" i="8"/>
  <c r="Q18" i="7"/>
  <c r="R18" i="7" s="1"/>
  <c r="R22" i="7"/>
  <c r="R23" i="7"/>
  <c r="R24" i="7"/>
  <c r="R25" i="7"/>
  <c r="R26" i="7"/>
  <c r="R21" i="7"/>
  <c r="I21" i="7"/>
  <c r="R17" i="7"/>
  <c r="R16" i="7"/>
  <c r="R15" i="7"/>
  <c r="R13" i="7"/>
  <c r="R7" i="7"/>
  <c r="R6" i="7"/>
  <c r="R4" i="7"/>
  <c r="V18" i="7"/>
  <c r="V17" i="7"/>
  <c r="V16" i="7"/>
  <c r="V15" i="7"/>
  <c r="V14" i="7"/>
  <c r="V13" i="7"/>
  <c r="V9" i="7"/>
  <c r="V8" i="7"/>
  <c r="V7" i="7"/>
  <c r="V6" i="7"/>
  <c r="V5" i="7"/>
  <c r="V4" i="7"/>
  <c r="Q17" i="7"/>
  <c r="Q16" i="7"/>
  <c r="Q15" i="7"/>
  <c r="Q14" i="7"/>
  <c r="R14" i="7" s="1"/>
  <c r="Q13" i="7"/>
  <c r="Q9" i="7"/>
  <c r="R9" i="7" s="1"/>
  <c r="Q8" i="7"/>
  <c r="R8" i="7" s="1"/>
  <c r="Q7" i="7"/>
  <c r="Q6" i="7"/>
  <c r="Q5" i="7"/>
  <c r="R5" i="7" s="1"/>
  <c r="Q4" i="7"/>
  <c r="I22" i="7"/>
  <c r="I23" i="7"/>
  <c r="I24" i="7"/>
  <c r="I25" i="7"/>
  <c r="I26" i="7"/>
  <c r="I15" i="7"/>
  <c r="I14" i="7"/>
  <c r="I13" i="7"/>
  <c r="M18" i="7"/>
  <c r="M17" i="7"/>
  <c r="M16" i="7"/>
  <c r="M15" i="7"/>
  <c r="M14" i="7"/>
  <c r="M13" i="7"/>
  <c r="I7" i="7"/>
  <c r="I6" i="7"/>
  <c r="I5" i="7"/>
  <c r="I4" i="7"/>
  <c r="M9" i="7"/>
  <c r="M8" i="7"/>
  <c r="M7" i="7"/>
  <c r="M6" i="7"/>
  <c r="M5" i="7"/>
  <c r="M4" i="7"/>
  <c r="H18" i="7"/>
  <c r="I18" i="7" s="1"/>
  <c r="I17" i="7"/>
  <c r="I16" i="7"/>
  <c r="H15" i="7"/>
  <c r="H14" i="7"/>
  <c r="H13" i="7"/>
  <c r="H9" i="7"/>
  <c r="I9" i="7" s="1"/>
  <c r="H8" i="7"/>
  <c r="I8" i="7" s="1"/>
  <c r="H7" i="7"/>
  <c r="H6" i="7"/>
  <c r="H5" i="7"/>
  <c r="H4" i="7"/>
  <c r="E30" i="8" l="1"/>
  <c r="E28" i="8"/>
  <c r="E27" i="8"/>
  <c r="G8" i="8"/>
  <c r="L23" i="5"/>
  <c r="L24" i="5"/>
  <c r="L25" i="5"/>
  <c r="L26" i="5"/>
  <c r="L27" i="5"/>
  <c r="L28" i="5"/>
  <c r="L22" i="5"/>
  <c r="F23" i="5"/>
  <c r="F24" i="5"/>
  <c r="F25" i="5"/>
  <c r="F26" i="5"/>
  <c r="F27" i="5"/>
  <c r="F28" i="5"/>
  <c r="F22" i="5"/>
  <c r="L20" i="5"/>
  <c r="L19" i="5"/>
  <c r="L18" i="5"/>
  <c r="L17" i="5"/>
  <c r="L16" i="5"/>
  <c r="L15" i="5"/>
  <c r="L14" i="5"/>
  <c r="L11" i="5"/>
  <c r="L10" i="5"/>
  <c r="L9" i="5"/>
  <c r="L8" i="5"/>
  <c r="L7" i="5"/>
  <c r="L6" i="5"/>
  <c r="L5" i="5"/>
  <c r="G17" i="5"/>
  <c r="G16" i="5"/>
  <c r="G14" i="5"/>
  <c r="G8" i="5"/>
  <c r="G7" i="5"/>
  <c r="G5" i="5"/>
  <c r="F20" i="5"/>
  <c r="G20" i="5" s="1"/>
  <c r="F19" i="5"/>
  <c r="G19" i="5" s="1"/>
  <c r="F18" i="5"/>
  <c r="G18" i="5" s="1"/>
  <c r="F17" i="5"/>
  <c r="F16" i="5"/>
  <c r="F15" i="5"/>
  <c r="G15" i="5" s="1"/>
  <c r="F14" i="5"/>
  <c r="K20" i="5"/>
  <c r="K19" i="5"/>
  <c r="K18" i="5"/>
  <c r="K17" i="5"/>
  <c r="K16" i="5"/>
  <c r="K15" i="5"/>
  <c r="K14" i="5"/>
  <c r="K11" i="5"/>
  <c r="K10" i="5"/>
  <c r="K9" i="5"/>
  <c r="K8" i="5"/>
  <c r="K7" i="5"/>
  <c r="K6" i="5"/>
  <c r="K5" i="5"/>
  <c r="P20" i="5"/>
  <c r="P19" i="5"/>
  <c r="P18" i="5"/>
  <c r="P17" i="5"/>
  <c r="P16" i="5"/>
  <c r="P15" i="5"/>
  <c r="P14" i="5"/>
  <c r="P11" i="5"/>
  <c r="P10" i="5"/>
  <c r="P9" i="5"/>
  <c r="P8" i="5"/>
  <c r="P7" i="5"/>
  <c r="P6" i="5"/>
  <c r="P5" i="5"/>
  <c r="F11" i="5"/>
  <c r="G11" i="5" s="1"/>
  <c r="F10" i="5"/>
  <c r="G10" i="5" s="1"/>
  <c r="F9" i="5"/>
  <c r="G9" i="5" s="1"/>
  <c r="F8" i="5"/>
  <c r="F7" i="5"/>
  <c r="F6" i="5"/>
  <c r="G6" i="5" s="1"/>
  <c r="F5" i="5"/>
  <c r="F30" i="8" l="1"/>
  <c r="E39" i="8"/>
  <c r="T33" i="3"/>
  <c r="T34" i="3"/>
  <c r="T35" i="3"/>
  <c r="T36" i="3"/>
  <c r="T37" i="3"/>
  <c r="T32" i="3"/>
  <c r="S33" i="3"/>
  <c r="S34" i="3"/>
  <c r="S35" i="3"/>
  <c r="S36" i="3"/>
  <c r="S37" i="3"/>
  <c r="S32" i="3"/>
  <c r="AA5" i="3"/>
  <c r="AA6" i="3"/>
  <c r="AA7" i="3"/>
  <c r="AA8" i="3"/>
  <c r="AA9" i="3"/>
  <c r="AA4" i="3"/>
  <c r="Z5" i="3"/>
  <c r="Z6" i="3"/>
  <c r="Z7" i="3"/>
  <c r="Z8" i="3"/>
  <c r="Z9" i="3"/>
  <c r="Z4" i="3"/>
  <c r="AA19" i="3"/>
  <c r="AA20" i="3"/>
  <c r="AA21" i="3"/>
  <c r="AA22" i="3"/>
  <c r="AA23" i="3"/>
  <c r="AA18" i="3"/>
  <c r="Z19" i="3"/>
  <c r="Z20" i="3"/>
  <c r="Z21" i="3"/>
  <c r="Z22" i="3"/>
  <c r="Z23" i="3"/>
  <c r="Z18" i="3"/>
  <c r="J24" i="3"/>
  <c r="K24" i="3"/>
  <c r="L24" i="3"/>
  <c r="M24" i="3"/>
  <c r="H24" i="3"/>
  <c r="I23" i="3"/>
  <c r="I24" i="3" s="1"/>
  <c r="J23" i="3"/>
  <c r="K23" i="3"/>
  <c r="L23" i="3"/>
  <c r="M23" i="3"/>
  <c r="H23" i="3"/>
  <c r="M37" i="1" l="1"/>
  <c r="M41" i="1"/>
  <c r="M38" i="1"/>
  <c r="R30" i="1"/>
  <c r="P30" i="1"/>
  <c r="Q30" i="1"/>
  <c r="U30" i="1"/>
  <c r="V30" i="1"/>
  <c r="T30" i="1"/>
  <c r="W30" i="1"/>
  <c r="O30" i="1"/>
  <c r="S30" i="1"/>
  <c r="N30" i="1"/>
  <c r="R29" i="1"/>
  <c r="P29" i="1"/>
  <c r="Q29" i="1"/>
  <c r="U29" i="1"/>
  <c r="V29" i="1"/>
  <c r="T29" i="1"/>
  <c r="W29" i="1"/>
  <c r="O29" i="1"/>
  <c r="S29" i="1"/>
  <c r="N29" i="1"/>
  <c r="F30" i="1"/>
  <c r="D30" i="1"/>
  <c r="E30" i="1"/>
  <c r="I30" i="1"/>
  <c r="J30" i="1"/>
  <c r="H30" i="1"/>
  <c r="K30" i="1"/>
  <c r="C30" i="1"/>
  <c r="G30" i="1"/>
  <c r="B30" i="1"/>
  <c r="F29" i="1"/>
  <c r="D29" i="1"/>
  <c r="E29" i="1"/>
  <c r="I29" i="1"/>
  <c r="J29" i="1"/>
  <c r="H29" i="1"/>
  <c r="K29" i="1"/>
  <c r="C29" i="1"/>
  <c r="G29" i="1"/>
  <c r="B29" i="1"/>
  <c r="R21" i="1"/>
  <c r="R22" i="1" s="1"/>
  <c r="P21" i="1"/>
  <c r="P22" i="1" s="1"/>
  <c r="Q21" i="1"/>
  <c r="Q22" i="1" s="1"/>
  <c r="U21" i="1"/>
  <c r="U22" i="1" s="1"/>
  <c r="V21" i="1"/>
  <c r="V22" i="1" s="1"/>
  <c r="T21" i="1"/>
  <c r="T22" i="1" s="1"/>
  <c r="W21" i="1"/>
  <c r="W22" i="1" s="1"/>
  <c r="O21" i="1"/>
  <c r="O22" i="1" s="1"/>
  <c r="S21" i="1"/>
  <c r="S22" i="1" s="1"/>
  <c r="N21" i="1"/>
  <c r="N22" i="1" s="1"/>
  <c r="R13" i="1"/>
  <c r="R14" i="1" s="1"/>
  <c r="P13" i="1"/>
  <c r="P14" i="1" s="1"/>
  <c r="Q13" i="1"/>
  <c r="Q14" i="1" s="1"/>
  <c r="U13" i="1"/>
  <c r="U14" i="1" s="1"/>
  <c r="V13" i="1"/>
  <c r="V14" i="1" s="1"/>
  <c r="T13" i="1"/>
  <c r="T14" i="1" s="1"/>
  <c r="W13" i="1"/>
  <c r="W14" i="1" s="1"/>
  <c r="O13" i="1"/>
  <c r="O14" i="1" s="1"/>
  <c r="S13" i="1"/>
  <c r="S14" i="1" s="1"/>
  <c r="N13" i="1"/>
  <c r="N14" i="1" s="1"/>
  <c r="B13" i="1"/>
  <c r="B14" i="1" s="1"/>
  <c r="H41" i="6"/>
  <c r="H40" i="6"/>
  <c r="H37" i="6"/>
  <c r="M29" i="6"/>
  <c r="N29" i="6"/>
  <c r="O29" i="6"/>
  <c r="P29" i="6"/>
  <c r="Q29" i="6"/>
  <c r="L29" i="6"/>
  <c r="D29" i="6"/>
  <c r="E29" i="6"/>
  <c r="F29" i="6"/>
  <c r="G29" i="6"/>
  <c r="H29" i="6"/>
  <c r="C29" i="6"/>
  <c r="M28" i="6"/>
  <c r="N28" i="6"/>
  <c r="O28" i="6"/>
  <c r="P28" i="6"/>
  <c r="Q28" i="6"/>
  <c r="L28" i="6"/>
  <c r="D28" i="6"/>
  <c r="E28" i="6"/>
  <c r="F28" i="6"/>
  <c r="G28" i="6"/>
  <c r="H28" i="6"/>
  <c r="C28" i="6"/>
  <c r="P22" i="6"/>
  <c r="Q21" i="6"/>
  <c r="Q22" i="6" s="1"/>
  <c r="L21" i="6"/>
  <c r="L22" i="6" s="1"/>
  <c r="C21" i="6"/>
  <c r="C22" i="6" s="1"/>
  <c r="P21" i="6"/>
  <c r="O21" i="6"/>
  <c r="O22" i="6" s="1"/>
  <c r="N21" i="6"/>
  <c r="N22" i="6" s="1"/>
  <c r="M21" i="6"/>
  <c r="M22" i="6" s="1"/>
  <c r="E11" i="4"/>
  <c r="F11" i="4"/>
  <c r="G11" i="4"/>
  <c r="H11" i="4"/>
  <c r="I11" i="4"/>
  <c r="K11" i="4"/>
  <c r="L11" i="4"/>
  <c r="M11" i="4"/>
  <c r="H21" i="6"/>
  <c r="H22" i="6" s="1"/>
  <c r="G21" i="6"/>
  <c r="G22" i="6" s="1"/>
  <c r="F21" i="6"/>
  <c r="F22" i="6" s="1"/>
  <c r="E21" i="6"/>
  <c r="E22" i="6" s="1"/>
  <c r="D21" i="6"/>
  <c r="D22" i="6" s="1"/>
  <c r="D12" i="6" l="1"/>
  <c r="D13" i="6" s="1"/>
  <c r="E12" i="6"/>
  <c r="E13" i="6" s="1"/>
  <c r="F12" i="6"/>
  <c r="F13" i="6" s="1"/>
  <c r="G12" i="6"/>
  <c r="G13" i="6" s="1"/>
  <c r="H12" i="6"/>
  <c r="H13" i="6" s="1"/>
  <c r="C12" i="6"/>
  <c r="C13" i="6" s="1"/>
  <c r="M12" i="6"/>
  <c r="M13" i="6" s="1"/>
  <c r="N12" i="6"/>
  <c r="N13" i="6" s="1"/>
  <c r="O12" i="6"/>
  <c r="O13" i="6" s="1"/>
  <c r="P12" i="6"/>
  <c r="P13" i="6" s="1"/>
  <c r="Q12" i="6"/>
  <c r="Q13" i="6" s="1"/>
  <c r="L12" i="6"/>
  <c r="L13" i="6" s="1"/>
  <c r="F22" i="4" l="1"/>
  <c r="I22" i="4"/>
  <c r="M22" i="4"/>
  <c r="N22" i="4"/>
  <c r="O22" i="4"/>
  <c r="E12" i="4"/>
  <c r="F12" i="4"/>
  <c r="G12" i="4"/>
  <c r="H12" i="4"/>
  <c r="K12" i="4"/>
  <c r="L12" i="4"/>
  <c r="N20" i="4"/>
  <c r="N21" i="4" s="1"/>
  <c r="O20" i="4"/>
  <c r="O21" i="4" s="1"/>
  <c r="M20" i="4"/>
  <c r="M21" i="4" s="1"/>
  <c r="I20" i="4"/>
  <c r="I21" i="4" s="1"/>
  <c r="F20" i="4"/>
  <c r="F21" i="4" s="1"/>
  <c r="L10" i="4"/>
  <c r="K10" i="4"/>
  <c r="H10" i="4"/>
  <c r="G10" i="4"/>
  <c r="F10" i="4"/>
  <c r="E10" i="4"/>
  <c r="Q26" i="2" l="1"/>
  <c r="R26" i="2"/>
  <c r="S26" i="2"/>
  <c r="T26" i="2"/>
  <c r="U26" i="2"/>
  <c r="P26" i="2"/>
  <c r="J26" i="2"/>
  <c r="K26" i="2"/>
  <c r="L26" i="2"/>
  <c r="M26" i="2"/>
  <c r="N26" i="2"/>
  <c r="I26" i="2"/>
  <c r="C26" i="2"/>
  <c r="D26" i="2"/>
  <c r="E26" i="2"/>
  <c r="F26" i="2"/>
  <c r="G26" i="2"/>
  <c r="B26" i="2"/>
  <c r="Q25" i="2"/>
  <c r="R25" i="2"/>
  <c r="S25" i="2"/>
  <c r="T25" i="2"/>
  <c r="U25" i="2"/>
  <c r="P25" i="2"/>
  <c r="J25" i="2"/>
  <c r="K25" i="2"/>
  <c r="L25" i="2"/>
  <c r="M25" i="2"/>
  <c r="N25" i="2"/>
  <c r="I25" i="2"/>
  <c r="C25" i="2"/>
  <c r="D25" i="2"/>
  <c r="E25" i="2"/>
  <c r="F25" i="2"/>
  <c r="G25" i="2"/>
  <c r="B25" i="2"/>
  <c r="P19" i="2"/>
  <c r="P18" i="2"/>
  <c r="U11" i="2"/>
  <c r="T11" i="2"/>
  <c r="S11" i="2"/>
  <c r="R11" i="2"/>
  <c r="Q11" i="2"/>
  <c r="J18" i="2" l="1"/>
  <c r="J19" i="2" s="1"/>
  <c r="K18" i="2"/>
  <c r="K19" i="2" s="1"/>
  <c r="L18" i="2"/>
  <c r="L19" i="2" s="1"/>
  <c r="M18" i="2"/>
  <c r="M19" i="2" s="1"/>
  <c r="N18" i="2"/>
  <c r="N19" i="2" s="1"/>
  <c r="I19" i="2"/>
  <c r="I18" i="2"/>
  <c r="G20" i="2"/>
  <c r="F20" i="2"/>
  <c r="E20" i="2"/>
  <c r="D20" i="2"/>
  <c r="B20" i="2"/>
  <c r="T10" i="2"/>
  <c r="S10" i="2"/>
  <c r="U10" i="2"/>
  <c r="Q10" i="2"/>
  <c r="R10" i="2"/>
  <c r="P10" i="2"/>
  <c r="P11" i="2"/>
  <c r="J11" i="2"/>
  <c r="L11" i="2"/>
  <c r="L12" i="2" s="1"/>
  <c r="M11" i="2"/>
  <c r="M12" i="2" s="1"/>
  <c r="N11" i="2"/>
  <c r="N12" i="2" s="1"/>
  <c r="I12" i="2"/>
  <c r="I11" i="2"/>
  <c r="B12" i="2"/>
  <c r="D12" i="2"/>
  <c r="U18" i="2"/>
  <c r="U19" i="2" s="1"/>
  <c r="T18" i="2"/>
  <c r="T19" i="2" s="1"/>
  <c r="S18" i="2"/>
  <c r="S19" i="2" s="1"/>
  <c r="R18" i="2"/>
  <c r="R19" i="2" s="1"/>
  <c r="Q18" i="2"/>
  <c r="Q19" i="2" s="1"/>
  <c r="K11" i="2"/>
  <c r="K12" i="2" s="1"/>
  <c r="J12" i="2" l="1"/>
  <c r="G18" i="2"/>
  <c r="G19" i="2" s="1"/>
  <c r="E18" i="2"/>
  <c r="E19" i="2" s="1"/>
  <c r="C19" i="2"/>
  <c r="C20" i="2" s="1"/>
  <c r="D19" i="2"/>
  <c r="B19" i="2"/>
  <c r="C11" i="2"/>
  <c r="C12" i="2" s="1"/>
  <c r="D11" i="2"/>
  <c r="E11" i="2"/>
  <c r="E12" i="2" s="1"/>
  <c r="F11" i="2"/>
  <c r="F12" i="2" s="1"/>
  <c r="G11" i="2"/>
  <c r="G12" i="2" s="1"/>
  <c r="B11" i="2"/>
  <c r="G10" i="2"/>
  <c r="F18" i="2"/>
  <c r="F19" i="2" s="1"/>
  <c r="F10" i="2"/>
  <c r="A37" i="3" l="1"/>
  <c r="A38" i="3" s="1"/>
  <c r="B37" i="3"/>
  <c r="B38" i="3" s="1"/>
  <c r="D37" i="3"/>
  <c r="D38" i="3" s="1"/>
  <c r="C37" i="3"/>
  <c r="C38" i="3" s="1"/>
  <c r="E37" i="3"/>
  <c r="E38" i="3" s="1"/>
  <c r="F37" i="3"/>
  <c r="F38" i="3" s="1"/>
  <c r="I37" i="3"/>
  <c r="I38" i="3" s="1"/>
  <c r="J37" i="3"/>
  <c r="J38" i="3" s="1"/>
  <c r="K37" i="3"/>
  <c r="K38" i="3" s="1"/>
  <c r="L37" i="3"/>
  <c r="L38" i="3" s="1"/>
  <c r="M37" i="3"/>
  <c r="M38" i="3" s="1"/>
  <c r="N37" i="3"/>
  <c r="N38" i="3" s="1"/>
  <c r="T23" i="3" l="1"/>
  <c r="T24" i="3" s="1"/>
  <c r="S23" i="3"/>
  <c r="S24" i="3" s="1"/>
  <c r="R23" i="3"/>
  <c r="R24" i="3" s="1"/>
  <c r="Q23" i="3"/>
  <c r="Q24" i="3" s="1"/>
  <c r="P23" i="3"/>
  <c r="P24" i="3" s="1"/>
  <c r="O23" i="3"/>
  <c r="O24" i="3" s="1"/>
  <c r="F23" i="3"/>
  <c r="F24" i="3" s="1"/>
  <c r="E23" i="3"/>
  <c r="E24" i="3" s="1"/>
  <c r="D23" i="3"/>
  <c r="D24" i="3" s="1"/>
  <c r="C23" i="3"/>
  <c r="C24" i="3" s="1"/>
  <c r="B23" i="3"/>
  <c r="B24" i="3" s="1"/>
  <c r="A23" i="3"/>
  <c r="A24" i="3" s="1"/>
  <c r="T9" i="3"/>
  <c r="T10" i="3" s="1"/>
  <c r="S9" i="3"/>
  <c r="S10" i="3" s="1"/>
  <c r="R9" i="3"/>
  <c r="R10" i="3" s="1"/>
  <c r="Q9" i="3"/>
  <c r="Q10" i="3" s="1"/>
  <c r="P9" i="3"/>
  <c r="P10" i="3" s="1"/>
  <c r="O9" i="3"/>
  <c r="O10" i="3" s="1"/>
  <c r="M9" i="3"/>
  <c r="M10" i="3" s="1"/>
  <c r="L9" i="3"/>
  <c r="L10" i="3" s="1"/>
  <c r="K9" i="3"/>
  <c r="K10" i="3" s="1"/>
  <c r="J9" i="3"/>
  <c r="J10" i="3" s="1"/>
  <c r="I9" i="3"/>
  <c r="I10" i="3" s="1"/>
  <c r="H9" i="3"/>
  <c r="H10" i="3" s="1"/>
  <c r="F9" i="3"/>
  <c r="F10" i="3" s="1"/>
  <c r="E9" i="3"/>
  <c r="E10" i="3" s="1"/>
  <c r="D9" i="3"/>
  <c r="D10" i="3" s="1"/>
  <c r="C9" i="3"/>
  <c r="C10" i="3" s="1"/>
  <c r="B9" i="3"/>
  <c r="B10" i="3" s="1"/>
  <c r="A9" i="3"/>
  <c r="A10" i="3" s="1"/>
  <c r="D13" i="1" l="1"/>
  <c r="D14" i="1" s="1"/>
  <c r="E13" i="1"/>
  <c r="E14" i="1" s="1"/>
  <c r="I13" i="1"/>
  <c r="I14" i="1" s="1"/>
  <c r="H13" i="1"/>
  <c r="H14" i="1" s="1"/>
  <c r="K13" i="1"/>
  <c r="K14" i="1" s="1"/>
  <c r="F21" i="1"/>
  <c r="F22" i="1" s="1"/>
  <c r="J13" i="1"/>
  <c r="J14" i="1" s="1"/>
  <c r="G13" i="1"/>
  <c r="G14" i="1" s="1"/>
  <c r="C13" i="1"/>
  <c r="C14" i="1" s="1"/>
  <c r="B21" i="1"/>
  <c r="B22" i="1" s="1"/>
  <c r="D21" i="1"/>
  <c r="D22" i="1" s="1"/>
  <c r="E21" i="1"/>
  <c r="E22" i="1" s="1"/>
  <c r="I21" i="1"/>
  <c r="I22" i="1" s="1"/>
  <c r="H21" i="1"/>
  <c r="H22" i="1" s="1"/>
  <c r="K21" i="1"/>
  <c r="K22" i="1" s="1"/>
  <c r="F13" i="1"/>
  <c r="F14" i="1" s="1"/>
  <c r="G21" i="1"/>
  <c r="G22" i="1" s="1"/>
  <c r="J21" i="1"/>
  <c r="J22" i="1" s="1"/>
  <c r="C21" i="1"/>
  <c r="C22" i="1" s="1"/>
</calcChain>
</file>

<file path=xl/sharedStrings.xml><?xml version="1.0" encoding="utf-8"?>
<sst xmlns="http://schemas.openxmlformats.org/spreadsheetml/2006/main" count="469" uniqueCount="86">
  <si>
    <t>SCL</t>
  </si>
  <si>
    <t>SG001B</t>
  </si>
  <si>
    <t>SG00A</t>
  </si>
  <si>
    <t>SGR003</t>
  </si>
  <si>
    <t>ARS</t>
  </si>
  <si>
    <t>SG-08</t>
  </si>
  <si>
    <t>SG007A</t>
  </si>
  <si>
    <t>SB-11</t>
  </si>
  <si>
    <t>RL-19</t>
  </si>
  <si>
    <t>CORT</t>
  </si>
  <si>
    <t>c</t>
  </si>
  <si>
    <t>31.25um</t>
  </si>
  <si>
    <t>62.5um</t>
  </si>
  <si>
    <t>125um</t>
  </si>
  <si>
    <t>250um</t>
  </si>
  <si>
    <t>500um</t>
  </si>
  <si>
    <t>SGR00A</t>
  </si>
  <si>
    <t>SGR001B</t>
  </si>
  <si>
    <t>DHF</t>
  </si>
  <si>
    <t>DHF/CORT</t>
  </si>
  <si>
    <t>CON</t>
  </si>
  <si>
    <t>SGR003/C</t>
  </si>
  <si>
    <t>SGR00A/C</t>
  </si>
  <si>
    <t>31.25µM</t>
  </si>
  <si>
    <t>62.5µM</t>
  </si>
  <si>
    <t>125µM</t>
  </si>
  <si>
    <t>250µM</t>
  </si>
  <si>
    <t>500µM</t>
  </si>
  <si>
    <t>LV</t>
  </si>
  <si>
    <t>RT</t>
  </si>
  <si>
    <t>RL-19/C</t>
  </si>
  <si>
    <t>SB-11/C</t>
  </si>
  <si>
    <t>SG007A/C</t>
  </si>
  <si>
    <t>SG00A/C</t>
  </si>
  <si>
    <t>SG-08/C</t>
  </si>
  <si>
    <t>ARS/C</t>
  </si>
  <si>
    <t>SCL/C</t>
  </si>
  <si>
    <t>SG001B/C</t>
  </si>
  <si>
    <t>LV/C</t>
  </si>
  <si>
    <t>RT/C</t>
  </si>
  <si>
    <t>;;;;;;;;;;;;;;;;;;;;;</t>
  </si>
  <si>
    <t>p AKT 473</t>
  </si>
  <si>
    <t>p ERK 44/42</t>
  </si>
  <si>
    <t>ACTB</t>
  </si>
  <si>
    <r>
      <rPr>
        <b/>
        <sz val="11"/>
        <color theme="1"/>
        <rFont val="Calibri"/>
        <family val="2"/>
        <scheme val="minor"/>
      </rPr>
      <t>10</t>
    </r>
    <r>
      <rPr>
        <b/>
        <sz val="11"/>
        <color theme="1"/>
        <rFont val="Calibri"/>
        <family val="2"/>
      </rPr>
      <t>µ</t>
    </r>
    <r>
      <rPr>
        <b/>
        <sz val="11"/>
        <color theme="1"/>
        <rFont val="Calibri"/>
        <family val="2"/>
        <scheme val="minor"/>
      </rPr>
      <t>M</t>
    </r>
  </si>
  <si>
    <r>
      <t>50</t>
    </r>
    <r>
      <rPr>
        <b/>
        <sz val="11"/>
        <color theme="1"/>
        <rFont val="Calibri"/>
        <family val="2"/>
      </rPr>
      <t>µ</t>
    </r>
    <r>
      <rPr>
        <b/>
        <sz val="11"/>
        <color theme="1"/>
        <rFont val="Calibri"/>
        <family val="2"/>
        <scheme val="minor"/>
      </rPr>
      <t>M</t>
    </r>
  </si>
  <si>
    <t>**</t>
  </si>
  <si>
    <t>*</t>
  </si>
  <si>
    <r>
      <t>48 hr:10</t>
    </r>
    <r>
      <rPr>
        <b/>
        <sz val="16"/>
        <color theme="1"/>
        <rFont val="Calibri"/>
        <family val="2"/>
      </rPr>
      <t>µM</t>
    </r>
  </si>
  <si>
    <r>
      <t>48 hr:50</t>
    </r>
    <r>
      <rPr>
        <b/>
        <sz val="16"/>
        <color theme="1"/>
        <rFont val="Calibri"/>
        <family val="2"/>
      </rPr>
      <t>µM</t>
    </r>
  </si>
  <si>
    <t>10µM</t>
  </si>
  <si>
    <t>50µM</t>
  </si>
  <si>
    <t>C-01</t>
  </si>
  <si>
    <t>C-02</t>
  </si>
  <si>
    <t>C-09</t>
  </si>
  <si>
    <t>C-08</t>
  </si>
  <si>
    <t>C-04</t>
  </si>
  <si>
    <t>C-03</t>
  </si>
  <si>
    <t>C-05</t>
  </si>
  <si>
    <t>C-06</t>
  </si>
  <si>
    <t>C-07</t>
  </si>
  <si>
    <t>0µM</t>
  </si>
  <si>
    <r>
      <t>C1-40</t>
    </r>
    <r>
      <rPr>
        <b/>
        <sz val="11"/>
        <color theme="1" tint="4.9989318521683403E-2"/>
        <rFont val="Calibri"/>
        <family val="2"/>
      </rPr>
      <t>µM</t>
    </r>
  </si>
  <si>
    <r>
      <t>C1-20</t>
    </r>
    <r>
      <rPr>
        <b/>
        <sz val="11"/>
        <color theme="1" tint="4.9989318521683403E-2"/>
        <rFont val="Calibri"/>
        <family val="2"/>
      </rPr>
      <t>µM</t>
    </r>
  </si>
  <si>
    <r>
      <t>C5-20</t>
    </r>
    <r>
      <rPr>
        <b/>
        <sz val="11"/>
        <color theme="1" tint="4.9989318521683403E-2"/>
        <rFont val="Calibri"/>
        <family val="2"/>
      </rPr>
      <t>µM</t>
    </r>
  </si>
  <si>
    <r>
      <t>C5-40</t>
    </r>
    <r>
      <rPr>
        <b/>
        <sz val="11"/>
        <color theme="1" tint="4.9989318521683403E-2"/>
        <rFont val="Calibri"/>
        <family val="2"/>
      </rPr>
      <t>µM</t>
    </r>
  </si>
  <si>
    <r>
      <t>C9-20</t>
    </r>
    <r>
      <rPr>
        <b/>
        <sz val="11"/>
        <color theme="1" tint="4.9989318521683403E-2"/>
        <rFont val="Calibri"/>
        <family val="2"/>
      </rPr>
      <t>µM</t>
    </r>
  </si>
  <si>
    <r>
      <t>C9-40</t>
    </r>
    <r>
      <rPr>
        <b/>
        <sz val="11"/>
        <color theme="1" tint="4.9989318521683403E-2"/>
        <rFont val="Calibri"/>
        <family val="2"/>
      </rPr>
      <t>µM</t>
    </r>
  </si>
  <si>
    <t xml:space="preserve">Total ERK </t>
  </si>
  <si>
    <t>0-hr</t>
  </si>
  <si>
    <t>1-hr</t>
  </si>
  <si>
    <t>3-hr</t>
  </si>
  <si>
    <t>6-hr</t>
  </si>
  <si>
    <t>12-hr</t>
  </si>
  <si>
    <t>24-hr</t>
  </si>
  <si>
    <t>***</t>
  </si>
  <si>
    <t>=</t>
  </si>
  <si>
    <t>SGR003-c-04</t>
  </si>
  <si>
    <t>SGR00A-c-05</t>
  </si>
  <si>
    <t>SGR001B-c-05</t>
  </si>
  <si>
    <r>
      <t>C8-10</t>
    </r>
    <r>
      <rPr>
        <b/>
        <sz val="11"/>
        <color theme="1" tint="4.9989318521683403E-2"/>
        <rFont val="Calibri"/>
        <family val="2"/>
      </rPr>
      <t>µM</t>
    </r>
  </si>
  <si>
    <r>
      <t>C8-20</t>
    </r>
    <r>
      <rPr>
        <b/>
        <sz val="11"/>
        <color theme="1" tint="4.9989318521683403E-2"/>
        <rFont val="Calibri"/>
        <family val="2"/>
      </rPr>
      <t>µM/C</t>
    </r>
  </si>
  <si>
    <r>
      <t>C -08-10</t>
    </r>
    <r>
      <rPr>
        <b/>
        <sz val="11"/>
        <color theme="1" tint="4.9989318521683403E-2"/>
        <rFont val="Calibri"/>
        <family val="2"/>
      </rPr>
      <t>µM/C</t>
    </r>
  </si>
  <si>
    <r>
      <t>C -08-10</t>
    </r>
    <r>
      <rPr>
        <b/>
        <sz val="11"/>
        <color theme="1" tint="4.9989318521683403E-2"/>
        <rFont val="Calibri"/>
        <family val="2"/>
      </rPr>
      <t>µM</t>
    </r>
  </si>
  <si>
    <r>
      <t>C -08-20</t>
    </r>
    <r>
      <rPr>
        <b/>
        <sz val="11"/>
        <color theme="1" tint="4.9989318521683403E-2"/>
        <rFont val="Calibri"/>
        <family val="2"/>
      </rPr>
      <t>µM</t>
    </r>
  </si>
  <si>
    <r>
      <t>C -08-20</t>
    </r>
    <r>
      <rPr>
        <b/>
        <sz val="11"/>
        <color theme="1" tint="4.9989318521683403E-2"/>
        <rFont val="Calibri"/>
        <family val="2"/>
      </rPr>
      <t>µM/C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</si>
</sst>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4">
    <numFmt numFmtId="164" formatCode="0.000"/>
    <numFmt numFmtId="165" formatCode="0.00000"/>
    <numFmt numFmtId="166" formatCode="0.000000"/>
    <numFmt numFmtId="167" formatCode="0.0000"/>
  </numFmts>
  <fonts count="22" x14ac:knownFonts="1">
    <font>
      <sz val="11"/>
      <color theme="1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FF0000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color rgb="FFFF0000"/>
      <name val="Calibri"/>
      <family val="2"/>
      <scheme val="minor"/>
    </font>
    <font>
      <b/>
      <sz val="11"/>
      <color rgb="FF9C0006"/>
      <name val="Calibri"/>
      <family val="2"/>
      <scheme val="minor"/>
    </font>
    <font>
      <b/>
      <sz val="14"/>
      <color rgb="FFFF0000"/>
      <name val="Calibri"/>
      <family val="2"/>
      <scheme val="minor"/>
    </font>
    <font>
      <b/>
      <sz val="12"/>
      <color rgb="FFFF0000"/>
      <name val="Calibri"/>
      <family val="2"/>
      <scheme val="minor"/>
    </font>
    <font>
      <b/>
      <sz val="20"/>
      <color theme="1"/>
      <name val="Calibri"/>
      <family val="2"/>
      <scheme val="minor"/>
    </font>
    <font>
      <b/>
      <sz val="11"/>
      <color rgb="FFC00000"/>
      <name val="Calibri"/>
      <family val="2"/>
      <scheme val="minor"/>
    </font>
    <font>
      <sz val="14"/>
      <color rgb="FF006100"/>
      <name val="Calibri"/>
      <family val="2"/>
      <scheme val="minor"/>
    </font>
    <font>
      <sz val="11"/>
      <color rgb="FF9C6500"/>
      <name val="Calibri"/>
      <family val="2"/>
      <scheme val="minor"/>
    </font>
    <font>
      <b/>
      <sz val="11"/>
      <color rgb="FF9C6500"/>
      <name val="Calibri"/>
      <family val="2"/>
      <scheme val="minor"/>
    </font>
    <font>
      <b/>
      <sz val="11"/>
      <color theme="1"/>
      <name val="Calibri"/>
      <family val="2"/>
    </font>
    <font>
      <b/>
      <sz val="16"/>
      <color theme="1"/>
      <name val="Calibri"/>
      <family val="2"/>
      <scheme val="minor"/>
    </font>
    <font>
      <b/>
      <sz val="16"/>
      <color theme="1"/>
      <name val="Calibri"/>
      <family val="2"/>
    </font>
    <font>
      <b/>
      <sz val="20"/>
      <color rgb="FFFF0000"/>
      <name val="Calibri"/>
      <family val="2"/>
      <scheme val="minor"/>
    </font>
    <font>
      <b/>
      <sz val="11"/>
      <color rgb="FF006100"/>
      <name val="Calibri"/>
      <family val="2"/>
      <scheme val="minor"/>
    </font>
    <font>
      <b/>
      <sz val="11"/>
      <color theme="1" tint="4.9989318521683403E-2"/>
      <name val="Calibri"/>
      <family val="2"/>
      <scheme val="minor"/>
    </font>
    <font>
      <sz val="11"/>
      <color theme="1" tint="4.9989318521683403E-2"/>
      <name val="Calibri"/>
      <family val="2"/>
      <scheme val="minor"/>
    </font>
    <font>
      <b/>
      <sz val="11"/>
      <color theme="1" tint="4.9989318521683403E-2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</fills>
  <borders count="1">
    <border>
      <left/>
      <right/>
      <top/>
      <bottom/>
      <diagonal/>
    </border>
  </borders>
  <cellStyleXfs count="4">
    <xf numFmtId="0" fontId="0" fillId="0" borderId="0"/>
    <xf numFmtId="0" fontId="1" fillId="2" borderId="0" applyNumberFormat="0" applyBorder="0" applyAlignment="0" applyProtection="0"/>
    <xf numFmtId="0" fontId="2" fillId="3" borderId="0" applyNumberFormat="0" applyBorder="0" applyAlignment="0" applyProtection="0"/>
    <xf numFmtId="0" fontId="12" fillId="4" borderId="0" applyNumberFormat="0" applyBorder="0" applyAlignment="0" applyProtection="0"/>
  </cellStyleXfs>
  <cellXfs count="44">
    <xf numFmtId="0" fontId="0" fillId="0" borderId="0" xfId="0"/>
    <xf numFmtId="0" fontId="4" fillId="2" borderId="0" xfId="1" applyFont="1"/>
    <xf numFmtId="0" fontId="5" fillId="2" borderId="0" xfId="1" applyFont="1"/>
    <xf numFmtId="0" fontId="3" fillId="0" borderId="0" xfId="0" applyFont="1"/>
    <xf numFmtId="0" fontId="6" fillId="3" borderId="0" xfId="2" applyFont="1"/>
    <xf numFmtId="0" fontId="5" fillId="3" borderId="0" xfId="2" applyFont="1"/>
    <xf numFmtId="0" fontId="7" fillId="0" borderId="0" xfId="0" applyFont="1"/>
    <xf numFmtId="0" fontId="0" fillId="0" borderId="0" xfId="0" applyFont="1"/>
    <xf numFmtId="0" fontId="8" fillId="0" borderId="0" xfId="0" applyFont="1"/>
    <xf numFmtId="164" fontId="0" fillId="0" borderId="0" xfId="0" applyNumberFormat="1"/>
    <xf numFmtId="0" fontId="10" fillId="3" borderId="0" xfId="2" applyFont="1"/>
    <xf numFmtId="2" fontId="0" fillId="0" borderId="0" xfId="0" applyNumberFormat="1"/>
    <xf numFmtId="0" fontId="5" fillId="0" borderId="0" xfId="0" applyFont="1"/>
    <xf numFmtId="0" fontId="4" fillId="0" borderId="0" xfId="0" applyFont="1"/>
    <xf numFmtId="0" fontId="5" fillId="3" borderId="0" xfId="2" applyFont="1" applyAlignment="1">
      <alignment horizontal="center"/>
    </xf>
    <xf numFmtId="0" fontId="4" fillId="0" borderId="0" xfId="0" applyFont="1" applyAlignment="1">
      <alignment horizontal="center"/>
    </xf>
    <xf numFmtId="165" fontId="0" fillId="0" borderId="0" xfId="0" applyNumberFormat="1"/>
    <xf numFmtId="166" fontId="0" fillId="0" borderId="0" xfId="0" applyNumberFormat="1"/>
    <xf numFmtId="0" fontId="4" fillId="4" borderId="0" xfId="3" applyFont="1" applyAlignment="1">
      <alignment horizontal="center"/>
    </xf>
    <xf numFmtId="0" fontId="13" fillId="4" borderId="0" xfId="3" applyFont="1"/>
    <xf numFmtId="0" fontId="0" fillId="0" borderId="0" xfId="0" applyAlignment="1"/>
    <xf numFmtId="0" fontId="5" fillId="0" borderId="0" xfId="0" applyFont="1" applyAlignment="1">
      <alignment horizontal="center"/>
    </xf>
    <xf numFmtId="0" fontId="3" fillId="0" borderId="0" xfId="0" applyFont="1" applyAlignment="1">
      <alignment horizontal="center"/>
    </xf>
    <xf numFmtId="164" fontId="3" fillId="0" borderId="0" xfId="0" applyNumberFormat="1" applyFont="1"/>
    <xf numFmtId="0" fontId="18" fillId="2" borderId="0" xfId="1" applyFont="1"/>
    <xf numFmtId="0" fontId="6" fillId="3" borderId="0" xfId="2" applyFont="1" applyAlignment="1">
      <alignment horizontal="center"/>
    </xf>
    <xf numFmtId="0" fontId="18" fillId="2" borderId="0" xfId="1" applyFont="1" applyAlignment="1">
      <alignment horizontal="center"/>
    </xf>
    <xf numFmtId="2" fontId="18" fillId="2" borderId="0" xfId="1" applyNumberFormat="1" applyFont="1" applyAlignment="1">
      <alignment horizontal="center"/>
    </xf>
    <xf numFmtId="167" fontId="5" fillId="0" borderId="0" xfId="0" applyNumberFormat="1" applyFont="1"/>
    <xf numFmtId="2" fontId="3" fillId="0" borderId="0" xfId="0" applyNumberFormat="1" applyFont="1"/>
    <xf numFmtId="2" fontId="18" fillId="2" borderId="0" xfId="1" applyNumberFormat="1" applyFont="1"/>
    <xf numFmtId="0" fontId="19" fillId="0" borderId="0" xfId="0" applyFont="1" applyAlignment="1">
      <alignment horizontal="center"/>
    </xf>
    <xf numFmtId="0" fontId="20" fillId="0" borderId="0" xfId="0" applyFont="1"/>
    <xf numFmtId="0" fontId="19" fillId="0" borderId="0" xfId="0" applyFont="1"/>
    <xf numFmtId="0" fontId="19" fillId="2" borderId="0" xfId="1" applyFont="1" applyAlignment="1">
      <alignment horizontal="center"/>
    </xf>
    <xf numFmtId="0" fontId="0" fillId="0" borderId="0" xfId="0" applyFont="1" applyAlignment="1">
      <alignment horizontal="center"/>
    </xf>
    <xf numFmtId="0" fontId="19" fillId="4" borderId="0" xfId="3" applyFont="1"/>
    <xf numFmtId="0" fontId="19" fillId="4" borderId="0" xfId="3" applyFont="1" applyAlignment="1">
      <alignment horizontal="center"/>
    </xf>
    <xf numFmtId="0" fontId="4" fillId="4" borderId="0" xfId="3" applyFont="1" applyAlignment="1">
      <alignment horizontal="center"/>
    </xf>
    <xf numFmtId="0" fontId="13" fillId="4" borderId="0" xfId="3" applyFont="1" applyAlignment="1">
      <alignment horizontal="center"/>
    </xf>
    <xf numFmtId="0" fontId="15" fillId="3" borderId="0" xfId="2" applyFont="1" applyAlignment="1">
      <alignment horizontal="center"/>
    </xf>
    <xf numFmtId="0" fontId="9" fillId="3" borderId="0" xfId="2" applyFont="1" applyAlignment="1">
      <alignment horizontal="center"/>
    </xf>
    <xf numFmtId="0" fontId="17" fillId="3" borderId="0" xfId="2" applyFont="1" applyAlignment="1">
      <alignment horizontal="center"/>
    </xf>
    <xf numFmtId="0" fontId="11" fillId="2" borderId="0" xfId="1" applyFont="1" applyAlignment="1">
      <alignment horizontal="center"/>
    </xf>
  </cellXfs>
  <cellStyles count="4">
    <cellStyle name="Bad" xfId="2" builtinId="27"/>
    <cellStyle name="Good" xfId="1" builtinId="26"/>
    <cellStyle name="Neutral" xfId="3" builtinId="28"/>
    <cellStyle name="Normal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_rels/chart3.xml.rels><?xml version="1.0" encoding="UTF-8" standalone="yes"?>
<Relationships xmlns="http://schemas.openxmlformats.org/package/2006/relationships"><Relationship Id="rId2" Type="http://schemas.microsoft.com/office/2011/relationships/chartColorStyle" Target="colors3.xml"/><Relationship Id="rId1" Type="http://schemas.microsoft.com/office/2011/relationships/chartStyle" Target="style3.xml"/></Relationships>
</file>

<file path=xl/charts/_rels/chart4.xml.rels><?xml version="1.0" encoding="UTF-8" standalone="yes"?>
<Relationships xmlns="http://schemas.openxmlformats.org/package/2006/relationships"><Relationship Id="rId2" Type="http://schemas.microsoft.com/office/2011/relationships/chartColorStyle" Target="colors4.xml"/><Relationship Id="rId1" Type="http://schemas.microsoft.com/office/2011/relationships/chartStyle" Target="style4.xml"/></Relationships>
</file>

<file path=xl/charts/_rels/chart5.xml.rels><?xml version="1.0" encoding="UTF-8" standalone="yes"?>
<Relationships xmlns="http://schemas.openxmlformats.org/package/2006/relationships"><Relationship Id="rId2" Type="http://schemas.microsoft.com/office/2011/relationships/chartColorStyle" Target="colors5.xml"/><Relationship Id="rId1" Type="http://schemas.microsoft.com/office/2011/relationships/chartStyle" Target="style5.xml"/></Relationships>
</file>

<file path=xl/charts/_rels/chart6.xml.rels><?xml version="1.0" encoding="UTF-8" standalone="yes"?>
<Relationships xmlns="http://schemas.openxmlformats.org/package/2006/relationships"><Relationship Id="rId2" Type="http://schemas.microsoft.com/office/2011/relationships/chartColorStyle" Target="colors6.xml"/><Relationship Id="rId1" Type="http://schemas.microsoft.com/office/2011/relationships/chartStyle" Target="style6.xml"/></Relationships>
</file>

<file path=xl/charts/_rels/chart7.xml.rels><?xml version="1.0" encoding="UTF-8" standalone="yes"?>
<Relationships xmlns="http://schemas.openxmlformats.org/package/2006/relationships"><Relationship Id="rId2" Type="http://schemas.microsoft.com/office/2011/relationships/chartColorStyle" Target="colors7.xml"/><Relationship Id="rId1" Type="http://schemas.microsoft.com/office/2011/relationships/chartStyle" Target="style7.xml"/></Relationships>
</file>

<file path=xl/charts/_rels/chart8.xml.rels><?xml version="1.0" encoding="UTF-8" standalone="yes"?>
<Relationships xmlns="http://schemas.openxmlformats.org/package/2006/relationships"><Relationship Id="rId2" Type="http://schemas.microsoft.com/office/2011/relationships/chartColorStyle" Target="colors8.xml"/><Relationship Id="rId1" Type="http://schemas.microsoft.com/office/2011/relationships/chartStyle" Target="style8.xml"/></Relationships>
</file>

<file path=xl/charts/_rels/chart9.xml.rels><?xml version="1.0" encoding="UTF-8" standalone="yes"?>
<Relationships xmlns="http://schemas.openxmlformats.org/package/2006/relationships"><Relationship Id="rId2" Type="http://schemas.microsoft.com/office/2011/relationships/chartColorStyle" Target="colors9.xml"/><Relationship Id="rId1" Type="http://schemas.microsoft.com/office/2011/relationships/chartStyle" Target="style9.xml"/></Relationships>
</file>

<file path=xl/charts/_rels/chart10.xml.rels><?xml version="1.0" encoding="UTF-8" standalone="yes"?>
<Relationships xmlns="http://schemas.openxmlformats.org/package/2006/relationships"><Relationship Id="rId2" Type="http://schemas.microsoft.com/office/2011/relationships/chartColorStyle" Target="colors10.xml"/><Relationship Id="rId1" Type="http://schemas.microsoft.com/office/2011/relationships/chartStyle" Target="style10.xml"/></Relationships>
</file>

<file path=xl/charts/_rels/chart11.xml.rels><?xml version="1.0" encoding="UTF-8" standalone="yes"?>
<Relationships xmlns="http://schemas.openxmlformats.org/package/2006/relationships"><Relationship Id="rId2" Type="http://schemas.microsoft.com/office/2011/relationships/chartColorStyle" Target="colors11.xml"/><Relationship Id="rId1" Type="http://schemas.microsoft.com/office/2011/relationships/chartStyle" Target="style11.xml"/></Relationships>
</file>

<file path=xl/charts/_rels/chart12.xml.rels><?xml version="1.0" encoding="UTF-8" standalone="yes"?>
<Relationships xmlns="http://schemas.openxmlformats.org/package/2006/relationships"><Relationship Id="rId2" Type="http://schemas.microsoft.com/office/2011/relationships/chartColorStyle" Target="colors12.xml"/><Relationship Id="rId1" Type="http://schemas.microsoft.com/office/2011/relationships/chartStyle" Target="style12.xml"/></Relationships>
</file>

<file path=xl/charts/_rels/chart13.xml.rels><?xml version="1.0" encoding="UTF-8" standalone="yes"?>
<Relationships xmlns="http://schemas.openxmlformats.org/package/2006/relationships"><Relationship Id="rId2" Type="http://schemas.microsoft.com/office/2011/relationships/chartColorStyle" Target="colors13.xml"/><Relationship Id="rId1" Type="http://schemas.microsoft.com/office/2011/relationships/chartStyle" Target="style13.xml"/></Relationships>
</file>

<file path=xl/charts/_rels/chart14.xml.rels><?xml version="1.0" encoding="UTF-8" standalone="yes"?>
<Relationships xmlns="http://schemas.openxmlformats.org/package/2006/relationships"><Relationship Id="rId2" Type="http://schemas.microsoft.com/office/2011/relationships/chartColorStyle" Target="colors14.xml"/><Relationship Id="rId1" Type="http://schemas.microsoft.com/office/2011/relationships/chartStyle" Target="style14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Sheet6!$F$34:$F$35</c:f>
              <c:strCache>
                <c:ptCount val="2"/>
                <c:pt idx="0">
                  <c:v>10µM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errBars>
            <c:errBarType val="both"/>
            <c:errValType val="cust"/>
            <c:noEndCap val="0"/>
            <c:plus>
              <c:numRef>
                <c:f>Sheet6!$C$29:$H$29</c:f>
                <c:numCache>
                  <c:formatCode>General</c:formatCode>
                  <c:ptCount val="6"/>
                  <c:pt idx="0">
                    <c:v>2.7686259123419986E-5</c:v>
                  </c:pt>
                  <c:pt idx="1">
                    <c:v>2.4218444512967303</c:v>
                  </c:pt>
                  <c:pt idx="2">
                    <c:v>2.6850045574088353</c:v>
                  </c:pt>
                  <c:pt idx="3">
                    <c:v>4.5830991259256137</c:v>
                  </c:pt>
                  <c:pt idx="4">
                    <c:v>5.8550492917371182</c:v>
                  </c:pt>
                  <c:pt idx="5">
                    <c:v>2.2631953258075526</c:v>
                  </c:pt>
                </c:numCache>
              </c:numRef>
            </c:plus>
            <c:minus>
              <c:numRef>
                <c:f>Sheet6!$C$29:$H$29</c:f>
                <c:numCache>
                  <c:formatCode>General</c:formatCode>
                  <c:ptCount val="6"/>
                  <c:pt idx="0">
                    <c:v>2.7686259123419986E-5</c:v>
                  </c:pt>
                  <c:pt idx="1">
                    <c:v>2.4218444512967303</c:v>
                  </c:pt>
                  <c:pt idx="2">
                    <c:v>2.6850045574088353</c:v>
                  </c:pt>
                  <c:pt idx="3">
                    <c:v>4.5830991259256137</c:v>
                  </c:pt>
                  <c:pt idx="4">
                    <c:v>5.8550492917371182</c:v>
                  </c:pt>
                  <c:pt idx="5">
                    <c:v>2.2631953258075526</c:v>
                  </c:pt>
                </c:numCache>
              </c:numRef>
            </c:minus>
            <c:spPr>
              <a:noFill/>
              <a:ln w="9525" cap="flat" cmpd="sng" algn="ctr">
                <a:solidFill>
                  <a:schemeClr val="tx1">
                    <a:lumMod val="65000"/>
                    <a:lumOff val="35000"/>
                  </a:schemeClr>
                </a:solidFill>
                <a:round/>
              </a:ln>
              <a:effectLst/>
            </c:spPr>
          </c:errBars>
          <c:cat>
            <c:strRef>
              <c:f>Sheet6!$E$36:$E$41</c:f>
              <c:strCache>
                <c:ptCount val="6"/>
                <c:pt idx="0">
                  <c:v>CON</c:v>
                </c:pt>
                <c:pt idx="1">
                  <c:v>CORT</c:v>
                </c:pt>
                <c:pt idx="2">
                  <c:v>LV</c:v>
                </c:pt>
                <c:pt idx="3">
                  <c:v>LV/C</c:v>
                </c:pt>
                <c:pt idx="4">
                  <c:v>RT</c:v>
                </c:pt>
                <c:pt idx="5">
                  <c:v>RT/C</c:v>
                </c:pt>
              </c:strCache>
            </c:strRef>
          </c:cat>
          <c:val>
            <c:numRef>
              <c:f>Sheet6!$F$36:$F$41</c:f>
              <c:numCache>
                <c:formatCode>0.00</c:formatCode>
                <c:ptCount val="6"/>
                <c:pt idx="0">
                  <c:v>100.00001957714157</c:v>
                </c:pt>
                <c:pt idx="1">
                  <c:v>73.560612206969239</c:v>
                </c:pt>
                <c:pt idx="2">
                  <c:v>58.319906943107561</c:v>
                </c:pt>
                <c:pt idx="3">
                  <c:v>44.587663472719711</c:v>
                </c:pt>
                <c:pt idx="4">
                  <c:v>108.35011041941331</c:v>
                </c:pt>
                <c:pt idx="5">
                  <c:v>96.3245413855294</c:v>
                </c:pt>
              </c:numCache>
            </c:numRef>
          </c:val>
        </c:ser>
        <c:ser>
          <c:idx val="1"/>
          <c:order val="1"/>
          <c:tx>
            <c:strRef>
              <c:f>Sheet6!$G$34:$G$35</c:f>
              <c:strCache>
                <c:ptCount val="2"/>
                <c:pt idx="0">
                  <c:v>50µM</c:v>
                </c:pt>
              </c:strCache>
            </c:strRef>
          </c:tx>
          <c:spPr>
            <a:solidFill>
              <a:schemeClr val="accent2"/>
            </a:solidFill>
            <a:ln>
              <a:noFill/>
            </a:ln>
            <a:effectLst/>
          </c:spPr>
          <c:invertIfNegative val="0"/>
          <c:errBars>
            <c:errBarType val="both"/>
            <c:errValType val="cust"/>
            <c:noEndCap val="0"/>
            <c:plus>
              <c:numRef>
                <c:f>Sheet6!$L$29:$Q$29</c:f>
                <c:numCache>
                  <c:formatCode>General</c:formatCode>
                  <c:ptCount val="6"/>
                  <c:pt idx="0">
                    <c:v>2.5146053793042442E-5</c:v>
                  </c:pt>
                  <c:pt idx="1">
                    <c:v>5.4550601212160172</c:v>
                  </c:pt>
                  <c:pt idx="2">
                    <c:v>1.0852914793393347</c:v>
                  </c:pt>
                  <c:pt idx="3">
                    <c:v>2.1312609022164897</c:v>
                  </c:pt>
                  <c:pt idx="4">
                    <c:v>2.0702501639729172</c:v>
                  </c:pt>
                  <c:pt idx="5">
                    <c:v>1.2726868650085652</c:v>
                  </c:pt>
                </c:numCache>
              </c:numRef>
            </c:plus>
            <c:minus>
              <c:numRef>
                <c:f>Sheet6!$L$29:$Q$29</c:f>
                <c:numCache>
                  <c:formatCode>General</c:formatCode>
                  <c:ptCount val="6"/>
                  <c:pt idx="0">
                    <c:v>2.5146053793042442E-5</c:v>
                  </c:pt>
                  <c:pt idx="1">
                    <c:v>5.4550601212160172</c:v>
                  </c:pt>
                  <c:pt idx="2">
                    <c:v>1.0852914793393347</c:v>
                  </c:pt>
                  <c:pt idx="3">
                    <c:v>2.1312609022164897</c:v>
                  </c:pt>
                  <c:pt idx="4">
                    <c:v>2.0702501639729172</c:v>
                  </c:pt>
                  <c:pt idx="5">
                    <c:v>1.2726868650085652</c:v>
                  </c:pt>
                </c:numCache>
              </c:numRef>
            </c:minus>
            <c:spPr>
              <a:noFill/>
              <a:ln w="9525" cap="flat" cmpd="sng" algn="ctr">
                <a:solidFill>
                  <a:schemeClr val="tx1">
                    <a:lumMod val="65000"/>
                    <a:lumOff val="35000"/>
                  </a:schemeClr>
                </a:solidFill>
                <a:round/>
              </a:ln>
              <a:effectLst/>
            </c:spPr>
          </c:errBars>
          <c:cat>
            <c:strRef>
              <c:f>Sheet6!$E$36:$E$41</c:f>
              <c:strCache>
                <c:ptCount val="6"/>
                <c:pt idx="0">
                  <c:v>CON</c:v>
                </c:pt>
                <c:pt idx="1">
                  <c:v>CORT</c:v>
                </c:pt>
                <c:pt idx="2">
                  <c:v>LV</c:v>
                </c:pt>
                <c:pt idx="3">
                  <c:v>LV/C</c:v>
                </c:pt>
                <c:pt idx="4">
                  <c:v>RT</c:v>
                </c:pt>
                <c:pt idx="5">
                  <c:v>RT/C</c:v>
                </c:pt>
              </c:strCache>
            </c:strRef>
          </c:cat>
          <c:val>
            <c:numRef>
              <c:f>Sheet6!$G$36:$G$41</c:f>
              <c:numCache>
                <c:formatCode>0.00</c:formatCode>
                <c:ptCount val="6"/>
                <c:pt idx="0">
                  <c:v>100.00001778094514</c:v>
                </c:pt>
                <c:pt idx="1">
                  <c:v>64.774828110717664</c:v>
                </c:pt>
                <c:pt idx="2">
                  <c:v>42.546965437380379</c:v>
                </c:pt>
                <c:pt idx="3">
                  <c:v>34.615148918412231</c:v>
                </c:pt>
                <c:pt idx="4">
                  <c:v>102.12789855386779</c:v>
                </c:pt>
                <c:pt idx="5">
                  <c:v>91.205370399692782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156250776"/>
        <c:axId val="156251560"/>
      </c:barChart>
      <c:catAx>
        <c:axId val="156250776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56251560"/>
        <c:crosses val="autoZero"/>
        <c:auto val="1"/>
        <c:lblAlgn val="ctr"/>
        <c:lblOffset val="100"/>
        <c:noMultiLvlLbl val="0"/>
      </c:catAx>
      <c:valAx>
        <c:axId val="156251560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.0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56250776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>
        <c:manualLayout>
          <c:layoutTarget val="inner"/>
          <c:xMode val="edge"/>
          <c:yMode val="edge"/>
          <c:x val="4.9655724852575245E-2"/>
          <c:y val="0.14309413580246916"/>
          <c:w val="0.92869925350240312"/>
          <c:h val="0.67915360406338099"/>
        </c:manualLayout>
      </c:layout>
      <c:barChart>
        <c:barDir val="col"/>
        <c:grouping val="clustered"/>
        <c:varyColors val="0"/>
        <c:ser>
          <c:idx val="0"/>
          <c:order val="0"/>
          <c:tx>
            <c:strRef>
              <c:f>Sheet1!$K$32</c:f>
              <c:strCache>
                <c:ptCount val="1"/>
                <c:pt idx="0">
                  <c:v>10µM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errBars>
            <c:errBarType val="both"/>
            <c:errValType val="cust"/>
            <c:noEndCap val="0"/>
            <c:plus>
              <c:numLit>
                <c:formatCode>General</c:formatCode>
                <c:ptCount val="1"/>
                <c:pt idx="0">
                  <c:v>1</c:v>
                </c:pt>
              </c:numLit>
            </c:plus>
            <c:minus>
              <c:numLit>
                <c:formatCode>General</c:formatCode>
                <c:ptCount val="1"/>
                <c:pt idx="0">
                  <c:v>1</c:v>
                </c:pt>
              </c:numLit>
            </c:minus>
            <c:spPr>
              <a:noFill/>
              <a:ln w="9525" cap="flat" cmpd="sng" algn="ctr">
                <a:solidFill>
                  <a:schemeClr val="tx1">
                    <a:lumMod val="65000"/>
                    <a:lumOff val="35000"/>
                  </a:schemeClr>
                </a:solidFill>
                <a:round/>
              </a:ln>
              <a:effectLst/>
            </c:spPr>
          </c:errBars>
          <c:cat>
            <c:strRef>
              <c:f>Sheet1!$J$33:$J$42</c:f>
              <c:strCache>
                <c:ptCount val="10"/>
                <c:pt idx="0">
                  <c:v>c</c:v>
                </c:pt>
                <c:pt idx="1">
                  <c:v>C-01</c:v>
                </c:pt>
                <c:pt idx="2">
                  <c:v>C-02</c:v>
                </c:pt>
                <c:pt idx="3">
                  <c:v>C-03</c:v>
                </c:pt>
                <c:pt idx="4">
                  <c:v>C-04</c:v>
                </c:pt>
                <c:pt idx="5">
                  <c:v>C-05</c:v>
                </c:pt>
                <c:pt idx="6">
                  <c:v>C-06</c:v>
                </c:pt>
                <c:pt idx="7">
                  <c:v>C-07</c:v>
                </c:pt>
                <c:pt idx="8">
                  <c:v>C-08</c:v>
                </c:pt>
                <c:pt idx="9">
                  <c:v>C-09</c:v>
                </c:pt>
              </c:strCache>
            </c:strRef>
          </c:cat>
          <c:val>
            <c:numRef>
              <c:f>Sheet1!$K$33:$K$42</c:f>
              <c:numCache>
                <c:formatCode>General</c:formatCode>
                <c:ptCount val="10"/>
                <c:pt idx="0">
                  <c:v>100.1002004008016</c:v>
                </c:pt>
                <c:pt idx="1">
                  <c:v>67.946718519547346</c:v>
                </c:pt>
                <c:pt idx="2">
                  <c:v>77.009762098454331</c:v>
                </c:pt>
                <c:pt idx="3">
                  <c:v>88.148254705230045</c:v>
                </c:pt>
                <c:pt idx="4">
                  <c:v>106.21562156215623</c:v>
                </c:pt>
                <c:pt idx="5">
                  <c:v>103.18374923664712</c:v>
                </c:pt>
                <c:pt idx="6">
                  <c:v>92.41631778408302</c:v>
                </c:pt>
                <c:pt idx="7">
                  <c:v>64.923653688014099</c:v>
                </c:pt>
                <c:pt idx="8">
                  <c:v>114.80007319369213</c:v>
                </c:pt>
                <c:pt idx="9">
                  <c:v>94.293438361872248</c:v>
                </c:pt>
              </c:numCache>
            </c:numRef>
          </c:val>
        </c:ser>
        <c:ser>
          <c:idx val="1"/>
          <c:order val="1"/>
          <c:tx>
            <c:strRef>
              <c:f>Sheet1!$L$32</c:f>
              <c:strCache>
                <c:ptCount val="1"/>
                <c:pt idx="0">
                  <c:v>50µM</c:v>
                </c:pt>
              </c:strCache>
            </c:strRef>
          </c:tx>
          <c:spPr>
            <a:solidFill>
              <a:schemeClr val="accent2"/>
            </a:solidFill>
            <a:ln>
              <a:noFill/>
            </a:ln>
            <a:effectLst/>
          </c:spPr>
          <c:invertIfNegative val="0"/>
          <c:errBars>
            <c:errBarType val="both"/>
            <c:errValType val="cust"/>
            <c:noEndCap val="0"/>
            <c:plus>
              <c:numRef>
                <c:f>Sheet1!$N$30:$W$30</c:f>
                <c:numCache>
                  <c:formatCode>General</c:formatCode>
                  <c:ptCount val="10"/>
                  <c:pt idx="0">
                    <c:v>3.6076894991319477E-5</c:v>
                  </c:pt>
                  <c:pt idx="1">
                    <c:v>0.20641607216985255</c:v>
                  </c:pt>
                  <c:pt idx="2">
                    <c:v>1.4195119588367673</c:v>
                  </c:pt>
                  <c:pt idx="3">
                    <c:v>2.2181391610044092</c:v>
                  </c:pt>
                  <c:pt idx="4">
                    <c:v>3.4614136115642964</c:v>
                  </c:pt>
                  <c:pt idx="5">
                    <c:v>0.40079516605253895</c:v>
                  </c:pt>
                  <c:pt idx="6">
                    <c:v>3.8688809125541201</c:v>
                  </c:pt>
                  <c:pt idx="7">
                    <c:v>0.63957049764064966</c:v>
                  </c:pt>
                  <c:pt idx="8">
                    <c:v>1.6778870687464778</c:v>
                  </c:pt>
                  <c:pt idx="9">
                    <c:v>0.67434010105100661</c:v>
                  </c:pt>
                </c:numCache>
              </c:numRef>
            </c:plus>
            <c:minus>
              <c:numRef>
                <c:f>Sheet1!$N$30:$W$30</c:f>
                <c:numCache>
                  <c:formatCode>General</c:formatCode>
                  <c:ptCount val="10"/>
                  <c:pt idx="0">
                    <c:v>3.6076894991319477E-5</c:v>
                  </c:pt>
                  <c:pt idx="1">
                    <c:v>0.20641607216985255</c:v>
                  </c:pt>
                  <c:pt idx="2">
                    <c:v>1.4195119588367673</c:v>
                  </c:pt>
                  <c:pt idx="3">
                    <c:v>2.2181391610044092</c:v>
                  </c:pt>
                  <c:pt idx="4">
                    <c:v>3.4614136115642964</c:v>
                  </c:pt>
                  <c:pt idx="5">
                    <c:v>0.40079516605253895</c:v>
                  </c:pt>
                  <c:pt idx="6">
                    <c:v>3.8688809125541201</c:v>
                  </c:pt>
                  <c:pt idx="7">
                    <c:v>0.63957049764064966</c:v>
                  </c:pt>
                  <c:pt idx="8">
                    <c:v>1.6778870687464778</c:v>
                  </c:pt>
                  <c:pt idx="9">
                    <c:v>0.67434010105100661</c:v>
                  </c:pt>
                </c:numCache>
              </c:numRef>
            </c:minus>
            <c:spPr>
              <a:noFill/>
              <a:ln w="9525" cap="flat" cmpd="sng" algn="ctr">
                <a:solidFill>
                  <a:schemeClr val="tx1">
                    <a:lumMod val="65000"/>
                    <a:lumOff val="35000"/>
                  </a:schemeClr>
                </a:solidFill>
                <a:round/>
              </a:ln>
              <a:effectLst/>
            </c:spPr>
          </c:errBars>
          <c:cat>
            <c:strRef>
              <c:f>Sheet1!$J$33:$J$42</c:f>
              <c:strCache>
                <c:ptCount val="10"/>
                <c:pt idx="0">
                  <c:v>c</c:v>
                </c:pt>
                <c:pt idx="1">
                  <c:v>C-01</c:v>
                </c:pt>
                <c:pt idx="2">
                  <c:v>C-02</c:v>
                </c:pt>
                <c:pt idx="3">
                  <c:v>C-03</c:v>
                </c:pt>
                <c:pt idx="4">
                  <c:v>C-04</c:v>
                </c:pt>
                <c:pt idx="5">
                  <c:v>C-05</c:v>
                </c:pt>
                <c:pt idx="6">
                  <c:v>C-06</c:v>
                </c:pt>
                <c:pt idx="7">
                  <c:v>C-07</c:v>
                </c:pt>
                <c:pt idx="8">
                  <c:v>C-08</c:v>
                </c:pt>
                <c:pt idx="9">
                  <c:v>C-09</c:v>
                </c:pt>
              </c:strCache>
            </c:strRef>
          </c:cat>
          <c:val>
            <c:numRef>
              <c:f>Sheet1!$L$33:$L$42</c:f>
              <c:numCache>
                <c:formatCode>General</c:formatCode>
                <c:ptCount val="10"/>
                <c:pt idx="0">
                  <c:v>100.00002551021709</c:v>
                </c:pt>
                <c:pt idx="1">
                  <c:v>57.952110146291446</c:v>
                </c:pt>
                <c:pt idx="2">
                  <c:v>64.30240923637794</c:v>
                </c:pt>
                <c:pt idx="3">
                  <c:v>75.26831265395154</c:v>
                </c:pt>
                <c:pt idx="4">
                  <c:v>93.878990721230508</c:v>
                </c:pt>
                <c:pt idx="5">
                  <c:v>97.834475158899977</c:v>
                </c:pt>
                <c:pt idx="6">
                  <c:v>83.296977521352673</c:v>
                </c:pt>
                <c:pt idx="7">
                  <c:v>59.329825695918892</c:v>
                </c:pt>
                <c:pt idx="8">
                  <c:v>101.33955764739234</c:v>
                </c:pt>
                <c:pt idx="9">
                  <c:v>81.308925554861645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156253520"/>
        <c:axId val="156252344"/>
      </c:barChart>
      <c:catAx>
        <c:axId val="156253520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56252344"/>
        <c:crosses val="autoZero"/>
        <c:auto val="1"/>
        <c:lblAlgn val="ctr"/>
        <c:lblOffset val="100"/>
        <c:noMultiLvlLbl val="0"/>
      </c:catAx>
      <c:valAx>
        <c:axId val="156252344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56253520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errBars>
            <c:errBarType val="both"/>
            <c:errValType val="cust"/>
            <c:noEndCap val="0"/>
            <c:plus>
              <c:numRef>
                <c:f>Sheet3!$AE$4:$AE$9</c:f>
                <c:numCache>
                  <c:formatCode>General</c:formatCode>
                  <c:ptCount val="6"/>
                  <c:pt idx="0">
                    <c:v>0</c:v>
                  </c:pt>
                  <c:pt idx="1">
                    <c:v>9.2503340203184194</c:v>
                  </c:pt>
                  <c:pt idx="2">
                    <c:v>6.3248846237048761</c:v>
                  </c:pt>
                  <c:pt idx="3">
                    <c:v>3.342185379469742</c:v>
                  </c:pt>
                  <c:pt idx="4">
                    <c:v>0.99261888066283277</c:v>
                  </c:pt>
                  <c:pt idx="5">
                    <c:v>1.2717863326077408</c:v>
                  </c:pt>
                </c:numCache>
              </c:numRef>
            </c:plus>
            <c:minus>
              <c:numRef>
                <c:f>Sheet3!$AE$4:$AE$9</c:f>
                <c:numCache>
                  <c:formatCode>General</c:formatCode>
                  <c:ptCount val="6"/>
                  <c:pt idx="0">
                    <c:v>0</c:v>
                  </c:pt>
                  <c:pt idx="1">
                    <c:v>9.2503340203184194</c:v>
                  </c:pt>
                  <c:pt idx="2">
                    <c:v>6.3248846237048761</c:v>
                  </c:pt>
                  <c:pt idx="3">
                    <c:v>3.342185379469742</c:v>
                  </c:pt>
                  <c:pt idx="4">
                    <c:v>0.99261888066283277</c:v>
                  </c:pt>
                  <c:pt idx="5">
                    <c:v>1.2717863326077408</c:v>
                  </c:pt>
                </c:numCache>
              </c:numRef>
            </c:minus>
            <c:spPr>
              <a:noFill/>
              <a:ln w="9525" cap="flat" cmpd="sng" algn="ctr">
                <a:solidFill>
                  <a:schemeClr val="tx1">
                    <a:lumMod val="65000"/>
                    <a:lumOff val="35000"/>
                  </a:schemeClr>
                </a:solidFill>
                <a:round/>
              </a:ln>
              <a:effectLst/>
            </c:spPr>
          </c:errBars>
          <c:cat>
            <c:strRef>
              <c:f>Sheet3!$AC$4:$AC$9</c:f>
              <c:strCache>
                <c:ptCount val="6"/>
                <c:pt idx="0">
                  <c:v>0µM</c:v>
                </c:pt>
                <c:pt idx="1">
                  <c:v>31.25µM</c:v>
                </c:pt>
                <c:pt idx="2">
                  <c:v>62.5µM</c:v>
                </c:pt>
                <c:pt idx="3">
                  <c:v>125µM</c:v>
                </c:pt>
                <c:pt idx="4">
                  <c:v>250µM</c:v>
                </c:pt>
                <c:pt idx="5">
                  <c:v>500µM</c:v>
                </c:pt>
              </c:strCache>
            </c:strRef>
          </c:cat>
          <c:val>
            <c:numRef>
              <c:f>Sheet3!$AD$4:$AD$9</c:f>
              <c:numCache>
                <c:formatCode>General</c:formatCode>
                <c:ptCount val="6"/>
                <c:pt idx="0">
                  <c:v>100</c:v>
                </c:pt>
                <c:pt idx="1">
                  <c:v>113.49532673122474</c:v>
                </c:pt>
                <c:pt idx="2">
                  <c:v>95.250107854746602</c:v>
                </c:pt>
                <c:pt idx="3">
                  <c:v>78.554140024422111</c:v>
                </c:pt>
                <c:pt idx="4">
                  <c:v>30.018177706673537</c:v>
                </c:pt>
                <c:pt idx="5">
                  <c:v>17.041609368832525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157586400"/>
        <c:axId val="157589928"/>
      </c:barChart>
      <c:catAx>
        <c:axId val="157586400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57589928"/>
        <c:crosses val="autoZero"/>
        <c:auto val="1"/>
        <c:lblAlgn val="ctr"/>
        <c:lblOffset val="100"/>
        <c:noMultiLvlLbl val="0"/>
      </c:catAx>
      <c:valAx>
        <c:axId val="157589928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57586400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errBars>
            <c:errBarType val="both"/>
            <c:errValType val="cust"/>
            <c:noEndCap val="0"/>
            <c:plus>
              <c:numRef>
                <c:f>Sheet3!$AE$18:$AE$23</c:f>
                <c:numCache>
                  <c:formatCode>General</c:formatCode>
                  <c:ptCount val="6"/>
                  <c:pt idx="0">
                    <c:v>2.0097183471152322E-14</c:v>
                  </c:pt>
                  <c:pt idx="1">
                    <c:v>1.3236318194700101</c:v>
                  </c:pt>
                  <c:pt idx="2">
                    <c:v>0.85271165486696177</c:v>
                  </c:pt>
                  <c:pt idx="3">
                    <c:v>3.6864743053329971</c:v>
                  </c:pt>
                  <c:pt idx="4">
                    <c:v>1.7414289122399076</c:v>
                  </c:pt>
                  <c:pt idx="5">
                    <c:v>2.0923440421207862</c:v>
                  </c:pt>
                </c:numCache>
              </c:numRef>
            </c:plus>
            <c:minus>
              <c:numRef>
                <c:f>Sheet3!$AE$18:$AE$23</c:f>
                <c:numCache>
                  <c:formatCode>General</c:formatCode>
                  <c:ptCount val="6"/>
                  <c:pt idx="0">
                    <c:v>2.0097183471152322E-14</c:v>
                  </c:pt>
                  <c:pt idx="1">
                    <c:v>1.3236318194700101</c:v>
                  </c:pt>
                  <c:pt idx="2">
                    <c:v>0.85271165486696177</c:v>
                  </c:pt>
                  <c:pt idx="3">
                    <c:v>3.6864743053329971</c:v>
                  </c:pt>
                  <c:pt idx="4">
                    <c:v>1.7414289122399076</c:v>
                  </c:pt>
                  <c:pt idx="5">
                    <c:v>2.0923440421207862</c:v>
                  </c:pt>
                </c:numCache>
              </c:numRef>
            </c:minus>
            <c:spPr>
              <a:noFill/>
              <a:ln w="9525" cap="flat" cmpd="sng" algn="ctr">
                <a:solidFill>
                  <a:schemeClr val="tx1">
                    <a:lumMod val="65000"/>
                    <a:lumOff val="35000"/>
                  </a:schemeClr>
                </a:solidFill>
                <a:round/>
              </a:ln>
              <a:effectLst/>
            </c:spPr>
          </c:errBars>
          <c:cat>
            <c:strRef>
              <c:f>Sheet3!$AC$18:$AC$23</c:f>
              <c:strCache>
                <c:ptCount val="6"/>
                <c:pt idx="0">
                  <c:v>0µM</c:v>
                </c:pt>
                <c:pt idx="1">
                  <c:v>31.25µM</c:v>
                </c:pt>
                <c:pt idx="2">
                  <c:v>62.5µM</c:v>
                </c:pt>
                <c:pt idx="3">
                  <c:v>125µM</c:v>
                </c:pt>
                <c:pt idx="4">
                  <c:v>250µM</c:v>
                </c:pt>
                <c:pt idx="5">
                  <c:v>500µM</c:v>
                </c:pt>
              </c:strCache>
            </c:strRef>
          </c:cat>
          <c:val>
            <c:numRef>
              <c:f>Sheet3!$AD$18:$AD$23</c:f>
              <c:numCache>
                <c:formatCode>General</c:formatCode>
                <c:ptCount val="6"/>
                <c:pt idx="0">
                  <c:v>100</c:v>
                </c:pt>
                <c:pt idx="1">
                  <c:v>103.47967402516419</c:v>
                </c:pt>
                <c:pt idx="2">
                  <c:v>92.064162282505023</c:v>
                </c:pt>
                <c:pt idx="3">
                  <c:v>53.780231597651074</c:v>
                </c:pt>
                <c:pt idx="4">
                  <c:v>24.156189485819151</c:v>
                </c:pt>
                <c:pt idx="5">
                  <c:v>15.659104119312557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157585224"/>
        <c:axId val="157585616"/>
      </c:barChart>
      <c:catAx>
        <c:axId val="157585224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57585616"/>
        <c:crosses val="autoZero"/>
        <c:auto val="1"/>
        <c:lblAlgn val="ctr"/>
        <c:lblOffset val="100"/>
        <c:noMultiLvlLbl val="0"/>
      </c:catAx>
      <c:valAx>
        <c:axId val="157585616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57585224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errBars>
            <c:errBarType val="both"/>
            <c:errValType val="cust"/>
            <c:noEndCap val="0"/>
            <c:plus>
              <c:numRef>
                <c:f>Sheet3!$X$32:$X$37</c:f>
                <c:numCache>
                  <c:formatCode>General</c:formatCode>
                  <c:ptCount val="6"/>
                  <c:pt idx="0">
                    <c:v>2.0097183471152322E-14</c:v>
                  </c:pt>
                  <c:pt idx="1">
                    <c:v>0.82233442593620065</c:v>
                  </c:pt>
                  <c:pt idx="2">
                    <c:v>0.57952136747684646</c:v>
                  </c:pt>
                  <c:pt idx="3">
                    <c:v>2.1134312985135359</c:v>
                  </c:pt>
                  <c:pt idx="4">
                    <c:v>1.5421781855996344</c:v>
                  </c:pt>
                  <c:pt idx="5">
                    <c:v>6.1528008136533439</c:v>
                  </c:pt>
                </c:numCache>
              </c:numRef>
            </c:plus>
            <c:minus>
              <c:numRef>
                <c:f>Sheet3!$X$32:$X$37</c:f>
                <c:numCache>
                  <c:formatCode>General</c:formatCode>
                  <c:ptCount val="6"/>
                  <c:pt idx="0">
                    <c:v>2.0097183471152322E-14</c:v>
                  </c:pt>
                  <c:pt idx="1">
                    <c:v>0.82233442593620065</c:v>
                  </c:pt>
                  <c:pt idx="2">
                    <c:v>0.57952136747684646</c:v>
                  </c:pt>
                  <c:pt idx="3">
                    <c:v>2.1134312985135359</c:v>
                  </c:pt>
                  <c:pt idx="4">
                    <c:v>1.5421781855996344</c:v>
                  </c:pt>
                  <c:pt idx="5">
                    <c:v>6.1528008136533439</c:v>
                  </c:pt>
                </c:numCache>
              </c:numRef>
            </c:minus>
            <c:spPr>
              <a:noFill/>
              <a:ln w="9525" cap="flat" cmpd="sng" algn="ctr">
                <a:solidFill>
                  <a:schemeClr val="tx1">
                    <a:lumMod val="65000"/>
                    <a:lumOff val="35000"/>
                  </a:schemeClr>
                </a:solidFill>
                <a:round/>
              </a:ln>
              <a:effectLst/>
            </c:spPr>
          </c:errBars>
          <c:cat>
            <c:strRef>
              <c:f>Sheet3!$V$32:$V$37</c:f>
              <c:strCache>
                <c:ptCount val="6"/>
                <c:pt idx="0">
                  <c:v>0µM</c:v>
                </c:pt>
                <c:pt idx="1">
                  <c:v>31.25µM</c:v>
                </c:pt>
                <c:pt idx="2">
                  <c:v>62.5µM</c:v>
                </c:pt>
                <c:pt idx="3">
                  <c:v>125µM</c:v>
                </c:pt>
                <c:pt idx="4">
                  <c:v>250µM</c:v>
                </c:pt>
                <c:pt idx="5">
                  <c:v>500µM</c:v>
                </c:pt>
              </c:strCache>
            </c:strRef>
          </c:cat>
          <c:val>
            <c:numRef>
              <c:f>Sheet3!$W$32:$W$37</c:f>
              <c:numCache>
                <c:formatCode>General</c:formatCode>
                <c:ptCount val="6"/>
                <c:pt idx="0">
                  <c:v>100.00000000000001</c:v>
                </c:pt>
                <c:pt idx="1">
                  <c:v>103.13885529816297</c:v>
                </c:pt>
                <c:pt idx="2">
                  <c:v>98.93447880629661</c:v>
                </c:pt>
                <c:pt idx="3">
                  <c:v>85.035405209308209</c:v>
                </c:pt>
                <c:pt idx="4">
                  <c:v>59.910156783983012</c:v>
                </c:pt>
                <c:pt idx="5">
                  <c:v>44.632919378752675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157589144"/>
        <c:axId val="157591496"/>
      </c:barChart>
      <c:catAx>
        <c:axId val="157589144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57591496"/>
        <c:crosses val="autoZero"/>
        <c:auto val="1"/>
        <c:lblAlgn val="ctr"/>
        <c:lblOffset val="100"/>
        <c:noMultiLvlLbl val="0"/>
      </c:catAx>
      <c:valAx>
        <c:axId val="157591496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57589144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barChart>
        <c:barDir val="col"/>
        <c:grouping val="stacked"/>
        <c:varyColors val="0"/>
        <c:ser>
          <c:idx val="0"/>
          <c:order val="0"/>
          <c:spPr>
            <a:gradFill rotWithShape="1">
              <a:gsLst>
                <a:gs pos="0">
                  <a:schemeClr val="accent1">
                    <a:shade val="51000"/>
                    <a:satMod val="130000"/>
                  </a:schemeClr>
                </a:gs>
                <a:gs pos="80000">
                  <a:schemeClr val="accent1">
                    <a:shade val="93000"/>
                    <a:satMod val="130000"/>
                  </a:schemeClr>
                </a:gs>
                <a:gs pos="100000">
                  <a:schemeClr val="accent1">
                    <a:shade val="94000"/>
                    <a:satMod val="135000"/>
                  </a:schemeClr>
                </a:gs>
              </a:gsLst>
              <a:lin ang="16200000" scaled="0"/>
            </a:gradFill>
            <a:ln>
              <a:noFill/>
            </a:ln>
            <a:effectLst>
              <a:outerShdw blurRad="40000" dist="23000" dir="5400000" rotWithShape="0">
                <a:srgbClr val="000000">
                  <a:alpha val="35000"/>
                </a:srgbClr>
              </a:outerShdw>
            </a:effectLst>
            <a:scene3d>
              <a:camera prst="orthographicFront">
                <a:rot lat="0" lon="0" rev="0"/>
              </a:camera>
              <a:lightRig rig="threePt" dir="t">
                <a:rot lat="0" lon="0" rev="1200000"/>
              </a:lightRig>
            </a:scene3d>
            <a:sp3d>
              <a:bevelT w="63500" h="25400"/>
            </a:sp3d>
          </c:spPr>
          <c:invertIfNegative val="0"/>
          <c:cat>
            <c:strRef>
              <c:f>Sheet2!$B$28:$G$28</c:f>
              <c:strCache>
                <c:ptCount val="6"/>
                <c:pt idx="0">
                  <c:v>CON</c:v>
                </c:pt>
                <c:pt idx="1">
                  <c:v>CORT</c:v>
                </c:pt>
                <c:pt idx="2">
                  <c:v>DHF</c:v>
                </c:pt>
                <c:pt idx="3">
                  <c:v>DHF/CORT</c:v>
                </c:pt>
                <c:pt idx="4">
                  <c:v>SGR003</c:v>
                </c:pt>
                <c:pt idx="5">
                  <c:v>SGR003/C</c:v>
                </c:pt>
              </c:strCache>
            </c:strRef>
          </c:cat>
          <c:val>
            <c:numRef>
              <c:f>Sheet2!$B$29:$G$29</c:f>
              <c:numCache>
                <c:formatCode>General</c:formatCode>
                <c:ptCount val="6"/>
                <c:pt idx="0">
                  <c:v>100.00001950839622</c:v>
                </c:pt>
                <c:pt idx="1">
                  <c:v>45.593407887997387</c:v>
                </c:pt>
                <c:pt idx="2">
                  <c:v>108.35934208782942</c:v>
                </c:pt>
                <c:pt idx="3">
                  <c:v>99.417353241720519</c:v>
                </c:pt>
                <c:pt idx="4">
                  <c:v>101.89345540662541</c:v>
                </c:pt>
                <c:pt idx="5">
                  <c:v>96.139688685319143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overlap val="100"/>
        <c:axId val="157589536"/>
        <c:axId val="157591104"/>
      </c:barChart>
      <c:catAx>
        <c:axId val="157589536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12700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57591104"/>
        <c:crosses val="autoZero"/>
        <c:auto val="1"/>
        <c:lblAlgn val="ctr"/>
        <c:lblOffset val="100"/>
        <c:noMultiLvlLbl val="0"/>
      </c:catAx>
      <c:valAx>
        <c:axId val="157591104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57589536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7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600" b="1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barChart>
        <c:barDir val="col"/>
        <c:grouping val="stacked"/>
        <c:varyColors val="0"/>
        <c:ser>
          <c:idx val="0"/>
          <c:order val="0"/>
          <c:spPr>
            <a:gradFill rotWithShape="1">
              <a:gsLst>
                <a:gs pos="0">
                  <a:schemeClr val="accent1">
                    <a:shade val="51000"/>
                    <a:satMod val="130000"/>
                  </a:schemeClr>
                </a:gs>
                <a:gs pos="80000">
                  <a:schemeClr val="accent1">
                    <a:shade val="93000"/>
                    <a:satMod val="130000"/>
                  </a:schemeClr>
                </a:gs>
                <a:gs pos="100000">
                  <a:schemeClr val="accent1">
                    <a:shade val="94000"/>
                    <a:satMod val="135000"/>
                  </a:schemeClr>
                </a:gs>
              </a:gsLst>
              <a:lin ang="16200000" scaled="0"/>
            </a:gradFill>
            <a:ln>
              <a:noFill/>
            </a:ln>
            <a:effectLst>
              <a:outerShdw blurRad="40000" dist="23000" dir="5400000" rotWithShape="0">
                <a:srgbClr val="000000">
                  <a:alpha val="35000"/>
                </a:srgbClr>
              </a:outerShdw>
            </a:effectLst>
            <a:scene3d>
              <a:camera prst="orthographicFront">
                <a:rot lat="0" lon="0" rev="0"/>
              </a:camera>
              <a:lightRig rig="threePt" dir="t">
                <a:rot lat="0" lon="0" rev="1200000"/>
              </a:lightRig>
            </a:scene3d>
            <a:sp3d>
              <a:bevelT w="63500" h="25400"/>
            </a:sp3d>
          </c:spPr>
          <c:invertIfNegative val="0"/>
          <c:errBars>
            <c:errBarType val="both"/>
            <c:errValType val="cust"/>
            <c:noEndCap val="0"/>
            <c:plus>
              <c:numRef>
                <c:f>Sheet2!$I$30:$N$30</c:f>
                <c:numCache>
                  <c:formatCode>General</c:formatCode>
                  <c:ptCount val="6"/>
                  <c:pt idx="0">
                    <c:v>0</c:v>
                  </c:pt>
                  <c:pt idx="1">
                    <c:v>0.84866860671049071</c:v>
                  </c:pt>
                  <c:pt idx="2">
                    <c:v>0.17246506858208868</c:v>
                  </c:pt>
                  <c:pt idx="3">
                    <c:v>3.9200035459995899</c:v>
                  </c:pt>
                  <c:pt idx="4">
                    <c:v>0.93262501830151945</c:v>
                  </c:pt>
                  <c:pt idx="5">
                    <c:v>2.5255207158315534</c:v>
                  </c:pt>
                </c:numCache>
              </c:numRef>
            </c:plus>
            <c:minus>
              <c:numRef>
                <c:f>Sheet2!$I$30:$N$30</c:f>
                <c:numCache>
                  <c:formatCode>General</c:formatCode>
                  <c:ptCount val="6"/>
                  <c:pt idx="0">
                    <c:v>0</c:v>
                  </c:pt>
                  <c:pt idx="1">
                    <c:v>0.84866860671049071</c:v>
                  </c:pt>
                  <c:pt idx="2">
                    <c:v>0.17246506858208868</c:v>
                  </c:pt>
                  <c:pt idx="3">
                    <c:v>3.9200035459995899</c:v>
                  </c:pt>
                  <c:pt idx="4">
                    <c:v>0.93262501830151945</c:v>
                  </c:pt>
                  <c:pt idx="5">
                    <c:v>2.5255207158315534</c:v>
                  </c:pt>
                </c:numCache>
              </c:numRef>
            </c:minus>
            <c:spPr>
              <a:noFill/>
              <a:ln w="9525" cap="flat" cmpd="sng" algn="ctr">
                <a:solidFill>
                  <a:schemeClr val="tx1">
                    <a:lumMod val="65000"/>
                    <a:lumOff val="35000"/>
                  </a:schemeClr>
                </a:solidFill>
                <a:round/>
              </a:ln>
              <a:effectLst/>
            </c:spPr>
          </c:errBars>
          <c:cat>
            <c:strRef>
              <c:f>Sheet2!$I$28:$N$28</c:f>
              <c:strCache>
                <c:ptCount val="6"/>
                <c:pt idx="0">
                  <c:v>CON</c:v>
                </c:pt>
                <c:pt idx="1">
                  <c:v>CORT</c:v>
                </c:pt>
                <c:pt idx="2">
                  <c:v>DHF</c:v>
                </c:pt>
                <c:pt idx="3">
                  <c:v>DHF/CORT</c:v>
                </c:pt>
                <c:pt idx="4">
                  <c:v>SGR00A</c:v>
                </c:pt>
                <c:pt idx="5">
                  <c:v>SGR00A/C</c:v>
                </c:pt>
              </c:strCache>
            </c:strRef>
          </c:cat>
          <c:val>
            <c:numRef>
              <c:f>Sheet2!$I$29:$N$29</c:f>
              <c:numCache>
                <c:formatCode>General</c:formatCode>
                <c:ptCount val="6"/>
                <c:pt idx="0">
                  <c:v>100</c:v>
                </c:pt>
                <c:pt idx="1">
                  <c:v>48.790144575653905</c:v>
                </c:pt>
                <c:pt idx="2">
                  <c:v>100.1219512195122</c:v>
                </c:pt>
                <c:pt idx="3">
                  <c:v>95.15496817864107</c:v>
                </c:pt>
                <c:pt idx="4">
                  <c:v>101.45214840157452</c:v>
                </c:pt>
                <c:pt idx="5">
                  <c:v>93.641016444101098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overlap val="100"/>
        <c:axId val="157590712"/>
        <c:axId val="158047912"/>
      </c:barChart>
      <c:catAx>
        <c:axId val="157590712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12700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58047912"/>
        <c:crosses val="autoZero"/>
        <c:auto val="1"/>
        <c:lblAlgn val="ctr"/>
        <c:lblOffset val="100"/>
        <c:noMultiLvlLbl val="0"/>
      </c:catAx>
      <c:valAx>
        <c:axId val="158047912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57590712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8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0.10702537182852144"/>
          <c:y val="7.407407407407407E-2"/>
          <c:w val="0.89019685039370078"/>
          <c:h val="0.8416746864975212"/>
        </c:manualLayout>
      </c:layout>
      <c:barChart>
        <c:barDir val="col"/>
        <c:grouping val="stacked"/>
        <c:varyColors val="0"/>
        <c:ser>
          <c:idx val="0"/>
          <c:order val="0"/>
          <c:spPr>
            <a:gradFill rotWithShape="1">
              <a:gsLst>
                <a:gs pos="0">
                  <a:schemeClr val="accent1">
                    <a:shade val="51000"/>
                    <a:satMod val="130000"/>
                  </a:schemeClr>
                </a:gs>
                <a:gs pos="80000">
                  <a:schemeClr val="accent1">
                    <a:shade val="93000"/>
                    <a:satMod val="130000"/>
                  </a:schemeClr>
                </a:gs>
                <a:gs pos="100000">
                  <a:schemeClr val="accent1">
                    <a:shade val="94000"/>
                    <a:satMod val="135000"/>
                  </a:schemeClr>
                </a:gs>
              </a:gsLst>
              <a:lin ang="16200000" scaled="0"/>
            </a:gradFill>
            <a:ln>
              <a:noFill/>
            </a:ln>
            <a:effectLst>
              <a:outerShdw blurRad="40000" dist="23000" dir="5400000" rotWithShape="0">
                <a:srgbClr val="000000">
                  <a:alpha val="35000"/>
                </a:srgbClr>
              </a:outerShdw>
            </a:effectLst>
            <a:scene3d>
              <a:camera prst="orthographicFront">
                <a:rot lat="0" lon="0" rev="0"/>
              </a:camera>
              <a:lightRig rig="threePt" dir="t">
                <a:rot lat="0" lon="0" rev="1200000"/>
              </a:lightRig>
            </a:scene3d>
            <a:sp3d>
              <a:bevelT w="63500" h="25400"/>
            </a:sp3d>
          </c:spPr>
          <c:invertIfNegative val="0"/>
          <c:errBars>
            <c:errBarType val="both"/>
            <c:errValType val="cust"/>
            <c:noEndCap val="0"/>
            <c:plus>
              <c:numRef>
                <c:f>Sheet2!$P$30:$U$30</c:f>
                <c:numCache>
                  <c:formatCode>General</c:formatCode>
                  <c:ptCount val="6"/>
                  <c:pt idx="0">
                    <c:v>2.0097183471152322E-14</c:v>
                  </c:pt>
                  <c:pt idx="1">
                    <c:v>0.31289958765832387</c:v>
                  </c:pt>
                  <c:pt idx="2">
                    <c:v>6.0276063171252225</c:v>
                  </c:pt>
                  <c:pt idx="3">
                    <c:v>2.3033606332512426</c:v>
                  </c:pt>
                  <c:pt idx="4">
                    <c:v>1.3351616724654856</c:v>
                  </c:pt>
                  <c:pt idx="5">
                    <c:v>1.6473823852787954</c:v>
                  </c:pt>
                </c:numCache>
              </c:numRef>
            </c:plus>
            <c:minus>
              <c:numRef>
                <c:f>Sheet2!$P$30:$U$30</c:f>
                <c:numCache>
                  <c:formatCode>General</c:formatCode>
                  <c:ptCount val="6"/>
                  <c:pt idx="0">
                    <c:v>2.0097183471152322E-14</c:v>
                  </c:pt>
                  <c:pt idx="1">
                    <c:v>0.31289958765832387</c:v>
                  </c:pt>
                  <c:pt idx="2">
                    <c:v>6.0276063171252225</c:v>
                  </c:pt>
                  <c:pt idx="3">
                    <c:v>2.3033606332512426</c:v>
                  </c:pt>
                  <c:pt idx="4">
                    <c:v>1.3351616724654856</c:v>
                  </c:pt>
                  <c:pt idx="5">
                    <c:v>1.6473823852787954</c:v>
                  </c:pt>
                </c:numCache>
              </c:numRef>
            </c:minus>
            <c:spPr>
              <a:noFill/>
              <a:ln w="9525" cap="flat" cmpd="sng" algn="ctr">
                <a:solidFill>
                  <a:schemeClr val="tx1">
                    <a:lumMod val="65000"/>
                    <a:lumOff val="35000"/>
                  </a:schemeClr>
                </a:solidFill>
                <a:round/>
              </a:ln>
              <a:effectLst/>
            </c:spPr>
          </c:errBars>
          <c:cat>
            <c:strRef>
              <c:f>Sheet2!$P$28:$U$28</c:f>
              <c:strCache>
                <c:ptCount val="6"/>
                <c:pt idx="0">
                  <c:v>CON</c:v>
                </c:pt>
                <c:pt idx="1">
                  <c:v>CORT</c:v>
                </c:pt>
                <c:pt idx="2">
                  <c:v>DHF</c:v>
                </c:pt>
                <c:pt idx="3">
                  <c:v>DHF/CORT</c:v>
                </c:pt>
                <c:pt idx="4">
                  <c:v>SGR001B</c:v>
                </c:pt>
                <c:pt idx="5">
                  <c:v>SGR001B</c:v>
                </c:pt>
              </c:strCache>
            </c:strRef>
          </c:cat>
          <c:val>
            <c:numRef>
              <c:f>Sheet2!$P$29:$U$29</c:f>
              <c:numCache>
                <c:formatCode>General</c:formatCode>
                <c:ptCount val="6"/>
                <c:pt idx="0">
                  <c:v>100.00000000000001</c:v>
                </c:pt>
                <c:pt idx="1">
                  <c:v>42.196562062238982</c:v>
                </c:pt>
                <c:pt idx="2">
                  <c:v>104.29750948073087</c:v>
                </c:pt>
                <c:pt idx="3">
                  <c:v>93.069051141397097</c:v>
                </c:pt>
                <c:pt idx="4">
                  <c:v>102.34327882731323</c:v>
                </c:pt>
                <c:pt idx="5">
                  <c:v>94.802202933462496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overlap val="100"/>
        <c:axId val="158044776"/>
        <c:axId val="158043992"/>
      </c:barChart>
      <c:catAx>
        <c:axId val="158044776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12700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58043992"/>
        <c:crosses val="autoZero"/>
        <c:auto val="1"/>
        <c:lblAlgn val="ctr"/>
        <c:lblOffset val="100"/>
        <c:noMultiLvlLbl val="0"/>
      </c:catAx>
      <c:valAx>
        <c:axId val="158043992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58044776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9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barChart>
        <c:barDir val="col"/>
        <c:grouping val="stacked"/>
        <c:varyColors val="0"/>
        <c:ser>
          <c:idx val="0"/>
          <c:order val="0"/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errBars>
            <c:errBarType val="both"/>
            <c:errValType val="cust"/>
            <c:noEndCap val="0"/>
            <c:plus>
              <c:numRef>
                <c:f>Sheet4!$S$2:$S$36</c:f>
                <c:numCache>
                  <c:formatCode>General</c:formatCode>
                  <c:ptCount val="35"/>
                  <c:pt idx="0">
                    <c:v>3.198306843732579E-2</c:v>
                  </c:pt>
                  <c:pt idx="1">
                    <c:v>5.8248748198280346E-2</c:v>
                  </c:pt>
                  <c:pt idx="3">
                    <c:v>4.0803390382009495E-2</c:v>
                  </c:pt>
                  <c:pt idx="4">
                    <c:v>6.8917220876449511E-2</c:v>
                  </c:pt>
                  <c:pt idx="6">
                    <c:v>5.5548777364282882E-2</c:v>
                  </c:pt>
                  <c:pt idx="7">
                    <c:v>5.2719382899777324E-2</c:v>
                  </c:pt>
                  <c:pt idx="9">
                    <c:v>6.4577472852380968E-2</c:v>
                  </c:pt>
                  <c:pt idx="10">
                    <c:v>0.30478667403065168</c:v>
                  </c:pt>
                  <c:pt idx="12">
                    <c:v>8.2853283982391515E-2</c:v>
                  </c:pt>
                  <c:pt idx="13">
                    <c:v>6.5181797049994411E-2</c:v>
                  </c:pt>
                  <c:pt idx="15">
                    <c:v>1.685971530008732E-2</c:v>
                  </c:pt>
                  <c:pt idx="16">
                    <c:v>0.10677507511899324</c:v>
                  </c:pt>
                  <c:pt idx="18">
                    <c:v>0.11620958078689832</c:v>
                  </c:pt>
                  <c:pt idx="19">
                    <c:v>5.4430383671867179E-2</c:v>
                  </c:pt>
                  <c:pt idx="21">
                    <c:v>7.3200637519992562E-3</c:v>
                  </c:pt>
                  <c:pt idx="22">
                    <c:v>0.20008748086774492</c:v>
                  </c:pt>
                  <c:pt idx="24">
                    <c:v>4.8058991527774132E-2</c:v>
                  </c:pt>
                  <c:pt idx="25">
                    <c:v>0.34199805067670597</c:v>
                  </c:pt>
                  <c:pt idx="27">
                    <c:v>2.3084987907007179E-2</c:v>
                  </c:pt>
                  <c:pt idx="28">
                    <c:v>0.12005658388165673</c:v>
                  </c:pt>
                  <c:pt idx="30">
                    <c:v>0.2146304964351525</c:v>
                  </c:pt>
                  <c:pt idx="31">
                    <c:v>0.21852078467123756</c:v>
                  </c:pt>
                  <c:pt idx="33">
                    <c:v>2.3514180118955192E-2</c:v>
                  </c:pt>
                  <c:pt idx="34">
                    <c:v>0.1045031897439818</c:v>
                  </c:pt>
                </c:numCache>
              </c:numRef>
            </c:plus>
            <c:minus>
              <c:numRef>
                <c:f>Sheet4!$S$2:$S$36</c:f>
                <c:numCache>
                  <c:formatCode>General</c:formatCode>
                  <c:ptCount val="35"/>
                  <c:pt idx="0">
                    <c:v>3.198306843732579E-2</c:v>
                  </c:pt>
                  <c:pt idx="1">
                    <c:v>5.8248748198280346E-2</c:v>
                  </c:pt>
                  <c:pt idx="3">
                    <c:v>4.0803390382009495E-2</c:v>
                  </c:pt>
                  <c:pt idx="4">
                    <c:v>6.8917220876449511E-2</c:v>
                  </c:pt>
                  <c:pt idx="6">
                    <c:v>5.5548777364282882E-2</c:v>
                  </c:pt>
                  <c:pt idx="7">
                    <c:v>5.2719382899777324E-2</c:v>
                  </c:pt>
                  <c:pt idx="9">
                    <c:v>6.4577472852380968E-2</c:v>
                  </c:pt>
                  <c:pt idx="10">
                    <c:v>0.30478667403065168</c:v>
                  </c:pt>
                  <c:pt idx="12">
                    <c:v>8.2853283982391515E-2</c:v>
                  </c:pt>
                  <c:pt idx="13">
                    <c:v>6.5181797049994411E-2</c:v>
                  </c:pt>
                  <c:pt idx="15">
                    <c:v>1.685971530008732E-2</c:v>
                  </c:pt>
                  <c:pt idx="16">
                    <c:v>0.10677507511899324</c:v>
                  </c:pt>
                  <c:pt idx="18">
                    <c:v>0.11620958078689832</c:v>
                  </c:pt>
                  <c:pt idx="19">
                    <c:v>5.4430383671867179E-2</c:v>
                  </c:pt>
                  <c:pt idx="21">
                    <c:v>7.3200637519992562E-3</c:v>
                  </c:pt>
                  <c:pt idx="22">
                    <c:v>0.20008748086774492</c:v>
                  </c:pt>
                  <c:pt idx="24">
                    <c:v>4.8058991527774132E-2</c:v>
                  </c:pt>
                  <c:pt idx="25">
                    <c:v>0.34199805067670597</c:v>
                  </c:pt>
                  <c:pt idx="27">
                    <c:v>2.3084987907007179E-2</c:v>
                  </c:pt>
                  <c:pt idx="28">
                    <c:v>0.12005658388165673</c:v>
                  </c:pt>
                  <c:pt idx="30">
                    <c:v>0.2146304964351525</c:v>
                  </c:pt>
                  <c:pt idx="31">
                    <c:v>0.21852078467123756</c:v>
                  </c:pt>
                  <c:pt idx="33">
                    <c:v>2.3514180118955192E-2</c:v>
                  </c:pt>
                  <c:pt idx="34">
                    <c:v>0.1045031897439818</c:v>
                  </c:pt>
                </c:numCache>
              </c:numRef>
            </c:minus>
            <c:spPr>
              <a:noFill/>
              <a:ln w="19050" cap="flat" cmpd="sng" algn="ctr">
                <a:solidFill>
                  <a:schemeClr val="tx1">
                    <a:lumMod val="95000"/>
                    <a:lumOff val="5000"/>
                  </a:schemeClr>
                </a:solidFill>
                <a:round/>
              </a:ln>
              <a:effectLst/>
            </c:spPr>
          </c:errBars>
          <c:cat>
            <c:strRef>
              <c:f>Sheet4!$Q$2:$Q$36</c:f>
              <c:strCache>
                <c:ptCount val="35"/>
                <c:pt idx="0">
                  <c:v>c</c:v>
                </c:pt>
                <c:pt idx="1">
                  <c:v>CORT</c:v>
                </c:pt>
                <c:pt idx="3">
                  <c:v>SGR003</c:v>
                </c:pt>
                <c:pt idx="4">
                  <c:v>SGR003/C</c:v>
                </c:pt>
                <c:pt idx="6">
                  <c:v>RL-19</c:v>
                </c:pt>
                <c:pt idx="7">
                  <c:v>RL-19/C</c:v>
                </c:pt>
                <c:pt idx="9">
                  <c:v>SB-11</c:v>
                </c:pt>
                <c:pt idx="10">
                  <c:v>SB-11/C</c:v>
                </c:pt>
                <c:pt idx="12">
                  <c:v>SG007A</c:v>
                </c:pt>
                <c:pt idx="13">
                  <c:v>SG007A/C</c:v>
                </c:pt>
                <c:pt idx="15">
                  <c:v>SG00A</c:v>
                </c:pt>
                <c:pt idx="16">
                  <c:v>SG00A/C</c:v>
                </c:pt>
                <c:pt idx="18">
                  <c:v>SG-08</c:v>
                </c:pt>
                <c:pt idx="19">
                  <c:v>SG-08/C</c:v>
                </c:pt>
                <c:pt idx="21">
                  <c:v>ARS</c:v>
                </c:pt>
                <c:pt idx="22">
                  <c:v>ARS/C</c:v>
                </c:pt>
                <c:pt idx="24">
                  <c:v>SCL</c:v>
                </c:pt>
                <c:pt idx="25">
                  <c:v>SCL/C</c:v>
                </c:pt>
                <c:pt idx="27">
                  <c:v>SG001B</c:v>
                </c:pt>
                <c:pt idx="28">
                  <c:v>SG001B/C</c:v>
                </c:pt>
                <c:pt idx="30">
                  <c:v>LV</c:v>
                </c:pt>
                <c:pt idx="31">
                  <c:v>LV/C</c:v>
                </c:pt>
                <c:pt idx="33">
                  <c:v>RT</c:v>
                </c:pt>
                <c:pt idx="34">
                  <c:v>RT/C</c:v>
                </c:pt>
              </c:strCache>
            </c:strRef>
          </c:cat>
          <c:val>
            <c:numRef>
              <c:f>Sheet4!$R$2:$R$36</c:f>
              <c:numCache>
                <c:formatCode>General</c:formatCode>
                <c:ptCount val="35"/>
                <c:pt idx="0">
                  <c:v>100</c:v>
                </c:pt>
                <c:pt idx="1">
                  <c:v>75.273114841460171</c:v>
                </c:pt>
                <c:pt idx="3">
                  <c:v>103.0958099813184</c:v>
                </c:pt>
                <c:pt idx="4">
                  <c:v>94.724220623501182</c:v>
                </c:pt>
                <c:pt idx="6">
                  <c:v>70.509741126234317</c:v>
                </c:pt>
                <c:pt idx="7">
                  <c:v>64.05542232880363</c:v>
                </c:pt>
                <c:pt idx="9">
                  <c:v>74.272751534560967</c:v>
                </c:pt>
                <c:pt idx="10">
                  <c:v>47.828403943511852</c:v>
                </c:pt>
                <c:pt idx="12">
                  <c:v>74.619695756605282</c:v>
                </c:pt>
                <c:pt idx="13">
                  <c:v>68.851585398347993</c:v>
                </c:pt>
                <c:pt idx="15">
                  <c:v>100.48038430744595</c:v>
                </c:pt>
                <c:pt idx="16">
                  <c:v>97.655209166000532</c:v>
                </c:pt>
                <c:pt idx="18">
                  <c:v>93.408059781158258</c:v>
                </c:pt>
                <c:pt idx="19">
                  <c:v>52.680652680652685</c:v>
                </c:pt>
                <c:pt idx="21">
                  <c:v>97.384574326127577</c:v>
                </c:pt>
                <c:pt idx="22">
                  <c:v>90.675990675990676</c:v>
                </c:pt>
                <c:pt idx="24">
                  <c:v>71.470509741126236</c:v>
                </c:pt>
                <c:pt idx="25">
                  <c:v>38.694638694638698</c:v>
                </c:pt>
                <c:pt idx="27">
                  <c:v>104.37683480117428</c:v>
                </c:pt>
                <c:pt idx="28">
                  <c:v>98.934185984545692</c:v>
                </c:pt>
                <c:pt idx="30">
                  <c:v>41.98025086736056</c:v>
                </c:pt>
                <c:pt idx="31">
                  <c:v>39.906759906759902</c:v>
                </c:pt>
                <c:pt idx="33">
                  <c:v>103.84307445956766</c:v>
                </c:pt>
                <c:pt idx="34">
                  <c:v>101.38555822009059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2"/>
        <c:overlap val="100"/>
        <c:axId val="158045168"/>
        <c:axId val="158045560"/>
      </c:barChart>
      <c:catAx>
        <c:axId val="158045168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58045560"/>
        <c:crosses val="autoZero"/>
        <c:auto val="1"/>
        <c:lblAlgn val="ctr"/>
        <c:lblOffset val="100"/>
        <c:noMultiLvlLbl val="0"/>
      </c:catAx>
      <c:valAx>
        <c:axId val="158045560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58045168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10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Sheet5!$S$5</c:f>
              <c:strCache>
                <c:ptCount val="1"/>
                <c:pt idx="0">
                  <c:v>p AKT 473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errBars>
            <c:errBarType val="both"/>
            <c:errValType val="cust"/>
            <c:noEndCap val="0"/>
            <c:plus>
              <c:numRef>
                <c:f>Sheet5!$G$22:$G$28</c:f>
                <c:numCache>
                  <c:formatCode>General</c:formatCode>
                  <c:ptCount val="7"/>
                  <c:pt idx="0">
                    <c:v>7.7945646143169151E-2</c:v>
                  </c:pt>
                  <c:pt idx="1">
                    <c:v>4.4780645451317755E-2</c:v>
                  </c:pt>
                  <c:pt idx="2">
                    <c:v>8.5588413820107082E-2</c:v>
                  </c:pt>
                  <c:pt idx="3">
                    <c:v>4.1497539537526419E-2</c:v>
                  </c:pt>
                  <c:pt idx="4">
                    <c:v>0.16699183656583175</c:v>
                  </c:pt>
                  <c:pt idx="5">
                    <c:v>0.12201196039753427</c:v>
                  </c:pt>
                  <c:pt idx="6">
                    <c:v>8.0941335994584668E-2</c:v>
                  </c:pt>
                </c:numCache>
              </c:numRef>
            </c:plus>
            <c:minus>
              <c:numRef>
                <c:f>Sheet5!$G$22:$G$28</c:f>
                <c:numCache>
                  <c:formatCode>General</c:formatCode>
                  <c:ptCount val="7"/>
                  <c:pt idx="0">
                    <c:v>7.7945646143169151E-2</c:v>
                  </c:pt>
                  <c:pt idx="1">
                    <c:v>4.4780645451317755E-2</c:v>
                  </c:pt>
                  <c:pt idx="2">
                    <c:v>8.5588413820107082E-2</c:v>
                  </c:pt>
                  <c:pt idx="3">
                    <c:v>4.1497539537526419E-2</c:v>
                  </c:pt>
                  <c:pt idx="4">
                    <c:v>0.16699183656583175</c:v>
                  </c:pt>
                  <c:pt idx="5">
                    <c:v>0.12201196039753427</c:v>
                  </c:pt>
                  <c:pt idx="6">
                    <c:v>8.0941335994584668E-2</c:v>
                  </c:pt>
                </c:numCache>
              </c:numRef>
            </c:minus>
            <c:spPr>
              <a:noFill/>
              <a:ln w="9525" cap="flat" cmpd="sng" algn="ctr">
                <a:solidFill>
                  <a:schemeClr val="tx1">
                    <a:lumMod val="65000"/>
                    <a:lumOff val="35000"/>
                  </a:schemeClr>
                </a:solidFill>
                <a:round/>
              </a:ln>
              <a:effectLst/>
            </c:spPr>
          </c:errBars>
          <c:cat>
            <c:strRef>
              <c:f>Sheet5!$R$6:$R$12</c:f>
              <c:strCache>
                <c:ptCount val="7"/>
                <c:pt idx="0">
                  <c:v>CON</c:v>
                </c:pt>
                <c:pt idx="1">
                  <c:v>C1-20µM</c:v>
                </c:pt>
                <c:pt idx="2">
                  <c:v>C1-40µM</c:v>
                </c:pt>
                <c:pt idx="3">
                  <c:v>C5-20µM</c:v>
                </c:pt>
                <c:pt idx="4">
                  <c:v>C5-40µM</c:v>
                </c:pt>
                <c:pt idx="5">
                  <c:v>C9-20µM</c:v>
                </c:pt>
                <c:pt idx="6">
                  <c:v>C9-40µM</c:v>
                </c:pt>
              </c:strCache>
            </c:strRef>
          </c:cat>
          <c:val>
            <c:numRef>
              <c:f>Sheet5!$S$6:$S$12</c:f>
              <c:numCache>
                <c:formatCode>General</c:formatCode>
                <c:ptCount val="7"/>
                <c:pt idx="0">
                  <c:v>0.7245786795244471</c:v>
                </c:pt>
                <c:pt idx="1">
                  <c:v>1.046846446709321</c:v>
                </c:pt>
                <c:pt idx="2">
                  <c:v>0.73188622541927573</c:v>
                </c:pt>
                <c:pt idx="3">
                  <c:v>0.96601326311107449</c:v>
                </c:pt>
                <c:pt idx="4">
                  <c:v>0.90425526858794947</c:v>
                </c:pt>
                <c:pt idx="5">
                  <c:v>1.4498107304466121</c:v>
                </c:pt>
                <c:pt idx="6">
                  <c:v>1.5023509640005597</c:v>
                </c:pt>
              </c:numCache>
            </c:numRef>
          </c:val>
        </c:ser>
        <c:ser>
          <c:idx val="1"/>
          <c:order val="1"/>
          <c:tx>
            <c:strRef>
              <c:f>Sheet5!$T$5</c:f>
              <c:strCache>
                <c:ptCount val="1"/>
                <c:pt idx="0">
                  <c:v>p ERK 44/42</c:v>
                </c:pt>
              </c:strCache>
            </c:strRef>
          </c:tx>
          <c:spPr>
            <a:solidFill>
              <a:schemeClr val="accent2"/>
            </a:solidFill>
            <a:ln>
              <a:noFill/>
            </a:ln>
            <a:effectLst/>
          </c:spPr>
          <c:invertIfNegative val="0"/>
          <c:errBars>
            <c:errBarType val="both"/>
            <c:errValType val="cust"/>
            <c:noEndCap val="0"/>
            <c:plus>
              <c:numRef>
                <c:f>Sheet5!$M$22:$M$28</c:f>
                <c:numCache>
                  <c:formatCode>General</c:formatCode>
                  <c:ptCount val="7"/>
                  <c:pt idx="0">
                    <c:v>3.2281530408824603E-3</c:v>
                  </c:pt>
                  <c:pt idx="1">
                    <c:v>5.4013160979284665E-2</c:v>
                  </c:pt>
                  <c:pt idx="2">
                    <c:v>7.8354176960656316E-2</c:v>
                  </c:pt>
                  <c:pt idx="3">
                    <c:v>5.6178889989487953E-2</c:v>
                  </c:pt>
                  <c:pt idx="4">
                    <c:v>0.16863725940100091</c:v>
                  </c:pt>
                  <c:pt idx="5">
                    <c:v>0.18463216981940378</c:v>
                  </c:pt>
                  <c:pt idx="6">
                    <c:v>5.43212595814637E-2</c:v>
                  </c:pt>
                </c:numCache>
              </c:numRef>
            </c:plus>
            <c:minus>
              <c:numRef>
                <c:f>Sheet5!$M$22:$M$28</c:f>
                <c:numCache>
                  <c:formatCode>General</c:formatCode>
                  <c:ptCount val="7"/>
                  <c:pt idx="0">
                    <c:v>3.2281530408824603E-3</c:v>
                  </c:pt>
                  <c:pt idx="1">
                    <c:v>5.4013160979284665E-2</c:v>
                  </c:pt>
                  <c:pt idx="2">
                    <c:v>7.8354176960656316E-2</c:v>
                  </c:pt>
                  <c:pt idx="3">
                    <c:v>5.6178889989487953E-2</c:v>
                  </c:pt>
                  <c:pt idx="4">
                    <c:v>0.16863725940100091</c:v>
                  </c:pt>
                  <c:pt idx="5">
                    <c:v>0.18463216981940378</c:v>
                  </c:pt>
                  <c:pt idx="6">
                    <c:v>5.43212595814637E-2</c:v>
                  </c:pt>
                </c:numCache>
              </c:numRef>
            </c:minus>
            <c:spPr>
              <a:noFill/>
              <a:ln w="9525" cap="flat" cmpd="sng" algn="ctr">
                <a:solidFill>
                  <a:schemeClr val="tx1">
                    <a:lumMod val="65000"/>
                    <a:lumOff val="35000"/>
                  </a:schemeClr>
                </a:solidFill>
                <a:round/>
              </a:ln>
              <a:effectLst/>
            </c:spPr>
          </c:errBars>
          <c:cat>
            <c:strRef>
              <c:f>Sheet5!$R$6:$R$12</c:f>
              <c:strCache>
                <c:ptCount val="7"/>
                <c:pt idx="0">
                  <c:v>CON</c:v>
                </c:pt>
                <c:pt idx="1">
                  <c:v>C1-20µM</c:v>
                </c:pt>
                <c:pt idx="2">
                  <c:v>C1-40µM</c:v>
                </c:pt>
                <c:pt idx="3">
                  <c:v>C5-20µM</c:v>
                </c:pt>
                <c:pt idx="4">
                  <c:v>C5-40µM</c:v>
                </c:pt>
                <c:pt idx="5">
                  <c:v>C9-20µM</c:v>
                </c:pt>
                <c:pt idx="6">
                  <c:v>C9-40µM</c:v>
                </c:pt>
              </c:strCache>
            </c:strRef>
          </c:cat>
          <c:val>
            <c:numRef>
              <c:f>Sheet5!$T$6:$T$12</c:f>
              <c:numCache>
                <c:formatCode>General</c:formatCode>
                <c:ptCount val="7"/>
                <c:pt idx="0">
                  <c:v>3.8343550157855136E-2</c:v>
                </c:pt>
                <c:pt idx="1">
                  <c:v>3.9578054007485902E-2</c:v>
                </c:pt>
                <c:pt idx="2">
                  <c:v>8.3541869083468043E-2</c:v>
                </c:pt>
                <c:pt idx="3">
                  <c:v>4.7385352518495405E-2</c:v>
                </c:pt>
                <c:pt idx="4">
                  <c:v>0.22219705289240521</c:v>
                </c:pt>
                <c:pt idx="5">
                  <c:v>1.7957094181854334</c:v>
                </c:pt>
                <c:pt idx="6">
                  <c:v>1.7419037007568083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158046344"/>
        <c:axId val="158047128"/>
      </c:barChart>
      <c:catAx>
        <c:axId val="158046344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58047128"/>
        <c:crosses val="autoZero"/>
        <c:auto val="1"/>
        <c:lblAlgn val="ctr"/>
        <c:lblOffset val="100"/>
        <c:noMultiLvlLbl val="0"/>
      </c:catAx>
      <c:valAx>
        <c:axId val="158047128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58046344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1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errBars>
            <c:errBarType val="both"/>
            <c:errValType val="cust"/>
            <c:noEndCap val="0"/>
            <c:plus>
              <c:numRef>
                <c:f>Sheet7!$H$29:$H$34</c:f>
                <c:numCache>
                  <c:formatCode>General</c:formatCode>
                  <c:ptCount val="6"/>
                  <c:pt idx="0">
                    <c:v>0.13783954025194189</c:v>
                  </c:pt>
                  <c:pt idx="1">
                    <c:v>6.0418692985056066E-3</c:v>
                  </c:pt>
                  <c:pt idx="2">
                    <c:v>5.6909332690222546E-3</c:v>
                  </c:pt>
                  <c:pt idx="3">
                    <c:v>2.439764207692377E-2</c:v>
                  </c:pt>
                  <c:pt idx="4">
                    <c:v>2.7190415258718601E-2</c:v>
                  </c:pt>
                  <c:pt idx="5">
                    <c:v>5.0696702184499572E-2</c:v>
                  </c:pt>
                </c:numCache>
              </c:numRef>
            </c:plus>
            <c:minus>
              <c:numRef>
                <c:f>Sheet7!$H$29:$H$34</c:f>
                <c:numCache>
                  <c:formatCode>General</c:formatCode>
                  <c:ptCount val="6"/>
                  <c:pt idx="0">
                    <c:v>0.13783954025194189</c:v>
                  </c:pt>
                  <c:pt idx="1">
                    <c:v>6.0418692985056066E-3</c:v>
                  </c:pt>
                  <c:pt idx="2">
                    <c:v>5.6909332690222546E-3</c:v>
                  </c:pt>
                  <c:pt idx="3">
                    <c:v>2.439764207692377E-2</c:v>
                  </c:pt>
                  <c:pt idx="4">
                    <c:v>2.7190415258718601E-2</c:v>
                  </c:pt>
                  <c:pt idx="5">
                    <c:v>5.0696702184499572E-2</c:v>
                  </c:pt>
                </c:numCache>
              </c:numRef>
            </c:minus>
            <c:spPr>
              <a:noFill/>
              <a:ln w="9525" cap="flat" cmpd="sng" algn="ctr">
                <a:solidFill>
                  <a:schemeClr val="tx1">
                    <a:lumMod val="65000"/>
                    <a:lumOff val="35000"/>
                  </a:schemeClr>
                </a:solidFill>
                <a:round/>
              </a:ln>
              <a:effectLst/>
            </c:spPr>
          </c:errBars>
          <c:cat>
            <c:strRef>
              <c:f>Sheet7!$F$29:$F$34</c:f>
              <c:strCache>
                <c:ptCount val="6"/>
                <c:pt idx="0">
                  <c:v>CON</c:v>
                </c:pt>
                <c:pt idx="1">
                  <c:v>CORT</c:v>
                </c:pt>
                <c:pt idx="2">
                  <c:v>C -08-10µM/C</c:v>
                </c:pt>
                <c:pt idx="3">
                  <c:v>C -08-10µM</c:v>
                </c:pt>
                <c:pt idx="4">
                  <c:v>C -08-20µM</c:v>
                </c:pt>
                <c:pt idx="5">
                  <c:v>C -08-20µM/C</c:v>
                </c:pt>
              </c:strCache>
            </c:strRef>
          </c:cat>
          <c:val>
            <c:numRef>
              <c:f>Sheet7!$G$29:$G$34</c:f>
              <c:numCache>
                <c:formatCode>General</c:formatCode>
                <c:ptCount val="6"/>
                <c:pt idx="0">
                  <c:v>1.1167741385859569</c:v>
                </c:pt>
                <c:pt idx="1">
                  <c:v>4.22705919853687E-2</c:v>
                </c:pt>
                <c:pt idx="2">
                  <c:v>7.9889677953870961E-2</c:v>
                </c:pt>
                <c:pt idx="3">
                  <c:v>0.41928083974612768</c:v>
                </c:pt>
                <c:pt idx="4">
                  <c:v>2.2932368638105824</c:v>
                </c:pt>
                <c:pt idx="5">
                  <c:v>1.5092910423966748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158047520"/>
        <c:axId val="158042816"/>
      </c:barChart>
      <c:catAx>
        <c:axId val="158047520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58042816"/>
        <c:crosses val="autoZero"/>
        <c:auto val="1"/>
        <c:lblAlgn val="ctr"/>
        <c:lblOffset val="100"/>
        <c:noMultiLvlLbl val="0"/>
      </c:catAx>
      <c:valAx>
        <c:axId val="158042816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58047520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12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errBars>
            <c:errBarType val="both"/>
            <c:errValType val="cust"/>
            <c:noEndCap val="0"/>
            <c:plus>
              <c:numRef>
                <c:f>Sheet7!$Q$37:$Q$42</c:f>
                <c:numCache>
                  <c:formatCode>General</c:formatCode>
                  <c:ptCount val="6"/>
                  <c:pt idx="0">
                    <c:v>0.49344815913167861</c:v>
                  </c:pt>
                  <c:pt idx="1">
                    <c:v>2.6890834998349504E-3</c:v>
                  </c:pt>
                  <c:pt idx="2">
                    <c:v>0.45104150955962391</c:v>
                  </c:pt>
                  <c:pt idx="3">
                    <c:v>0.47436446567986223</c:v>
                  </c:pt>
                  <c:pt idx="4">
                    <c:v>0.83323503979138702</c:v>
                  </c:pt>
                  <c:pt idx="5">
                    <c:v>0.69236854694298355</c:v>
                  </c:pt>
                </c:numCache>
              </c:numRef>
            </c:plus>
            <c:minus>
              <c:numRef>
                <c:f>Sheet7!$Q$37:$Q$42</c:f>
                <c:numCache>
                  <c:formatCode>General</c:formatCode>
                  <c:ptCount val="6"/>
                  <c:pt idx="0">
                    <c:v>0.49344815913167861</c:v>
                  </c:pt>
                  <c:pt idx="1">
                    <c:v>2.6890834998349504E-3</c:v>
                  </c:pt>
                  <c:pt idx="2">
                    <c:v>0.45104150955962391</c:v>
                  </c:pt>
                  <c:pt idx="3">
                    <c:v>0.47436446567986223</c:v>
                  </c:pt>
                  <c:pt idx="4">
                    <c:v>0.83323503979138702</c:v>
                  </c:pt>
                  <c:pt idx="5">
                    <c:v>0.69236854694298355</c:v>
                  </c:pt>
                </c:numCache>
              </c:numRef>
            </c:minus>
            <c:spPr>
              <a:noFill/>
              <a:ln w="9525" cap="flat" cmpd="sng" algn="ctr">
                <a:solidFill>
                  <a:schemeClr val="tx1">
                    <a:lumMod val="65000"/>
                    <a:lumOff val="35000"/>
                  </a:schemeClr>
                </a:solidFill>
                <a:round/>
              </a:ln>
              <a:effectLst/>
            </c:spPr>
          </c:errBars>
          <c:cat>
            <c:strRef>
              <c:f>Sheet7!$O$37:$O$42</c:f>
              <c:strCache>
                <c:ptCount val="6"/>
                <c:pt idx="0">
                  <c:v>CON</c:v>
                </c:pt>
                <c:pt idx="1">
                  <c:v>CORT</c:v>
                </c:pt>
                <c:pt idx="2">
                  <c:v>C -08-10µM</c:v>
                </c:pt>
                <c:pt idx="3">
                  <c:v>C -08-20µM/C</c:v>
                </c:pt>
                <c:pt idx="4">
                  <c:v>C -08-10µM</c:v>
                </c:pt>
                <c:pt idx="5">
                  <c:v>C -08-20µM/C</c:v>
                </c:pt>
              </c:strCache>
            </c:strRef>
          </c:cat>
          <c:val>
            <c:numRef>
              <c:f>Sheet7!$P$37:$P$42</c:f>
              <c:numCache>
                <c:formatCode>General</c:formatCode>
                <c:ptCount val="6"/>
                <c:pt idx="0">
                  <c:v>1.0141606381368331</c:v>
                </c:pt>
                <c:pt idx="1">
                  <c:v>0.2057740887970495</c:v>
                </c:pt>
                <c:pt idx="2">
                  <c:v>0.81011333919628392</c:v>
                </c:pt>
                <c:pt idx="3">
                  <c:v>1.1994447686140364</c:v>
                </c:pt>
                <c:pt idx="4">
                  <c:v>5.907591944060183</c:v>
                </c:pt>
                <c:pt idx="5">
                  <c:v>4.3383784946236617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158048304"/>
        <c:axId val="158048696"/>
      </c:barChart>
      <c:catAx>
        <c:axId val="158048304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58048696"/>
        <c:crosses val="autoZero"/>
        <c:auto val="1"/>
        <c:lblAlgn val="ctr"/>
        <c:lblOffset val="100"/>
        <c:noMultiLvlLbl val="0"/>
      </c:catAx>
      <c:valAx>
        <c:axId val="158048696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58048304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13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Sheet8!$D$32</c:f>
              <c:strCache>
                <c:ptCount val="1"/>
                <c:pt idx="0">
                  <c:v>p ERK 44/42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errBars>
            <c:errBarType val="both"/>
            <c:errValType val="cust"/>
            <c:noEndCap val="0"/>
            <c:plus>
              <c:numRef>
                <c:f>Sheet8!$E$33:$E$39</c:f>
                <c:numCache>
                  <c:formatCode>General</c:formatCode>
                  <c:ptCount val="7"/>
                  <c:pt idx="0">
                    <c:v>5.372210174005884E-3</c:v>
                  </c:pt>
                  <c:pt idx="1">
                    <c:v>1.5690507613025654E-2</c:v>
                  </c:pt>
                  <c:pt idx="2">
                    <c:v>2.1230107140735435E-2</c:v>
                  </c:pt>
                  <c:pt idx="3">
                    <c:v>9.4074179487845716E-2</c:v>
                  </c:pt>
                  <c:pt idx="4">
                    <c:v>8.5659540138409332E-2</c:v>
                  </c:pt>
                  <c:pt idx="5">
                    <c:v>5.5539107371845961E-2</c:v>
                  </c:pt>
                  <c:pt idx="6">
                    <c:v>7.5746594133057302E-2</c:v>
                  </c:pt>
                </c:numCache>
              </c:numRef>
            </c:plus>
            <c:minus>
              <c:numRef>
                <c:f>Sheet8!$E$33:$E$39</c:f>
                <c:numCache>
                  <c:formatCode>General</c:formatCode>
                  <c:ptCount val="7"/>
                  <c:pt idx="0">
                    <c:v>5.372210174005884E-3</c:v>
                  </c:pt>
                  <c:pt idx="1">
                    <c:v>1.5690507613025654E-2</c:v>
                  </c:pt>
                  <c:pt idx="2">
                    <c:v>2.1230107140735435E-2</c:v>
                  </c:pt>
                  <c:pt idx="3">
                    <c:v>9.4074179487845716E-2</c:v>
                  </c:pt>
                  <c:pt idx="4">
                    <c:v>8.5659540138409332E-2</c:v>
                  </c:pt>
                  <c:pt idx="5">
                    <c:v>5.5539107371845961E-2</c:v>
                  </c:pt>
                  <c:pt idx="6">
                    <c:v>7.5746594133057302E-2</c:v>
                  </c:pt>
                </c:numCache>
              </c:numRef>
            </c:minus>
            <c:spPr>
              <a:noFill/>
              <a:ln w="9525" cap="flat" cmpd="sng" algn="ctr">
                <a:solidFill>
                  <a:schemeClr val="tx1">
                    <a:lumMod val="65000"/>
                    <a:lumOff val="35000"/>
                  </a:schemeClr>
                </a:solidFill>
                <a:round/>
              </a:ln>
              <a:effectLst/>
            </c:spPr>
          </c:errBars>
          <c:cat>
            <c:strRef>
              <c:f>Sheet8!$C$33:$C$39</c:f>
              <c:strCache>
                <c:ptCount val="7"/>
                <c:pt idx="0">
                  <c:v>CON</c:v>
                </c:pt>
                <c:pt idx="1">
                  <c:v>0-hr</c:v>
                </c:pt>
                <c:pt idx="2">
                  <c:v>1-hr</c:v>
                </c:pt>
                <c:pt idx="3">
                  <c:v>3-hr</c:v>
                </c:pt>
                <c:pt idx="4">
                  <c:v>6-hr</c:v>
                </c:pt>
                <c:pt idx="5">
                  <c:v>12-hr</c:v>
                </c:pt>
                <c:pt idx="6">
                  <c:v>24-hr</c:v>
                </c:pt>
              </c:strCache>
            </c:strRef>
          </c:cat>
          <c:val>
            <c:numRef>
              <c:f>Sheet8!$D$33:$D$39</c:f>
              <c:numCache>
                <c:formatCode>General</c:formatCode>
                <c:ptCount val="7"/>
                <c:pt idx="0">
                  <c:v>2.4381380816379465E-2</c:v>
                </c:pt>
                <c:pt idx="1">
                  <c:v>5.4863458515805222E-2</c:v>
                </c:pt>
                <c:pt idx="2">
                  <c:v>0.18153422664292235</c:v>
                </c:pt>
                <c:pt idx="3">
                  <c:v>0.68127888330787123</c:v>
                </c:pt>
                <c:pt idx="4">
                  <c:v>0.77346016567274134</c:v>
                </c:pt>
                <c:pt idx="5">
                  <c:v>0.8650851095592631</c:v>
                </c:pt>
                <c:pt idx="6">
                  <c:v>0.8685570408984582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158042032"/>
        <c:axId val="158043208"/>
      </c:barChart>
      <c:catAx>
        <c:axId val="158042032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58043208"/>
        <c:crosses val="autoZero"/>
        <c:auto val="1"/>
        <c:lblAlgn val="ctr"/>
        <c:lblOffset val="100"/>
        <c:noMultiLvlLbl val="0"/>
      </c:catAx>
      <c:valAx>
        <c:axId val="158043208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58042032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14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layout>
        <c:manualLayout>
          <c:xMode val="edge"/>
          <c:yMode val="edge"/>
          <c:x val="0.37338188976377951"/>
          <c:y val="3.2407407407407406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Sheet8!$J$32</c:f>
              <c:strCache>
                <c:ptCount val="1"/>
                <c:pt idx="0">
                  <c:v>p AKT 473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errBars>
            <c:errBarType val="both"/>
            <c:errValType val="cust"/>
            <c:noEndCap val="0"/>
            <c:plus>
              <c:numRef>
                <c:f>Sheet8!$K$33:$K$39</c:f>
                <c:numCache>
                  <c:formatCode>General</c:formatCode>
                  <c:ptCount val="7"/>
                  <c:pt idx="0">
                    <c:v>7.5289928793560836E-3</c:v>
                  </c:pt>
                  <c:pt idx="1">
                    <c:v>1.1559595958613141E-2</c:v>
                  </c:pt>
                  <c:pt idx="2">
                    <c:v>4.4045484175043483E-3</c:v>
                  </c:pt>
                  <c:pt idx="3">
                    <c:v>1.3129789467667035E-2</c:v>
                  </c:pt>
                  <c:pt idx="4">
                    <c:v>6.142413996078286E-3</c:v>
                  </c:pt>
                  <c:pt idx="5">
                    <c:v>1.1010546042018801E-2</c:v>
                  </c:pt>
                  <c:pt idx="6">
                    <c:v>1.1158959965928746E-2</c:v>
                  </c:pt>
                </c:numCache>
              </c:numRef>
            </c:plus>
            <c:minus>
              <c:numRef>
                <c:f>Sheet8!$K$33:$K$39</c:f>
                <c:numCache>
                  <c:formatCode>General</c:formatCode>
                  <c:ptCount val="7"/>
                  <c:pt idx="0">
                    <c:v>7.5289928793560836E-3</c:v>
                  </c:pt>
                  <c:pt idx="1">
                    <c:v>1.1559595958613141E-2</c:v>
                  </c:pt>
                  <c:pt idx="2">
                    <c:v>4.4045484175043483E-3</c:v>
                  </c:pt>
                  <c:pt idx="3">
                    <c:v>1.3129789467667035E-2</c:v>
                  </c:pt>
                  <c:pt idx="4">
                    <c:v>6.142413996078286E-3</c:v>
                  </c:pt>
                  <c:pt idx="5">
                    <c:v>1.1010546042018801E-2</c:v>
                  </c:pt>
                  <c:pt idx="6">
                    <c:v>1.1158959965928746E-2</c:v>
                  </c:pt>
                </c:numCache>
              </c:numRef>
            </c:minus>
            <c:spPr>
              <a:noFill/>
              <a:ln w="9525" cap="flat" cmpd="sng" algn="ctr">
                <a:solidFill>
                  <a:schemeClr val="tx1">
                    <a:lumMod val="65000"/>
                    <a:lumOff val="35000"/>
                  </a:schemeClr>
                </a:solidFill>
                <a:round/>
              </a:ln>
              <a:effectLst/>
            </c:spPr>
          </c:errBars>
          <c:cat>
            <c:strRef>
              <c:f>Sheet8!$I$33:$I$39</c:f>
              <c:strCache>
                <c:ptCount val="7"/>
                <c:pt idx="0">
                  <c:v>CON</c:v>
                </c:pt>
                <c:pt idx="1">
                  <c:v>0-hr</c:v>
                </c:pt>
                <c:pt idx="2">
                  <c:v>1-hr</c:v>
                </c:pt>
                <c:pt idx="3">
                  <c:v>3-hr</c:v>
                </c:pt>
                <c:pt idx="4">
                  <c:v>6-hr</c:v>
                </c:pt>
                <c:pt idx="5">
                  <c:v>12-hr</c:v>
                </c:pt>
                <c:pt idx="6">
                  <c:v>24-hr</c:v>
                </c:pt>
              </c:strCache>
            </c:strRef>
          </c:cat>
          <c:val>
            <c:numRef>
              <c:f>Sheet8!$J$33:$J$39</c:f>
              <c:numCache>
                <c:formatCode>General</c:formatCode>
                <c:ptCount val="7"/>
                <c:pt idx="0">
                  <c:v>8.3242932622264051E-2</c:v>
                </c:pt>
                <c:pt idx="1">
                  <c:v>8.6240203638730306E-2</c:v>
                </c:pt>
                <c:pt idx="2">
                  <c:v>9.5147453087048722E-2</c:v>
                </c:pt>
                <c:pt idx="3">
                  <c:v>0.16277076051622652</c:v>
                </c:pt>
                <c:pt idx="4">
                  <c:v>0.17639826627384769</c:v>
                </c:pt>
                <c:pt idx="5">
                  <c:v>9.8222551417694051E-2</c:v>
                </c:pt>
                <c:pt idx="6">
                  <c:v>8.8175514808426281E-2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157586008"/>
        <c:axId val="157586792"/>
      </c:barChart>
      <c:catAx>
        <c:axId val="157586008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57586792"/>
        <c:crosses val="autoZero"/>
        <c:auto val="1"/>
        <c:lblAlgn val="ctr"/>
        <c:lblOffset val="100"/>
        <c:noMultiLvlLbl val="0"/>
      </c:catAx>
      <c:valAx>
        <c:axId val="157586792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57586008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4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5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6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7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8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9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0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4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3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4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5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6.xml><?xml version="1.0" encoding="utf-8"?>
<cs:chartStyle xmlns:cs="http://schemas.microsoft.com/office/drawing/2012/chartStyle" xmlns:a="http://schemas.openxmlformats.org/drawingml/2006/main" id="348">
  <cs:axisTitle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12700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2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3">
      <cs:styleClr val="auto"/>
    </cs:fillRef>
    <cs:effectRef idx="3"/>
    <cs:fontRef idx="minor">
      <a:schemeClr val="tx1"/>
    </cs:fontRef>
  </cs:dataPoint>
  <cs:dataPoint3D>
    <cs:lnRef idx="0"/>
    <cs:fillRef idx="3">
      <cs:styleClr val="auto"/>
    </cs:fillRef>
    <cs:effectRef idx="3"/>
    <cs:fontRef idx="minor">
      <a:schemeClr val="tx1"/>
    </cs:fontRef>
  </cs:dataPoint3D>
  <cs:dataPointLine>
    <cs:lnRef idx="0">
      <cs:styleClr val="auto"/>
    </cs:lnRef>
    <cs:fillRef idx="3"/>
    <cs:effectRef idx="3"/>
    <cs:fontRef idx="minor">
      <a:schemeClr val="tx1"/>
    </cs:fontRef>
    <cs:spPr>
      <a:ln w="3492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3">
      <cs:styleClr val="auto"/>
    </cs:fillRef>
    <cs:effectRef idx="3"/>
    <cs:fontRef idx="minor">
      <a:schemeClr val="tx1"/>
    </cs:fontRef>
    <cs:spPr>
      <a:ln w="9525">
        <a:solidFill>
          <a:schemeClr val="phClr"/>
        </a:solidFill>
        <a:round/>
      </a:ln>
    </cs:spPr>
  </cs:dataPointMarker>
  <cs:dataPointMarkerLayout symbol="circle" size="6"/>
  <cs:dataPointWireframe>
    <cs:lnRef idx="0">
      <cs:styleClr val="auto"/>
    </cs:lnRef>
    <cs:fillRef idx="3"/>
    <cs:effectRef idx="3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lt1"/>
    </cs:fontRef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>
    <cs:lnRef idx="0"/>
    <cs:fillRef idx="0"/>
    <cs:effectRef idx="0"/>
    <cs:fontRef idx="minor">
      <a:schemeClr val="lt1"/>
    </cs:fontRef>
  </cs:plotArea>
  <cs:plotArea3D>
    <cs:lnRef idx="0"/>
    <cs:fillRef idx="0"/>
    <cs:effectRef idx="0"/>
    <cs:fontRef idx="minor">
      <a:schemeClr val="lt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spPr>
      <a:ln w="12700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600" b="1" kern="1200" baseline="0"/>
  </cs:title>
  <cs:trendline>
    <cs:lnRef idx="0">
      <cs:styleClr val="auto"/>
    </cs:lnRef>
    <cs:fillRef idx="0"/>
    <cs:effectRef idx="0"/>
    <cs:fontRef idx="minor">
      <a:schemeClr val="lt1"/>
    </cs:fontRef>
    <cs:spPr>
      <a:ln w="19050" cap="rnd">
        <a:solidFill>
          <a:schemeClr val="phClr"/>
        </a:solidFill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lt1"/>
    </cs:fontRef>
  </cs:wall>
</cs:chartStyle>
</file>

<file path=xl/charts/style7.xml><?xml version="1.0" encoding="utf-8"?>
<cs:chartStyle xmlns:cs="http://schemas.microsoft.com/office/drawing/2012/chartStyle" xmlns:a="http://schemas.openxmlformats.org/drawingml/2006/main" id="348">
  <cs:axisTitle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12700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2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3">
      <cs:styleClr val="auto"/>
    </cs:fillRef>
    <cs:effectRef idx="3"/>
    <cs:fontRef idx="minor">
      <a:schemeClr val="tx1"/>
    </cs:fontRef>
  </cs:dataPoint>
  <cs:dataPoint3D>
    <cs:lnRef idx="0"/>
    <cs:fillRef idx="3">
      <cs:styleClr val="auto"/>
    </cs:fillRef>
    <cs:effectRef idx="3"/>
    <cs:fontRef idx="minor">
      <a:schemeClr val="tx1"/>
    </cs:fontRef>
  </cs:dataPoint3D>
  <cs:dataPointLine>
    <cs:lnRef idx="0">
      <cs:styleClr val="auto"/>
    </cs:lnRef>
    <cs:fillRef idx="3"/>
    <cs:effectRef idx="3"/>
    <cs:fontRef idx="minor">
      <a:schemeClr val="tx1"/>
    </cs:fontRef>
    <cs:spPr>
      <a:ln w="3492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3">
      <cs:styleClr val="auto"/>
    </cs:fillRef>
    <cs:effectRef idx="3"/>
    <cs:fontRef idx="minor">
      <a:schemeClr val="tx1"/>
    </cs:fontRef>
    <cs:spPr>
      <a:ln w="9525">
        <a:solidFill>
          <a:schemeClr val="phClr"/>
        </a:solidFill>
        <a:round/>
      </a:ln>
    </cs:spPr>
  </cs:dataPointMarker>
  <cs:dataPointMarkerLayout symbol="circle" size="6"/>
  <cs:dataPointWireframe>
    <cs:lnRef idx="0">
      <cs:styleClr val="auto"/>
    </cs:lnRef>
    <cs:fillRef idx="3"/>
    <cs:effectRef idx="3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lt1"/>
    </cs:fontRef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>
    <cs:lnRef idx="0"/>
    <cs:fillRef idx="0"/>
    <cs:effectRef idx="0"/>
    <cs:fontRef idx="minor">
      <a:schemeClr val="lt1"/>
    </cs:fontRef>
  </cs:plotArea>
  <cs:plotArea3D>
    <cs:lnRef idx="0"/>
    <cs:fillRef idx="0"/>
    <cs:effectRef idx="0"/>
    <cs:fontRef idx="minor">
      <a:schemeClr val="lt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spPr>
      <a:ln w="12700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600" b="1" kern="1200" baseline="0"/>
  </cs:title>
  <cs:trendline>
    <cs:lnRef idx="0">
      <cs:styleClr val="auto"/>
    </cs:lnRef>
    <cs:fillRef idx="0"/>
    <cs:effectRef idx="0"/>
    <cs:fontRef idx="minor">
      <a:schemeClr val="lt1"/>
    </cs:fontRef>
    <cs:spPr>
      <a:ln w="19050" cap="rnd">
        <a:solidFill>
          <a:schemeClr val="phClr"/>
        </a:solidFill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lt1"/>
    </cs:fontRef>
  </cs:wall>
</cs:chartStyle>
</file>

<file path=xl/charts/style8.xml><?xml version="1.0" encoding="utf-8"?>
<cs:chartStyle xmlns:cs="http://schemas.microsoft.com/office/drawing/2012/chartStyle" xmlns:a="http://schemas.openxmlformats.org/drawingml/2006/main" id="348">
  <cs:axisTitle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12700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2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3">
      <cs:styleClr val="auto"/>
    </cs:fillRef>
    <cs:effectRef idx="3"/>
    <cs:fontRef idx="minor">
      <a:schemeClr val="tx1"/>
    </cs:fontRef>
  </cs:dataPoint>
  <cs:dataPoint3D>
    <cs:lnRef idx="0"/>
    <cs:fillRef idx="3">
      <cs:styleClr val="auto"/>
    </cs:fillRef>
    <cs:effectRef idx="3"/>
    <cs:fontRef idx="minor">
      <a:schemeClr val="tx1"/>
    </cs:fontRef>
  </cs:dataPoint3D>
  <cs:dataPointLine>
    <cs:lnRef idx="0">
      <cs:styleClr val="auto"/>
    </cs:lnRef>
    <cs:fillRef idx="3"/>
    <cs:effectRef idx="3"/>
    <cs:fontRef idx="minor">
      <a:schemeClr val="tx1"/>
    </cs:fontRef>
    <cs:spPr>
      <a:ln w="3492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3">
      <cs:styleClr val="auto"/>
    </cs:fillRef>
    <cs:effectRef idx="3"/>
    <cs:fontRef idx="minor">
      <a:schemeClr val="tx1"/>
    </cs:fontRef>
    <cs:spPr>
      <a:ln w="9525">
        <a:solidFill>
          <a:schemeClr val="phClr"/>
        </a:solidFill>
        <a:round/>
      </a:ln>
    </cs:spPr>
  </cs:dataPointMarker>
  <cs:dataPointMarkerLayout symbol="circle" size="6"/>
  <cs:dataPointWireframe>
    <cs:lnRef idx="0">
      <cs:styleClr val="auto"/>
    </cs:lnRef>
    <cs:fillRef idx="3"/>
    <cs:effectRef idx="3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lt1"/>
    </cs:fontRef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>
    <cs:lnRef idx="0"/>
    <cs:fillRef idx="0"/>
    <cs:effectRef idx="0"/>
    <cs:fontRef idx="minor">
      <a:schemeClr val="lt1"/>
    </cs:fontRef>
  </cs:plotArea>
  <cs:plotArea3D>
    <cs:lnRef idx="0"/>
    <cs:fillRef idx="0"/>
    <cs:effectRef idx="0"/>
    <cs:fontRef idx="minor">
      <a:schemeClr val="lt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spPr>
      <a:ln w="12700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600" b="1" kern="1200" baseline="0"/>
  </cs:title>
  <cs:trendline>
    <cs:lnRef idx="0">
      <cs:styleClr val="auto"/>
    </cs:lnRef>
    <cs:fillRef idx="0"/>
    <cs:effectRef idx="0"/>
    <cs:fontRef idx="minor">
      <a:schemeClr val="lt1"/>
    </cs:fontRef>
    <cs:spPr>
      <a:ln w="19050" cap="rnd">
        <a:solidFill>
          <a:schemeClr val="phClr"/>
        </a:solidFill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lt1"/>
    </cs:fontRef>
  </cs:wall>
</cs:chartStyle>
</file>

<file path=xl/charts/style9.xml><?xml version="1.0" encoding="utf-8"?>
<cs:chartStyle xmlns:cs="http://schemas.microsoft.com/office/drawing/2012/chartStyle" xmlns:a="http://schemas.openxmlformats.org/drawingml/2006/main" id="29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0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1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2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3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4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chart" Target="../charts/chart2.xml"/></Relationships>
</file>

<file path=xl/drawings/_rels/drawing3.xml.rels><?xml version="1.0" encoding="UTF-8" standalone="yes"?>
<Relationships xmlns="http://schemas.openxmlformats.org/package/2006/relationships"><Relationship Id="rId3" Type="http://schemas.openxmlformats.org/officeDocument/2006/relationships/chart" Target="../charts/chart5.xml"/><Relationship Id="rId2" Type="http://schemas.openxmlformats.org/officeDocument/2006/relationships/chart" Target="../charts/chart4.xml"/><Relationship Id="rId1" Type="http://schemas.openxmlformats.org/officeDocument/2006/relationships/chart" Target="../charts/chart3.xml"/></Relationships>
</file>

<file path=xl/drawings/_rels/drawing4.xml.rels><?xml version="1.0" encoding="UTF-8" standalone="yes"?>
<Relationships xmlns="http://schemas.openxmlformats.org/package/2006/relationships"><Relationship Id="rId3" Type="http://schemas.openxmlformats.org/officeDocument/2006/relationships/chart" Target="../charts/chart8.xml"/><Relationship Id="rId2" Type="http://schemas.openxmlformats.org/officeDocument/2006/relationships/chart" Target="../charts/chart7.xml"/><Relationship Id="rId1" Type="http://schemas.openxmlformats.org/officeDocument/2006/relationships/chart" Target="../charts/chart6.xml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chart" Target="../charts/chart9.xml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0.xml"/></Relationships>
</file>

<file path=xl/drawings/_rels/drawing7.xml.rels><?xml version="1.0" encoding="UTF-8" standalone="yes"?>
<Relationships xmlns="http://schemas.openxmlformats.org/package/2006/relationships"><Relationship Id="rId2" Type="http://schemas.openxmlformats.org/officeDocument/2006/relationships/chart" Target="../charts/chart12.xml"/><Relationship Id="rId1" Type="http://schemas.openxmlformats.org/officeDocument/2006/relationships/chart" Target="../charts/chart11.xml"/></Relationships>
</file>

<file path=xl/drawings/_rels/drawing8.xml.rels><?xml version="1.0" encoding="UTF-8" standalone="yes"?>
<Relationships xmlns="http://schemas.openxmlformats.org/package/2006/relationships"><Relationship Id="rId2" Type="http://schemas.openxmlformats.org/officeDocument/2006/relationships/chart" Target="../charts/chart14.xml"/><Relationship Id="rId1" Type="http://schemas.openxmlformats.org/officeDocument/2006/relationships/chart" Target="../charts/chart13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12</xdr:col>
      <xdr:colOff>327660</xdr:colOff>
      <xdr:row>30</xdr:row>
      <xdr:rowOff>144780</xdr:rowOff>
    </xdr:from>
    <xdr:to>
      <xdr:col>20</xdr:col>
      <xdr:colOff>22860</xdr:colOff>
      <xdr:row>45</xdr:row>
      <xdr:rowOff>144780</xdr:rowOff>
    </xdr:to>
    <xdr:graphicFrame macro="">
      <xdr:nvGraphicFramePr>
        <xdr:cNvPr id="3" name="Chart 2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13</xdr:col>
      <xdr:colOff>640080</xdr:colOff>
      <xdr:row>33</xdr:row>
      <xdr:rowOff>0</xdr:rowOff>
    </xdr:from>
    <xdr:to>
      <xdr:col>24</xdr:col>
      <xdr:colOff>121920</xdr:colOff>
      <xdr:row>51</xdr:row>
      <xdr:rowOff>0</xdr:rowOff>
    </xdr:to>
    <xdr:graphicFrame macro="">
      <xdr:nvGraphicFramePr>
        <xdr:cNvPr id="2" name="Chart 1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32</xdr:col>
      <xdr:colOff>114300</xdr:colOff>
      <xdr:row>1</xdr:row>
      <xdr:rowOff>45720</xdr:rowOff>
    </xdr:from>
    <xdr:to>
      <xdr:col>39</xdr:col>
      <xdr:colOff>205740</xdr:colOff>
      <xdr:row>14</xdr:row>
      <xdr:rowOff>121920</xdr:rowOff>
    </xdr:to>
    <xdr:graphicFrame macro="">
      <xdr:nvGraphicFramePr>
        <xdr:cNvPr id="4" name="Chart 3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32</xdr:col>
      <xdr:colOff>22860</xdr:colOff>
      <xdr:row>15</xdr:row>
      <xdr:rowOff>144780</xdr:rowOff>
    </xdr:from>
    <xdr:to>
      <xdr:col>39</xdr:col>
      <xdr:colOff>114300</xdr:colOff>
      <xdr:row>29</xdr:row>
      <xdr:rowOff>152400</xdr:rowOff>
    </xdr:to>
    <xdr:graphicFrame macro="">
      <xdr:nvGraphicFramePr>
        <xdr:cNvPr id="5" name="Chart 4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24</xdr:col>
      <xdr:colOff>502920</xdr:colOff>
      <xdr:row>31</xdr:row>
      <xdr:rowOff>30480</xdr:rowOff>
    </xdr:from>
    <xdr:to>
      <xdr:col>31</xdr:col>
      <xdr:colOff>556260</xdr:colOff>
      <xdr:row>46</xdr:row>
      <xdr:rowOff>30480</xdr:rowOff>
    </xdr:to>
    <xdr:graphicFrame macro="">
      <xdr:nvGraphicFramePr>
        <xdr:cNvPr id="7" name="Chart 6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381000</xdr:colOff>
      <xdr:row>36</xdr:row>
      <xdr:rowOff>7620</xdr:rowOff>
    </xdr:from>
    <xdr:to>
      <xdr:col>7</xdr:col>
      <xdr:colOff>114300</xdr:colOff>
      <xdr:row>48</xdr:row>
      <xdr:rowOff>7620</xdr:rowOff>
    </xdr:to>
    <xdr:graphicFrame macro="">
      <xdr:nvGraphicFramePr>
        <xdr:cNvPr id="2" name="Chart 1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7</xdr:col>
      <xdr:colOff>586740</xdr:colOff>
      <xdr:row>41</xdr:row>
      <xdr:rowOff>152400</xdr:rowOff>
    </xdr:from>
    <xdr:to>
      <xdr:col>14</xdr:col>
      <xdr:colOff>586740</xdr:colOff>
      <xdr:row>54</xdr:row>
      <xdr:rowOff>15240</xdr:rowOff>
    </xdr:to>
    <xdr:graphicFrame macro="">
      <xdr:nvGraphicFramePr>
        <xdr:cNvPr id="3" name="Chart 2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15</xdr:col>
      <xdr:colOff>167640</xdr:colOff>
      <xdr:row>40</xdr:row>
      <xdr:rowOff>114300</xdr:rowOff>
    </xdr:from>
    <xdr:to>
      <xdr:col>22</xdr:col>
      <xdr:colOff>472440</xdr:colOff>
      <xdr:row>55</xdr:row>
      <xdr:rowOff>114300</xdr:rowOff>
    </xdr:to>
    <xdr:graphicFrame macro="">
      <xdr:nvGraphicFramePr>
        <xdr:cNvPr id="4" name="Chart 3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335280</xdr:colOff>
      <xdr:row>23</xdr:row>
      <xdr:rowOff>30480</xdr:rowOff>
    </xdr:from>
    <xdr:to>
      <xdr:col>12</xdr:col>
      <xdr:colOff>30480</xdr:colOff>
      <xdr:row>38</xdr:row>
      <xdr:rowOff>30480</xdr:rowOff>
    </xdr:to>
    <xdr:graphicFrame macro="">
      <xdr:nvGraphicFramePr>
        <xdr:cNvPr id="2" name="Chart 1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>
    <xdr:from>
      <xdr:col>16</xdr:col>
      <xdr:colOff>541020</xdr:colOff>
      <xdr:row>17</xdr:row>
      <xdr:rowOff>30480</xdr:rowOff>
    </xdr:from>
    <xdr:to>
      <xdr:col>24</xdr:col>
      <xdr:colOff>236220</xdr:colOff>
      <xdr:row>32</xdr:row>
      <xdr:rowOff>30480</xdr:rowOff>
    </xdr:to>
    <xdr:graphicFrame macro="">
      <xdr:nvGraphicFramePr>
        <xdr:cNvPr id="2" name="Chart 1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76200</xdr:colOff>
      <xdr:row>36</xdr:row>
      <xdr:rowOff>30480</xdr:rowOff>
    </xdr:from>
    <xdr:to>
      <xdr:col>9</xdr:col>
      <xdr:colOff>137160</xdr:colOff>
      <xdr:row>46</xdr:row>
      <xdr:rowOff>68580</xdr:rowOff>
    </xdr:to>
    <xdr:graphicFrame macro="">
      <xdr:nvGraphicFramePr>
        <xdr:cNvPr id="8" name="Chart 7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19</xdr:col>
      <xdr:colOff>403860</xdr:colOff>
      <xdr:row>31</xdr:row>
      <xdr:rowOff>22860</xdr:rowOff>
    </xdr:from>
    <xdr:to>
      <xdr:col>27</xdr:col>
      <xdr:colOff>99060</xdr:colOff>
      <xdr:row>46</xdr:row>
      <xdr:rowOff>22860</xdr:rowOff>
    </xdr:to>
    <xdr:graphicFrame macro="">
      <xdr:nvGraphicFramePr>
        <xdr:cNvPr id="3" name="Chart 2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228600</xdr:colOff>
      <xdr:row>41</xdr:row>
      <xdr:rowOff>76200</xdr:rowOff>
    </xdr:from>
    <xdr:to>
      <xdr:col>9</xdr:col>
      <xdr:colOff>533400</xdr:colOff>
      <xdr:row>56</xdr:row>
      <xdr:rowOff>76200</xdr:rowOff>
    </xdr:to>
    <xdr:graphicFrame macro="">
      <xdr:nvGraphicFramePr>
        <xdr:cNvPr id="6" name="Chart 5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18</xdr:col>
      <xdr:colOff>175260</xdr:colOff>
      <xdr:row>13</xdr:row>
      <xdr:rowOff>137160</xdr:rowOff>
    </xdr:from>
    <xdr:to>
      <xdr:col>25</xdr:col>
      <xdr:colOff>480060</xdr:colOff>
      <xdr:row>28</xdr:row>
      <xdr:rowOff>137160</xdr:rowOff>
    </xdr:to>
    <xdr:graphicFrame macro="">
      <xdr:nvGraphicFramePr>
        <xdr:cNvPr id="8" name="Chart 7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5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7.xml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C3:Q41"/>
  <sheetViews>
    <sheetView workbookViewId="0">
      <selection activeCell="M3" sqref="M3:O4"/>
    </sheetView>
  </sheetViews>
  <sheetFormatPr defaultRowHeight="14.4" x14ac:dyDescent="0.3"/>
  <cols>
    <col min="3" max="3" width="12" bestFit="1" customWidth="1"/>
    <col min="12" max="12" width="12" bestFit="1" customWidth="1"/>
  </cols>
  <sheetData>
    <row r="3" spans="3:17" ht="14.4" customHeight="1" x14ac:dyDescent="0.3">
      <c r="E3" s="40" t="s">
        <v>48</v>
      </c>
      <c r="F3" s="40"/>
      <c r="G3" s="40"/>
      <c r="M3" s="40" t="s">
        <v>49</v>
      </c>
      <c r="N3" s="40"/>
      <c r="O3" s="40"/>
    </row>
    <row r="4" spans="3:17" ht="14.4" customHeight="1" x14ac:dyDescent="0.3">
      <c r="E4" s="40"/>
      <c r="F4" s="40"/>
      <c r="G4" s="40"/>
      <c r="M4" s="40"/>
      <c r="N4" s="40"/>
      <c r="O4" s="40"/>
    </row>
    <row r="5" spans="3:17" ht="14.4" customHeight="1" x14ac:dyDescent="0.3"/>
    <row r="8" spans="3:17" x14ac:dyDescent="0.3">
      <c r="C8" s="14" t="s">
        <v>10</v>
      </c>
      <c r="D8" s="14" t="s">
        <v>9</v>
      </c>
      <c r="E8" s="14" t="s">
        <v>28</v>
      </c>
      <c r="F8" s="14" t="s">
        <v>38</v>
      </c>
      <c r="G8" s="14" t="s">
        <v>29</v>
      </c>
      <c r="H8" s="14" t="s">
        <v>39</v>
      </c>
      <c r="L8" s="14" t="s">
        <v>10</v>
      </c>
      <c r="M8" s="14" t="s">
        <v>9</v>
      </c>
      <c r="N8" s="14" t="s">
        <v>28</v>
      </c>
      <c r="O8" s="14" t="s">
        <v>38</v>
      </c>
      <c r="P8" s="14" t="s">
        <v>29</v>
      </c>
      <c r="Q8" s="14" t="s">
        <v>39</v>
      </c>
    </row>
    <row r="9" spans="3:17" x14ac:dyDescent="0.3">
      <c r="C9">
        <v>0.89400000000000002</v>
      </c>
      <c r="D9">
        <v>0.58899999999999997</v>
      </c>
      <c r="E9">
        <v>0.45900000000000002</v>
      </c>
      <c r="F9">
        <v>0.34200000000000003</v>
      </c>
      <c r="G9">
        <v>0.996</v>
      </c>
      <c r="H9">
        <v>0.875</v>
      </c>
      <c r="L9" s="13">
        <v>0.94499999999999995</v>
      </c>
      <c r="M9">
        <v>0.53800000000000003</v>
      </c>
      <c r="N9">
        <v>0.46700000000000003</v>
      </c>
      <c r="O9">
        <v>0.33600000000000002</v>
      </c>
      <c r="P9">
        <v>0.98499999999999999</v>
      </c>
      <c r="Q9">
        <v>0.878</v>
      </c>
    </row>
    <row r="10" spans="3:17" x14ac:dyDescent="0.3">
      <c r="C10">
        <v>0.83699999999999997</v>
      </c>
      <c r="D10">
        <v>0.67700000000000005</v>
      </c>
      <c r="E10">
        <v>0.42599999999999999</v>
      </c>
      <c r="F10">
        <v>0.39300000000000002</v>
      </c>
      <c r="G10">
        <v>0.96799999999999997</v>
      </c>
      <c r="H10">
        <v>0.82799999999999996</v>
      </c>
      <c r="L10">
        <v>0.97099999999999997</v>
      </c>
      <c r="M10">
        <v>0.52100000000000002</v>
      </c>
      <c r="N10">
        <v>0.318</v>
      </c>
      <c r="O10">
        <v>0.24099999999999999</v>
      </c>
      <c r="P10">
        <v>0.94199999999999995</v>
      </c>
      <c r="Q10">
        <v>0.82399999999999995</v>
      </c>
    </row>
    <row r="11" spans="3:17" x14ac:dyDescent="0.3">
      <c r="C11">
        <v>0.82299999999999995</v>
      </c>
      <c r="D11">
        <v>0.56899999999999995</v>
      </c>
      <c r="E11">
        <v>0.55600000000000005</v>
      </c>
      <c r="F11">
        <v>0.32100000000000001</v>
      </c>
      <c r="G11">
        <v>0.90900000000000003</v>
      </c>
      <c r="H11">
        <v>0.79800000000000004</v>
      </c>
      <c r="L11">
        <v>0.89600000000000002</v>
      </c>
      <c r="M11">
        <v>0.65400000000000003</v>
      </c>
      <c r="N11">
        <v>0.433</v>
      </c>
      <c r="O11">
        <v>0.35399999999999998</v>
      </c>
      <c r="P11">
        <v>0.98599999999999999</v>
      </c>
      <c r="Q11">
        <v>0.88800000000000001</v>
      </c>
    </row>
    <row r="12" spans="3:17" x14ac:dyDescent="0.3">
      <c r="C12">
        <f>AVERAGE(C9:C11)</f>
        <v>0.85133333333333328</v>
      </c>
      <c r="D12">
        <f t="shared" ref="D12:H12" si="0">AVERAGE(D9:D11)</f>
        <v>0.61166666666666669</v>
      </c>
      <c r="E12">
        <f t="shared" si="0"/>
        <v>0.48033333333333333</v>
      </c>
      <c r="F12">
        <f t="shared" si="0"/>
        <v>0.35200000000000004</v>
      </c>
      <c r="G12">
        <f t="shared" si="0"/>
        <v>0.95766666666666678</v>
      </c>
      <c r="H12">
        <f t="shared" si="0"/>
        <v>0.83366666666666667</v>
      </c>
      <c r="L12">
        <f>AVERAGE(L9:L11)</f>
        <v>0.93733333333333324</v>
      </c>
      <c r="M12">
        <f t="shared" ref="M12:Q12" si="1">AVERAGE(M9:M11)</f>
        <v>0.57100000000000006</v>
      </c>
      <c r="N12">
        <f t="shared" si="1"/>
        <v>0.40599999999999997</v>
      </c>
      <c r="O12">
        <f t="shared" si="1"/>
        <v>0.31033333333333329</v>
      </c>
      <c r="P12">
        <f t="shared" si="1"/>
        <v>0.97100000000000009</v>
      </c>
      <c r="Q12">
        <f t="shared" si="1"/>
        <v>0.86333333333333329</v>
      </c>
    </row>
    <row r="13" spans="3:17" x14ac:dyDescent="0.3">
      <c r="C13" s="13">
        <f>C12/0.851333*100</f>
        <v>100.00003915428314</v>
      </c>
      <c r="D13" s="13">
        <f t="shared" ref="D13:H13" si="2">D12/0.851333*100</f>
        <v>71.848109572478307</v>
      </c>
      <c r="E13" s="13">
        <f t="shared" si="2"/>
        <v>56.421322013046989</v>
      </c>
      <c r="F13" s="13">
        <f t="shared" si="2"/>
        <v>41.346923001927571</v>
      </c>
      <c r="G13" s="13">
        <f t="shared" si="2"/>
        <v>112.49025547778211</v>
      </c>
      <c r="H13" s="13">
        <f t="shared" si="2"/>
        <v>97.924862147557619</v>
      </c>
      <c r="L13" s="13">
        <f>L12/0.937333*100</f>
        <v>100.0000355618903</v>
      </c>
      <c r="M13" s="13">
        <f t="shared" ref="M13:Q13" si="3">M12/0.937333*100</f>
        <v>60.917518107225511</v>
      </c>
      <c r="N13" s="13">
        <f t="shared" si="3"/>
        <v>43.314382401985206</v>
      </c>
      <c r="O13" s="13">
        <f t="shared" si="3"/>
        <v>33.108119881977196</v>
      </c>
      <c r="P13" s="13">
        <f t="shared" si="3"/>
        <v>103.59178648356561</v>
      </c>
      <c r="Q13" s="13">
        <f t="shared" si="3"/>
        <v>92.105295912267394</v>
      </c>
    </row>
    <row r="16" spans="3:17" x14ac:dyDescent="0.3">
      <c r="C16" s="14" t="s">
        <v>10</v>
      </c>
      <c r="D16" s="14" t="s">
        <v>9</v>
      </c>
      <c r="E16" s="14" t="s">
        <v>28</v>
      </c>
      <c r="F16" s="14" t="s">
        <v>38</v>
      </c>
      <c r="G16" s="14" t="s">
        <v>29</v>
      </c>
      <c r="H16" s="14" t="s">
        <v>39</v>
      </c>
      <c r="L16" s="14" t="s">
        <v>10</v>
      </c>
      <c r="M16" s="14" t="s">
        <v>9</v>
      </c>
      <c r="N16" s="14" t="s">
        <v>28</v>
      </c>
      <c r="O16" s="14" t="s">
        <v>38</v>
      </c>
      <c r="P16" s="14" t="s">
        <v>29</v>
      </c>
      <c r="Q16" s="14" t="s">
        <v>39</v>
      </c>
    </row>
    <row r="17" spans="3:17" x14ac:dyDescent="0.3">
      <c r="C17">
        <v>0.98299999999999998</v>
      </c>
      <c r="D17">
        <v>0.63800000000000001</v>
      </c>
      <c r="E17">
        <v>0.60699999999999998</v>
      </c>
      <c r="F17">
        <v>0.86099999999999999</v>
      </c>
      <c r="G17">
        <v>0.997</v>
      </c>
      <c r="H17">
        <v>0.96699999999999997</v>
      </c>
      <c r="L17">
        <v>0.96099999999999997</v>
      </c>
      <c r="M17">
        <v>0.69799999999999995</v>
      </c>
      <c r="N17">
        <v>0.67</v>
      </c>
      <c r="O17">
        <v>0.307</v>
      </c>
      <c r="P17">
        <v>0.93700000000000006</v>
      </c>
      <c r="Q17">
        <v>0.71099999999999997</v>
      </c>
    </row>
    <row r="18" spans="3:17" x14ac:dyDescent="0.3">
      <c r="C18">
        <v>0.86199999999999999</v>
      </c>
      <c r="D18">
        <v>0.72099999999999997</v>
      </c>
      <c r="E18">
        <v>0.505</v>
      </c>
      <c r="F18">
        <v>0.16600000000000001</v>
      </c>
      <c r="G18">
        <v>0.94799999999999995</v>
      </c>
      <c r="H18">
        <v>0.89600000000000002</v>
      </c>
      <c r="L18">
        <v>0.92400000000000004</v>
      </c>
      <c r="M18">
        <v>0.55900000000000005</v>
      </c>
      <c r="N18">
        <v>0.318</v>
      </c>
      <c r="O18">
        <v>0.30499999999999999</v>
      </c>
      <c r="P18">
        <v>0.95399999999999996</v>
      </c>
      <c r="Q18">
        <v>0.85599999999999998</v>
      </c>
    </row>
    <row r="19" spans="3:17" x14ac:dyDescent="0.3">
      <c r="C19">
        <v>0.94599999999999995</v>
      </c>
      <c r="D19">
        <v>0.68899999999999995</v>
      </c>
      <c r="E19">
        <v>0.61499999999999999</v>
      </c>
      <c r="F19">
        <v>0.48499999999999999</v>
      </c>
      <c r="G19">
        <v>0.97099999999999997</v>
      </c>
      <c r="H19">
        <v>0.79900000000000004</v>
      </c>
      <c r="L19">
        <v>0.93100000000000005</v>
      </c>
      <c r="M19">
        <v>0.69399999999999995</v>
      </c>
      <c r="N19">
        <v>0.159</v>
      </c>
      <c r="O19">
        <v>0.41499999999999998</v>
      </c>
      <c r="P19">
        <v>0.93300000000000005</v>
      </c>
      <c r="Q19">
        <v>0.874</v>
      </c>
    </row>
    <row r="20" spans="3:17" x14ac:dyDescent="0.3">
      <c r="C20">
        <v>0.96199999999999997</v>
      </c>
      <c r="D20">
        <v>0.77700000000000002</v>
      </c>
      <c r="E20">
        <v>0.53300000000000003</v>
      </c>
      <c r="F20">
        <v>0.28299999999999997</v>
      </c>
      <c r="G20">
        <v>0.995</v>
      </c>
      <c r="H20">
        <v>0.89300000000000002</v>
      </c>
      <c r="L20">
        <v>0.94899999999999995</v>
      </c>
      <c r="M20">
        <v>0.63300000000000001</v>
      </c>
      <c r="N20">
        <v>0.42599999999999999</v>
      </c>
      <c r="O20">
        <v>0.33300000000000002</v>
      </c>
      <c r="P20">
        <v>0.96599999999999997</v>
      </c>
      <c r="Q20">
        <v>0.95899999999999996</v>
      </c>
    </row>
    <row r="21" spans="3:17" x14ac:dyDescent="0.3">
      <c r="C21">
        <f t="shared" ref="C21:H21" si="4">AVERAGE(C17:C20)</f>
        <v>0.93825000000000003</v>
      </c>
      <c r="D21">
        <f t="shared" si="4"/>
        <v>0.70625000000000004</v>
      </c>
      <c r="E21">
        <f t="shared" si="4"/>
        <v>0.56500000000000006</v>
      </c>
      <c r="F21">
        <f t="shared" si="4"/>
        <v>0.44874999999999998</v>
      </c>
      <c r="G21">
        <f t="shared" si="4"/>
        <v>0.97775000000000001</v>
      </c>
      <c r="H21">
        <f t="shared" si="4"/>
        <v>0.88874999999999993</v>
      </c>
      <c r="L21">
        <f t="shared" ref="L21:Q21" si="5">AVERAGE(L17:L20)</f>
        <v>0.94124999999999992</v>
      </c>
      <c r="M21">
        <f t="shared" si="5"/>
        <v>0.64600000000000002</v>
      </c>
      <c r="N21">
        <f t="shared" si="5"/>
        <v>0.39324999999999999</v>
      </c>
      <c r="O21">
        <f t="shared" si="5"/>
        <v>0.33999999999999997</v>
      </c>
      <c r="P21">
        <f t="shared" si="5"/>
        <v>0.94750000000000001</v>
      </c>
      <c r="Q21">
        <f t="shared" si="5"/>
        <v>0.85</v>
      </c>
    </row>
    <row r="22" spans="3:17" x14ac:dyDescent="0.3">
      <c r="C22" s="13">
        <f>C21/0.93825*100</f>
        <v>100</v>
      </c>
      <c r="D22" s="13">
        <f t="shared" ref="D22:H22" si="6">D21/0.93825*100</f>
        <v>75.273114841460171</v>
      </c>
      <c r="E22" s="13">
        <f t="shared" si="6"/>
        <v>60.218491873168134</v>
      </c>
      <c r="F22" s="13">
        <f t="shared" si="6"/>
        <v>47.828403943511852</v>
      </c>
      <c r="G22" s="13">
        <f t="shared" si="6"/>
        <v>104.2099653610445</v>
      </c>
      <c r="H22" s="13">
        <f t="shared" si="6"/>
        <v>94.724220623501182</v>
      </c>
      <c r="I22" s="7"/>
      <c r="J22" s="7"/>
      <c r="K22" s="7"/>
      <c r="L22" s="13">
        <f>L21/0.94125*100</f>
        <v>99.999999999999986</v>
      </c>
      <c r="M22" s="13">
        <f t="shared" ref="M22:Q22" si="7">M21/0.94125*100</f>
        <v>68.632138114209823</v>
      </c>
      <c r="N22" s="13">
        <f t="shared" si="7"/>
        <v>41.779548472775559</v>
      </c>
      <c r="O22" s="13">
        <f t="shared" si="7"/>
        <v>36.122177954847274</v>
      </c>
      <c r="P22" s="13">
        <f t="shared" si="7"/>
        <v>100.66401062416999</v>
      </c>
      <c r="Q22" s="13">
        <f t="shared" si="7"/>
        <v>90.305444887118185</v>
      </c>
    </row>
    <row r="25" spans="3:17" x14ac:dyDescent="0.3">
      <c r="C25" s="14" t="s">
        <v>10</v>
      </c>
      <c r="D25" s="14" t="s">
        <v>9</v>
      </c>
      <c r="E25" s="14" t="s">
        <v>28</v>
      </c>
      <c r="F25" s="14" t="s">
        <v>38</v>
      </c>
      <c r="G25" s="14" t="s">
        <v>29</v>
      </c>
      <c r="H25" s="14" t="s">
        <v>39</v>
      </c>
      <c r="L25" s="14" t="s">
        <v>10</v>
      </c>
      <c r="M25" s="14" t="s">
        <v>9</v>
      </c>
      <c r="N25" s="14" t="s">
        <v>28</v>
      </c>
      <c r="O25" s="14" t="s">
        <v>38</v>
      </c>
      <c r="P25" s="14" t="s">
        <v>29</v>
      </c>
      <c r="Q25" s="14" t="s">
        <v>39</v>
      </c>
    </row>
    <row r="26" spans="3:17" x14ac:dyDescent="0.3">
      <c r="C26">
        <v>100.00003915428314</v>
      </c>
      <c r="D26">
        <v>71.848109572478307</v>
      </c>
      <c r="E26">
        <v>56.421322013046989</v>
      </c>
      <c r="F26">
        <v>41.346923001927571</v>
      </c>
      <c r="G26">
        <v>112.49025547778211</v>
      </c>
      <c r="H26">
        <v>97.924862147557619</v>
      </c>
      <c r="L26">
        <v>100.0000355618903</v>
      </c>
      <c r="M26">
        <v>60.917518107225511</v>
      </c>
      <c r="N26">
        <v>43.314382401985206</v>
      </c>
      <c r="O26">
        <v>33.108119881977196</v>
      </c>
      <c r="P26">
        <v>103.59178648356561</v>
      </c>
      <c r="Q26">
        <v>92.105295912267394</v>
      </c>
    </row>
    <row r="27" spans="3:17" x14ac:dyDescent="0.3">
      <c r="C27">
        <v>100</v>
      </c>
      <c r="D27">
        <v>75.273114841460171</v>
      </c>
      <c r="E27">
        <v>60.218491873168134</v>
      </c>
      <c r="F27">
        <v>47.828403943511852</v>
      </c>
      <c r="G27">
        <v>104.2099653610445</v>
      </c>
      <c r="H27">
        <v>94.724220623501182</v>
      </c>
      <c r="L27">
        <v>99.999999999999986</v>
      </c>
      <c r="M27">
        <v>68.632138114209823</v>
      </c>
      <c r="N27">
        <v>41.779548472775559</v>
      </c>
      <c r="O27">
        <v>36.122177954847274</v>
      </c>
      <c r="P27">
        <v>100.66401062416999</v>
      </c>
      <c r="Q27">
        <v>90.305444887118185</v>
      </c>
    </row>
    <row r="28" spans="3:17" x14ac:dyDescent="0.3">
      <c r="C28">
        <f>AVERAGE(C26:C27)</f>
        <v>100.00001957714157</v>
      </c>
      <c r="D28">
        <f t="shared" ref="D28:H28" si="8">AVERAGE(D26:D27)</f>
        <v>73.560612206969239</v>
      </c>
      <c r="E28">
        <f t="shared" si="8"/>
        <v>58.319906943107561</v>
      </c>
      <c r="F28">
        <f t="shared" si="8"/>
        <v>44.587663472719711</v>
      </c>
      <c r="G28">
        <f t="shared" si="8"/>
        <v>108.35011041941331</v>
      </c>
      <c r="H28">
        <f t="shared" si="8"/>
        <v>96.3245413855294</v>
      </c>
      <c r="L28">
        <f>AVERAGE(L26:L27)</f>
        <v>100.00001778094514</v>
      </c>
      <c r="M28">
        <f t="shared" ref="M28:Q28" si="9">AVERAGE(M26:M27)</f>
        <v>64.774828110717664</v>
      </c>
      <c r="N28">
        <f t="shared" si="9"/>
        <v>42.546965437380379</v>
      </c>
      <c r="O28">
        <f t="shared" si="9"/>
        <v>34.615148918412231</v>
      </c>
      <c r="P28">
        <f t="shared" si="9"/>
        <v>102.12789855386779</v>
      </c>
      <c r="Q28">
        <f t="shared" si="9"/>
        <v>91.205370399692782</v>
      </c>
    </row>
    <row r="29" spans="3:17" x14ac:dyDescent="0.3">
      <c r="C29" s="17">
        <f>STDEVA(C26:C27)</f>
        <v>2.7686259123419986E-5</v>
      </c>
      <c r="D29" s="17">
        <f t="shared" ref="D29:H29" si="10">STDEVA(D26:D27)</f>
        <v>2.4218444512967303</v>
      </c>
      <c r="E29" s="17">
        <f t="shared" si="10"/>
        <v>2.6850045574088353</v>
      </c>
      <c r="F29" s="17">
        <f t="shared" si="10"/>
        <v>4.5830991259256137</v>
      </c>
      <c r="G29" s="17">
        <f t="shared" si="10"/>
        <v>5.8550492917371182</v>
      </c>
      <c r="H29" s="17">
        <f t="shared" si="10"/>
        <v>2.2631953258075526</v>
      </c>
      <c r="L29" s="16">
        <f>STDEVA(L26:L27)</f>
        <v>2.5146053793042442E-5</v>
      </c>
      <c r="M29" s="16">
        <f t="shared" ref="M29:Q29" si="11">STDEVA(M26:M27)</f>
        <v>5.4550601212160172</v>
      </c>
      <c r="N29" s="16">
        <f t="shared" si="11"/>
        <v>1.0852914793393347</v>
      </c>
      <c r="O29" s="16">
        <f t="shared" si="11"/>
        <v>2.1312609022164897</v>
      </c>
      <c r="P29" s="16">
        <f t="shared" si="11"/>
        <v>2.0702501639729172</v>
      </c>
      <c r="Q29" s="16">
        <f t="shared" si="11"/>
        <v>1.2726868650085652</v>
      </c>
    </row>
    <row r="34" spans="5:9" x14ac:dyDescent="0.3">
      <c r="E34" s="19"/>
      <c r="F34" s="38" t="s">
        <v>44</v>
      </c>
      <c r="G34" s="38" t="s">
        <v>45</v>
      </c>
    </row>
    <row r="35" spans="5:9" x14ac:dyDescent="0.3">
      <c r="E35" s="19"/>
      <c r="F35" s="39"/>
      <c r="G35" s="39"/>
    </row>
    <row r="36" spans="5:9" x14ac:dyDescent="0.3">
      <c r="E36" s="18" t="s">
        <v>20</v>
      </c>
      <c r="F36" s="11">
        <v>100.00001957714157</v>
      </c>
      <c r="G36" s="11">
        <v>100.00001778094514</v>
      </c>
    </row>
    <row r="37" spans="5:9" x14ac:dyDescent="0.3">
      <c r="E37" s="18" t="s">
        <v>9</v>
      </c>
      <c r="F37" s="11">
        <v>73.560612206969239</v>
      </c>
      <c r="G37" s="11">
        <v>64.774828110717664</v>
      </c>
      <c r="H37">
        <f>TTEST(D26:D27,C26:C27,1,2)</f>
        <v>2.0845223404092916E-3</v>
      </c>
      <c r="I37" t="s">
        <v>46</v>
      </c>
    </row>
    <row r="38" spans="5:9" x14ac:dyDescent="0.3">
      <c r="E38" s="18" t="s">
        <v>28</v>
      </c>
      <c r="F38" s="11">
        <v>58.319906943107561</v>
      </c>
      <c r="G38" s="11">
        <v>42.546965437380379</v>
      </c>
    </row>
    <row r="39" spans="5:9" x14ac:dyDescent="0.3">
      <c r="E39" s="18" t="s">
        <v>38</v>
      </c>
      <c r="F39" s="11">
        <v>44.587663472719711</v>
      </c>
      <c r="G39" s="11">
        <v>34.615148918412231</v>
      </c>
    </row>
    <row r="40" spans="5:9" x14ac:dyDescent="0.3">
      <c r="E40" s="18" t="s">
        <v>29</v>
      </c>
      <c r="F40" s="11">
        <v>108.35011041941331</v>
      </c>
      <c r="G40" s="11">
        <v>102.12789855386779</v>
      </c>
      <c r="H40">
        <f>TTEST(D26:D27,G26:G27,1,2)</f>
        <v>8.0919371848770429E-3</v>
      </c>
      <c r="I40" t="s">
        <v>47</v>
      </c>
    </row>
    <row r="41" spans="5:9" x14ac:dyDescent="0.3">
      <c r="E41" s="18" t="s">
        <v>39</v>
      </c>
      <c r="F41" s="11">
        <v>96.3245413855294</v>
      </c>
      <c r="G41" s="11">
        <v>91.205370399692782</v>
      </c>
      <c r="H41">
        <f>TTEST(D26:D27,H26:H27,1,2)</f>
        <v>5.2179482805998585E-3</v>
      </c>
      <c r="I41" t="s">
        <v>47</v>
      </c>
    </row>
  </sheetData>
  <mergeCells count="4">
    <mergeCell ref="F34:F35"/>
    <mergeCell ref="G34:G35"/>
    <mergeCell ref="E3:G4"/>
    <mergeCell ref="M3:O4"/>
  </mergeCells>
  <pageMargins left="0.7" right="0.7" top="0.75" bottom="0.75" header="0.3" footer="0.3"/>
  <pageSetup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6:W55"/>
  <sheetViews>
    <sheetView topLeftCell="A7" workbookViewId="0">
      <selection activeCell="W27" sqref="W27:W28"/>
    </sheetView>
  </sheetViews>
  <sheetFormatPr defaultRowHeight="14.4" x14ac:dyDescent="0.3"/>
  <cols>
    <col min="14" max="14" width="12" bestFit="1" customWidth="1"/>
    <col min="15" max="17" width="12" customWidth="1"/>
  </cols>
  <sheetData>
    <row r="6" spans="2:23" x14ac:dyDescent="0.3">
      <c r="E6" s="40" t="s">
        <v>48</v>
      </c>
      <c r="F6" s="40"/>
      <c r="G6" s="40"/>
      <c r="H6" s="40"/>
      <c r="I6" s="20"/>
      <c r="J6" s="20"/>
      <c r="K6" s="20"/>
      <c r="L6" s="20"/>
      <c r="T6" s="40" t="s">
        <v>49</v>
      </c>
      <c r="U6" s="40"/>
      <c r="V6" s="40"/>
    </row>
    <row r="7" spans="2:23" ht="14.4" customHeight="1" x14ac:dyDescent="0.3">
      <c r="E7" s="40"/>
      <c r="F7" s="40"/>
      <c r="G7" s="40"/>
      <c r="H7" s="40"/>
      <c r="I7" s="20"/>
      <c r="J7" s="20"/>
      <c r="K7" s="20"/>
      <c r="L7" s="20"/>
      <c r="T7" s="40"/>
      <c r="U7" s="40"/>
      <c r="V7" s="40"/>
    </row>
    <row r="9" spans="2:23" x14ac:dyDescent="0.3">
      <c r="B9" s="4" t="s">
        <v>10</v>
      </c>
      <c r="C9" s="4" t="s">
        <v>0</v>
      </c>
      <c r="D9" s="4" t="s">
        <v>8</v>
      </c>
      <c r="E9" s="4" t="s">
        <v>7</v>
      </c>
      <c r="F9" s="5" t="s">
        <v>2</v>
      </c>
      <c r="G9" s="5" t="s">
        <v>1</v>
      </c>
      <c r="H9" s="4" t="s">
        <v>5</v>
      </c>
      <c r="I9" s="4" t="s">
        <v>6</v>
      </c>
      <c r="J9" s="5" t="s">
        <v>3</v>
      </c>
      <c r="K9" s="4" t="s">
        <v>4</v>
      </c>
      <c r="N9" s="4" t="s">
        <v>10</v>
      </c>
      <c r="O9" s="4" t="s">
        <v>0</v>
      </c>
      <c r="P9" s="4" t="s">
        <v>8</v>
      </c>
      <c r="Q9" s="4" t="s">
        <v>7</v>
      </c>
      <c r="R9" s="5" t="s">
        <v>2</v>
      </c>
      <c r="S9" s="5" t="s">
        <v>1</v>
      </c>
      <c r="T9" s="4" t="s">
        <v>5</v>
      </c>
      <c r="U9" s="4" t="s">
        <v>6</v>
      </c>
      <c r="V9" s="5" t="s">
        <v>3</v>
      </c>
      <c r="W9" s="4" t="s">
        <v>4</v>
      </c>
    </row>
    <row r="10" spans="2:23" x14ac:dyDescent="0.3">
      <c r="B10">
        <v>0.61699999999999999</v>
      </c>
      <c r="C10">
        <v>0.52500000000000002</v>
      </c>
      <c r="D10">
        <v>0.49099999999999999</v>
      </c>
      <c r="E10">
        <v>0.57399999999999995</v>
      </c>
      <c r="F10" s="12">
        <v>0.69099999999999995</v>
      </c>
      <c r="G10" s="12">
        <v>0.65100000000000002</v>
      </c>
      <c r="H10">
        <v>0.55600000000000005</v>
      </c>
      <c r="I10">
        <v>0.373</v>
      </c>
      <c r="J10" s="12">
        <v>0.68400000000000005</v>
      </c>
      <c r="K10">
        <v>0.60499999999999998</v>
      </c>
      <c r="N10">
        <v>0.64100000000000001</v>
      </c>
      <c r="O10">
        <v>0.374</v>
      </c>
      <c r="P10">
        <v>0.38300000000000001</v>
      </c>
      <c r="Q10">
        <v>0.499</v>
      </c>
      <c r="R10" s="12">
        <v>0.67700000000000005</v>
      </c>
      <c r="S10" s="12">
        <v>0.66100000000000003</v>
      </c>
      <c r="T10">
        <v>0.47499999999999998</v>
      </c>
      <c r="U10">
        <v>0.33300000000000002</v>
      </c>
      <c r="V10" s="12">
        <v>0.748</v>
      </c>
      <c r="W10">
        <v>0.48599999999999999</v>
      </c>
    </row>
    <row r="11" spans="2:23" x14ac:dyDescent="0.3">
      <c r="B11">
        <v>0.65500000000000003</v>
      </c>
      <c r="C11">
        <v>0.33800000000000002</v>
      </c>
      <c r="D11">
        <v>0.49</v>
      </c>
      <c r="E11">
        <v>0.499</v>
      </c>
      <c r="F11" s="12">
        <v>0.55900000000000005</v>
      </c>
      <c r="G11" s="12">
        <v>0.60899999999999999</v>
      </c>
      <c r="H11">
        <v>0.55900000000000005</v>
      </c>
      <c r="I11">
        <v>0.443</v>
      </c>
      <c r="J11" s="12">
        <v>0.68200000000000005</v>
      </c>
      <c r="K11">
        <v>0.59</v>
      </c>
      <c r="N11">
        <v>0.62</v>
      </c>
      <c r="O11">
        <v>0.41699999999999998</v>
      </c>
      <c r="P11">
        <v>0.46500000000000002</v>
      </c>
      <c r="Q11">
        <v>0.44</v>
      </c>
      <c r="R11" s="12">
        <v>0.64600000000000002</v>
      </c>
      <c r="S11" s="12">
        <v>0.74199999999999999</v>
      </c>
      <c r="T11">
        <v>0.60499999999999998</v>
      </c>
      <c r="U11">
        <v>0.46700000000000003</v>
      </c>
      <c r="V11" s="12">
        <v>0.65600000000000003</v>
      </c>
      <c r="W11">
        <v>0.46300000000000002</v>
      </c>
    </row>
    <row r="12" spans="2:23" x14ac:dyDescent="0.3">
      <c r="B12">
        <v>0.54600000000000004</v>
      </c>
      <c r="C12">
        <v>0.39700000000000002</v>
      </c>
      <c r="D12">
        <v>0.45600000000000002</v>
      </c>
      <c r="E12">
        <v>0.56399999999999995</v>
      </c>
      <c r="F12" s="12">
        <v>0.65900000000000003</v>
      </c>
      <c r="G12" s="12">
        <v>0.64</v>
      </c>
      <c r="H12">
        <v>0.54700000000000004</v>
      </c>
      <c r="I12">
        <v>0.371</v>
      </c>
      <c r="J12" s="12">
        <v>0.73</v>
      </c>
      <c r="K12">
        <v>0.57799999999999996</v>
      </c>
      <c r="N12">
        <v>0.69899999999999995</v>
      </c>
      <c r="O12">
        <v>0.34200000000000003</v>
      </c>
      <c r="P12">
        <v>0.432</v>
      </c>
      <c r="Q12">
        <v>0.56699999999999995</v>
      </c>
      <c r="R12" s="12">
        <v>0.56499999999999995</v>
      </c>
      <c r="S12" s="12">
        <v>0.50900000000000001</v>
      </c>
      <c r="T12">
        <v>0.499</v>
      </c>
      <c r="U12">
        <v>0.35399999999999998</v>
      </c>
      <c r="V12" s="12">
        <v>0.55900000000000005</v>
      </c>
      <c r="W12">
        <v>0.65400000000000003</v>
      </c>
    </row>
    <row r="13" spans="2:23" x14ac:dyDescent="0.3">
      <c r="B13">
        <f t="shared" ref="B13:E13" si="0">AVERAGE(B10:B12)</f>
        <v>0.60599999999999998</v>
      </c>
      <c r="C13">
        <f>AVERAGE(C10:C12)</f>
        <v>0.42</v>
      </c>
      <c r="D13">
        <f>AVERAGE(D10:D12)</f>
        <v>0.47900000000000004</v>
      </c>
      <c r="E13">
        <f t="shared" si="0"/>
        <v>0.54566666666666663</v>
      </c>
      <c r="F13" s="12">
        <f t="shared" ref="F13:K13" si="1">AVERAGE(F10:F12)</f>
        <v>0.63633333333333331</v>
      </c>
      <c r="G13" s="12">
        <f t="shared" si="1"/>
        <v>0.6333333333333333</v>
      </c>
      <c r="H13">
        <f t="shared" si="1"/>
        <v>0.55400000000000016</v>
      </c>
      <c r="I13">
        <f t="shared" si="1"/>
        <v>0.39566666666666667</v>
      </c>
      <c r="J13" s="12">
        <f t="shared" si="1"/>
        <v>0.69866666666666666</v>
      </c>
      <c r="K13">
        <f t="shared" si="1"/>
        <v>0.59099999999999986</v>
      </c>
      <c r="N13">
        <f>AVERAGE(N10:N12)</f>
        <v>0.65333333333333332</v>
      </c>
      <c r="O13">
        <f>AVERAGE(O10:O12)</f>
        <v>0.37766666666666665</v>
      </c>
      <c r="P13">
        <f>AVERAGE(P10:P12)</f>
        <v>0.42666666666666669</v>
      </c>
      <c r="Q13">
        <f>AVERAGE(Q10:Q12)</f>
        <v>0.502</v>
      </c>
      <c r="R13">
        <f t="shared" ref="R13:V13" si="2">AVERAGE(R10:R12)</f>
        <v>0.6293333333333333</v>
      </c>
      <c r="S13">
        <f>AVERAGE(S10:S12)</f>
        <v>0.63733333333333331</v>
      </c>
      <c r="T13">
        <f>AVERAGE(T10:T12)</f>
        <v>0.52633333333333343</v>
      </c>
      <c r="U13">
        <f t="shared" si="2"/>
        <v>0.38466666666666666</v>
      </c>
      <c r="V13">
        <f t="shared" si="2"/>
        <v>0.65433333333333332</v>
      </c>
      <c r="W13">
        <f>AVERAGE(W10:W12)</f>
        <v>0.53433333333333344</v>
      </c>
    </row>
    <row r="14" spans="2:23" x14ac:dyDescent="0.3">
      <c r="B14" s="1">
        <f>B13/0.606*100</f>
        <v>100</v>
      </c>
      <c r="C14" s="1">
        <f>C13/0.606*100</f>
        <v>69.306930693069305</v>
      </c>
      <c r="D14" s="1">
        <f>D13/0.606*100</f>
        <v>79.04290429042905</v>
      </c>
      <c r="E14" s="1">
        <f t="shared" ref="E14" si="3">E13/0.606*100</f>
        <v>90.044004400440031</v>
      </c>
      <c r="F14" s="2">
        <f t="shared" ref="F14:K14" si="4">F13/0.606*100</f>
        <v>105.005500550055</v>
      </c>
      <c r="G14" s="2">
        <f t="shared" si="4"/>
        <v>104.5104510451045</v>
      </c>
      <c r="H14" s="1">
        <f t="shared" si="4"/>
        <v>91.419141914191442</v>
      </c>
      <c r="I14" s="1">
        <f t="shared" si="4"/>
        <v>65.291529152915302</v>
      </c>
      <c r="J14" s="2">
        <f t="shared" si="4"/>
        <v>115.2915291529153</v>
      </c>
      <c r="K14" s="1">
        <f t="shared" si="4"/>
        <v>97.524752475247496</v>
      </c>
      <c r="N14" s="1">
        <f>N13/0.653333*100</f>
        <v>100.00005102043419</v>
      </c>
      <c r="O14" s="1">
        <f>O13/0.653333*100</f>
        <v>57.806151941914251</v>
      </c>
      <c r="P14" s="1">
        <f>P13/0.653333*100</f>
        <v>65.306155768446814</v>
      </c>
      <c r="Q14" s="1">
        <f>Q13/0.653333*100</f>
        <v>76.836773896313204</v>
      </c>
      <c r="R14" s="1">
        <f t="shared" ref="R14:V14" si="5">R13/0.653333*100</f>
        <v>96.326579758459047</v>
      </c>
      <c r="S14" s="1">
        <f>S13/0.653333*100</f>
        <v>97.551070179117431</v>
      </c>
      <c r="T14" s="1">
        <f>T13/0.653333*100</f>
        <v>80.561265592482457</v>
      </c>
      <c r="U14" s="1">
        <f t="shared" si="5"/>
        <v>58.877581059990334</v>
      </c>
      <c r="V14" s="1">
        <f t="shared" si="5"/>
        <v>100.15311232301649</v>
      </c>
      <c r="W14" s="1">
        <f>W13/0.653333*100</f>
        <v>81.785756013140826</v>
      </c>
    </row>
    <row r="15" spans="2:23" x14ac:dyDescent="0.3">
      <c r="F15" s="12"/>
      <c r="G15" s="12"/>
      <c r="J15" s="12"/>
      <c r="N15" s="12"/>
      <c r="R15" s="12"/>
      <c r="S15" s="12"/>
      <c r="V15" s="12"/>
    </row>
    <row r="16" spans="2:23" x14ac:dyDescent="0.3">
      <c r="G16" s="12"/>
      <c r="J16" s="12"/>
      <c r="R16" s="12"/>
      <c r="S16" s="12"/>
      <c r="V16" s="12"/>
    </row>
    <row r="17" spans="2:23" x14ac:dyDescent="0.3">
      <c r="B17" s="4" t="s">
        <v>10</v>
      </c>
      <c r="C17" s="4" t="s">
        <v>0</v>
      </c>
      <c r="D17" s="4" t="s">
        <v>8</v>
      </c>
      <c r="E17" s="4" t="s">
        <v>7</v>
      </c>
      <c r="F17" s="5" t="s">
        <v>2</v>
      </c>
      <c r="G17" s="5" t="s">
        <v>1</v>
      </c>
      <c r="H17" s="4" t="s">
        <v>5</v>
      </c>
      <c r="I17" s="4" t="s">
        <v>6</v>
      </c>
      <c r="J17" s="5" t="s">
        <v>3</v>
      </c>
      <c r="K17" s="4" t="s">
        <v>4</v>
      </c>
      <c r="N17" s="4" t="s">
        <v>10</v>
      </c>
      <c r="O17" s="4" t="s">
        <v>0</v>
      </c>
      <c r="P17" s="4" t="s">
        <v>8</v>
      </c>
      <c r="Q17" s="4" t="s">
        <v>7</v>
      </c>
      <c r="R17" s="5" t="s">
        <v>2</v>
      </c>
      <c r="S17" s="5" t="s">
        <v>1</v>
      </c>
      <c r="T17" s="4" t="s">
        <v>5</v>
      </c>
      <c r="U17" s="4" t="s">
        <v>6</v>
      </c>
      <c r="V17" s="5" t="s">
        <v>3</v>
      </c>
      <c r="W17" s="4" t="s">
        <v>4</v>
      </c>
    </row>
    <row r="18" spans="2:23" x14ac:dyDescent="0.3">
      <c r="B18">
        <v>0.60199999999999998</v>
      </c>
      <c r="C18">
        <v>0.34499999999999997</v>
      </c>
      <c r="D18">
        <v>0.47499999999999998</v>
      </c>
      <c r="E18">
        <v>0.53400000000000003</v>
      </c>
      <c r="F18" s="12">
        <v>0.64100000000000001</v>
      </c>
      <c r="G18" s="12">
        <v>0.625</v>
      </c>
      <c r="H18">
        <v>0.52800000000000002</v>
      </c>
      <c r="I18">
        <v>0.34599999999999997</v>
      </c>
      <c r="J18" s="12">
        <v>0.74199999999999999</v>
      </c>
      <c r="K18">
        <v>0.53900000000000003</v>
      </c>
      <c r="N18">
        <v>0.68400000000000005</v>
      </c>
      <c r="O18">
        <v>0.34100000000000003</v>
      </c>
      <c r="P18">
        <v>0.41299999999999998</v>
      </c>
      <c r="Q18">
        <v>0.49199999999999999</v>
      </c>
      <c r="R18" s="12">
        <v>0.60799999999999998</v>
      </c>
      <c r="S18" s="12">
        <v>0.65100000000000002</v>
      </c>
      <c r="T18">
        <v>0.60199999999999998</v>
      </c>
      <c r="U18">
        <v>0.34599999999999997</v>
      </c>
      <c r="V18" s="12">
        <v>0.65800000000000003</v>
      </c>
      <c r="W18">
        <v>0.51300000000000001</v>
      </c>
    </row>
    <row r="19" spans="2:23" x14ac:dyDescent="0.3">
      <c r="B19">
        <v>0.6</v>
      </c>
      <c r="C19">
        <v>0.40899999999999997</v>
      </c>
      <c r="D19">
        <v>0.499</v>
      </c>
      <c r="E19">
        <v>0.50900000000000001</v>
      </c>
      <c r="F19" s="12">
        <v>0.67600000000000005</v>
      </c>
      <c r="G19" s="12">
        <v>0.60899999999999999</v>
      </c>
      <c r="H19">
        <v>0.59899999999999998</v>
      </c>
      <c r="I19">
        <v>0.46500000000000002</v>
      </c>
      <c r="J19" s="12">
        <v>0.76500000000000001</v>
      </c>
      <c r="K19">
        <v>0.59699999999999998</v>
      </c>
      <c r="N19">
        <v>0.63600000000000001</v>
      </c>
      <c r="O19">
        <v>0.36599999999999999</v>
      </c>
      <c r="P19">
        <v>0.45600000000000002</v>
      </c>
      <c r="Q19">
        <v>0.497</v>
      </c>
      <c r="R19" s="12">
        <v>0.63700000000000001</v>
      </c>
      <c r="S19" s="12">
        <v>0.64100000000000001</v>
      </c>
      <c r="T19">
        <v>0.53400000000000003</v>
      </c>
      <c r="U19">
        <v>0.51800000000000002</v>
      </c>
      <c r="V19" s="12">
        <v>0.71299999999999997</v>
      </c>
      <c r="W19">
        <v>0.58499999999999996</v>
      </c>
    </row>
    <row r="20" spans="2:23" x14ac:dyDescent="0.3">
      <c r="B20">
        <v>0.67300000000000004</v>
      </c>
      <c r="C20">
        <v>0.49199999999999999</v>
      </c>
      <c r="D20">
        <v>0.42899999999999999</v>
      </c>
      <c r="E20">
        <v>0.57099999999999995</v>
      </c>
      <c r="F20" s="12">
        <v>0.63600000000000001</v>
      </c>
      <c r="G20" s="12">
        <v>0.67200000000000004</v>
      </c>
      <c r="H20">
        <v>0.621</v>
      </c>
      <c r="I20">
        <v>0.39700000000000002</v>
      </c>
      <c r="J20" s="12">
        <v>0.63200000000000001</v>
      </c>
      <c r="K20">
        <v>0.56799999999999995</v>
      </c>
      <c r="N20">
        <v>0.69899999999999995</v>
      </c>
      <c r="O20">
        <v>0.46600000000000003</v>
      </c>
      <c r="P20">
        <v>0.40899999999999997</v>
      </c>
      <c r="Q20">
        <v>0.499</v>
      </c>
      <c r="R20" s="12">
        <v>0.60099999999999998</v>
      </c>
      <c r="S20" s="12">
        <v>0.68899999999999995</v>
      </c>
      <c r="T20">
        <v>0.60099999999999998</v>
      </c>
      <c r="U20">
        <v>0.34300000000000003</v>
      </c>
      <c r="V20" s="12">
        <v>0.69899999999999995</v>
      </c>
      <c r="W20">
        <v>0.53400000000000003</v>
      </c>
    </row>
    <row r="21" spans="2:23" x14ac:dyDescent="0.3">
      <c r="B21">
        <f t="shared" ref="B21:E21" si="6">AVERAGE(B18:B20)</f>
        <v>0.625</v>
      </c>
      <c r="C21">
        <f>AVERAGE(C18:C20)</f>
        <v>0.41533333333333333</v>
      </c>
      <c r="D21">
        <f>AVERAGE(D18:D20)</f>
        <v>0.46766666666666667</v>
      </c>
      <c r="E21">
        <f t="shared" si="6"/>
        <v>0.53800000000000003</v>
      </c>
      <c r="F21" s="12">
        <f t="shared" ref="F21:K21" si="7">AVERAGE(F18:F20)</f>
        <v>0.65100000000000013</v>
      </c>
      <c r="G21" s="12">
        <f t="shared" si="7"/>
        <v>0.63533333333333342</v>
      </c>
      <c r="H21">
        <f t="shared" si="7"/>
        <v>0.58266666666666667</v>
      </c>
      <c r="I21">
        <f t="shared" si="7"/>
        <v>0.40266666666666667</v>
      </c>
      <c r="J21" s="12">
        <f t="shared" si="7"/>
        <v>0.71300000000000008</v>
      </c>
      <c r="K21">
        <f t="shared" si="7"/>
        <v>0.56800000000000006</v>
      </c>
      <c r="N21">
        <f>AVERAGE(N18:N20)</f>
        <v>0.67300000000000004</v>
      </c>
      <c r="O21">
        <f>AVERAGE(O18:O20)</f>
        <v>0.39100000000000001</v>
      </c>
      <c r="P21">
        <f>AVERAGE(P18:P20)</f>
        <v>0.42599999999999999</v>
      </c>
      <c r="Q21">
        <f>AVERAGE(Q18:Q20)</f>
        <v>0.496</v>
      </c>
      <c r="R21">
        <f t="shared" ref="R21:V21" si="8">AVERAGE(R18:R20)</f>
        <v>0.6153333333333334</v>
      </c>
      <c r="S21">
        <f>AVERAGE(S18:S20)</f>
        <v>0.66033333333333333</v>
      </c>
      <c r="T21">
        <f>AVERAGE(T18:T20)</f>
        <v>0.57900000000000007</v>
      </c>
      <c r="U21">
        <f t="shared" si="8"/>
        <v>0.40233333333333338</v>
      </c>
      <c r="V21">
        <f t="shared" si="8"/>
        <v>0.69</v>
      </c>
      <c r="W21">
        <f>AVERAGE(W18:W20)</f>
        <v>0.54399999999999993</v>
      </c>
    </row>
    <row r="22" spans="2:23" x14ac:dyDescent="0.3">
      <c r="B22" s="1">
        <f t="shared" ref="B22:E22" si="9">B21/0.62375*100</f>
        <v>100.20040080160319</v>
      </c>
      <c r="C22" s="1">
        <f>C21/0.62375*100</f>
        <v>66.586506346025374</v>
      </c>
      <c r="D22" s="1">
        <f>D21/0.62375*100</f>
        <v>74.976619906479627</v>
      </c>
      <c r="E22" s="1">
        <f t="shared" si="9"/>
        <v>86.252505010020045</v>
      </c>
      <c r="F22" s="2">
        <f>F21/0.606*100</f>
        <v>107.42574257425746</v>
      </c>
      <c r="G22" s="2">
        <f>G21/0.62375*100</f>
        <v>101.85704742818973</v>
      </c>
      <c r="H22" s="1">
        <f>H21/0.62375*100</f>
        <v>93.413493653974612</v>
      </c>
      <c r="I22" s="1">
        <f>I21/0.62375*100</f>
        <v>64.555778223112895</v>
      </c>
      <c r="J22" s="2">
        <f>J21/0.62375*100</f>
        <v>114.30861723446894</v>
      </c>
      <c r="K22" s="1">
        <f>K21/0.62375*100</f>
        <v>91.062124248497</v>
      </c>
      <c r="N22" s="1">
        <f>N21/0.673*100</f>
        <v>100</v>
      </c>
      <c r="O22" s="1">
        <f>O21/0.673*100</f>
        <v>58.09806835066864</v>
      </c>
      <c r="P22" s="1">
        <f>P21/0.673*100</f>
        <v>63.298662704309059</v>
      </c>
      <c r="Q22" s="1">
        <f>Q21/0.673*100</f>
        <v>73.69985141158989</v>
      </c>
      <c r="R22" s="1">
        <f t="shared" ref="R22:V22" si="10">R21/0.673*100</f>
        <v>91.431401684001983</v>
      </c>
      <c r="S22" s="1">
        <f>S21/0.673*100</f>
        <v>98.117880138682509</v>
      </c>
      <c r="T22" s="1">
        <f>T21/0.673*100</f>
        <v>86.03268945022289</v>
      </c>
      <c r="U22" s="1">
        <f t="shared" si="10"/>
        <v>59.78207033184745</v>
      </c>
      <c r="V22" s="1">
        <f t="shared" si="10"/>
        <v>102.52600297176819</v>
      </c>
      <c r="W22" s="1">
        <f>W21/0.673*100</f>
        <v>80.832095096582449</v>
      </c>
    </row>
    <row r="23" spans="2:23" x14ac:dyDescent="0.3">
      <c r="F23" s="12"/>
      <c r="G23" s="12"/>
      <c r="J23" s="12"/>
      <c r="R23" s="12"/>
      <c r="S23" s="12"/>
      <c r="V23" s="12"/>
    </row>
    <row r="26" spans="2:23" x14ac:dyDescent="0.3">
      <c r="B26" s="4" t="s">
        <v>10</v>
      </c>
      <c r="C26" s="4" t="s">
        <v>0</v>
      </c>
      <c r="D26" s="4" t="s">
        <v>8</v>
      </c>
      <c r="E26" s="4" t="s">
        <v>7</v>
      </c>
      <c r="F26" s="5" t="s">
        <v>2</v>
      </c>
      <c r="G26" s="5" t="s">
        <v>1</v>
      </c>
      <c r="H26" s="4" t="s">
        <v>5</v>
      </c>
      <c r="I26" s="4" t="s">
        <v>6</v>
      </c>
      <c r="J26" s="5" t="s">
        <v>3</v>
      </c>
      <c r="K26" s="4" t="s">
        <v>4</v>
      </c>
      <c r="N26" s="4" t="s">
        <v>10</v>
      </c>
      <c r="O26" s="4" t="s">
        <v>0</v>
      </c>
      <c r="P26" s="4" t="s">
        <v>8</v>
      </c>
      <c r="Q26" s="4" t="s">
        <v>7</v>
      </c>
      <c r="R26" s="5" t="s">
        <v>2</v>
      </c>
      <c r="S26" s="5" t="s">
        <v>1</v>
      </c>
      <c r="T26" s="4" t="s">
        <v>5</v>
      </c>
      <c r="U26" s="4" t="s">
        <v>6</v>
      </c>
      <c r="V26" s="5" t="s">
        <v>3</v>
      </c>
      <c r="W26" s="4" t="s">
        <v>4</v>
      </c>
    </row>
    <row r="27" spans="2:23" x14ac:dyDescent="0.3">
      <c r="B27">
        <v>100</v>
      </c>
      <c r="C27">
        <v>69.306930693069305</v>
      </c>
      <c r="D27">
        <v>79.04290429042905</v>
      </c>
      <c r="E27">
        <v>90.044004400440031</v>
      </c>
      <c r="F27">
        <v>105.005500550055</v>
      </c>
      <c r="G27">
        <v>104.5104510451045</v>
      </c>
      <c r="H27">
        <v>91.419141914191442</v>
      </c>
      <c r="I27">
        <v>65.291529152915302</v>
      </c>
      <c r="J27">
        <v>115.2915291529153</v>
      </c>
      <c r="K27">
        <v>97.524752475247496</v>
      </c>
      <c r="N27">
        <v>100.00005102043419</v>
      </c>
      <c r="O27">
        <v>57.806151941914251</v>
      </c>
      <c r="P27">
        <v>65.306155768446814</v>
      </c>
      <c r="Q27">
        <v>76.836773896313204</v>
      </c>
      <c r="R27">
        <v>96.326579758459047</v>
      </c>
      <c r="S27">
        <v>97.551070179117431</v>
      </c>
      <c r="T27">
        <v>80.561265592482457</v>
      </c>
      <c r="U27">
        <v>58.877581059990334</v>
      </c>
      <c r="V27">
        <v>100.15311232301649</v>
      </c>
      <c r="W27">
        <v>81.785756013140826</v>
      </c>
    </row>
    <row r="28" spans="2:23" x14ac:dyDescent="0.3">
      <c r="B28">
        <v>100.20040080160319</v>
      </c>
      <c r="C28">
        <v>66.586506346025374</v>
      </c>
      <c r="D28">
        <v>74.976619906479627</v>
      </c>
      <c r="E28">
        <v>86.252505010020045</v>
      </c>
      <c r="F28">
        <v>107.42574257425746</v>
      </c>
      <c r="G28">
        <v>101.85704742818973</v>
      </c>
      <c r="H28">
        <v>93.413493653974612</v>
      </c>
      <c r="I28">
        <v>64.555778223112895</v>
      </c>
      <c r="J28">
        <v>114.30861723446894</v>
      </c>
      <c r="K28">
        <v>91.062124248497</v>
      </c>
      <c r="N28">
        <v>100</v>
      </c>
      <c r="O28">
        <v>58.09806835066864</v>
      </c>
      <c r="P28">
        <v>63.298662704309059</v>
      </c>
      <c r="Q28">
        <v>73.69985141158989</v>
      </c>
      <c r="R28">
        <v>91.431401684001983</v>
      </c>
      <c r="S28">
        <v>98.117880138682509</v>
      </c>
      <c r="T28">
        <v>86.03268945022289</v>
      </c>
      <c r="U28">
        <v>59.78207033184745</v>
      </c>
      <c r="V28">
        <v>102.52600297176819</v>
      </c>
      <c r="W28">
        <v>80.832095096582449</v>
      </c>
    </row>
    <row r="29" spans="2:23" x14ac:dyDescent="0.3">
      <c r="B29" s="13">
        <f>AVERAGE(B27:B28)</f>
        <v>100.1002004008016</v>
      </c>
      <c r="C29" s="13">
        <f>AVERAGE(C27:C28)</f>
        <v>67.946718519547346</v>
      </c>
      <c r="D29" s="13">
        <f>AVERAGE(D27:D28)</f>
        <v>77.009762098454331</v>
      </c>
      <c r="E29" s="13">
        <f t="shared" ref="E29" si="11">AVERAGE(E27:E28)</f>
        <v>88.148254705230045</v>
      </c>
      <c r="F29" s="13">
        <f t="shared" ref="F29:K29" si="12">AVERAGE(F27:F28)</f>
        <v>106.21562156215623</v>
      </c>
      <c r="G29" s="13">
        <f t="shared" si="12"/>
        <v>103.18374923664712</v>
      </c>
      <c r="H29" s="13">
        <f t="shared" si="12"/>
        <v>92.41631778408302</v>
      </c>
      <c r="I29" s="13">
        <f t="shared" si="12"/>
        <v>64.923653688014099</v>
      </c>
      <c r="J29" s="13">
        <f t="shared" si="12"/>
        <v>114.80007319369213</v>
      </c>
      <c r="K29" s="13">
        <f t="shared" si="12"/>
        <v>94.293438361872248</v>
      </c>
      <c r="N29" s="13">
        <f>AVERAGE(N27:N28)</f>
        <v>100.00002551021709</v>
      </c>
      <c r="O29" s="13">
        <f>AVERAGE(O27:O28)</f>
        <v>57.952110146291446</v>
      </c>
      <c r="P29" s="13">
        <f>AVERAGE(P27:P28)</f>
        <v>64.30240923637794</v>
      </c>
      <c r="Q29" s="13">
        <f>AVERAGE(Q27:Q28)</f>
        <v>75.26831265395154</v>
      </c>
      <c r="R29" s="13">
        <f t="shared" ref="R29:V29" si="13">AVERAGE(R27:R28)</f>
        <v>93.878990721230508</v>
      </c>
      <c r="S29" s="13">
        <f>AVERAGE(S27:S28)</f>
        <v>97.834475158899977</v>
      </c>
      <c r="T29" s="13">
        <f>AVERAGE(T27:T28)</f>
        <v>83.296977521352673</v>
      </c>
      <c r="U29" s="13">
        <f t="shared" si="13"/>
        <v>59.329825695918892</v>
      </c>
      <c r="V29" s="13">
        <f t="shared" si="13"/>
        <v>101.33955764739234</v>
      </c>
      <c r="W29" s="13">
        <f>AVERAGE(W27:W28)</f>
        <v>81.308925554861645</v>
      </c>
    </row>
    <row r="30" spans="2:23" x14ac:dyDescent="0.3">
      <c r="B30">
        <f>STDEVA(B27:B28)</f>
        <v>0.14170476576883886</v>
      </c>
      <c r="C30">
        <f>STDEVA(C27:C28)</f>
        <v>1.9236305034997492</v>
      </c>
      <c r="D30">
        <f>STDEVA(D27:D28)</f>
        <v>2.8752972621235999</v>
      </c>
      <c r="E30">
        <f t="shared" ref="E30" si="14">STDEVA(E27:E28)</f>
        <v>2.6809949298306335</v>
      </c>
      <c r="F30">
        <f t="shared" ref="F30:K30" si="15">STDEVA(F27:F28)</f>
        <v>1.7113695474262098</v>
      </c>
      <c r="G30">
        <f t="shared" si="15"/>
        <v>1.8762396907453478</v>
      </c>
      <c r="H30">
        <f t="shared" si="15"/>
        <v>1.4102196392718682</v>
      </c>
      <c r="I30">
        <f t="shared" si="15"/>
        <v>0.52025447172758954</v>
      </c>
      <c r="J30">
        <f t="shared" si="15"/>
        <v>0.69502368284250149</v>
      </c>
      <c r="K30">
        <f t="shared" si="15"/>
        <v>4.5697682434228684</v>
      </c>
      <c r="N30" s="17">
        <f>STDEVA(N27:N28)</f>
        <v>3.6076894991319477E-5</v>
      </c>
      <c r="O30" s="17">
        <f>STDEVA(O27:O28)</f>
        <v>0.20641607216985255</v>
      </c>
      <c r="P30" s="17">
        <f>STDEVA(P27:P28)</f>
        <v>1.4195119588367673</v>
      </c>
      <c r="Q30" s="17">
        <f>STDEVA(Q27:Q28)</f>
        <v>2.2181391610044092</v>
      </c>
      <c r="R30" s="17">
        <f t="shared" ref="R30:V30" si="16">STDEVA(R27:R28)</f>
        <v>3.4614136115642964</v>
      </c>
      <c r="S30" s="17">
        <f>STDEVA(S27:S28)</f>
        <v>0.40079516605253895</v>
      </c>
      <c r="T30" s="17">
        <f>STDEVA(T27:T28)</f>
        <v>3.8688809125541201</v>
      </c>
      <c r="U30" s="17">
        <f t="shared" si="16"/>
        <v>0.63957049764064966</v>
      </c>
      <c r="V30" s="17">
        <f t="shared" si="16"/>
        <v>1.6778870687464778</v>
      </c>
      <c r="W30" s="17">
        <f>STDEVA(W27:W28)</f>
        <v>0.67434010105100661</v>
      </c>
    </row>
    <row r="32" spans="2:23" x14ac:dyDescent="0.3">
      <c r="K32" s="21" t="s">
        <v>50</v>
      </c>
      <c r="L32" s="21" t="s">
        <v>51</v>
      </c>
    </row>
    <row r="33" spans="9:22" x14ac:dyDescent="0.3">
      <c r="I33" s="21" t="s">
        <v>10</v>
      </c>
      <c r="J33" s="21" t="s">
        <v>10</v>
      </c>
      <c r="K33">
        <v>100.1002004008016</v>
      </c>
      <c r="L33">
        <v>100.00002551021709</v>
      </c>
    </row>
    <row r="34" spans="9:22" x14ac:dyDescent="0.3">
      <c r="I34" s="21" t="s">
        <v>0</v>
      </c>
      <c r="J34" s="21" t="s">
        <v>52</v>
      </c>
      <c r="K34">
        <v>67.946718519547346</v>
      </c>
      <c r="L34">
        <v>57.952110146291446</v>
      </c>
      <c r="V34" s="12"/>
    </row>
    <row r="35" spans="9:22" x14ac:dyDescent="0.3">
      <c r="I35" s="21" t="s">
        <v>8</v>
      </c>
      <c r="J35" s="21" t="s">
        <v>53</v>
      </c>
      <c r="K35">
        <v>77.009762098454331</v>
      </c>
      <c r="L35">
        <v>64.30240923637794</v>
      </c>
    </row>
    <row r="36" spans="9:22" x14ac:dyDescent="0.3">
      <c r="I36" s="21" t="s">
        <v>7</v>
      </c>
      <c r="J36" s="21" t="s">
        <v>57</v>
      </c>
      <c r="K36">
        <v>88.148254705230045</v>
      </c>
      <c r="L36">
        <v>75.26831265395154</v>
      </c>
    </row>
    <row r="37" spans="9:22" x14ac:dyDescent="0.3">
      <c r="I37" s="21" t="s">
        <v>2</v>
      </c>
      <c r="J37" s="21" t="s">
        <v>56</v>
      </c>
      <c r="K37" s="12">
        <v>106.21562156215623</v>
      </c>
      <c r="L37" s="12">
        <v>93.878990721230508</v>
      </c>
      <c r="M37" s="12">
        <f>TTEST(B27:B28,F27:F28,1,2)</f>
        <v>1.8618440288028493E-2</v>
      </c>
      <c r="N37" s="12" t="s">
        <v>47</v>
      </c>
    </row>
    <row r="38" spans="9:22" x14ac:dyDescent="0.3">
      <c r="I38" s="21" t="s">
        <v>1</v>
      </c>
      <c r="J38" s="21" t="s">
        <v>58</v>
      </c>
      <c r="K38" s="12">
        <v>103.18374923664712</v>
      </c>
      <c r="L38" s="12">
        <v>97.834475158899977</v>
      </c>
      <c r="M38" s="12">
        <f>TTEST(B27:B28,G27:G28,1,2)</f>
        <v>7.3186258883698396E-2</v>
      </c>
      <c r="N38" s="12" t="s">
        <v>47</v>
      </c>
    </row>
    <row r="39" spans="9:22" x14ac:dyDescent="0.3">
      <c r="I39" s="21" t="s">
        <v>5</v>
      </c>
      <c r="J39" s="21" t="s">
        <v>59</v>
      </c>
      <c r="K39">
        <v>92.41631778408302</v>
      </c>
      <c r="L39">
        <v>83.296977521352673</v>
      </c>
    </row>
    <row r="40" spans="9:22" x14ac:dyDescent="0.3">
      <c r="I40" s="21" t="s">
        <v>6</v>
      </c>
      <c r="J40" s="21" t="s">
        <v>60</v>
      </c>
      <c r="K40">
        <v>64.923653688014099</v>
      </c>
      <c r="L40">
        <v>59.329825695918892</v>
      </c>
    </row>
    <row r="41" spans="9:22" x14ac:dyDescent="0.3">
      <c r="I41" s="21" t="s">
        <v>3</v>
      </c>
      <c r="J41" s="21" t="s">
        <v>55</v>
      </c>
      <c r="K41" s="12">
        <v>114.80007319369213</v>
      </c>
      <c r="L41" s="12">
        <v>101.33955764739234</v>
      </c>
      <c r="M41" s="12">
        <f>TTEST(B27:B28,J27:J28,1,2)</f>
        <v>5.8108880475767294E-4</v>
      </c>
      <c r="N41" s="12" t="s">
        <v>46</v>
      </c>
    </row>
    <row r="42" spans="9:22" x14ac:dyDescent="0.3">
      <c r="I42" s="21" t="s">
        <v>4</v>
      </c>
      <c r="J42" s="21" t="s">
        <v>54</v>
      </c>
      <c r="K42">
        <v>94.293438361872248</v>
      </c>
      <c r="L42">
        <v>81.308925554861645</v>
      </c>
    </row>
    <row r="48" spans="9:22" x14ac:dyDescent="0.3">
      <c r="J48" s="22"/>
    </row>
    <row r="55" ht="13.8" customHeight="1" x14ac:dyDescent="0.3"/>
  </sheetData>
  <mergeCells count="2">
    <mergeCell ref="E6:H7"/>
    <mergeCell ref="T6:V7"/>
  </mergeCells>
  <pageMargins left="0.7" right="0.7" top="0.75" bottom="0.75" header="0.3" footer="0.3"/>
  <pageSetup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AE39"/>
  <sheetViews>
    <sheetView topLeftCell="O1" workbookViewId="0">
      <selection activeCell="B27" sqref="B27:D27"/>
    </sheetView>
  </sheetViews>
  <sheetFormatPr defaultRowHeight="14.4" x14ac:dyDescent="0.3"/>
  <cols>
    <col min="20" max="20" width="12" bestFit="1" customWidth="1"/>
    <col min="27" max="27" width="12.5546875" bestFit="1" customWidth="1"/>
    <col min="33" max="33" width="12" bestFit="1" customWidth="1"/>
  </cols>
  <sheetData>
    <row r="2" spans="1:31" ht="25.8" x14ac:dyDescent="0.5">
      <c r="B2" s="41" t="s">
        <v>77</v>
      </c>
      <c r="C2" s="41"/>
      <c r="D2" s="41"/>
      <c r="F2" s="6"/>
    </row>
    <row r="4" spans="1:31" x14ac:dyDescent="0.3">
      <c r="A4" s="24" t="s">
        <v>10</v>
      </c>
      <c r="B4" s="24" t="s">
        <v>11</v>
      </c>
      <c r="C4" s="24" t="s">
        <v>12</v>
      </c>
      <c r="D4" s="24" t="s">
        <v>13</v>
      </c>
      <c r="E4" s="24" t="s">
        <v>14</v>
      </c>
      <c r="F4" s="24" t="s">
        <v>15</v>
      </c>
      <c r="H4" s="24" t="s">
        <v>10</v>
      </c>
      <c r="I4" s="24" t="s">
        <v>11</v>
      </c>
      <c r="J4" s="24" t="s">
        <v>12</v>
      </c>
      <c r="K4" s="24" t="s">
        <v>13</v>
      </c>
      <c r="L4" s="24" t="s">
        <v>14</v>
      </c>
      <c r="M4" s="24" t="s">
        <v>15</v>
      </c>
      <c r="O4" s="24" t="s">
        <v>10</v>
      </c>
      <c r="P4" s="24" t="s">
        <v>11</v>
      </c>
      <c r="Q4" s="24" t="s">
        <v>12</v>
      </c>
      <c r="R4" s="24" t="s">
        <v>13</v>
      </c>
      <c r="S4" s="24" t="s">
        <v>14</v>
      </c>
      <c r="T4" s="24" t="s">
        <v>15</v>
      </c>
      <c r="V4" s="26" t="s">
        <v>10</v>
      </c>
      <c r="W4" s="7">
        <v>100.00000000000003</v>
      </c>
      <c r="X4" s="7">
        <v>100</v>
      </c>
      <c r="Y4" s="7">
        <v>100</v>
      </c>
      <c r="Z4" s="13">
        <f>AVERAGE(W4:Y4)</f>
        <v>100</v>
      </c>
      <c r="AA4" s="28">
        <f>STDEVA(W4:Y4)</f>
        <v>2.0097183471152322E-14</v>
      </c>
      <c r="AC4" s="26" t="s">
        <v>61</v>
      </c>
      <c r="AD4" s="4">
        <v>100</v>
      </c>
      <c r="AE4" s="4">
        <v>0</v>
      </c>
    </row>
    <row r="5" spans="1:31" x14ac:dyDescent="0.3">
      <c r="A5">
        <v>0.159</v>
      </c>
      <c r="B5">
        <v>0.14199999999999999</v>
      </c>
      <c r="C5">
        <v>0.13100000000000001</v>
      </c>
      <c r="D5">
        <v>0.11</v>
      </c>
      <c r="E5">
        <v>0.09</v>
      </c>
      <c r="F5">
        <v>0.05</v>
      </c>
      <c r="H5">
        <v>0.13400000000000001</v>
      </c>
      <c r="I5">
        <v>0.152</v>
      </c>
      <c r="J5">
        <v>0.18</v>
      </c>
      <c r="K5">
        <v>0.1</v>
      </c>
      <c r="L5">
        <v>0.09</v>
      </c>
      <c r="M5">
        <v>2.5000000000000001E-2</v>
      </c>
      <c r="O5">
        <v>0.13</v>
      </c>
      <c r="P5">
        <v>0.16</v>
      </c>
      <c r="Q5">
        <v>0.114</v>
      </c>
      <c r="R5">
        <v>0.12</v>
      </c>
      <c r="S5">
        <v>7.0000000000000007E-2</v>
      </c>
      <c r="T5">
        <v>0.02</v>
      </c>
      <c r="V5" s="26" t="s">
        <v>11</v>
      </c>
      <c r="W5">
        <v>118.79432624113475</v>
      </c>
      <c r="X5">
        <v>116.15798922800718</v>
      </c>
      <c r="Y5">
        <v>114.70588235294117</v>
      </c>
      <c r="Z5" s="13">
        <f t="shared" ref="Z5:Z9" si="0">AVERAGE(W5:Y5)</f>
        <v>116.55273260736102</v>
      </c>
      <c r="AA5" s="28">
        <f t="shared" ref="AA5:AA9" si="1">STDEVA(W5:Y5)</f>
        <v>2.0726094924960266</v>
      </c>
      <c r="AC5" s="26" t="s">
        <v>23</v>
      </c>
      <c r="AD5" s="4">
        <v>113.49532673122474</v>
      </c>
      <c r="AE5" s="4">
        <v>9.2503340203184194</v>
      </c>
    </row>
    <row r="6" spans="1:31" x14ac:dyDescent="0.3">
      <c r="A6">
        <v>0.13500000000000001</v>
      </c>
      <c r="B6">
        <v>0.188</v>
      </c>
      <c r="C6">
        <v>0.21299999999999999</v>
      </c>
      <c r="D6">
        <v>0.112</v>
      </c>
      <c r="E6">
        <v>1.2E-2</v>
      </c>
      <c r="F6">
        <v>0.01</v>
      </c>
      <c r="H6">
        <v>0.157</v>
      </c>
      <c r="I6">
        <v>0.16800000000000001</v>
      </c>
      <c r="J6">
        <v>0.153</v>
      </c>
      <c r="K6">
        <v>0.11</v>
      </c>
      <c r="L6">
        <v>0.03</v>
      </c>
      <c r="M6">
        <v>0.01</v>
      </c>
      <c r="O6">
        <v>0.13200000000000001</v>
      </c>
      <c r="P6">
        <v>0.16200000000000001</v>
      </c>
      <c r="Q6">
        <v>0.13400000000000001</v>
      </c>
      <c r="R6">
        <v>0.09</v>
      </c>
      <c r="S6">
        <v>4.4999999999999998E-2</v>
      </c>
      <c r="T6">
        <v>1.2E-2</v>
      </c>
      <c r="V6" s="26" t="s">
        <v>12</v>
      </c>
      <c r="W6">
        <v>105.67375886524823</v>
      </c>
      <c r="X6">
        <v>106.10412926391382</v>
      </c>
      <c r="Y6">
        <v>92.27941176470587</v>
      </c>
      <c r="Z6" s="13">
        <f t="shared" si="0"/>
        <v>101.35243329795598</v>
      </c>
      <c r="AA6" s="28">
        <f t="shared" si="1"/>
        <v>7.8604131238203339</v>
      </c>
      <c r="AC6" s="26" t="s">
        <v>24</v>
      </c>
      <c r="AD6" s="4">
        <v>95.250107854746602</v>
      </c>
      <c r="AE6" s="4">
        <v>6.3248846237048761</v>
      </c>
    </row>
    <row r="7" spans="1:31" x14ac:dyDescent="0.3">
      <c r="A7">
        <v>0.13600000000000001</v>
      </c>
      <c r="B7">
        <v>0.16500000000000001</v>
      </c>
      <c r="C7">
        <v>0.122</v>
      </c>
      <c r="D7">
        <v>0.1</v>
      </c>
      <c r="E7">
        <v>1.2999999999999999E-2</v>
      </c>
      <c r="F7">
        <v>1.2E-2</v>
      </c>
      <c r="H7">
        <v>0.13200000000000001</v>
      </c>
      <c r="I7">
        <v>0.16500000000000001</v>
      </c>
      <c r="J7">
        <v>0.128</v>
      </c>
      <c r="K7">
        <v>0.14000000000000001</v>
      </c>
      <c r="L7">
        <v>1.2999999999999999E-2</v>
      </c>
      <c r="M7">
        <v>1.2E-2</v>
      </c>
      <c r="O7">
        <v>0.14799999999999999</v>
      </c>
      <c r="P7">
        <v>0.159</v>
      </c>
      <c r="Q7">
        <v>0.13400000000000001</v>
      </c>
      <c r="R7">
        <v>0.13</v>
      </c>
      <c r="S7">
        <v>4.1000000000000002E-2</v>
      </c>
      <c r="T7">
        <v>3.0000000000000001E-3</v>
      </c>
      <c r="V7" s="26" t="s">
        <v>13</v>
      </c>
      <c r="W7">
        <v>76.418439716312065</v>
      </c>
      <c r="X7">
        <v>82.405745062836615</v>
      </c>
      <c r="Y7">
        <v>76.838235294117638</v>
      </c>
      <c r="Z7" s="13">
        <f t="shared" si="0"/>
        <v>78.554140024422111</v>
      </c>
      <c r="AA7" s="28">
        <f t="shared" si="1"/>
        <v>3.342185379469742</v>
      </c>
      <c r="AC7" s="26" t="s">
        <v>25</v>
      </c>
      <c r="AD7" s="4">
        <v>78.554140024422111</v>
      </c>
      <c r="AE7" s="4">
        <v>3.342185379469742</v>
      </c>
    </row>
    <row r="8" spans="1:31" x14ac:dyDescent="0.3">
      <c r="A8">
        <v>0.13400000000000001</v>
      </c>
      <c r="B8">
        <v>0.17499999999999999</v>
      </c>
      <c r="C8">
        <v>0.13</v>
      </c>
      <c r="D8">
        <v>0.109</v>
      </c>
      <c r="E8">
        <v>0.06</v>
      </c>
      <c r="F8">
        <v>0.03</v>
      </c>
      <c r="H8">
        <v>0.13400000000000001</v>
      </c>
      <c r="I8">
        <v>0.16200000000000001</v>
      </c>
      <c r="J8">
        <v>0.13</v>
      </c>
      <c r="K8">
        <v>0.109</v>
      </c>
      <c r="L8">
        <v>3.4000000000000002E-2</v>
      </c>
      <c r="M8">
        <v>0.05</v>
      </c>
      <c r="O8">
        <v>0.13400000000000001</v>
      </c>
      <c r="P8">
        <v>0.14299999999999999</v>
      </c>
      <c r="Q8">
        <v>0.12</v>
      </c>
      <c r="R8">
        <v>7.8E-2</v>
      </c>
      <c r="S8">
        <v>2E-3</v>
      </c>
      <c r="T8">
        <v>0.05</v>
      </c>
      <c r="V8" s="26" t="s">
        <v>14</v>
      </c>
      <c r="W8">
        <v>31.028368794326244</v>
      </c>
      <c r="X8">
        <v>29.982046678635548</v>
      </c>
      <c r="Y8">
        <v>29.044117647058819</v>
      </c>
      <c r="Z8" s="13">
        <f t="shared" si="0"/>
        <v>30.018177706673537</v>
      </c>
      <c r="AA8" s="28">
        <f t="shared" si="1"/>
        <v>0.99261888066283277</v>
      </c>
      <c r="AC8" s="26" t="s">
        <v>26</v>
      </c>
      <c r="AD8" s="4">
        <v>30.018177706673537</v>
      </c>
      <c r="AE8" s="4">
        <v>0.99261888066283277</v>
      </c>
    </row>
    <row r="9" spans="1:31" x14ac:dyDescent="0.3">
      <c r="A9">
        <f t="shared" ref="A9:F9" si="2">AVERAGE(A5:A8)</f>
        <v>0.14100000000000001</v>
      </c>
      <c r="B9">
        <f t="shared" si="2"/>
        <v>0.16749999999999998</v>
      </c>
      <c r="C9">
        <f t="shared" si="2"/>
        <v>0.14899999999999999</v>
      </c>
      <c r="D9">
        <f t="shared" si="2"/>
        <v>0.10775</v>
      </c>
      <c r="E9">
        <f t="shared" si="2"/>
        <v>4.3749999999999997E-2</v>
      </c>
      <c r="F9">
        <f t="shared" si="2"/>
        <v>2.5500000000000002E-2</v>
      </c>
      <c r="H9">
        <f t="shared" ref="H9:M9" si="3">AVERAGE(H5:H8)</f>
        <v>0.13925000000000001</v>
      </c>
      <c r="I9">
        <f t="shared" si="3"/>
        <v>0.16175</v>
      </c>
      <c r="J9">
        <f t="shared" si="3"/>
        <v>0.14774999999999999</v>
      </c>
      <c r="K9">
        <f t="shared" si="3"/>
        <v>0.11475</v>
      </c>
      <c r="L9">
        <f t="shared" si="3"/>
        <v>4.1750000000000002E-2</v>
      </c>
      <c r="M9">
        <f t="shared" si="3"/>
        <v>2.4250000000000001E-2</v>
      </c>
      <c r="O9">
        <f t="shared" ref="O9:T9" si="4">AVERAGE(O5:O8)</f>
        <v>0.13600000000000001</v>
      </c>
      <c r="P9">
        <f t="shared" si="4"/>
        <v>0.156</v>
      </c>
      <c r="Q9">
        <f t="shared" si="4"/>
        <v>0.1255</v>
      </c>
      <c r="R9">
        <f t="shared" si="4"/>
        <v>0.1045</v>
      </c>
      <c r="S9">
        <f t="shared" si="4"/>
        <v>3.95E-2</v>
      </c>
      <c r="T9">
        <f t="shared" si="4"/>
        <v>2.1250000000000002E-2</v>
      </c>
      <c r="V9" s="26" t="s">
        <v>15</v>
      </c>
      <c r="W9">
        <v>18.085106382978726</v>
      </c>
      <c r="X9">
        <v>17.414721723518849</v>
      </c>
      <c r="Y9">
        <v>15.625</v>
      </c>
      <c r="Z9" s="13">
        <f t="shared" si="0"/>
        <v>17.041609368832525</v>
      </c>
      <c r="AA9" s="28">
        <f t="shared" si="1"/>
        <v>1.2717863326077408</v>
      </c>
      <c r="AC9" s="26" t="s">
        <v>27</v>
      </c>
      <c r="AD9" s="4">
        <v>17.041609368832525</v>
      </c>
      <c r="AE9" s="4">
        <v>1.2717863326077408</v>
      </c>
    </row>
    <row r="10" spans="1:31" x14ac:dyDescent="0.3">
      <c r="A10" s="12">
        <f t="shared" ref="A10:F10" si="5">(A9/0.141*100)</f>
        <v>100.00000000000003</v>
      </c>
      <c r="B10" s="12">
        <f t="shared" si="5"/>
        <v>118.79432624113475</v>
      </c>
      <c r="C10" s="12">
        <f t="shared" si="5"/>
        <v>105.67375886524823</v>
      </c>
      <c r="D10" s="12">
        <f t="shared" si="5"/>
        <v>76.418439716312065</v>
      </c>
      <c r="E10" s="12">
        <f t="shared" si="5"/>
        <v>31.028368794326244</v>
      </c>
      <c r="F10" s="12">
        <f t="shared" si="5"/>
        <v>18.085106382978726</v>
      </c>
      <c r="G10" s="12"/>
      <c r="H10" s="12">
        <f t="shared" ref="H10:M10" si="6">(H9/0.13925*100)</f>
        <v>100</v>
      </c>
      <c r="I10" s="12">
        <f t="shared" si="6"/>
        <v>116.15798922800718</v>
      </c>
      <c r="J10" s="12">
        <f t="shared" si="6"/>
        <v>106.10412926391382</v>
      </c>
      <c r="K10" s="12">
        <f t="shared" si="6"/>
        <v>82.405745062836615</v>
      </c>
      <c r="L10" s="12">
        <f t="shared" si="6"/>
        <v>29.982046678635548</v>
      </c>
      <c r="M10" s="12">
        <f t="shared" si="6"/>
        <v>17.414721723518849</v>
      </c>
      <c r="N10" s="13"/>
      <c r="O10" s="12">
        <f t="shared" ref="O10:T10" si="7">(O9/0.136*100)</f>
        <v>100</v>
      </c>
      <c r="P10" s="12">
        <f t="shared" si="7"/>
        <v>114.70588235294117</v>
      </c>
      <c r="Q10" s="12">
        <f t="shared" si="7"/>
        <v>92.27941176470587</v>
      </c>
      <c r="R10" s="12">
        <f t="shared" si="7"/>
        <v>76.838235294117638</v>
      </c>
      <c r="S10" s="12">
        <f t="shared" si="7"/>
        <v>29.044117647058819</v>
      </c>
      <c r="T10" s="12">
        <f t="shared" si="7"/>
        <v>15.625</v>
      </c>
    </row>
    <row r="14" spans="1:31" ht="25.8" x14ac:dyDescent="0.5">
      <c r="B14" s="41" t="s">
        <v>78</v>
      </c>
      <c r="C14" s="41"/>
      <c r="D14" s="41"/>
    </row>
    <row r="16" spans="1:31" ht="15.6" x14ac:dyDescent="0.3">
      <c r="F16" s="8"/>
    </row>
    <row r="18" spans="1:31" x14ac:dyDescent="0.3">
      <c r="A18" s="24" t="s">
        <v>10</v>
      </c>
      <c r="B18" s="24" t="s">
        <v>11</v>
      </c>
      <c r="C18" s="24" t="s">
        <v>12</v>
      </c>
      <c r="D18" s="24" t="s">
        <v>13</v>
      </c>
      <c r="E18" s="24" t="s">
        <v>14</v>
      </c>
      <c r="F18" s="24" t="s">
        <v>15</v>
      </c>
      <c r="H18" s="24" t="s">
        <v>10</v>
      </c>
      <c r="I18" s="24" t="s">
        <v>11</v>
      </c>
      <c r="J18" s="24" t="s">
        <v>12</v>
      </c>
      <c r="K18" s="24" t="s">
        <v>13</v>
      </c>
      <c r="L18" s="24" t="s">
        <v>14</v>
      </c>
      <c r="M18" s="24" t="s">
        <v>15</v>
      </c>
      <c r="O18" s="24" t="s">
        <v>10</v>
      </c>
      <c r="P18" s="24" t="s">
        <v>11</v>
      </c>
      <c r="Q18" s="24" t="s">
        <v>12</v>
      </c>
      <c r="R18" s="24" t="s">
        <v>13</v>
      </c>
      <c r="S18" s="24" t="s">
        <v>14</v>
      </c>
      <c r="T18" s="24" t="s">
        <v>15</v>
      </c>
      <c r="V18" s="26" t="s">
        <v>10</v>
      </c>
      <c r="W18" s="7">
        <v>100</v>
      </c>
      <c r="X18" s="7">
        <v>100</v>
      </c>
      <c r="Y18" s="7">
        <v>100.00000000000003</v>
      </c>
      <c r="Z18" s="7">
        <f>AVERAGE(W18:Y18)</f>
        <v>100</v>
      </c>
      <c r="AA18" s="28">
        <f>STDEVA(W18:Y18)</f>
        <v>2.0097183471152322E-14</v>
      </c>
      <c r="AC18" s="25" t="s">
        <v>61</v>
      </c>
      <c r="AD18" s="26">
        <v>100</v>
      </c>
      <c r="AE18" s="27">
        <v>2.0097183471152322E-14</v>
      </c>
    </row>
    <row r="19" spans="1:31" x14ac:dyDescent="0.3">
      <c r="A19">
        <v>0.97599999999999998</v>
      </c>
      <c r="B19">
        <v>0.97599999999999998</v>
      </c>
      <c r="C19">
        <v>0.878</v>
      </c>
      <c r="D19">
        <v>0.35599999999999998</v>
      </c>
      <c r="E19">
        <v>0.23400000000000001</v>
      </c>
      <c r="F19">
        <v>0.13900000000000001</v>
      </c>
      <c r="H19">
        <v>0.97599999999999998</v>
      </c>
      <c r="I19">
        <v>0.98099999999999998</v>
      </c>
      <c r="J19">
        <v>0.79900000000000004</v>
      </c>
      <c r="K19">
        <v>0.52100000000000002</v>
      </c>
      <c r="L19">
        <v>0.23400000000000001</v>
      </c>
      <c r="M19">
        <v>0.129</v>
      </c>
      <c r="O19">
        <v>0.97599999999999998</v>
      </c>
      <c r="P19">
        <v>0.99299999999999999</v>
      </c>
      <c r="Q19">
        <v>0.82099999999999995</v>
      </c>
      <c r="R19">
        <v>0.628</v>
      </c>
      <c r="S19">
        <v>0.22900000000000001</v>
      </c>
      <c r="T19">
        <v>0.13300000000000001</v>
      </c>
      <c r="V19" s="26" t="s">
        <v>11</v>
      </c>
      <c r="W19" s="7">
        <v>103.46695557963163</v>
      </c>
      <c r="X19" s="7">
        <v>102.16244725738397</v>
      </c>
      <c r="Y19" s="7">
        <v>104.80961923847694</v>
      </c>
      <c r="Z19" s="7">
        <f t="shared" ref="Z19:Z23" si="8">AVERAGE(W19:Y19)</f>
        <v>103.47967402516419</v>
      </c>
      <c r="AA19" s="28">
        <f t="shared" ref="AA19:AA23" si="9">STDEVA(W19:Y19)</f>
        <v>1.3236318194700101</v>
      </c>
      <c r="AC19" s="25" t="s">
        <v>23</v>
      </c>
      <c r="AD19" s="26">
        <v>103.47967402516419</v>
      </c>
      <c r="AE19" s="26">
        <v>1.3236318194700101</v>
      </c>
    </row>
    <row r="20" spans="1:31" x14ac:dyDescent="0.3">
      <c r="A20">
        <v>0.878</v>
      </c>
      <c r="B20">
        <v>0.98299999999999998</v>
      </c>
      <c r="C20">
        <v>0.89400000000000002</v>
      </c>
      <c r="D20">
        <v>0.54700000000000004</v>
      </c>
      <c r="E20">
        <v>0.247</v>
      </c>
      <c r="F20">
        <v>0.13300000000000001</v>
      </c>
      <c r="H20">
        <v>0.97799999999999998</v>
      </c>
      <c r="I20">
        <v>0.90900000000000003</v>
      </c>
      <c r="J20">
        <v>0.82099999999999995</v>
      </c>
      <c r="K20">
        <v>0.53700000000000003</v>
      </c>
      <c r="L20">
        <v>0.223</v>
      </c>
      <c r="M20">
        <v>0.13400000000000001</v>
      </c>
      <c r="O20">
        <v>0.878</v>
      </c>
      <c r="P20">
        <v>1.21</v>
      </c>
      <c r="Q20">
        <v>0.996</v>
      </c>
      <c r="R20">
        <v>0.53100000000000003</v>
      </c>
      <c r="S20">
        <v>0.21199999999999999</v>
      </c>
      <c r="T20">
        <v>0.14199999999999999</v>
      </c>
      <c r="V20" s="26" t="s">
        <v>12</v>
      </c>
      <c r="W20" s="7">
        <v>91.088840736728073</v>
      </c>
      <c r="X20" s="7">
        <v>92.668776371308027</v>
      </c>
      <c r="Y20" s="7">
        <v>92.434869739478955</v>
      </c>
      <c r="Z20" s="7">
        <f t="shared" si="8"/>
        <v>92.064162282505023</v>
      </c>
      <c r="AA20" s="28">
        <f t="shared" si="9"/>
        <v>0.85271165486696177</v>
      </c>
      <c r="AC20" s="25" t="s">
        <v>24</v>
      </c>
      <c r="AD20" s="26">
        <v>92.064162282505023</v>
      </c>
      <c r="AE20" s="26">
        <v>0.85271165486696177</v>
      </c>
    </row>
    <row r="21" spans="1:31" x14ac:dyDescent="0.3">
      <c r="A21">
        <v>0.90500000000000003</v>
      </c>
      <c r="B21">
        <v>0.92900000000000005</v>
      </c>
      <c r="C21">
        <v>0.79800000000000004</v>
      </c>
      <c r="D21">
        <v>0.439</v>
      </c>
      <c r="E21">
        <v>0.23899999999999999</v>
      </c>
      <c r="F21">
        <v>0.24199999999999999</v>
      </c>
      <c r="H21">
        <v>0.90500000000000003</v>
      </c>
      <c r="I21">
        <v>0.99199999999999999</v>
      </c>
      <c r="J21">
        <v>0.89800000000000002</v>
      </c>
      <c r="K21">
        <v>0.40100000000000002</v>
      </c>
      <c r="L21">
        <v>0.25600000000000001</v>
      </c>
      <c r="M21">
        <v>0.128</v>
      </c>
      <c r="O21">
        <v>0.90500000000000003</v>
      </c>
      <c r="P21">
        <v>0.98899999999999999</v>
      </c>
      <c r="Q21">
        <v>0.88200000000000001</v>
      </c>
      <c r="R21">
        <v>0.54200000000000004</v>
      </c>
      <c r="S21">
        <v>0.247</v>
      </c>
      <c r="T21">
        <v>0.17799999999999999</v>
      </c>
      <c r="V21" s="26" t="s">
        <v>13</v>
      </c>
      <c r="W21" s="7">
        <v>50.920910075839657</v>
      </c>
      <c r="X21" s="7">
        <v>52.478902953586505</v>
      </c>
      <c r="Y21" s="7">
        <v>57.940881763527067</v>
      </c>
      <c r="Z21" s="7">
        <f t="shared" si="8"/>
        <v>53.780231597651074</v>
      </c>
      <c r="AA21" s="28">
        <f t="shared" si="9"/>
        <v>3.6864743053329971</v>
      </c>
      <c r="AC21" s="25" t="s">
        <v>25</v>
      </c>
      <c r="AD21" s="26">
        <v>53.780231597651074</v>
      </c>
      <c r="AE21" s="26">
        <v>3.6864743053329971</v>
      </c>
    </row>
    <row r="22" spans="1:31" x14ac:dyDescent="0.3">
      <c r="A22">
        <v>0.93300000000000005</v>
      </c>
      <c r="B22">
        <v>0.93200000000000005</v>
      </c>
      <c r="C22">
        <v>0.79300000000000004</v>
      </c>
      <c r="D22">
        <v>0.53800000000000003</v>
      </c>
      <c r="E22">
        <v>0.23799999999999999</v>
      </c>
      <c r="F22">
        <v>0.152</v>
      </c>
      <c r="H22">
        <v>0.93300000000000005</v>
      </c>
      <c r="I22">
        <v>0.99199999999999999</v>
      </c>
      <c r="J22">
        <v>0.996</v>
      </c>
      <c r="K22">
        <v>0.53100000000000003</v>
      </c>
      <c r="L22">
        <v>0.19900000000000001</v>
      </c>
      <c r="M22">
        <v>0.14399999999999999</v>
      </c>
      <c r="O22">
        <v>1.2330000000000001</v>
      </c>
      <c r="P22">
        <v>0.99199999999999999</v>
      </c>
      <c r="Q22">
        <v>0.99099999999999999</v>
      </c>
      <c r="R22">
        <v>0.61199999999999999</v>
      </c>
      <c r="S22">
        <v>0.20899999999999999</v>
      </c>
      <c r="T22">
        <v>0.13900000000000001</v>
      </c>
      <c r="V22" s="26" t="s">
        <v>14</v>
      </c>
      <c r="W22" s="7">
        <v>25.947995666305523</v>
      </c>
      <c r="X22" s="7">
        <v>24.050632911392412</v>
      </c>
      <c r="Y22" s="7">
        <v>22.469939879759519</v>
      </c>
      <c r="Z22" s="7">
        <f t="shared" si="8"/>
        <v>24.156189485819151</v>
      </c>
      <c r="AA22" s="28">
        <f t="shared" si="9"/>
        <v>1.7414289122399076</v>
      </c>
      <c r="AC22" s="25" t="s">
        <v>26</v>
      </c>
      <c r="AD22" s="26">
        <v>24.156189485819151</v>
      </c>
      <c r="AE22" s="26">
        <v>1.7414289122399076</v>
      </c>
    </row>
    <row r="23" spans="1:31" x14ac:dyDescent="0.3">
      <c r="A23">
        <f t="shared" ref="A23:F23" si="10">AVERAGE(A19:A22)</f>
        <v>0.92300000000000004</v>
      </c>
      <c r="B23">
        <f t="shared" si="10"/>
        <v>0.95499999999999996</v>
      </c>
      <c r="C23">
        <f t="shared" si="10"/>
        <v>0.84075000000000011</v>
      </c>
      <c r="D23">
        <f t="shared" si="10"/>
        <v>0.47000000000000003</v>
      </c>
      <c r="E23">
        <f t="shared" si="10"/>
        <v>0.23949999999999999</v>
      </c>
      <c r="F23">
        <f t="shared" si="10"/>
        <v>0.16650000000000001</v>
      </c>
      <c r="H23">
        <f>AVERAGE(H19:H22)</f>
        <v>0.94799999999999995</v>
      </c>
      <c r="I23">
        <f t="shared" ref="I23:M23" si="11">AVERAGE(I19:I22)</f>
        <v>0.96850000000000003</v>
      </c>
      <c r="J23">
        <f t="shared" si="11"/>
        <v>0.87850000000000006</v>
      </c>
      <c r="K23">
        <f t="shared" si="11"/>
        <v>0.49750000000000005</v>
      </c>
      <c r="L23">
        <f t="shared" si="11"/>
        <v>0.22800000000000004</v>
      </c>
      <c r="M23">
        <f t="shared" si="11"/>
        <v>0.13375000000000001</v>
      </c>
      <c r="O23">
        <f t="shared" ref="O23:T23" si="12">AVERAGE(O19:O22)</f>
        <v>0.99800000000000011</v>
      </c>
      <c r="P23">
        <f t="shared" si="12"/>
        <v>1.0459999999999998</v>
      </c>
      <c r="Q23">
        <f t="shared" si="12"/>
        <v>0.92249999999999999</v>
      </c>
      <c r="R23">
        <f t="shared" si="12"/>
        <v>0.57825000000000004</v>
      </c>
      <c r="S23">
        <f t="shared" si="12"/>
        <v>0.22424999999999998</v>
      </c>
      <c r="T23">
        <f t="shared" si="12"/>
        <v>0.14800000000000002</v>
      </c>
      <c r="V23" s="26" t="s">
        <v>15</v>
      </c>
      <c r="W23" s="7">
        <v>18.039003250270856</v>
      </c>
      <c r="X23" s="7">
        <v>14.108649789029537</v>
      </c>
      <c r="Y23" s="7">
        <v>14.829659318637276</v>
      </c>
      <c r="Z23" s="7">
        <f t="shared" si="8"/>
        <v>15.659104119312557</v>
      </c>
      <c r="AA23" s="28">
        <f t="shared" si="9"/>
        <v>2.0923440421207862</v>
      </c>
      <c r="AC23" s="25" t="s">
        <v>27</v>
      </c>
      <c r="AD23" s="26">
        <v>15.659104119312557</v>
      </c>
      <c r="AE23" s="26">
        <v>2.0923440421207862</v>
      </c>
    </row>
    <row r="24" spans="1:31" x14ac:dyDescent="0.3">
      <c r="A24" s="12">
        <f>A23/0.923*100</f>
        <v>100</v>
      </c>
      <c r="B24" s="12">
        <f t="shared" ref="B24:F24" si="13">B23/0.923*100</f>
        <v>103.46695557963163</v>
      </c>
      <c r="C24" s="12">
        <f t="shared" si="13"/>
        <v>91.088840736728073</v>
      </c>
      <c r="D24" s="12">
        <f t="shared" si="13"/>
        <v>50.920910075839657</v>
      </c>
      <c r="E24" s="12">
        <f t="shared" si="13"/>
        <v>25.947995666305523</v>
      </c>
      <c r="F24" s="12">
        <f t="shared" si="13"/>
        <v>18.039003250270856</v>
      </c>
      <c r="H24" s="12">
        <f>H23/0.948*100</f>
        <v>100</v>
      </c>
      <c r="I24" s="12">
        <f t="shared" ref="I24:M24" si="14">I23/0.948*100</f>
        <v>102.16244725738397</v>
      </c>
      <c r="J24" s="12">
        <f t="shared" si="14"/>
        <v>92.668776371308027</v>
      </c>
      <c r="K24" s="12">
        <f t="shared" si="14"/>
        <v>52.478902953586505</v>
      </c>
      <c r="L24" s="12">
        <f t="shared" si="14"/>
        <v>24.050632911392412</v>
      </c>
      <c r="M24" s="12">
        <f t="shared" si="14"/>
        <v>14.108649789029537</v>
      </c>
      <c r="O24" s="12">
        <f t="shared" ref="O24:T24" si="15">(O23/0.998*100)</f>
        <v>100.00000000000003</v>
      </c>
      <c r="P24" s="12">
        <f t="shared" si="15"/>
        <v>104.80961923847694</v>
      </c>
      <c r="Q24" s="12">
        <f t="shared" si="15"/>
        <v>92.434869739478955</v>
      </c>
      <c r="R24" s="12">
        <f t="shared" si="15"/>
        <v>57.940881763527067</v>
      </c>
      <c r="S24" s="12">
        <f t="shared" si="15"/>
        <v>22.469939879759519</v>
      </c>
      <c r="T24" s="12">
        <f t="shared" si="15"/>
        <v>14.829659318637276</v>
      </c>
    </row>
    <row r="27" spans="1:31" ht="25.8" x14ac:dyDescent="0.5">
      <c r="A27" s="3"/>
      <c r="B27" s="42" t="s">
        <v>79</v>
      </c>
      <c r="C27" s="42"/>
      <c r="D27" s="42"/>
      <c r="E27" s="3"/>
      <c r="F27" s="3"/>
      <c r="G27" s="3"/>
      <c r="H27" s="3"/>
      <c r="I27" s="3"/>
      <c r="J27" s="3"/>
      <c r="K27" s="3"/>
      <c r="L27" s="3"/>
      <c r="M27" s="3"/>
      <c r="N27" s="3"/>
      <c r="O27" s="3"/>
      <c r="P27" s="3"/>
      <c r="Q27" s="3"/>
      <c r="R27" s="3"/>
      <c r="S27" s="3"/>
      <c r="T27" s="3"/>
      <c r="U27" s="3"/>
      <c r="V27" s="3"/>
      <c r="W27" s="3"/>
      <c r="X27" s="3"/>
      <c r="Y27" s="3"/>
      <c r="Z27" s="3"/>
      <c r="AA27" s="3"/>
      <c r="AB27" s="3"/>
      <c r="AC27" s="3"/>
      <c r="AD27" s="3"/>
      <c r="AE27" s="3"/>
    </row>
    <row r="28" spans="1:31" x14ac:dyDescent="0.3">
      <c r="A28" s="3"/>
      <c r="B28" s="3"/>
      <c r="C28" s="3"/>
      <c r="D28" s="3"/>
      <c r="E28" s="3"/>
      <c r="F28" s="3"/>
      <c r="G28" s="3"/>
      <c r="H28" s="3"/>
      <c r="I28" s="3"/>
      <c r="J28" s="3"/>
      <c r="K28" s="3"/>
      <c r="L28" s="3"/>
      <c r="M28" s="3"/>
      <c r="N28" s="3"/>
      <c r="O28" s="3"/>
      <c r="P28" s="3"/>
      <c r="Q28" s="3"/>
      <c r="R28" s="3"/>
      <c r="S28" s="3"/>
      <c r="T28" s="3"/>
      <c r="U28" s="3"/>
      <c r="V28" s="3"/>
      <c r="W28" s="3"/>
      <c r="X28" s="3"/>
      <c r="Y28" s="3"/>
      <c r="Z28" s="3"/>
      <c r="AA28" s="3"/>
      <c r="AB28" s="3"/>
      <c r="AC28" s="3"/>
      <c r="AD28" s="3"/>
      <c r="AE28" s="3"/>
    </row>
    <row r="29" spans="1:31" ht="15.6" x14ac:dyDescent="0.3">
      <c r="A29" s="3"/>
      <c r="B29" s="3"/>
      <c r="C29" s="3"/>
      <c r="D29" s="3"/>
      <c r="E29" s="3"/>
      <c r="F29" s="8"/>
      <c r="G29" s="3"/>
      <c r="H29" s="3"/>
      <c r="I29" s="3"/>
      <c r="J29" s="3"/>
      <c r="K29" s="3"/>
      <c r="L29" s="3"/>
      <c r="M29" s="3"/>
      <c r="N29" s="3"/>
      <c r="O29" s="3"/>
      <c r="P29" s="3"/>
      <c r="Q29" s="3"/>
      <c r="R29" s="3"/>
      <c r="S29" s="3"/>
      <c r="T29" s="3"/>
      <c r="U29" s="3"/>
      <c r="V29" s="3"/>
      <c r="W29" s="3"/>
      <c r="X29" s="3"/>
      <c r="Y29" s="3"/>
      <c r="Z29" s="3"/>
      <c r="AA29" s="3"/>
      <c r="AB29" s="3"/>
      <c r="AC29" s="3"/>
      <c r="AD29" s="3"/>
      <c r="AE29" s="3"/>
    </row>
    <row r="30" spans="1:31" x14ac:dyDescent="0.3">
      <c r="A30" s="3"/>
      <c r="B30" s="3"/>
      <c r="C30" s="3"/>
      <c r="D30" s="3"/>
      <c r="E30" s="3"/>
      <c r="F30" s="3"/>
      <c r="G30" s="3"/>
      <c r="H30" s="3"/>
      <c r="I30" s="3"/>
      <c r="J30" s="3"/>
      <c r="K30" s="3"/>
      <c r="L30" s="3"/>
      <c r="M30" s="3"/>
      <c r="N30" s="3"/>
      <c r="O30" s="3"/>
      <c r="P30" s="3"/>
      <c r="Q30" s="3"/>
      <c r="R30" s="3"/>
      <c r="S30" s="3"/>
      <c r="T30" s="3"/>
      <c r="U30" s="3"/>
      <c r="V30" s="3"/>
      <c r="W30" s="3"/>
      <c r="X30" s="3"/>
      <c r="Y30" s="3"/>
      <c r="Z30" s="3"/>
      <c r="AA30" s="3"/>
      <c r="AB30" s="3"/>
      <c r="AC30" s="3"/>
      <c r="AD30" s="3"/>
      <c r="AE30" s="3"/>
    </row>
    <row r="31" spans="1:31" x14ac:dyDescent="0.3">
      <c r="A31" s="3"/>
      <c r="B31" s="3"/>
      <c r="C31" s="3"/>
      <c r="D31" s="3"/>
      <c r="E31" s="3"/>
      <c r="F31" s="3"/>
      <c r="G31" s="3"/>
      <c r="H31" s="3"/>
      <c r="I31" s="3"/>
      <c r="J31" s="3"/>
      <c r="K31" s="3"/>
      <c r="L31" s="3"/>
      <c r="M31" s="3"/>
      <c r="N31" s="3"/>
      <c r="O31" s="3"/>
      <c r="P31" s="3"/>
      <c r="Q31" s="3"/>
      <c r="R31" s="3"/>
      <c r="S31" s="3"/>
      <c r="T31" s="3"/>
      <c r="U31" s="3"/>
      <c r="V31" s="3"/>
      <c r="W31" s="3"/>
      <c r="X31" s="3"/>
      <c r="Y31" s="3"/>
      <c r="Z31" s="3"/>
      <c r="AA31" s="3"/>
      <c r="AB31" s="3"/>
      <c r="AC31" s="3"/>
      <c r="AD31" s="3"/>
      <c r="AE31" s="3"/>
    </row>
    <row r="32" spans="1:31" x14ac:dyDescent="0.3">
      <c r="A32" s="24" t="s">
        <v>10</v>
      </c>
      <c r="B32" s="24" t="s">
        <v>11</v>
      </c>
      <c r="C32" s="24" t="s">
        <v>12</v>
      </c>
      <c r="D32" s="24" t="s">
        <v>13</v>
      </c>
      <c r="E32" s="24" t="s">
        <v>14</v>
      </c>
      <c r="F32" s="24" t="s">
        <v>15</v>
      </c>
      <c r="I32" s="24" t="s">
        <v>10</v>
      </c>
      <c r="J32" s="24" t="s">
        <v>11</v>
      </c>
      <c r="K32" s="24" t="s">
        <v>12</v>
      </c>
      <c r="L32" s="24" t="s">
        <v>13</v>
      </c>
      <c r="M32" s="24" t="s">
        <v>14</v>
      </c>
      <c r="N32" s="24" t="s">
        <v>15</v>
      </c>
      <c r="O32" s="3"/>
      <c r="P32" s="26" t="s">
        <v>10</v>
      </c>
      <c r="Q32" s="7">
        <v>100.00000000000003</v>
      </c>
      <c r="R32" s="7">
        <v>100</v>
      </c>
      <c r="S32" s="12">
        <f>AVERAGE(Q32:R32)</f>
        <v>100.00000000000001</v>
      </c>
      <c r="T32" s="29">
        <f>STDEVA(Q32:R32)</f>
        <v>2.0097183471152322E-14</v>
      </c>
      <c r="V32" s="25" t="s">
        <v>61</v>
      </c>
      <c r="W32" s="24">
        <v>100.00000000000001</v>
      </c>
      <c r="X32" s="30">
        <v>2.0097183471152322E-14</v>
      </c>
      <c r="Y32" s="3"/>
      <c r="Z32" s="3"/>
      <c r="AA32" s="3"/>
      <c r="AB32" s="3"/>
      <c r="AC32" s="22"/>
      <c r="AD32" s="3"/>
      <c r="AE32" s="23"/>
    </row>
    <row r="33" spans="1:31" x14ac:dyDescent="0.3">
      <c r="A33" s="7">
        <v>0.45900000000000002</v>
      </c>
      <c r="B33" s="7">
        <v>0.45500000000000002</v>
      </c>
      <c r="C33" s="7">
        <v>0.36799999999999999</v>
      </c>
      <c r="D33" s="7">
        <v>0.311</v>
      </c>
      <c r="E33" s="7">
        <v>0.26800000000000002</v>
      </c>
      <c r="F33" s="7">
        <v>0.13100000000000001</v>
      </c>
      <c r="G33" s="7"/>
      <c r="H33" s="7"/>
      <c r="I33" s="7">
        <v>0.41</v>
      </c>
      <c r="J33" s="7">
        <v>0.46899999999999997</v>
      </c>
      <c r="K33" s="7">
        <v>0.56200000000000006</v>
      </c>
      <c r="L33" s="7">
        <v>0.28100000000000003</v>
      </c>
      <c r="M33" s="7">
        <v>0.29099999999999998</v>
      </c>
      <c r="N33" s="7">
        <v>0.23899999999999999</v>
      </c>
      <c r="O33" s="3"/>
      <c r="P33" s="26" t="s">
        <v>11</v>
      </c>
      <c r="Q33" s="7">
        <v>103.7203335471456</v>
      </c>
      <c r="R33" s="7">
        <v>102.55737704918033</v>
      </c>
      <c r="S33" s="12">
        <f t="shared" ref="S33:S37" si="16">AVERAGE(Q33:R33)</f>
        <v>103.13885529816297</v>
      </c>
      <c r="T33" s="29">
        <f t="shared" ref="T33:T37" si="17">STDEVA(Q33:R33)</f>
        <v>0.82233442593620065</v>
      </c>
      <c r="V33" s="25" t="s">
        <v>23</v>
      </c>
      <c r="W33" s="24">
        <v>103.13885529816297</v>
      </c>
      <c r="X33" s="24">
        <v>0.82233442593620065</v>
      </c>
      <c r="Y33" s="3"/>
      <c r="Z33" s="3"/>
      <c r="AA33" s="3"/>
      <c r="AB33" s="3"/>
      <c r="AC33" s="22"/>
      <c r="AD33" s="3"/>
      <c r="AE33" s="23"/>
    </row>
    <row r="34" spans="1:31" x14ac:dyDescent="0.3">
      <c r="A34" s="7">
        <v>0.33300000000000002</v>
      </c>
      <c r="B34" s="7">
        <v>0.30599999999999999</v>
      </c>
      <c r="C34" s="7">
        <v>0.32900000000000001</v>
      </c>
      <c r="D34" s="7">
        <v>0.378</v>
      </c>
      <c r="E34" s="7">
        <v>0.27700000000000002</v>
      </c>
      <c r="F34" s="7">
        <v>0.106</v>
      </c>
      <c r="G34" s="7"/>
      <c r="H34" s="7"/>
      <c r="I34" s="7">
        <v>0.40500000000000003</v>
      </c>
      <c r="J34" s="7">
        <v>0.33400000000000002</v>
      </c>
      <c r="K34" s="7">
        <v>0.34100000000000003</v>
      </c>
      <c r="L34" s="7">
        <v>0.36899999999999999</v>
      </c>
      <c r="M34" s="7">
        <v>0.155</v>
      </c>
      <c r="N34" s="7">
        <v>0.159</v>
      </c>
      <c r="O34" s="3"/>
      <c r="P34" s="26" t="s">
        <v>12</v>
      </c>
      <c r="Q34" s="7">
        <v>98.524695317511231</v>
      </c>
      <c r="R34" s="7">
        <v>99.34426229508199</v>
      </c>
      <c r="S34" s="12">
        <f t="shared" si="16"/>
        <v>98.93447880629661</v>
      </c>
      <c r="T34" s="29">
        <f t="shared" si="17"/>
        <v>0.57952136747684646</v>
      </c>
      <c r="V34" s="25" t="s">
        <v>24</v>
      </c>
      <c r="W34" s="24">
        <v>98.93447880629661</v>
      </c>
      <c r="X34" s="24">
        <v>0.57952136747684646</v>
      </c>
      <c r="Y34" s="3"/>
      <c r="Z34" s="3"/>
      <c r="AA34" s="3"/>
      <c r="AB34" s="3"/>
      <c r="AC34" s="22"/>
      <c r="AD34" s="3"/>
      <c r="AE34" s="23"/>
    </row>
    <row r="35" spans="1:31" x14ac:dyDescent="0.3">
      <c r="A35" s="7">
        <v>0.43099999999999999</v>
      </c>
      <c r="B35" s="7">
        <v>0.43099999999999999</v>
      </c>
      <c r="C35" s="7">
        <v>0.44400000000000001</v>
      </c>
      <c r="D35" s="7">
        <v>0.33100000000000002</v>
      </c>
      <c r="E35" s="7">
        <v>0.215</v>
      </c>
      <c r="F35" s="7">
        <v>0.27900000000000003</v>
      </c>
      <c r="G35" s="7"/>
      <c r="H35" s="7"/>
      <c r="I35" s="7">
        <v>0.41699999999999998</v>
      </c>
      <c r="J35" s="7">
        <v>0.38800000000000001</v>
      </c>
      <c r="K35" s="7">
        <v>0.48399999999999999</v>
      </c>
      <c r="L35" s="7">
        <v>0.309</v>
      </c>
      <c r="M35" s="7">
        <v>0.255</v>
      </c>
      <c r="N35" s="7">
        <v>0.16600000000000001</v>
      </c>
      <c r="O35" s="3"/>
      <c r="P35" s="26" t="s">
        <v>13</v>
      </c>
      <c r="Q35" s="7">
        <v>86.529826812059014</v>
      </c>
      <c r="R35" s="7">
        <v>83.54098360655739</v>
      </c>
      <c r="S35" s="12">
        <f t="shared" si="16"/>
        <v>85.035405209308209</v>
      </c>
      <c r="T35" s="29">
        <f t="shared" si="17"/>
        <v>2.1134312985135359</v>
      </c>
      <c r="V35" s="25" t="s">
        <v>25</v>
      </c>
      <c r="W35" s="24">
        <v>85.035405209308209</v>
      </c>
      <c r="X35" s="24">
        <v>2.1134312985135359</v>
      </c>
      <c r="Y35" s="3"/>
      <c r="Z35" s="3"/>
      <c r="AA35" s="3"/>
      <c r="AB35" s="3"/>
      <c r="AC35" s="22"/>
      <c r="AD35" s="3"/>
      <c r="AE35" s="23"/>
    </row>
    <row r="36" spans="1:31" x14ac:dyDescent="0.3">
      <c r="A36" s="7">
        <v>0.33600000000000002</v>
      </c>
      <c r="B36" s="7">
        <v>0.42499999999999999</v>
      </c>
      <c r="C36" s="7">
        <v>0.39500000000000002</v>
      </c>
      <c r="D36" s="7">
        <v>0.32900000000000001</v>
      </c>
      <c r="E36" s="7">
        <v>0.191</v>
      </c>
      <c r="F36" s="7">
        <v>0.112</v>
      </c>
      <c r="G36" s="7"/>
      <c r="H36" s="7"/>
      <c r="I36" s="7">
        <v>0.29299999999999998</v>
      </c>
      <c r="J36" s="7">
        <v>0.373</v>
      </c>
      <c r="K36" s="7">
        <v>0.128</v>
      </c>
      <c r="L36" s="7">
        <v>0.315</v>
      </c>
      <c r="M36" s="7">
        <v>0.19600000000000001</v>
      </c>
      <c r="N36" s="7">
        <v>0.183</v>
      </c>
      <c r="O36" s="3"/>
      <c r="P36" s="26" t="s">
        <v>14</v>
      </c>
      <c r="Q36" s="7">
        <v>61.000641436818483</v>
      </c>
      <c r="R36" s="7">
        <v>58.819672131147549</v>
      </c>
      <c r="S36" s="12">
        <f t="shared" si="16"/>
        <v>59.910156783983012</v>
      </c>
      <c r="T36" s="29">
        <f t="shared" si="17"/>
        <v>1.5421781855996344</v>
      </c>
      <c r="V36" s="25" t="s">
        <v>26</v>
      </c>
      <c r="W36" s="24">
        <v>59.910156783983012</v>
      </c>
      <c r="X36" s="24">
        <v>1.5421781855996344</v>
      </c>
      <c r="Y36" s="3"/>
      <c r="Z36" s="3"/>
      <c r="AA36" s="3"/>
      <c r="AB36" s="3"/>
      <c r="AC36" s="22"/>
      <c r="AD36" s="3"/>
      <c r="AE36" s="23"/>
    </row>
    <row r="37" spans="1:31" x14ac:dyDescent="0.3">
      <c r="A37" s="7">
        <f t="shared" ref="A37:F37" si="18">AVERAGE(A33:A36)</f>
        <v>0.38975000000000004</v>
      </c>
      <c r="B37" s="7">
        <f t="shared" si="18"/>
        <v>0.40425</v>
      </c>
      <c r="C37" s="7">
        <f>AVERAGE(C33:C36)</f>
        <v>0.38400000000000001</v>
      </c>
      <c r="D37" s="7">
        <f>AVERAGE(D33:D36)</f>
        <v>0.33724999999999999</v>
      </c>
      <c r="E37" s="7">
        <f t="shared" si="18"/>
        <v>0.23775000000000002</v>
      </c>
      <c r="F37" s="7">
        <f t="shared" si="18"/>
        <v>0.157</v>
      </c>
      <c r="G37" s="7"/>
      <c r="H37" s="7"/>
      <c r="I37" s="7">
        <f t="shared" ref="I37:N37" si="19">AVERAGE(I33:I36)</f>
        <v>0.38124999999999998</v>
      </c>
      <c r="J37" s="7">
        <f t="shared" si="19"/>
        <v>0.39099999999999996</v>
      </c>
      <c r="K37" s="7">
        <f t="shared" si="19"/>
        <v>0.37875000000000003</v>
      </c>
      <c r="L37" s="7">
        <f t="shared" si="19"/>
        <v>0.31850000000000001</v>
      </c>
      <c r="M37" s="7">
        <f t="shared" si="19"/>
        <v>0.22425</v>
      </c>
      <c r="N37" s="7">
        <f t="shared" si="19"/>
        <v>0.18675000000000003</v>
      </c>
      <c r="O37" s="3"/>
      <c r="P37" s="26" t="s">
        <v>15</v>
      </c>
      <c r="Q37" s="7">
        <v>40.282232200128284</v>
      </c>
      <c r="R37" s="7">
        <v>48.983606557377058</v>
      </c>
      <c r="S37" s="12">
        <f t="shared" si="16"/>
        <v>44.632919378752675</v>
      </c>
      <c r="T37" s="29">
        <f t="shared" si="17"/>
        <v>6.1528008136533439</v>
      </c>
      <c r="V37" s="25" t="s">
        <v>27</v>
      </c>
      <c r="W37" s="24">
        <v>44.632919378752675</v>
      </c>
      <c r="X37" s="24">
        <v>6.1528008136533439</v>
      </c>
      <c r="Y37" s="3"/>
      <c r="Z37" s="3"/>
      <c r="AA37" s="3"/>
      <c r="AB37" s="3"/>
      <c r="AC37" s="22"/>
      <c r="AD37" s="3"/>
      <c r="AE37" s="23"/>
    </row>
    <row r="38" spans="1:31" x14ac:dyDescent="0.3">
      <c r="A38" s="12">
        <f>A37/0.38975*100</f>
        <v>100.00000000000003</v>
      </c>
      <c r="B38" s="12">
        <f t="shared" ref="B38:F38" si="20">B37/0.38975*100</f>
        <v>103.7203335471456</v>
      </c>
      <c r="C38" s="12">
        <f>C37/0.38975*100</f>
        <v>98.524695317511231</v>
      </c>
      <c r="D38" s="12">
        <f>D37/0.38975*100</f>
        <v>86.529826812059014</v>
      </c>
      <c r="E38" s="12">
        <f t="shared" si="20"/>
        <v>61.000641436818483</v>
      </c>
      <c r="F38" s="12">
        <f t="shared" si="20"/>
        <v>40.282232200128284</v>
      </c>
      <c r="G38" s="7"/>
      <c r="H38" s="7"/>
      <c r="I38" s="12">
        <f>(I37/0.38125*100)</f>
        <v>100</v>
      </c>
      <c r="J38" s="12">
        <f t="shared" ref="J38:N38" si="21">(J37/0.38125*100)</f>
        <v>102.55737704918033</v>
      </c>
      <c r="K38" s="12">
        <f t="shared" si="21"/>
        <v>99.34426229508199</v>
      </c>
      <c r="L38" s="12">
        <f t="shared" si="21"/>
        <v>83.54098360655739</v>
      </c>
      <c r="M38" s="12">
        <f t="shared" si="21"/>
        <v>58.819672131147549</v>
      </c>
      <c r="N38" s="12">
        <f t="shared" si="21"/>
        <v>48.983606557377058</v>
      </c>
      <c r="O38" s="3"/>
      <c r="P38" s="3"/>
      <c r="Q38" s="3"/>
      <c r="R38" s="3"/>
      <c r="S38" s="3"/>
      <c r="T38" s="3"/>
      <c r="U38" s="3"/>
      <c r="V38" s="3"/>
      <c r="W38" s="3"/>
      <c r="X38" s="3"/>
      <c r="Y38" s="3"/>
      <c r="Z38" s="3"/>
      <c r="AA38" s="3"/>
      <c r="AB38" s="3"/>
      <c r="AC38" s="3"/>
      <c r="AD38" s="3"/>
      <c r="AE38" s="23"/>
    </row>
    <row r="39" spans="1:31" x14ac:dyDescent="0.3">
      <c r="A39" s="3"/>
      <c r="B39" s="3"/>
      <c r="C39" s="3"/>
      <c r="D39" s="3"/>
      <c r="E39" s="3"/>
      <c r="F39" s="3"/>
      <c r="G39" s="3"/>
      <c r="H39" s="3"/>
      <c r="I39" s="3"/>
      <c r="J39" s="3"/>
      <c r="K39" s="3"/>
      <c r="L39" s="3"/>
      <c r="M39" s="3"/>
      <c r="N39" s="3"/>
      <c r="O39" s="3"/>
      <c r="P39" s="3"/>
      <c r="Q39" s="3"/>
      <c r="R39" s="3"/>
      <c r="S39" s="3"/>
      <c r="T39" s="3"/>
      <c r="U39" s="3"/>
      <c r="V39" s="3"/>
      <c r="W39" s="3"/>
      <c r="X39" s="3"/>
      <c r="Y39" s="3"/>
      <c r="Z39" s="3"/>
      <c r="AA39" s="3"/>
      <c r="AB39" s="3"/>
      <c r="AC39" s="3"/>
      <c r="AD39" s="3"/>
      <c r="AE39" s="3"/>
    </row>
  </sheetData>
  <mergeCells count="3">
    <mergeCell ref="B2:D2"/>
    <mergeCell ref="B14:D14"/>
    <mergeCell ref="B27:D27"/>
  </mergeCells>
  <pageMargins left="0.7" right="0.7" top="0.75" bottom="0.75" header="0.3" footer="0.3"/>
  <pageSetup orientation="portrait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3:U30"/>
  <sheetViews>
    <sheetView topLeftCell="A22" workbookViewId="0">
      <selection activeCell="B28" sqref="B28:G29"/>
    </sheetView>
  </sheetViews>
  <sheetFormatPr defaultRowHeight="14.4" x14ac:dyDescent="0.3"/>
  <cols>
    <col min="2" max="2" width="11" bestFit="1" customWidth="1"/>
    <col min="5" max="5" width="9.77734375" bestFit="1" customWidth="1"/>
    <col min="7" max="7" width="12" bestFit="1" customWidth="1"/>
  </cols>
  <sheetData>
    <row r="3" spans="2:21" ht="18" x14ac:dyDescent="0.35">
      <c r="C3" s="43" t="s">
        <v>56</v>
      </c>
      <c r="D3" s="43"/>
      <c r="E3" s="43"/>
      <c r="I3" s="43" t="s">
        <v>58</v>
      </c>
      <c r="J3" s="43"/>
      <c r="K3" s="43"/>
      <c r="P3" s="43" t="s">
        <v>55</v>
      </c>
      <c r="Q3" s="43"/>
      <c r="R3" s="43"/>
    </row>
    <row r="6" spans="2:21" x14ac:dyDescent="0.3">
      <c r="B6" s="4" t="s">
        <v>20</v>
      </c>
      <c r="C6" s="4" t="s">
        <v>9</v>
      </c>
      <c r="D6" s="4" t="s">
        <v>18</v>
      </c>
      <c r="E6" s="4" t="s">
        <v>19</v>
      </c>
      <c r="F6" s="10" t="s">
        <v>3</v>
      </c>
      <c r="G6" s="10" t="s">
        <v>21</v>
      </c>
      <c r="I6" s="4" t="s">
        <v>20</v>
      </c>
      <c r="J6" s="4" t="s">
        <v>9</v>
      </c>
      <c r="K6" s="4" t="s">
        <v>18</v>
      </c>
      <c r="L6" s="4" t="s">
        <v>19</v>
      </c>
      <c r="M6" s="10" t="s">
        <v>16</v>
      </c>
      <c r="N6" s="10" t="s">
        <v>22</v>
      </c>
      <c r="P6" s="4" t="s">
        <v>20</v>
      </c>
      <c r="Q6" s="4" t="s">
        <v>9</v>
      </c>
      <c r="R6" s="4" t="s">
        <v>18</v>
      </c>
      <c r="S6" s="4" t="s">
        <v>19</v>
      </c>
      <c r="T6" s="10" t="s">
        <v>17</v>
      </c>
      <c r="U6" s="10" t="s">
        <v>17</v>
      </c>
    </row>
    <row r="7" spans="2:21" x14ac:dyDescent="0.3">
      <c r="B7">
        <v>0.81100000000000005</v>
      </c>
      <c r="C7">
        <v>0.36099999999999999</v>
      </c>
      <c r="D7">
        <v>0.86799999999999999</v>
      </c>
      <c r="E7">
        <v>0.876</v>
      </c>
      <c r="F7">
        <v>0.84199999999999997</v>
      </c>
      <c r="G7">
        <v>0.755</v>
      </c>
      <c r="I7">
        <v>0.40899999999999997</v>
      </c>
      <c r="J7">
        <v>0.27700000000000002</v>
      </c>
      <c r="K7">
        <v>0.35399999999999998</v>
      </c>
      <c r="L7">
        <v>0.40400000000000003</v>
      </c>
      <c r="M7">
        <v>0.309</v>
      </c>
      <c r="N7">
        <v>0.432</v>
      </c>
      <c r="P7">
        <v>0.98699999999999999</v>
      </c>
      <c r="Q7">
        <v>0.52100000000000002</v>
      </c>
      <c r="R7">
        <v>0.996</v>
      </c>
      <c r="S7">
        <v>0.82299999999999995</v>
      </c>
      <c r="T7">
        <v>0.95399999999999996</v>
      </c>
      <c r="U7">
        <v>0.85699999999999998</v>
      </c>
    </row>
    <row r="8" spans="2:21" x14ac:dyDescent="0.3">
      <c r="B8">
        <v>0.86099999999999999</v>
      </c>
      <c r="C8">
        <v>0.38300000000000001</v>
      </c>
      <c r="D8">
        <v>0.98199999999999998</v>
      </c>
      <c r="E8">
        <v>0.81899999999999995</v>
      </c>
      <c r="F8">
        <v>0.876</v>
      </c>
      <c r="G8">
        <v>0.85499999999999998</v>
      </c>
      <c r="I8">
        <v>0.41099999999999998</v>
      </c>
      <c r="J8">
        <v>0.152</v>
      </c>
      <c r="K8">
        <v>0.497</v>
      </c>
      <c r="L8">
        <v>0.30499999999999999</v>
      </c>
      <c r="M8">
        <v>0.437</v>
      </c>
      <c r="N8">
        <v>0.45600000000000002</v>
      </c>
      <c r="P8">
        <v>0.91400000000000003</v>
      </c>
      <c r="Q8">
        <v>0.22700000000000001</v>
      </c>
      <c r="R8">
        <v>0.86799999999999999</v>
      </c>
      <c r="S8">
        <v>0.90200000000000002</v>
      </c>
      <c r="T8">
        <v>0.98299999999999998</v>
      </c>
      <c r="U8">
        <v>0.86899999999999999</v>
      </c>
    </row>
    <row r="9" spans="2:21" x14ac:dyDescent="0.3">
      <c r="B9">
        <v>0.89100000000000001</v>
      </c>
      <c r="C9">
        <v>0.38700000000000001</v>
      </c>
      <c r="D9">
        <v>0.84599999999999997</v>
      </c>
      <c r="E9">
        <v>0.81200000000000006</v>
      </c>
      <c r="F9">
        <v>0.86499999999999999</v>
      </c>
      <c r="G9">
        <v>0.86299999999999999</v>
      </c>
      <c r="I9">
        <v>0.41</v>
      </c>
      <c r="J9">
        <v>0.25700000000000001</v>
      </c>
      <c r="K9">
        <v>0.35099999999999998</v>
      </c>
      <c r="L9">
        <v>0.443</v>
      </c>
      <c r="M9">
        <v>0.47499999999999998</v>
      </c>
      <c r="N9">
        <v>0.35599999999999998</v>
      </c>
      <c r="P9">
        <v>0.92800000000000005</v>
      </c>
      <c r="Q9">
        <v>0.45200000000000001</v>
      </c>
      <c r="R9">
        <v>0.96599999999999997</v>
      </c>
      <c r="S9">
        <v>0.95399999999999996</v>
      </c>
      <c r="T9">
        <v>0.98499999999999999</v>
      </c>
      <c r="U9">
        <v>0.92300000000000004</v>
      </c>
    </row>
    <row r="10" spans="2:21" x14ac:dyDescent="0.3">
      <c r="B10">
        <v>0.85433333333333339</v>
      </c>
      <c r="C10">
        <v>0.35699999999999998</v>
      </c>
      <c r="D10">
        <v>0.86199999999999999</v>
      </c>
      <c r="E10">
        <v>0.80300000000000005</v>
      </c>
      <c r="F10">
        <f>AVERAGE(F7:F9)</f>
        <v>0.8610000000000001</v>
      </c>
      <c r="G10">
        <f>AVERAGE(G7:G9)</f>
        <v>0.82433333333333325</v>
      </c>
      <c r="I10">
        <v>0.41</v>
      </c>
      <c r="J10">
        <v>0.124</v>
      </c>
      <c r="K10">
        <v>0.442</v>
      </c>
      <c r="L10">
        <v>0.45400000000000001</v>
      </c>
      <c r="M10">
        <v>0.432</v>
      </c>
      <c r="N10">
        <v>0.32100000000000001</v>
      </c>
      <c r="P10">
        <f>AVERAGE(P7:P9)</f>
        <v>0.94300000000000006</v>
      </c>
      <c r="Q10">
        <f t="shared" ref="Q10:R10" si="0">AVERAGE(Q7:Q9)</f>
        <v>0.39999999999999997</v>
      </c>
      <c r="R10">
        <f t="shared" si="0"/>
        <v>0.94333333333333336</v>
      </c>
      <c r="S10">
        <f>AVERAGE(S7:S9)</f>
        <v>0.89300000000000013</v>
      </c>
      <c r="T10">
        <f>AVERAGE(T7:T9)</f>
        <v>0.97399999999999987</v>
      </c>
      <c r="U10">
        <f t="shared" ref="U10" si="1">AVERAGE(U7:U9)</f>
        <v>0.88300000000000001</v>
      </c>
    </row>
    <row r="11" spans="2:21" x14ac:dyDescent="0.3">
      <c r="B11">
        <f t="shared" ref="B11:G11" si="2">AVERAGE(B7:B9)</f>
        <v>0.85433333333333339</v>
      </c>
      <c r="C11">
        <f t="shared" si="2"/>
        <v>0.377</v>
      </c>
      <c r="D11">
        <f t="shared" si="2"/>
        <v>0.89866666666666672</v>
      </c>
      <c r="E11">
        <f t="shared" si="2"/>
        <v>0.83566666666666656</v>
      </c>
      <c r="F11">
        <f t="shared" si="2"/>
        <v>0.8610000000000001</v>
      </c>
      <c r="G11">
        <f t="shared" si="2"/>
        <v>0.82433333333333325</v>
      </c>
      <c r="I11">
        <f>AVERAGE(I7:I10)</f>
        <v>0.41</v>
      </c>
      <c r="J11">
        <f>AVERAGE(J7:J10)</f>
        <v>0.20250000000000001</v>
      </c>
      <c r="K11">
        <f t="shared" ref="K11:N11" si="3">AVERAGE(K7:K10)</f>
        <v>0.41099999999999998</v>
      </c>
      <c r="L11">
        <f t="shared" si="3"/>
        <v>0.40150000000000002</v>
      </c>
      <c r="M11">
        <f t="shared" si="3"/>
        <v>0.41325000000000001</v>
      </c>
      <c r="N11">
        <f t="shared" si="3"/>
        <v>0.39124999999999999</v>
      </c>
      <c r="P11">
        <f t="shared" ref="P11:U11" si="4">P10/0.943*100</f>
        <v>100.00000000000003</v>
      </c>
      <c r="Q11">
        <f t="shared" si="4"/>
        <v>42.417815482502654</v>
      </c>
      <c r="R11">
        <f t="shared" si="4"/>
        <v>100.03534817956876</v>
      </c>
      <c r="S11">
        <f t="shared" si="4"/>
        <v>94.697773064687183</v>
      </c>
      <c r="T11">
        <f t="shared" si="4"/>
        <v>103.28738069989394</v>
      </c>
      <c r="U11">
        <f t="shared" si="4"/>
        <v>93.637327677624597</v>
      </c>
    </row>
    <row r="12" spans="2:21" x14ac:dyDescent="0.3">
      <c r="B12">
        <f>B11/0.854333*100</f>
        <v>100.00003901679244</v>
      </c>
      <c r="C12">
        <f>C11/0.854333*100</f>
        <v>44.127992246583005</v>
      </c>
      <c r="D12">
        <f>D11/0.854333*100</f>
        <v>105.18927241095295</v>
      </c>
      <c r="E12">
        <f t="shared" ref="E12:G12" si="5">E11/0.854333*100</f>
        <v>97.815098640303788</v>
      </c>
      <c r="F12">
        <f t="shared" si="5"/>
        <v>100.78037486553839</v>
      </c>
      <c r="G12">
        <f t="shared" si="5"/>
        <v>96.488527697435686</v>
      </c>
      <c r="I12">
        <f>I11/0.41*100</f>
        <v>100</v>
      </c>
      <c r="J12">
        <f t="shared" ref="J12:N12" si="6">J11/0.41*100</f>
        <v>49.390243902439032</v>
      </c>
      <c r="K12">
        <f t="shared" si="6"/>
        <v>100.2439024390244</v>
      </c>
      <c r="L12">
        <f t="shared" si="6"/>
        <v>97.926829268292693</v>
      </c>
      <c r="M12">
        <f t="shared" si="6"/>
        <v>100.79268292682929</v>
      </c>
      <c r="N12">
        <f t="shared" si="6"/>
        <v>95.426829268292693</v>
      </c>
      <c r="P12" s="3"/>
      <c r="Q12" s="3"/>
      <c r="R12" s="3"/>
      <c r="S12" s="3"/>
    </row>
    <row r="14" spans="2:21" x14ac:dyDescent="0.3">
      <c r="B14" s="4" t="s">
        <v>20</v>
      </c>
      <c r="C14" s="4" t="s">
        <v>9</v>
      </c>
      <c r="D14" s="4" t="s">
        <v>18</v>
      </c>
      <c r="E14" s="4" t="s">
        <v>19</v>
      </c>
      <c r="F14" s="10" t="s">
        <v>3</v>
      </c>
      <c r="G14" s="10" t="s">
        <v>21</v>
      </c>
      <c r="I14" s="4" t="s">
        <v>20</v>
      </c>
      <c r="J14" s="4" t="s">
        <v>9</v>
      </c>
      <c r="K14" s="4" t="s">
        <v>18</v>
      </c>
      <c r="L14" s="4" t="s">
        <v>19</v>
      </c>
      <c r="M14" s="10" t="s">
        <v>16</v>
      </c>
      <c r="N14" s="10" t="s">
        <v>22</v>
      </c>
      <c r="P14" s="4" t="s">
        <v>20</v>
      </c>
      <c r="Q14" s="4" t="s">
        <v>9</v>
      </c>
      <c r="R14" s="4" t="s">
        <v>18</v>
      </c>
      <c r="S14" s="4" t="s">
        <v>19</v>
      </c>
      <c r="T14" s="10" t="s">
        <v>17</v>
      </c>
      <c r="U14" s="10" t="s">
        <v>17</v>
      </c>
    </row>
    <row r="15" spans="2:21" x14ac:dyDescent="0.3">
      <c r="B15">
        <v>0.66600000000000004</v>
      </c>
      <c r="C15">
        <v>0.254</v>
      </c>
      <c r="D15">
        <v>0.74199999999999999</v>
      </c>
      <c r="E15" s="9">
        <v>0.57799999999999996</v>
      </c>
      <c r="F15" s="9">
        <v>0.63900000000000001</v>
      </c>
      <c r="G15" s="9">
        <v>0.57799999999999996</v>
      </c>
      <c r="I15">
        <v>0.46200000000000002</v>
      </c>
      <c r="J15">
        <v>0.19800000000000001</v>
      </c>
      <c r="K15">
        <v>0.46200000000000002</v>
      </c>
      <c r="L15">
        <v>0.34200000000000003</v>
      </c>
      <c r="M15">
        <v>0.44600000000000001</v>
      </c>
      <c r="N15">
        <v>0.48499999999999999</v>
      </c>
      <c r="P15">
        <v>0.43</v>
      </c>
      <c r="Q15">
        <v>9.4E-2</v>
      </c>
      <c r="R15">
        <v>0.38700000000000001</v>
      </c>
      <c r="S15">
        <v>0.32700000000000001</v>
      </c>
      <c r="T15">
        <v>0.30099999999999999</v>
      </c>
      <c r="U15">
        <v>0.47099999999999997</v>
      </c>
    </row>
    <row r="16" spans="2:21" x14ac:dyDescent="0.3">
      <c r="B16">
        <v>0.64100000000000001</v>
      </c>
      <c r="C16">
        <v>0.29099999999999998</v>
      </c>
      <c r="D16">
        <v>0.67600000000000005</v>
      </c>
      <c r="E16" s="9">
        <v>0.68899999999999995</v>
      </c>
      <c r="F16" s="9">
        <v>0.67400000000000004</v>
      </c>
      <c r="G16" s="9">
        <v>0.68899999999999995</v>
      </c>
      <c r="I16">
        <v>0.42099999999999999</v>
      </c>
      <c r="J16">
        <v>0.26800000000000002</v>
      </c>
      <c r="K16">
        <v>0.42099999999999999</v>
      </c>
      <c r="L16">
        <v>0.45700000000000002</v>
      </c>
      <c r="M16">
        <v>0.49399999999999999</v>
      </c>
      <c r="N16">
        <v>0.33500000000000002</v>
      </c>
      <c r="P16">
        <v>0.34200000000000003</v>
      </c>
      <c r="Q16">
        <v>0.16600000000000001</v>
      </c>
      <c r="R16">
        <v>0.504</v>
      </c>
      <c r="S16">
        <v>0.42499999999999999</v>
      </c>
      <c r="T16">
        <v>0.38100000000000001</v>
      </c>
      <c r="U16">
        <v>0.38400000000000001</v>
      </c>
    </row>
    <row r="17" spans="2:21" x14ac:dyDescent="0.3">
      <c r="B17">
        <v>0.61</v>
      </c>
      <c r="C17">
        <v>0.27800000000000002</v>
      </c>
      <c r="D17">
        <v>0.76500000000000001</v>
      </c>
      <c r="E17" s="9">
        <v>0.66500000000000004</v>
      </c>
      <c r="F17" s="9">
        <v>0.65700000000000003</v>
      </c>
      <c r="G17" s="9">
        <v>0.56499999999999995</v>
      </c>
      <c r="I17">
        <v>0.443</v>
      </c>
      <c r="J17">
        <v>0.17299999999999999</v>
      </c>
      <c r="K17">
        <v>0.443</v>
      </c>
      <c r="L17">
        <v>0.42599999999999999</v>
      </c>
      <c r="M17">
        <v>0.41399999999999998</v>
      </c>
      <c r="N17">
        <v>0.39800000000000002</v>
      </c>
      <c r="P17">
        <v>0.443</v>
      </c>
      <c r="Q17">
        <v>0.25</v>
      </c>
      <c r="R17">
        <v>0.42799999999999999</v>
      </c>
      <c r="S17">
        <v>0.35899999999999999</v>
      </c>
      <c r="T17">
        <v>0.55000000000000004</v>
      </c>
      <c r="U17">
        <v>0.311</v>
      </c>
    </row>
    <row r="18" spans="2:21" x14ac:dyDescent="0.3">
      <c r="B18">
        <v>0.63300000000000001</v>
      </c>
      <c r="C18">
        <v>0.377</v>
      </c>
      <c r="D18">
        <v>0.66100000000000003</v>
      </c>
      <c r="E18" s="9">
        <f>AVERAGE(E15:E17)</f>
        <v>0.64400000000000002</v>
      </c>
      <c r="F18" s="9">
        <f>AVERAGE(F15:F17)</f>
        <v>0.65666666666666673</v>
      </c>
      <c r="G18" s="9">
        <f>AVERAGE(G15:G17)</f>
        <v>0.61066666666666658</v>
      </c>
      <c r="I18">
        <f>AVERAGE(I15:I17)</f>
        <v>0.442</v>
      </c>
      <c r="J18">
        <f t="shared" ref="J18:N18" si="7">AVERAGE(J15:J17)</f>
        <v>0.21299999999999999</v>
      </c>
      <c r="K18">
        <f t="shared" si="7"/>
        <v>0.442</v>
      </c>
      <c r="L18">
        <f t="shared" si="7"/>
        <v>0.40833333333333338</v>
      </c>
      <c r="M18">
        <f t="shared" si="7"/>
        <v>0.45133333333333331</v>
      </c>
      <c r="N18">
        <f t="shared" si="7"/>
        <v>0.40599999999999997</v>
      </c>
      <c r="P18">
        <f>AVERAGE(P15:P17)</f>
        <v>0.40500000000000003</v>
      </c>
      <c r="Q18">
        <f>AVERAGE(Q15:Q17)</f>
        <v>0.17</v>
      </c>
      <c r="R18">
        <f>AVERAGE(R15:R17)</f>
        <v>0.43966666666666665</v>
      </c>
      <c r="S18">
        <f>AVERAGE(S15:S17)</f>
        <v>0.37033333333333335</v>
      </c>
      <c r="T18">
        <f>(AVERAGE(T15:T17))</f>
        <v>0.41066666666666668</v>
      </c>
      <c r="U18">
        <f>AVERAGE(U15:U17)</f>
        <v>0.38866666666666666</v>
      </c>
    </row>
    <row r="19" spans="2:21" x14ac:dyDescent="0.3">
      <c r="B19">
        <f>AVERAGE(B15:B18)</f>
        <v>0.63749999999999996</v>
      </c>
      <c r="C19">
        <f t="shared" ref="C19:G19" si="8">AVERAGE(C15:C18)</f>
        <v>0.3</v>
      </c>
      <c r="D19">
        <f t="shared" si="8"/>
        <v>0.71100000000000008</v>
      </c>
      <c r="E19">
        <f t="shared" si="8"/>
        <v>0.64400000000000002</v>
      </c>
      <c r="F19">
        <f t="shared" si="8"/>
        <v>0.65666666666666673</v>
      </c>
      <c r="G19">
        <f t="shared" si="8"/>
        <v>0.61066666666666658</v>
      </c>
      <c r="I19">
        <f>I18/0.442*100</f>
        <v>100</v>
      </c>
      <c r="J19">
        <f t="shared" ref="J19:N19" si="9">J18/0.442*100</f>
        <v>48.190045248868778</v>
      </c>
      <c r="K19">
        <f t="shared" si="9"/>
        <v>100</v>
      </c>
      <c r="L19">
        <f t="shared" si="9"/>
        <v>92.383107088989448</v>
      </c>
      <c r="M19">
        <f t="shared" si="9"/>
        <v>102.11161387631975</v>
      </c>
      <c r="N19">
        <f t="shared" si="9"/>
        <v>91.855203619909503</v>
      </c>
      <c r="P19">
        <f>P18/0.405*100</f>
        <v>100</v>
      </c>
      <c r="Q19">
        <f t="shared" ref="Q19:U19" si="10">Q18/0.405*100</f>
        <v>41.975308641975303</v>
      </c>
      <c r="R19">
        <f t="shared" si="10"/>
        <v>108.55967078189299</v>
      </c>
      <c r="S19">
        <f t="shared" si="10"/>
        <v>91.440329218106996</v>
      </c>
      <c r="T19">
        <f t="shared" si="10"/>
        <v>101.39917695473251</v>
      </c>
      <c r="U19">
        <f t="shared" si="10"/>
        <v>95.967078189300409</v>
      </c>
    </row>
    <row r="20" spans="2:21" x14ac:dyDescent="0.3">
      <c r="B20">
        <f t="shared" ref="B20:G20" si="11">B19/0.6375*100</f>
        <v>100</v>
      </c>
      <c r="C20">
        <f t="shared" si="11"/>
        <v>47.058823529411761</v>
      </c>
      <c r="D20">
        <f t="shared" si="11"/>
        <v>111.5294117647059</v>
      </c>
      <c r="E20">
        <f t="shared" si="11"/>
        <v>101.01960784313727</v>
      </c>
      <c r="F20">
        <f t="shared" si="11"/>
        <v>103.00653594771244</v>
      </c>
      <c r="G20">
        <f t="shared" si="11"/>
        <v>95.790849673202601</v>
      </c>
      <c r="I20" s="3"/>
      <c r="J20" s="3"/>
      <c r="K20" s="3"/>
      <c r="L20" s="3"/>
      <c r="M20" s="3"/>
      <c r="N20" s="3"/>
      <c r="P20" s="3"/>
      <c r="Q20" s="3"/>
      <c r="R20" s="3"/>
      <c r="S20" s="3"/>
      <c r="U20" s="3"/>
    </row>
    <row r="22" spans="2:21" x14ac:dyDescent="0.3">
      <c r="B22" s="4" t="s">
        <v>20</v>
      </c>
      <c r="C22" s="4" t="s">
        <v>9</v>
      </c>
      <c r="D22" s="4" t="s">
        <v>18</v>
      </c>
      <c r="E22" s="4" t="s">
        <v>19</v>
      </c>
      <c r="F22" s="10" t="s">
        <v>3</v>
      </c>
      <c r="G22" s="10" t="s">
        <v>21</v>
      </c>
      <c r="I22" s="4" t="s">
        <v>20</v>
      </c>
      <c r="J22" s="4" t="s">
        <v>9</v>
      </c>
      <c r="K22" s="4" t="s">
        <v>18</v>
      </c>
      <c r="L22" s="4" t="s">
        <v>19</v>
      </c>
      <c r="M22" s="10" t="s">
        <v>16</v>
      </c>
      <c r="N22" s="10" t="s">
        <v>22</v>
      </c>
      <c r="P22" s="4" t="s">
        <v>20</v>
      </c>
      <c r="Q22" s="4" t="s">
        <v>9</v>
      </c>
      <c r="R22" s="4" t="s">
        <v>18</v>
      </c>
      <c r="S22" s="4" t="s">
        <v>19</v>
      </c>
      <c r="T22" s="10" t="s">
        <v>17</v>
      </c>
      <c r="U22" s="10" t="s">
        <v>17</v>
      </c>
    </row>
    <row r="23" spans="2:21" x14ac:dyDescent="0.3">
      <c r="B23">
        <v>100.00003901679244</v>
      </c>
      <c r="C23">
        <v>44.127992246583005</v>
      </c>
      <c r="D23">
        <v>105.18927241095295</v>
      </c>
      <c r="E23">
        <v>97.815098640303788</v>
      </c>
      <c r="F23">
        <v>100.78037486553839</v>
      </c>
      <c r="G23">
        <v>96.488527697435686</v>
      </c>
      <c r="I23">
        <v>100</v>
      </c>
      <c r="J23">
        <v>49.390243902439032</v>
      </c>
      <c r="K23">
        <v>100.2439024390244</v>
      </c>
      <c r="L23">
        <v>97.926829268292693</v>
      </c>
      <c r="M23">
        <v>100.79268292682929</v>
      </c>
      <c r="N23">
        <v>95.426829268292693</v>
      </c>
      <c r="P23">
        <v>100.00000000000003</v>
      </c>
      <c r="Q23">
        <v>42.417815482502654</v>
      </c>
      <c r="R23">
        <v>100.03534817956876</v>
      </c>
      <c r="S23">
        <v>94.697773064687183</v>
      </c>
      <c r="T23">
        <v>103.28738069989394</v>
      </c>
      <c r="U23">
        <v>93.637327677624597</v>
      </c>
    </row>
    <row r="24" spans="2:21" x14ac:dyDescent="0.3">
      <c r="B24">
        <v>100</v>
      </c>
      <c r="C24">
        <v>47.058823529411761</v>
      </c>
      <c r="D24">
        <v>111.5294117647059</v>
      </c>
      <c r="E24">
        <v>101.01960784313727</v>
      </c>
      <c r="F24">
        <v>103.00653594771244</v>
      </c>
      <c r="G24">
        <v>95.790849673202601</v>
      </c>
      <c r="I24">
        <v>100</v>
      </c>
      <c r="J24">
        <v>48.190045248868778</v>
      </c>
      <c r="K24">
        <v>100</v>
      </c>
      <c r="L24">
        <v>92.383107088989448</v>
      </c>
      <c r="M24">
        <v>102.11161387631975</v>
      </c>
      <c r="N24">
        <v>91.855203619909503</v>
      </c>
      <c r="P24">
        <v>100</v>
      </c>
      <c r="Q24">
        <v>41.975308641975303</v>
      </c>
      <c r="R24">
        <v>108.55967078189299</v>
      </c>
      <c r="S24">
        <v>91.440329218106996</v>
      </c>
      <c r="T24">
        <v>101.39917695473251</v>
      </c>
      <c r="U24">
        <v>95.967078189300409</v>
      </c>
    </row>
    <row r="25" spans="2:21" x14ac:dyDescent="0.3">
      <c r="B25">
        <f>AVERAGE(B23:B24)</f>
        <v>100.00001950839622</v>
      </c>
      <c r="C25">
        <f t="shared" ref="C25:G25" si="12">AVERAGE(C23:C24)</f>
        <v>45.593407887997387</v>
      </c>
      <c r="D25">
        <f t="shared" si="12"/>
        <v>108.35934208782942</v>
      </c>
      <c r="E25">
        <f t="shared" si="12"/>
        <v>99.417353241720519</v>
      </c>
      <c r="F25">
        <f t="shared" si="12"/>
        <v>101.89345540662541</v>
      </c>
      <c r="G25">
        <f t="shared" si="12"/>
        <v>96.139688685319143</v>
      </c>
      <c r="I25">
        <f>AVERAGE(I23:I24)</f>
        <v>100</v>
      </c>
      <c r="J25">
        <f t="shared" ref="J25:N25" si="13">AVERAGE(J23:J24)</f>
        <v>48.790144575653905</v>
      </c>
      <c r="K25">
        <f t="shared" si="13"/>
        <v>100.1219512195122</v>
      </c>
      <c r="L25">
        <f t="shared" si="13"/>
        <v>95.15496817864107</v>
      </c>
      <c r="M25">
        <f t="shared" si="13"/>
        <v>101.45214840157452</v>
      </c>
      <c r="N25">
        <f t="shared" si="13"/>
        <v>93.641016444101098</v>
      </c>
      <c r="P25">
        <f>AVERAGE(P23:P24)</f>
        <v>100.00000000000001</v>
      </c>
      <c r="Q25">
        <f t="shared" ref="Q25:U25" si="14">AVERAGE(Q23:Q24)</f>
        <v>42.196562062238982</v>
      </c>
      <c r="R25">
        <f t="shared" si="14"/>
        <v>104.29750948073087</v>
      </c>
      <c r="S25">
        <f t="shared" si="14"/>
        <v>93.069051141397097</v>
      </c>
      <c r="T25">
        <f t="shared" si="14"/>
        <v>102.34327882731323</v>
      </c>
      <c r="U25">
        <f t="shared" si="14"/>
        <v>94.802202933462496</v>
      </c>
    </row>
    <row r="26" spans="2:21" x14ac:dyDescent="0.3">
      <c r="B26" s="11">
        <f>STDEVA(B23:B24)</f>
        <v>2.7589038516045885E-5</v>
      </c>
      <c r="C26" s="11">
        <f t="shared" ref="C26:G26" si="15">STDEVA(C23:C24)</f>
        <v>2.0724106746018811</v>
      </c>
      <c r="D26" s="11">
        <f t="shared" si="15"/>
        <v>4.4831555307064033</v>
      </c>
      <c r="E26" s="11">
        <f t="shared" si="15"/>
        <v>2.2659301876982498</v>
      </c>
      <c r="F26" s="11">
        <f t="shared" si="15"/>
        <v>1.5741335972188502</v>
      </c>
      <c r="G26" s="11">
        <f t="shared" si="15"/>
        <v>0.49333286202004661</v>
      </c>
      <c r="I26" s="11">
        <f>STDEVA(I23:I24)</f>
        <v>0</v>
      </c>
      <c r="J26" s="11">
        <f t="shared" ref="J26:N26" si="16">STDEVA(J23:J24)</f>
        <v>0.84866860671049071</v>
      </c>
      <c r="K26" s="11">
        <f t="shared" si="16"/>
        <v>0.17246506858208868</v>
      </c>
      <c r="L26" s="11">
        <f t="shared" si="16"/>
        <v>3.9200035459995899</v>
      </c>
      <c r="M26" s="11">
        <f t="shared" si="16"/>
        <v>0.93262501830151945</v>
      </c>
      <c r="N26" s="11">
        <f t="shared" si="16"/>
        <v>2.5255207158315534</v>
      </c>
      <c r="P26" s="11">
        <f>STDEVA(P23:P24)</f>
        <v>2.0097183471152322E-14</v>
      </c>
      <c r="Q26" s="11">
        <f t="shared" ref="Q26:U26" si="17">STDEVA(Q23:Q24)</f>
        <v>0.31289958765832387</v>
      </c>
      <c r="R26" s="11">
        <f t="shared" si="17"/>
        <v>6.0276063171252225</v>
      </c>
      <c r="S26" s="11">
        <f t="shared" si="17"/>
        <v>2.3033606332512426</v>
      </c>
      <c r="T26" s="11">
        <f t="shared" si="17"/>
        <v>1.3351616724654856</v>
      </c>
      <c r="U26" s="11">
        <f t="shared" si="17"/>
        <v>1.6473823852787954</v>
      </c>
    </row>
    <row r="28" spans="2:21" x14ac:dyDescent="0.3">
      <c r="B28" s="4" t="s">
        <v>20</v>
      </c>
      <c r="C28" s="4" t="s">
        <v>9</v>
      </c>
      <c r="D28" s="4" t="s">
        <v>18</v>
      </c>
      <c r="E28" s="4" t="s">
        <v>19</v>
      </c>
      <c r="F28" s="10" t="s">
        <v>3</v>
      </c>
      <c r="G28" s="10" t="s">
        <v>21</v>
      </c>
      <c r="I28" s="4" t="s">
        <v>20</v>
      </c>
      <c r="J28" s="4" t="s">
        <v>9</v>
      </c>
      <c r="K28" s="4" t="s">
        <v>18</v>
      </c>
      <c r="L28" s="4" t="s">
        <v>19</v>
      </c>
      <c r="M28" s="10" t="s">
        <v>16</v>
      </c>
      <c r="N28" s="10" t="s">
        <v>22</v>
      </c>
      <c r="P28" s="4" t="s">
        <v>20</v>
      </c>
      <c r="Q28" s="4" t="s">
        <v>9</v>
      </c>
      <c r="R28" s="4" t="s">
        <v>18</v>
      </c>
      <c r="S28" s="4" t="s">
        <v>19</v>
      </c>
      <c r="T28" s="10" t="s">
        <v>17</v>
      </c>
      <c r="U28" s="10" t="s">
        <v>17</v>
      </c>
    </row>
    <row r="29" spans="2:21" x14ac:dyDescent="0.3">
      <c r="B29">
        <v>100.00001950839622</v>
      </c>
      <c r="C29">
        <v>45.593407887997387</v>
      </c>
      <c r="D29">
        <v>108.35934208782942</v>
      </c>
      <c r="E29">
        <v>99.417353241720519</v>
      </c>
      <c r="F29">
        <v>101.89345540662541</v>
      </c>
      <c r="G29">
        <v>96.139688685319143</v>
      </c>
      <c r="I29">
        <v>100</v>
      </c>
      <c r="J29">
        <v>48.790144575653905</v>
      </c>
      <c r="K29">
        <v>100.1219512195122</v>
      </c>
      <c r="L29">
        <v>95.15496817864107</v>
      </c>
      <c r="M29">
        <v>101.45214840157452</v>
      </c>
      <c r="N29">
        <v>93.641016444101098</v>
      </c>
      <c r="P29">
        <v>100.00000000000001</v>
      </c>
      <c r="Q29">
        <v>42.196562062238982</v>
      </c>
      <c r="R29">
        <v>104.29750948073087</v>
      </c>
      <c r="S29">
        <v>93.069051141397097</v>
      </c>
      <c r="T29">
        <v>102.34327882731323</v>
      </c>
      <c r="U29">
        <v>94.802202933462496</v>
      </c>
    </row>
    <row r="30" spans="2:21" x14ac:dyDescent="0.3">
      <c r="B30" s="11">
        <v>2.7589038516045885E-5</v>
      </c>
      <c r="C30">
        <v>2.0724106746018811</v>
      </c>
      <c r="D30">
        <v>4.4831555307064033</v>
      </c>
      <c r="E30">
        <v>2.2659301876982498</v>
      </c>
      <c r="F30">
        <v>1.5741335972188502</v>
      </c>
      <c r="G30">
        <v>0.49333286202004661</v>
      </c>
      <c r="I30">
        <v>0</v>
      </c>
      <c r="J30">
        <v>0.84866860671049071</v>
      </c>
      <c r="K30">
        <v>0.17246506858208868</v>
      </c>
      <c r="L30">
        <v>3.9200035459995899</v>
      </c>
      <c r="M30">
        <v>0.93262501830151945</v>
      </c>
      <c r="N30">
        <v>2.5255207158315534</v>
      </c>
      <c r="P30" s="9">
        <v>2.0097183471152322E-14</v>
      </c>
      <c r="Q30">
        <v>0.31289958765832387</v>
      </c>
      <c r="R30">
        <v>6.0276063171252225</v>
      </c>
      <c r="S30">
        <v>2.3033606332512426</v>
      </c>
      <c r="T30">
        <v>1.3351616724654856</v>
      </c>
      <c r="U30">
        <v>1.6473823852787954</v>
      </c>
    </row>
  </sheetData>
  <mergeCells count="3">
    <mergeCell ref="C3:E3"/>
    <mergeCell ref="I3:K3"/>
    <mergeCell ref="P3:R3"/>
  </mergeCells>
  <pageMargins left="0.7" right="0.7" top="0.75" bottom="0.75" header="0.3" footer="0.3"/>
  <pageSetup orientation="portrait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C2:S36"/>
  <sheetViews>
    <sheetView topLeftCell="A13" workbookViewId="0">
      <selection activeCell="M31" sqref="M31"/>
    </sheetView>
  </sheetViews>
  <sheetFormatPr defaultRowHeight="14.4" x14ac:dyDescent="0.3"/>
  <sheetData>
    <row r="2" spans="3:19" x14ac:dyDescent="0.3">
      <c r="Q2" t="s">
        <v>10</v>
      </c>
      <c r="R2">
        <v>100</v>
      </c>
      <c r="S2">
        <v>3.198306843732579E-2</v>
      </c>
    </row>
    <row r="3" spans="3:19" x14ac:dyDescent="0.3">
      <c r="Q3" t="s">
        <v>9</v>
      </c>
      <c r="R3">
        <v>75.273114841460171</v>
      </c>
      <c r="S3">
        <v>5.8248748198280346E-2</v>
      </c>
    </row>
    <row r="5" spans="3:19" x14ac:dyDescent="0.3">
      <c r="E5" s="14" t="s">
        <v>3</v>
      </c>
      <c r="F5" s="14" t="s">
        <v>8</v>
      </c>
      <c r="G5" s="14" t="s">
        <v>7</v>
      </c>
      <c r="H5" s="14" t="s">
        <v>6</v>
      </c>
      <c r="K5" s="14" t="s">
        <v>4</v>
      </c>
      <c r="L5" s="14" t="s">
        <v>0</v>
      </c>
      <c r="Q5" t="s">
        <v>3</v>
      </c>
      <c r="R5">
        <v>103.0958099813184</v>
      </c>
      <c r="S5">
        <v>4.0803390382009495E-2</v>
      </c>
    </row>
    <row r="6" spans="3:19" x14ac:dyDescent="0.3">
      <c r="C6" s="13"/>
      <c r="E6">
        <v>0.98599999999999999</v>
      </c>
      <c r="F6">
        <v>0.61299999999999999</v>
      </c>
      <c r="G6">
        <v>0.69099999999999995</v>
      </c>
      <c r="H6">
        <v>0.71899999999999997</v>
      </c>
      <c r="K6">
        <v>0.91700000000000004</v>
      </c>
      <c r="L6">
        <v>0.69799999999999995</v>
      </c>
      <c r="Q6" t="s">
        <v>21</v>
      </c>
      <c r="R6">
        <v>94.724220623501182</v>
      </c>
      <c r="S6">
        <v>6.8917220876449511E-2</v>
      </c>
    </row>
    <row r="7" spans="3:19" x14ac:dyDescent="0.3">
      <c r="E7">
        <v>0.90700000000000003</v>
      </c>
      <c r="F7">
        <v>0.73799999999999999</v>
      </c>
      <c r="G7">
        <v>0.76600000000000001</v>
      </c>
      <c r="H7">
        <v>0.64800000000000002</v>
      </c>
      <c r="K7">
        <v>0.91800000000000004</v>
      </c>
      <c r="L7">
        <v>0.70899999999999996</v>
      </c>
    </row>
    <row r="8" spans="3:19" x14ac:dyDescent="0.3">
      <c r="E8">
        <v>0.999</v>
      </c>
      <c r="F8">
        <v>0.66200000000000003</v>
      </c>
      <c r="G8">
        <v>0.61099999999999999</v>
      </c>
      <c r="H8">
        <v>0.622</v>
      </c>
      <c r="K8">
        <v>0.90200000000000002</v>
      </c>
      <c r="L8">
        <v>0.60199999999999998</v>
      </c>
      <c r="Q8" t="s">
        <v>8</v>
      </c>
      <c r="R8">
        <v>70.509741126234317</v>
      </c>
      <c r="S8">
        <v>5.5548777364282882E-2</v>
      </c>
    </row>
    <row r="9" spans="3:19" x14ac:dyDescent="0.3">
      <c r="E9">
        <v>0.97099999999999997</v>
      </c>
      <c r="F9">
        <v>0.629</v>
      </c>
      <c r="G9">
        <v>0.71499999999999997</v>
      </c>
      <c r="H9">
        <v>0.80700000000000005</v>
      </c>
      <c r="K9">
        <v>0.91200000000000003</v>
      </c>
      <c r="L9">
        <v>0.66900000000000004</v>
      </c>
      <c r="Q9" t="s">
        <v>30</v>
      </c>
      <c r="R9">
        <v>64.05542232880363</v>
      </c>
      <c r="S9">
        <v>5.2719382899777324E-2</v>
      </c>
    </row>
    <row r="10" spans="3:19" x14ac:dyDescent="0.3">
      <c r="E10">
        <f>AVERAGE(E6:E9)</f>
        <v>0.96575</v>
      </c>
      <c r="F10">
        <f>AVERAGE(F6:F9)</f>
        <v>0.66049999999999998</v>
      </c>
      <c r="G10">
        <f>AVERAGE(G6:G9)</f>
        <v>0.69574999999999987</v>
      </c>
      <c r="H10">
        <f>AVERAGE(H6:H9)</f>
        <v>0.69899999999999995</v>
      </c>
      <c r="K10">
        <f>AVERAGE(K6:K9)</f>
        <v>0.91225000000000001</v>
      </c>
      <c r="L10">
        <f>AVERAGE(L6:L9)</f>
        <v>0.66949999999999998</v>
      </c>
    </row>
    <row r="11" spans="3:19" x14ac:dyDescent="0.3">
      <c r="C11" s="12"/>
      <c r="E11" s="12">
        <f>E10/0.94125*100</f>
        <v>102.60292164674634</v>
      </c>
      <c r="F11" s="12">
        <f>F10/0.94125*100</f>
        <v>70.172642762284184</v>
      </c>
      <c r="G11" s="12">
        <f>G10/0.94125*100</f>
        <v>73.917662682602909</v>
      </c>
      <c r="H11" s="12">
        <f>H10/0.94125*100</f>
        <v>74.262948207171306</v>
      </c>
      <c r="I11" s="12">
        <f>I10/0.94125*100</f>
        <v>0</v>
      </c>
      <c r="K11" s="12">
        <f>K10/0.94125*100</f>
        <v>96.918990703851264</v>
      </c>
      <c r="L11" s="12">
        <f>L10/0.94125*100</f>
        <v>71.128818061088978</v>
      </c>
      <c r="M11" s="12">
        <f>M10/0.94125*100</f>
        <v>0</v>
      </c>
      <c r="Q11" t="s">
        <v>7</v>
      </c>
      <c r="R11">
        <v>74.272751534560967</v>
      </c>
      <c r="S11">
        <v>6.4577472852380968E-2</v>
      </c>
    </row>
    <row r="12" spans="3:19" x14ac:dyDescent="0.3">
      <c r="E12">
        <f>STDEVA(E6:E9)</f>
        <v>4.0803390382009495E-2</v>
      </c>
      <c r="F12">
        <f>STDEVA(F6:F9)</f>
        <v>5.5548777364282882E-2</v>
      </c>
      <c r="G12">
        <f>STDEVA(G6:G9)</f>
        <v>6.4577472852380968E-2</v>
      </c>
      <c r="H12">
        <f>STDEVA(H6:H9)</f>
        <v>8.2853283982391515E-2</v>
      </c>
      <c r="K12">
        <f>STDEVA(K6:K9)</f>
        <v>7.3200637519992562E-3</v>
      </c>
      <c r="L12">
        <f>STDEVA(L6:L9)</f>
        <v>4.8058991527774132E-2</v>
      </c>
      <c r="Q12" t="s">
        <v>31</v>
      </c>
      <c r="R12">
        <v>47.828403943511852</v>
      </c>
      <c r="S12">
        <v>0.30478667403065168</v>
      </c>
    </row>
    <row r="14" spans="3:19" x14ac:dyDescent="0.3">
      <c r="Q14" t="s">
        <v>6</v>
      </c>
      <c r="R14">
        <v>74.619695756605282</v>
      </c>
      <c r="S14">
        <v>8.2853283982391515E-2</v>
      </c>
    </row>
    <row r="15" spans="3:19" x14ac:dyDescent="0.3">
      <c r="F15" s="14" t="s">
        <v>30</v>
      </c>
      <c r="I15" s="14" t="s">
        <v>33</v>
      </c>
      <c r="M15" s="14" t="s">
        <v>37</v>
      </c>
      <c r="N15" s="14" t="s">
        <v>38</v>
      </c>
      <c r="O15" s="14" t="s">
        <v>39</v>
      </c>
      <c r="Q15" t="s">
        <v>32</v>
      </c>
      <c r="R15">
        <v>68.851585398347993</v>
      </c>
      <c r="S15">
        <v>6.5181797049994411E-2</v>
      </c>
    </row>
    <row r="16" spans="3:19" x14ac:dyDescent="0.3">
      <c r="F16">
        <v>0.57599999999999996</v>
      </c>
      <c r="I16">
        <v>1.0609999999999999</v>
      </c>
      <c r="M16">
        <v>0.84899999999999998</v>
      </c>
      <c r="N16">
        <v>0.33600000000000002</v>
      </c>
      <c r="O16">
        <v>0.97799999999999998</v>
      </c>
    </row>
    <row r="17" spans="6:19" x14ac:dyDescent="0.3">
      <c r="F17">
        <v>0.63800000000000001</v>
      </c>
      <c r="I17">
        <v>0.82399999999999995</v>
      </c>
      <c r="M17">
        <v>0.92800000000000005</v>
      </c>
      <c r="N17">
        <v>0.24099999999999999</v>
      </c>
      <c r="O17">
        <v>0.82399999999999995</v>
      </c>
      <c r="Q17" t="s">
        <v>2</v>
      </c>
      <c r="R17">
        <v>100.48038430744595</v>
      </c>
      <c r="S17">
        <v>1.685971530008732E-2</v>
      </c>
    </row>
    <row r="18" spans="6:19" x14ac:dyDescent="0.3">
      <c r="F18">
        <v>0.53900000000000003</v>
      </c>
      <c r="I18">
        <v>0.93100000000000005</v>
      </c>
      <c r="M18">
        <v>0.83799999999999997</v>
      </c>
      <c r="N18">
        <v>0.74199999999999999</v>
      </c>
      <c r="O18">
        <v>1.075</v>
      </c>
      <c r="Q18" t="s">
        <v>33</v>
      </c>
      <c r="R18">
        <v>97.655209166000532</v>
      </c>
      <c r="S18">
        <v>0.10677507511899324</v>
      </c>
    </row>
    <row r="19" spans="6:19" x14ac:dyDescent="0.3">
      <c r="F19">
        <v>0.65100000000000002</v>
      </c>
      <c r="I19">
        <v>0.84899999999999998</v>
      </c>
      <c r="M19">
        <v>1.0980000000000001</v>
      </c>
      <c r="N19">
        <v>0.39300000000000002</v>
      </c>
      <c r="O19">
        <v>0.92800000000000005</v>
      </c>
    </row>
    <row r="20" spans="6:19" x14ac:dyDescent="0.3">
      <c r="F20">
        <f>AVERAGE(F16:F19)</f>
        <v>0.60099999999999998</v>
      </c>
      <c r="I20">
        <f>AVERAGE(I16:I19)</f>
        <v>0.91625000000000001</v>
      </c>
      <c r="M20">
        <f>AVERAGE(M16:M19)</f>
        <v>0.92825000000000002</v>
      </c>
      <c r="N20">
        <f>AVERAGE(N16:N19)</f>
        <v>0.42799999999999999</v>
      </c>
      <c r="O20">
        <f>AVERAGE(O16:O19)</f>
        <v>0.95124999999999993</v>
      </c>
      <c r="Q20" t="s">
        <v>5</v>
      </c>
      <c r="R20">
        <v>93.408059781158258</v>
      </c>
      <c r="S20">
        <v>0.11620958078689832</v>
      </c>
    </row>
    <row r="21" spans="6:19" x14ac:dyDescent="0.3">
      <c r="F21">
        <f>F20/0.93825*100</f>
        <v>64.05542232880363</v>
      </c>
      <c r="I21">
        <f>I20/0.93825*100</f>
        <v>97.655209166000532</v>
      </c>
      <c r="M21">
        <f>M20/0.93825*100</f>
        <v>98.934185984545692</v>
      </c>
      <c r="N21">
        <f>N20/1.0725*100</f>
        <v>39.906759906759902</v>
      </c>
      <c r="O21">
        <f>O20/0.93825*100</f>
        <v>101.38555822009059</v>
      </c>
      <c r="Q21" t="s">
        <v>34</v>
      </c>
      <c r="R21">
        <v>52.680652680652685</v>
      </c>
      <c r="S21">
        <v>5.4430383671867179E-2</v>
      </c>
    </row>
    <row r="22" spans="6:19" x14ac:dyDescent="0.3">
      <c r="F22">
        <f>STDEVA(F16:F19)</f>
        <v>5.2719382899777324E-2</v>
      </c>
      <c r="I22">
        <f>STDEVA(I16:I19)</f>
        <v>0.10677507511899324</v>
      </c>
      <c r="M22">
        <f>STDEVA(M16:M19)</f>
        <v>0.12005658388165673</v>
      </c>
      <c r="N22">
        <f>STDEVA(N16:N19)</f>
        <v>0.21852078467123756</v>
      </c>
      <c r="O22">
        <f>STDEVA(O16:O19)</f>
        <v>0.1045031897439818</v>
      </c>
    </row>
    <row r="23" spans="6:19" x14ac:dyDescent="0.3">
      <c r="Q23" t="s">
        <v>4</v>
      </c>
      <c r="R23">
        <v>97.384574326127577</v>
      </c>
      <c r="S23">
        <v>7.3200637519992562E-3</v>
      </c>
    </row>
    <row r="24" spans="6:19" x14ac:dyDescent="0.3">
      <c r="Q24" t="s">
        <v>35</v>
      </c>
      <c r="R24">
        <v>90.675990675990676</v>
      </c>
      <c r="S24">
        <v>0.20008748086774492</v>
      </c>
    </row>
    <row r="26" spans="6:19" x14ac:dyDescent="0.3">
      <c r="Q26" t="s">
        <v>0</v>
      </c>
      <c r="R26">
        <v>71.470509741126236</v>
      </c>
      <c r="S26">
        <v>4.8058991527774132E-2</v>
      </c>
    </row>
    <row r="27" spans="6:19" x14ac:dyDescent="0.3">
      <c r="Q27" t="s">
        <v>36</v>
      </c>
      <c r="R27">
        <v>38.694638694638698</v>
      </c>
      <c r="S27">
        <v>0.34199805067670597</v>
      </c>
    </row>
    <row r="29" spans="6:19" x14ac:dyDescent="0.3">
      <c r="Q29" t="s">
        <v>1</v>
      </c>
      <c r="R29">
        <v>104.37683480117428</v>
      </c>
      <c r="S29">
        <v>2.3084987907007179E-2</v>
      </c>
    </row>
    <row r="30" spans="6:19" x14ac:dyDescent="0.3">
      <c r="Q30" t="s">
        <v>37</v>
      </c>
      <c r="R30">
        <v>98.934185984545692</v>
      </c>
      <c r="S30">
        <v>0.12005658388165673</v>
      </c>
    </row>
    <row r="32" spans="6:19" x14ac:dyDescent="0.3">
      <c r="Q32" t="s">
        <v>28</v>
      </c>
      <c r="R32">
        <v>41.98025086736056</v>
      </c>
      <c r="S32">
        <v>0.2146304964351525</v>
      </c>
    </row>
    <row r="33" spans="17:19" x14ac:dyDescent="0.3">
      <c r="Q33" t="s">
        <v>38</v>
      </c>
      <c r="R33">
        <v>39.906759906759902</v>
      </c>
      <c r="S33">
        <v>0.21852078467123756</v>
      </c>
    </row>
    <row r="35" spans="17:19" x14ac:dyDescent="0.3">
      <c r="Q35" t="s">
        <v>29</v>
      </c>
      <c r="R35">
        <v>103.84307445956766</v>
      </c>
      <c r="S35">
        <v>2.3514180118955192E-2</v>
      </c>
    </row>
    <row r="36" spans="17:19" x14ac:dyDescent="0.3">
      <c r="Q36" t="s">
        <v>39</v>
      </c>
      <c r="R36">
        <v>101.38555822009059</v>
      </c>
      <c r="S36">
        <v>0.1045031897439818</v>
      </c>
    </row>
  </sheetData>
  <pageMargins left="0.7" right="0.7" top="0.75" bottom="0.75" header="0.3" footer="0.3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34"/>
  <sheetViews>
    <sheetView topLeftCell="F4" workbookViewId="0">
      <selection activeCell="R30" sqref="R30"/>
    </sheetView>
  </sheetViews>
  <sheetFormatPr defaultRowHeight="14.4" x14ac:dyDescent="0.3"/>
  <cols>
    <col min="11" max="11" width="10.109375" customWidth="1"/>
    <col min="13" max="13" width="11.44140625" customWidth="1"/>
  </cols>
  <sheetData>
    <row r="1" spans="1:20" x14ac:dyDescent="0.3">
      <c r="A1" t="s">
        <v>40</v>
      </c>
    </row>
    <row r="3" spans="1:20" x14ac:dyDescent="0.3">
      <c r="L3" s="13"/>
      <c r="R3" s="13"/>
      <c r="S3" s="13"/>
    </row>
    <row r="4" spans="1:20" x14ac:dyDescent="0.3">
      <c r="D4" s="36" t="s">
        <v>41</v>
      </c>
      <c r="E4" s="36"/>
      <c r="F4" s="36"/>
      <c r="G4" s="36"/>
      <c r="H4" s="36"/>
      <c r="I4" s="36" t="s">
        <v>42</v>
      </c>
      <c r="J4" s="36"/>
      <c r="K4" s="36"/>
      <c r="L4" s="36"/>
      <c r="M4" s="36"/>
      <c r="N4" s="36" t="s">
        <v>43</v>
      </c>
      <c r="O4" s="36"/>
      <c r="P4" s="36"/>
    </row>
    <row r="5" spans="1:20" x14ac:dyDescent="0.3">
      <c r="B5" s="34" t="s">
        <v>20</v>
      </c>
      <c r="D5" s="35">
        <v>21.321999999999999</v>
      </c>
      <c r="E5" s="35">
        <v>72.123000000000005</v>
      </c>
      <c r="F5" s="7">
        <f>E5-D5</f>
        <v>50.801000000000002</v>
      </c>
      <c r="G5" s="4">
        <f t="shared" ref="G5:G11" si="0">F5/P5</f>
        <v>0.77969457447624901</v>
      </c>
      <c r="H5" s="7"/>
      <c r="I5" s="7">
        <v>48.116999999999997</v>
      </c>
      <c r="J5" s="7">
        <v>50.764000000000003</v>
      </c>
      <c r="K5" s="7">
        <f>J5-I5</f>
        <v>2.6470000000000056</v>
      </c>
      <c r="L5" s="25">
        <f t="shared" ref="L5:L11" si="1">K5/P5</f>
        <v>4.0626199063771094E-2</v>
      </c>
      <c r="M5" s="7"/>
      <c r="N5" s="7">
        <v>112.767</v>
      </c>
      <c r="O5" s="7">
        <v>177.922</v>
      </c>
      <c r="P5" s="7">
        <f>O5-N5</f>
        <v>65.155000000000001</v>
      </c>
      <c r="Q5" s="31"/>
      <c r="S5" s="36" t="s">
        <v>41</v>
      </c>
      <c r="T5" s="36" t="s">
        <v>42</v>
      </c>
    </row>
    <row r="6" spans="1:20" x14ac:dyDescent="0.3">
      <c r="B6" s="34" t="s">
        <v>63</v>
      </c>
      <c r="D6" s="7"/>
      <c r="E6" s="35">
        <v>96.078999999999994</v>
      </c>
      <c r="F6" s="7">
        <f>E6-D5</f>
        <v>74.756999999999991</v>
      </c>
      <c r="G6" s="4">
        <f t="shared" si="0"/>
        <v>1.0785111447738585</v>
      </c>
      <c r="H6" s="7"/>
      <c r="I6" s="7"/>
      <c r="J6" s="7">
        <v>48.213000000000001</v>
      </c>
      <c r="K6" s="7">
        <f>J6-I5</f>
        <v>9.6000000000003638E-2</v>
      </c>
      <c r="L6" s="25">
        <f t="shared" si="1"/>
        <v>1.3849816057131016E-3</v>
      </c>
      <c r="M6" s="7"/>
      <c r="N6" s="7"/>
      <c r="O6" s="7">
        <v>182.08199999999999</v>
      </c>
      <c r="P6" s="7">
        <f>O6-N5</f>
        <v>69.314999999999998</v>
      </c>
      <c r="Q6" s="31"/>
      <c r="R6" s="34" t="s">
        <v>20</v>
      </c>
      <c r="S6">
        <v>0.7245786795244471</v>
      </c>
      <c r="T6">
        <v>3.8343550157855136E-2</v>
      </c>
    </row>
    <row r="7" spans="1:20" x14ac:dyDescent="0.3">
      <c r="B7" s="34" t="s">
        <v>62</v>
      </c>
      <c r="D7" s="7"/>
      <c r="E7" s="35">
        <v>65.733999999999995</v>
      </c>
      <c r="F7" s="7">
        <f>E7-D5</f>
        <v>44.411999999999992</v>
      </c>
      <c r="G7" s="4">
        <f t="shared" si="0"/>
        <v>0.79240637322247387</v>
      </c>
      <c r="H7" s="7"/>
      <c r="I7" s="7"/>
      <c r="J7" s="7">
        <v>46.54</v>
      </c>
      <c r="K7" s="7">
        <f>I5-J7</f>
        <v>1.5769999999999982</v>
      </c>
      <c r="L7" s="25">
        <f t="shared" si="1"/>
        <v>2.813709922029722E-2</v>
      </c>
      <c r="M7" s="7"/>
      <c r="N7" s="7"/>
      <c r="O7" s="7">
        <v>168.81399999999999</v>
      </c>
      <c r="P7" s="7">
        <f>O7-N5</f>
        <v>56.046999999999997</v>
      </c>
      <c r="Q7" s="31"/>
      <c r="R7" s="34" t="s">
        <v>63</v>
      </c>
      <c r="S7">
        <v>1.046846446709321</v>
      </c>
      <c r="T7">
        <v>3.9578054007485902E-2</v>
      </c>
    </row>
    <row r="8" spans="1:20" x14ac:dyDescent="0.3">
      <c r="B8" s="34" t="s">
        <v>64</v>
      </c>
      <c r="D8" s="7"/>
      <c r="E8" s="35">
        <v>72.980999999999995</v>
      </c>
      <c r="F8" s="7">
        <f>E8-D5</f>
        <v>51.658999999999992</v>
      </c>
      <c r="G8" s="4">
        <f t="shared" si="0"/>
        <v>0.99535645472061629</v>
      </c>
      <c r="H8" s="7"/>
      <c r="I8" s="7"/>
      <c r="J8" s="7">
        <v>52.637999999999998</v>
      </c>
      <c r="K8" s="7">
        <f>J8-I5</f>
        <v>4.5210000000000008</v>
      </c>
      <c r="L8" s="25">
        <f t="shared" si="1"/>
        <v>8.7109826589595388E-2</v>
      </c>
      <c r="M8" s="7"/>
      <c r="N8" s="7"/>
      <c r="O8" s="7">
        <v>164.667</v>
      </c>
      <c r="P8" s="7">
        <f>O8-N5</f>
        <v>51.900000000000006</v>
      </c>
      <c r="Q8" s="31"/>
      <c r="R8" s="34" t="s">
        <v>62</v>
      </c>
      <c r="S8">
        <v>0.73188622541927573</v>
      </c>
      <c r="T8">
        <v>8.3541869083468043E-2</v>
      </c>
    </row>
    <row r="9" spans="1:20" x14ac:dyDescent="0.3">
      <c r="B9" s="34" t="s">
        <v>65</v>
      </c>
      <c r="D9" s="7"/>
      <c r="E9" s="35">
        <v>53.177999999999997</v>
      </c>
      <c r="F9" s="7">
        <f>E9-D5</f>
        <v>31.855999999999998</v>
      </c>
      <c r="G9" s="4">
        <f t="shared" si="0"/>
        <v>1.0223363286264442</v>
      </c>
      <c r="H9" s="7"/>
      <c r="I9" s="7"/>
      <c r="J9" s="7">
        <v>44.908999999999999</v>
      </c>
      <c r="K9" s="7">
        <f>I5-J9</f>
        <v>3.2079999999999984</v>
      </c>
      <c r="L9" s="25">
        <f t="shared" si="1"/>
        <v>0.10295250320924258</v>
      </c>
      <c r="M9" s="7"/>
      <c r="N9" s="7"/>
      <c r="O9" s="7">
        <v>143.92699999999999</v>
      </c>
      <c r="P9" s="7">
        <f>O9-N5</f>
        <v>31.159999999999997</v>
      </c>
      <c r="Q9" s="31"/>
      <c r="R9" s="34" t="s">
        <v>64</v>
      </c>
      <c r="S9">
        <v>0.96601326311107449</v>
      </c>
      <c r="T9">
        <v>4.7385352518495405E-2</v>
      </c>
    </row>
    <row r="10" spans="1:20" x14ac:dyDescent="0.3">
      <c r="B10" s="34" t="s">
        <v>66</v>
      </c>
      <c r="D10" s="7"/>
      <c r="E10" s="35">
        <v>63.655000000000001</v>
      </c>
      <c r="F10" s="7">
        <f>E10-D5</f>
        <v>42.332999999999998</v>
      </c>
      <c r="G10" s="4">
        <f t="shared" si="0"/>
        <v>1.5360862150295731</v>
      </c>
      <c r="H10" s="7"/>
      <c r="I10" s="7"/>
      <c r="J10" s="7">
        <v>94.007000000000005</v>
      </c>
      <c r="K10" s="7">
        <f>J10-I5</f>
        <v>45.890000000000008</v>
      </c>
      <c r="L10" s="25">
        <f t="shared" si="1"/>
        <v>1.6651547588809468</v>
      </c>
      <c r="M10" s="7"/>
      <c r="N10" s="7"/>
      <c r="O10" s="7">
        <v>140.32599999999999</v>
      </c>
      <c r="P10" s="7">
        <f>O10-N5</f>
        <v>27.558999999999997</v>
      </c>
      <c r="Q10" s="31"/>
      <c r="R10" s="34" t="s">
        <v>65</v>
      </c>
      <c r="S10">
        <v>0.90425526858794947</v>
      </c>
      <c r="T10">
        <v>0.22219705289240521</v>
      </c>
    </row>
    <row r="11" spans="1:20" x14ac:dyDescent="0.3">
      <c r="B11" s="34" t="s">
        <v>67</v>
      </c>
      <c r="D11" s="7"/>
      <c r="E11" s="35">
        <v>66.132000000000005</v>
      </c>
      <c r="F11" s="7">
        <f>E11-D5</f>
        <v>44.81</v>
      </c>
      <c r="G11" s="4">
        <f t="shared" si="0"/>
        <v>1.5595851315606293</v>
      </c>
      <c r="H11" s="7"/>
      <c r="I11" s="7"/>
      <c r="J11" s="7">
        <v>99.269000000000005</v>
      </c>
      <c r="K11" s="7">
        <f>J11-I5</f>
        <v>51.152000000000008</v>
      </c>
      <c r="L11" s="25">
        <f t="shared" si="1"/>
        <v>1.780314631769456</v>
      </c>
      <c r="M11" s="7"/>
      <c r="N11" s="7"/>
      <c r="O11" s="7">
        <v>141.499</v>
      </c>
      <c r="P11" s="7">
        <f>O11-N5</f>
        <v>28.731999999999999</v>
      </c>
      <c r="Q11" s="31"/>
      <c r="R11" s="34" t="s">
        <v>66</v>
      </c>
      <c r="S11">
        <v>1.4498107304466121</v>
      </c>
      <c r="T11">
        <v>1.7957094181854334</v>
      </c>
    </row>
    <row r="12" spans="1:20" x14ac:dyDescent="0.3">
      <c r="D12" s="7"/>
      <c r="O12" s="7"/>
      <c r="P12" s="7"/>
      <c r="Q12" s="31"/>
      <c r="R12" s="34" t="s">
        <v>67</v>
      </c>
      <c r="S12">
        <v>1.5023509640005597</v>
      </c>
      <c r="T12">
        <v>1.7419037007568083</v>
      </c>
    </row>
    <row r="13" spans="1:20" x14ac:dyDescent="0.3">
      <c r="D13" s="7"/>
      <c r="O13" s="7"/>
      <c r="P13" s="7"/>
      <c r="Q13" s="32"/>
      <c r="R13" s="32"/>
    </row>
    <row r="14" spans="1:20" x14ac:dyDescent="0.3">
      <c r="B14" s="34" t="s">
        <v>20</v>
      </c>
      <c r="D14" s="35">
        <v>32.698</v>
      </c>
      <c r="E14" s="35">
        <v>69.808999999999997</v>
      </c>
      <c r="F14">
        <f>E14-D14</f>
        <v>37.110999999999997</v>
      </c>
      <c r="G14" s="4">
        <f t="shared" ref="G14:G20" si="2">F14/P14</f>
        <v>0.66946278457264508</v>
      </c>
      <c r="H14" s="7"/>
      <c r="I14" s="7">
        <v>52.326999999999998</v>
      </c>
      <c r="J14" s="7">
        <v>50.328000000000003</v>
      </c>
      <c r="K14" s="7">
        <f>I14-J14</f>
        <v>1.9989999999999952</v>
      </c>
      <c r="L14" s="25">
        <f t="shared" ref="L14:L20" si="3">K14/P14</f>
        <v>3.606090125193917E-2</v>
      </c>
      <c r="M14" s="7"/>
      <c r="N14" s="7">
        <v>100.29600000000001</v>
      </c>
      <c r="O14" s="7">
        <v>155.72999999999999</v>
      </c>
      <c r="P14" s="7">
        <f>O14-N14</f>
        <v>55.433999999999983</v>
      </c>
      <c r="Q14" s="32"/>
      <c r="R14" s="32"/>
    </row>
    <row r="15" spans="1:20" x14ac:dyDescent="0.3">
      <c r="B15" s="34" t="s">
        <v>63</v>
      </c>
      <c r="D15" s="7"/>
      <c r="E15" s="35">
        <v>93.748999999999995</v>
      </c>
      <c r="F15">
        <f>E15-D14</f>
        <v>61.050999999999995</v>
      </c>
      <c r="G15" s="4">
        <f t="shared" si="2"/>
        <v>1.0151817486447838</v>
      </c>
      <c r="H15" s="7"/>
      <c r="I15" s="7"/>
      <c r="J15" s="7">
        <v>47.65</v>
      </c>
      <c r="K15" s="7">
        <f>I14-J15</f>
        <v>4.6769999999999996</v>
      </c>
      <c r="L15" s="25">
        <f t="shared" si="3"/>
        <v>7.7771126409258706E-2</v>
      </c>
      <c r="M15" s="7"/>
      <c r="N15" s="7"/>
      <c r="O15" s="7">
        <v>160.434</v>
      </c>
      <c r="P15" s="7">
        <f>O15-N14</f>
        <v>60.137999999999991</v>
      </c>
      <c r="Q15" s="33"/>
      <c r="R15" s="32"/>
    </row>
    <row r="16" spans="1:20" x14ac:dyDescent="0.3">
      <c r="B16" s="34" t="s">
        <v>62</v>
      </c>
      <c r="D16" s="7"/>
      <c r="E16" s="35">
        <v>63.698999999999998</v>
      </c>
      <c r="F16">
        <f>E16-D14</f>
        <v>31.000999999999998</v>
      </c>
      <c r="G16" s="4">
        <f t="shared" si="2"/>
        <v>0.67136607761607758</v>
      </c>
      <c r="H16" s="7"/>
      <c r="I16" s="7"/>
      <c r="J16" s="7">
        <v>45.911000000000001</v>
      </c>
      <c r="K16" s="7">
        <f>I14-J16</f>
        <v>6.4159999999999968</v>
      </c>
      <c r="L16" s="25">
        <f t="shared" si="3"/>
        <v>0.13894663894663886</v>
      </c>
      <c r="M16" s="7"/>
      <c r="N16" s="7"/>
      <c r="O16" s="7">
        <v>146.47200000000001</v>
      </c>
      <c r="P16" s="7">
        <f>O16-N14</f>
        <v>46.176000000000002</v>
      </c>
      <c r="Q16" s="32"/>
      <c r="R16" s="32"/>
    </row>
    <row r="17" spans="2:18" x14ac:dyDescent="0.3">
      <c r="B17" s="34" t="s">
        <v>64</v>
      </c>
      <c r="D17" s="7"/>
      <c r="E17" s="35">
        <v>71.212000000000003</v>
      </c>
      <c r="F17">
        <f>E17-D14</f>
        <v>38.514000000000003</v>
      </c>
      <c r="G17" s="4">
        <f t="shared" si="2"/>
        <v>0.9366700715015327</v>
      </c>
      <c r="H17" s="7"/>
      <c r="I17" s="7"/>
      <c r="J17" s="7">
        <v>52.642000000000003</v>
      </c>
      <c r="K17" s="7">
        <f>J17-I14</f>
        <v>0.31500000000000483</v>
      </c>
      <c r="L17" s="25">
        <f t="shared" si="3"/>
        <v>7.6608784473954222E-3</v>
      </c>
      <c r="M17" s="7"/>
      <c r="N17" s="7"/>
      <c r="O17" s="7">
        <v>141.41399999999999</v>
      </c>
      <c r="P17" s="7">
        <f>O17-N14</f>
        <v>41.117999999999981</v>
      </c>
      <c r="Q17" s="31"/>
      <c r="R17" s="32"/>
    </row>
    <row r="18" spans="2:18" x14ac:dyDescent="0.3">
      <c r="B18" s="34" t="s">
        <v>65</v>
      </c>
      <c r="D18" s="7"/>
      <c r="E18" s="35">
        <v>50.28</v>
      </c>
      <c r="F18">
        <f>E18-D14</f>
        <v>17.582000000000001</v>
      </c>
      <c r="G18" s="4">
        <f t="shared" si="2"/>
        <v>0.78617420854945486</v>
      </c>
      <c r="H18" s="7"/>
      <c r="I18" s="7"/>
      <c r="J18" s="7">
        <v>44.691000000000003</v>
      </c>
      <c r="K18" s="7">
        <f>I14-J18</f>
        <v>7.6359999999999957</v>
      </c>
      <c r="L18" s="25">
        <f t="shared" si="3"/>
        <v>0.34144160257556783</v>
      </c>
      <c r="M18" s="7"/>
      <c r="N18" s="7"/>
      <c r="O18" s="7">
        <v>122.66</v>
      </c>
      <c r="P18" s="7">
        <f>O18-N14</f>
        <v>22.36399999999999</v>
      </c>
      <c r="Q18" s="31"/>
      <c r="R18" s="32"/>
    </row>
    <row r="19" spans="2:18" x14ac:dyDescent="0.3">
      <c r="B19" s="34" t="s">
        <v>66</v>
      </c>
      <c r="D19" s="7"/>
      <c r="E19" s="35">
        <v>62.119</v>
      </c>
      <c r="F19">
        <f>E19-D14</f>
        <v>29.420999999999999</v>
      </c>
      <c r="G19" s="4">
        <f t="shared" si="2"/>
        <v>1.3635352458636512</v>
      </c>
      <c r="H19" s="7"/>
      <c r="I19" s="7"/>
      <c r="J19" s="7">
        <v>93.89</v>
      </c>
      <c r="K19" s="7">
        <f>J19-I14</f>
        <v>41.563000000000002</v>
      </c>
      <c r="L19" s="25">
        <f t="shared" si="3"/>
        <v>1.92626407748992</v>
      </c>
      <c r="M19" s="7"/>
      <c r="N19" s="7"/>
      <c r="O19" s="7">
        <v>121.873</v>
      </c>
      <c r="P19" s="7">
        <f>O19-N14</f>
        <v>21.576999999999998</v>
      </c>
      <c r="Q19" s="31"/>
      <c r="R19" s="32"/>
    </row>
    <row r="20" spans="2:18" x14ac:dyDescent="0.3">
      <c r="B20" s="34" t="s">
        <v>67</v>
      </c>
      <c r="D20" s="7"/>
      <c r="E20" s="35">
        <v>65.177000000000007</v>
      </c>
      <c r="F20">
        <f>E20-D14</f>
        <v>32.479000000000006</v>
      </c>
      <c r="G20" s="4">
        <f t="shared" si="2"/>
        <v>1.4451167964404901</v>
      </c>
      <c r="H20" s="7"/>
      <c r="I20" s="35"/>
      <c r="J20" s="7">
        <v>90.613</v>
      </c>
      <c r="K20" s="7">
        <f>J20-I14</f>
        <v>38.286000000000001</v>
      </c>
      <c r="L20" s="25">
        <f t="shared" si="3"/>
        <v>1.7034927697441606</v>
      </c>
      <c r="M20" s="7"/>
      <c r="N20" s="7"/>
      <c r="O20" s="7">
        <v>122.771</v>
      </c>
      <c r="P20" s="7">
        <f>O20-N14</f>
        <v>22.474999999999994</v>
      </c>
      <c r="Q20" s="31"/>
      <c r="R20" s="32"/>
    </row>
    <row r="21" spans="2:18" x14ac:dyDescent="0.3">
      <c r="D21" s="7"/>
      <c r="E21" s="7"/>
      <c r="F21" s="7"/>
      <c r="G21" s="7"/>
      <c r="H21" s="7"/>
      <c r="I21" s="35"/>
      <c r="J21" s="7"/>
      <c r="K21" s="7"/>
      <c r="L21" s="7"/>
      <c r="M21" s="7"/>
      <c r="N21" s="7"/>
      <c r="O21" s="7"/>
      <c r="P21" s="7"/>
      <c r="Q21" s="31"/>
      <c r="R21" s="32"/>
    </row>
    <row r="22" spans="2:18" x14ac:dyDescent="0.3">
      <c r="D22">
        <v>0.77969457447624901</v>
      </c>
      <c r="E22">
        <v>0.66946278457264508</v>
      </c>
      <c r="F22" s="4">
        <f>AVERAGE(D22:E22)</f>
        <v>0.7245786795244471</v>
      </c>
      <c r="G22" s="4">
        <f>STDEVA(D22:E22)</f>
        <v>7.7945646143169151E-2</v>
      </c>
      <c r="I22" s="15"/>
      <c r="J22">
        <v>4.0626199063771094E-2</v>
      </c>
      <c r="K22">
        <v>3.606090125193917E-2</v>
      </c>
      <c r="L22" s="37">
        <f>AVERAGE(J22:K22)</f>
        <v>3.8343550157855136E-2</v>
      </c>
      <c r="M22">
        <f>STDEVA(J22:K22)</f>
        <v>3.2281530408824603E-3</v>
      </c>
      <c r="Q22" s="31"/>
      <c r="R22" s="32"/>
    </row>
    <row r="23" spans="2:18" x14ac:dyDescent="0.3">
      <c r="D23">
        <v>1.0785111447738585</v>
      </c>
      <c r="E23">
        <v>1.0151817486447838</v>
      </c>
      <c r="F23" s="4">
        <f t="shared" ref="F23:F28" si="4">AVERAGE(D23:E23)</f>
        <v>1.046846446709321</v>
      </c>
      <c r="G23" s="4">
        <f t="shared" ref="G23:G28" si="5">STDEVA(D23:E23)</f>
        <v>4.4780645451317755E-2</v>
      </c>
      <c r="J23">
        <v>1.3849816057131016E-3</v>
      </c>
      <c r="K23">
        <v>7.7771126409258706E-2</v>
      </c>
      <c r="L23" s="37">
        <f t="shared" ref="L23:L28" si="6">AVERAGE(J23:K23)</f>
        <v>3.9578054007485902E-2</v>
      </c>
      <c r="M23">
        <f t="shared" ref="M23:M28" si="7">STDEVA(J23:K23)</f>
        <v>5.4013160979284665E-2</v>
      </c>
      <c r="Q23" s="31"/>
      <c r="R23" s="32"/>
    </row>
    <row r="24" spans="2:18" x14ac:dyDescent="0.3">
      <c r="D24">
        <v>0.79240637322247387</v>
      </c>
      <c r="E24">
        <v>0.67136607761607758</v>
      </c>
      <c r="F24" s="4">
        <f t="shared" si="4"/>
        <v>0.73188622541927573</v>
      </c>
      <c r="G24" s="4">
        <f t="shared" si="5"/>
        <v>8.5588413820107082E-2</v>
      </c>
      <c r="J24">
        <v>2.813709922029722E-2</v>
      </c>
      <c r="K24">
        <v>0.13894663894663886</v>
      </c>
      <c r="L24" s="37">
        <f t="shared" si="6"/>
        <v>8.3541869083468043E-2</v>
      </c>
      <c r="M24">
        <f t="shared" si="7"/>
        <v>7.8354176960656316E-2</v>
      </c>
      <c r="Q24" s="31"/>
      <c r="R24" s="32"/>
    </row>
    <row r="25" spans="2:18" x14ac:dyDescent="0.3">
      <c r="D25">
        <v>0.99535645472061629</v>
      </c>
      <c r="E25">
        <v>0.9366700715015327</v>
      </c>
      <c r="F25" s="4">
        <f t="shared" si="4"/>
        <v>0.96601326311107449</v>
      </c>
      <c r="G25" s="4">
        <f t="shared" si="5"/>
        <v>4.1497539537526419E-2</v>
      </c>
      <c r="J25">
        <v>8.7109826589595388E-2</v>
      </c>
      <c r="K25">
        <v>7.6608784473954222E-3</v>
      </c>
      <c r="L25" s="37">
        <f t="shared" si="6"/>
        <v>4.7385352518495405E-2</v>
      </c>
      <c r="M25">
        <f t="shared" si="7"/>
        <v>5.6178889989487953E-2</v>
      </c>
      <c r="Q25" s="32"/>
      <c r="R25" s="32"/>
    </row>
    <row r="26" spans="2:18" x14ac:dyDescent="0.3">
      <c r="D26">
        <v>1.0223363286264442</v>
      </c>
      <c r="E26">
        <v>0.78617420854945486</v>
      </c>
      <c r="F26" s="4">
        <f t="shared" si="4"/>
        <v>0.90425526858794947</v>
      </c>
      <c r="G26" s="4">
        <f t="shared" si="5"/>
        <v>0.16699183656583175</v>
      </c>
      <c r="J26">
        <v>0.10295250320924258</v>
      </c>
      <c r="K26" s="7">
        <v>0.34144160257556783</v>
      </c>
      <c r="L26" s="37">
        <f t="shared" si="6"/>
        <v>0.22219705289240521</v>
      </c>
      <c r="M26">
        <f t="shared" si="7"/>
        <v>0.16863725940100091</v>
      </c>
      <c r="Q26" s="32"/>
      <c r="R26" s="32"/>
    </row>
    <row r="27" spans="2:18" x14ac:dyDescent="0.3">
      <c r="D27">
        <v>1.5360862150295731</v>
      </c>
      <c r="E27">
        <v>1.3635352458636512</v>
      </c>
      <c r="F27" s="4">
        <f t="shared" si="4"/>
        <v>1.4498107304466121</v>
      </c>
      <c r="G27" s="4">
        <f t="shared" si="5"/>
        <v>0.12201196039753427</v>
      </c>
      <c r="J27">
        <v>1.6651547588809468</v>
      </c>
      <c r="K27">
        <v>1.92626407748992</v>
      </c>
      <c r="L27" s="37">
        <f t="shared" si="6"/>
        <v>1.7957094181854334</v>
      </c>
      <c r="M27">
        <f t="shared" si="7"/>
        <v>0.18463216981940378</v>
      </c>
      <c r="Q27" s="32"/>
      <c r="R27" s="32"/>
    </row>
    <row r="28" spans="2:18" x14ac:dyDescent="0.3">
      <c r="D28">
        <v>1.5595851315606293</v>
      </c>
      <c r="E28">
        <v>1.4451167964404901</v>
      </c>
      <c r="F28" s="4">
        <f t="shared" si="4"/>
        <v>1.5023509640005597</v>
      </c>
      <c r="G28" s="4">
        <f t="shared" si="5"/>
        <v>8.0941335994584668E-2</v>
      </c>
      <c r="J28">
        <v>1.780314631769456</v>
      </c>
      <c r="K28">
        <v>1.7034927697441606</v>
      </c>
      <c r="L28" s="37">
        <f t="shared" si="6"/>
        <v>1.7419037007568083</v>
      </c>
      <c r="M28">
        <f t="shared" si="7"/>
        <v>5.43212595814637E-2</v>
      </c>
      <c r="Q28" s="32"/>
      <c r="R28" s="32"/>
    </row>
    <row r="31" spans="2:18" x14ac:dyDescent="0.3">
      <c r="J31" s="15"/>
    </row>
    <row r="32" spans="2:18" x14ac:dyDescent="0.3">
      <c r="J32" s="15"/>
    </row>
    <row r="33" spans="10:10" x14ac:dyDescent="0.3">
      <c r="J33" s="15"/>
    </row>
    <row r="34" spans="10:10" x14ac:dyDescent="0.3">
      <c r="J34" s="15"/>
    </row>
  </sheetData>
  <pageMargins left="0.7" right="0.7" top="0.75" bottom="0.75" header="0.3" footer="0.3"/>
  <pageSetup orientation="portrait" r:id="rId1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D3:V42"/>
  <sheetViews>
    <sheetView tabSelected="1" topLeftCell="H27" workbookViewId="0">
      <selection activeCell="O48" sqref="O48"/>
    </sheetView>
  </sheetViews>
  <sheetFormatPr defaultRowHeight="14.4" x14ac:dyDescent="0.3"/>
  <cols>
    <col min="5" max="5" width="7.109375" customWidth="1"/>
    <col min="6" max="6" width="13" customWidth="1"/>
    <col min="8" max="8" width="12" bestFit="1" customWidth="1"/>
    <col min="14" max="14" width="7" customWidth="1"/>
    <col min="16" max="16" width="10.6640625" bestFit="1" customWidth="1"/>
    <col min="18" max="18" width="12" bestFit="1" customWidth="1"/>
  </cols>
  <sheetData>
    <row r="3" spans="4:22" x14ac:dyDescent="0.3">
      <c r="F3" s="36" t="s">
        <v>42</v>
      </c>
      <c r="K3" s="36" t="s">
        <v>68</v>
      </c>
      <c r="O3" s="36" t="s">
        <v>41</v>
      </c>
      <c r="T3" s="36" t="s">
        <v>43</v>
      </c>
    </row>
    <row r="4" spans="4:22" x14ac:dyDescent="0.3">
      <c r="D4" s="34" t="s">
        <v>20</v>
      </c>
      <c r="F4">
        <v>86.534000000000006</v>
      </c>
      <c r="G4">
        <v>124.916</v>
      </c>
      <c r="H4">
        <f>G4-F4</f>
        <v>38.381999999999991</v>
      </c>
      <c r="I4">
        <f t="shared" ref="I4:I9" si="0">H4/M4</f>
        <v>1.0193068649581727</v>
      </c>
      <c r="K4">
        <v>102.214</v>
      </c>
      <c r="L4">
        <v>139.869</v>
      </c>
      <c r="M4">
        <f>L4-K4</f>
        <v>37.655000000000001</v>
      </c>
      <c r="O4">
        <v>121.87</v>
      </c>
      <c r="P4">
        <v>140.21199999999999</v>
      </c>
      <c r="Q4">
        <f>P4-O4</f>
        <v>18.341999999999985</v>
      </c>
      <c r="R4">
        <f t="shared" ref="R4:R9" si="1">Q4/V4</f>
        <v>0.66524009865080458</v>
      </c>
      <c r="T4">
        <v>80.087000000000003</v>
      </c>
      <c r="U4">
        <v>107.65900000000001</v>
      </c>
      <c r="V4">
        <f>U4-T4</f>
        <v>27.572000000000003</v>
      </c>
    </row>
    <row r="5" spans="4:22" x14ac:dyDescent="0.3">
      <c r="D5" s="34" t="s">
        <v>9</v>
      </c>
      <c r="G5">
        <v>87.774000000000001</v>
      </c>
      <c r="H5">
        <f>G5-F4</f>
        <v>1.2399999999999949</v>
      </c>
      <c r="I5">
        <f t="shared" si="0"/>
        <v>3.7998345233352576E-2</v>
      </c>
      <c r="L5">
        <v>134.84700000000001</v>
      </c>
      <c r="M5">
        <f>L5-K4</f>
        <v>32.63300000000001</v>
      </c>
      <c r="P5">
        <v>118.818</v>
      </c>
      <c r="Q5">
        <f>O4-P5</f>
        <v>3.0520000000000067</v>
      </c>
      <c r="R5">
        <f t="shared" si="1"/>
        <v>0.20767555797495965</v>
      </c>
      <c r="U5">
        <v>94.783000000000001</v>
      </c>
      <c r="V5">
        <f>U5-T4</f>
        <v>14.695999999999998</v>
      </c>
    </row>
    <row r="6" spans="4:22" x14ac:dyDescent="0.3">
      <c r="D6" s="34" t="s">
        <v>80</v>
      </c>
      <c r="G6">
        <v>89.075999999999993</v>
      </c>
      <c r="H6">
        <f>G6-F4</f>
        <v>2.5419999999999874</v>
      </c>
      <c r="I6">
        <f t="shared" si="0"/>
        <v>8.3913775459676723E-2</v>
      </c>
      <c r="L6">
        <v>132.50700000000001</v>
      </c>
      <c r="M6">
        <f>L6-K4</f>
        <v>30.293000000000006</v>
      </c>
      <c r="P6">
        <v>124.206</v>
      </c>
      <c r="Q6">
        <f>P6-O4</f>
        <v>2.3359999999999985</v>
      </c>
      <c r="R6">
        <f t="shared" si="1"/>
        <v>1.1290478492025111</v>
      </c>
      <c r="U6">
        <v>82.156000000000006</v>
      </c>
      <c r="V6">
        <f>U6-T4</f>
        <v>2.0690000000000026</v>
      </c>
    </row>
    <row r="7" spans="4:22" x14ac:dyDescent="0.3">
      <c r="D7" s="34" t="s">
        <v>81</v>
      </c>
      <c r="G7">
        <v>101.592</v>
      </c>
      <c r="H7">
        <f>G7-F4</f>
        <v>15.057999999999993</v>
      </c>
      <c r="I7">
        <f t="shared" si="0"/>
        <v>0.40202910158857263</v>
      </c>
      <c r="L7">
        <v>139.66900000000001</v>
      </c>
      <c r="M7">
        <f>L7-K4</f>
        <v>37.455000000000013</v>
      </c>
      <c r="P7">
        <v>127.526</v>
      </c>
      <c r="Q7">
        <f>P7-O4</f>
        <v>5.6559999999999917</v>
      </c>
      <c r="R7">
        <f t="shared" si="1"/>
        <v>1.5348710990502004</v>
      </c>
      <c r="U7">
        <v>83.772000000000006</v>
      </c>
      <c r="V7">
        <f>U7-T4</f>
        <v>3.6850000000000023</v>
      </c>
    </row>
    <row r="8" spans="4:22" x14ac:dyDescent="0.3">
      <c r="D8" s="34" t="s">
        <v>80</v>
      </c>
      <c r="G8">
        <v>157.596</v>
      </c>
      <c r="H8">
        <f>G8-F4</f>
        <v>71.061999999999998</v>
      </c>
      <c r="I8">
        <f t="shared" si="0"/>
        <v>2.3124633908233005</v>
      </c>
      <c r="L8">
        <v>132.94399999999999</v>
      </c>
      <c r="M8">
        <f>L8-K4</f>
        <v>30.72999999999999</v>
      </c>
      <c r="P8">
        <v>195.26400000000001</v>
      </c>
      <c r="Q8">
        <f>P8-O4</f>
        <v>73.394000000000005</v>
      </c>
      <c r="R8">
        <f t="shared" si="1"/>
        <v>5.3184057971014509</v>
      </c>
      <c r="U8">
        <v>93.887</v>
      </c>
      <c r="V8">
        <f>U8-T4</f>
        <v>13.799999999999997</v>
      </c>
    </row>
    <row r="9" spans="4:22" x14ac:dyDescent="0.3">
      <c r="D9" s="34" t="s">
        <v>81</v>
      </c>
      <c r="G9">
        <v>152.78</v>
      </c>
      <c r="H9">
        <f>G9-F4</f>
        <v>66.245999999999995</v>
      </c>
      <c r="I9">
        <f t="shared" si="0"/>
        <v>1.4734430604982203</v>
      </c>
      <c r="L9">
        <v>147.17400000000001</v>
      </c>
      <c r="M9">
        <f>L9-K4</f>
        <v>44.960000000000008</v>
      </c>
      <c r="P9">
        <v>174.791</v>
      </c>
      <c r="Q9">
        <f>P9-O4</f>
        <v>52.920999999999992</v>
      </c>
      <c r="R9">
        <f t="shared" si="1"/>
        <v>3.8487999999999993</v>
      </c>
      <c r="U9">
        <v>93.837000000000003</v>
      </c>
      <c r="V9">
        <f>U9-T4</f>
        <v>13.75</v>
      </c>
    </row>
    <row r="12" spans="4:22" x14ac:dyDescent="0.3">
      <c r="F12" s="36" t="s">
        <v>42</v>
      </c>
      <c r="K12" s="36" t="s">
        <v>68</v>
      </c>
    </row>
    <row r="13" spans="4:22" x14ac:dyDescent="0.3">
      <c r="D13" s="34" t="s">
        <v>20</v>
      </c>
      <c r="F13">
        <v>87.022999999999996</v>
      </c>
      <c r="G13">
        <v>137.92400000000001</v>
      </c>
      <c r="H13">
        <f>G13-F13</f>
        <v>50.90100000000001</v>
      </c>
      <c r="I13">
        <f t="shared" ref="I13:I18" si="2">H13/M13</f>
        <v>1.214241412213741</v>
      </c>
      <c r="K13">
        <v>110.15</v>
      </c>
      <c r="L13">
        <v>152.07</v>
      </c>
      <c r="M13">
        <f>L13-K13</f>
        <v>41.919999999999987</v>
      </c>
      <c r="O13">
        <v>119.843</v>
      </c>
      <c r="P13">
        <v>143.50200000000001</v>
      </c>
      <c r="Q13">
        <f>P13-O13</f>
        <v>23.659000000000006</v>
      </c>
      <c r="R13">
        <f>Q13/V13</f>
        <v>1.3630811776228615</v>
      </c>
      <c r="T13">
        <v>93.903000000000006</v>
      </c>
      <c r="U13">
        <v>111.26</v>
      </c>
      <c r="V13">
        <f>U13-T13</f>
        <v>17.356999999999999</v>
      </c>
    </row>
    <row r="14" spans="4:22" x14ac:dyDescent="0.3">
      <c r="D14" s="34" t="s">
        <v>9</v>
      </c>
      <c r="G14">
        <v>88.757000000000005</v>
      </c>
      <c r="H14">
        <f>G14-F13</f>
        <v>1.7340000000000089</v>
      </c>
      <c r="I14">
        <f t="shared" si="2"/>
        <v>4.6542838737384823E-2</v>
      </c>
      <c r="L14">
        <v>147.40600000000001</v>
      </c>
      <c r="M14">
        <f>L14-K13</f>
        <v>37.256</v>
      </c>
      <c r="P14">
        <v>118.569</v>
      </c>
      <c r="Q14">
        <f>O13-P14</f>
        <v>1.2740000000000009</v>
      </c>
      <c r="R14">
        <f>Q14/V14:V15</f>
        <v>0.20387261961913936</v>
      </c>
      <c r="U14">
        <v>100.152</v>
      </c>
      <c r="V14">
        <f>U14-T13</f>
        <v>6.2489999999999952</v>
      </c>
    </row>
    <row r="15" spans="4:22" x14ac:dyDescent="0.3">
      <c r="D15" s="34" t="s">
        <v>80</v>
      </c>
      <c r="G15">
        <v>89.555999999999997</v>
      </c>
      <c r="H15">
        <f>G15-F13</f>
        <v>2.5330000000000013</v>
      </c>
      <c r="I15">
        <f t="shared" si="2"/>
        <v>7.5865580448065198E-2</v>
      </c>
      <c r="L15">
        <v>143.53800000000001</v>
      </c>
      <c r="M15">
        <f>L15-K13</f>
        <v>33.388000000000005</v>
      </c>
      <c r="P15">
        <v>122.29300000000001</v>
      </c>
      <c r="Q15">
        <f>P15-O13</f>
        <v>2.4500000000000028</v>
      </c>
      <c r="R15">
        <f>Q15/V15</f>
        <v>0.49117882919005673</v>
      </c>
      <c r="U15">
        <v>88.915000000000006</v>
      </c>
      <c r="V15">
        <f>T13-U15</f>
        <v>4.9879999999999995</v>
      </c>
    </row>
    <row r="16" spans="4:22" x14ac:dyDescent="0.3">
      <c r="D16" s="34" t="s">
        <v>81</v>
      </c>
      <c r="G16">
        <v>106.285</v>
      </c>
      <c r="H16">
        <f>G16-F13</f>
        <v>19.262</v>
      </c>
      <c r="I16">
        <f t="shared" si="2"/>
        <v>0.43653257790368272</v>
      </c>
      <c r="L16">
        <v>154.27500000000001</v>
      </c>
      <c r="M16">
        <f>L16-K13</f>
        <v>44.125</v>
      </c>
      <c r="P16">
        <v>126.21599999999999</v>
      </c>
      <c r="Q16">
        <f>P16-O13</f>
        <v>6.3729999999999905</v>
      </c>
      <c r="R16">
        <f>Q16/V16</f>
        <v>0.86401843817787238</v>
      </c>
      <c r="U16">
        <v>86.527000000000001</v>
      </c>
      <c r="V16">
        <f>T13-U16</f>
        <v>7.3760000000000048</v>
      </c>
    </row>
    <row r="17" spans="4:22" x14ac:dyDescent="0.3">
      <c r="D17" s="34" t="s">
        <v>80</v>
      </c>
      <c r="G17">
        <v>167.1</v>
      </c>
      <c r="H17">
        <f>G17-F13</f>
        <v>80.076999999999998</v>
      </c>
      <c r="I17">
        <f t="shared" si="2"/>
        <v>2.2740103367978644</v>
      </c>
      <c r="L17">
        <v>145.364</v>
      </c>
      <c r="M17">
        <f>L17-K13</f>
        <v>35.213999999999999</v>
      </c>
      <c r="P17">
        <v>152.10599999999999</v>
      </c>
      <c r="Q17">
        <f>P17-O13</f>
        <v>32.262999999999991</v>
      </c>
      <c r="R17">
        <f>Q17/V17</f>
        <v>6.4967780910189159</v>
      </c>
      <c r="U17">
        <v>88.936999999999998</v>
      </c>
      <c r="V17">
        <f>T13-U17</f>
        <v>4.9660000000000082</v>
      </c>
    </row>
    <row r="18" spans="4:22" x14ac:dyDescent="0.3">
      <c r="D18" s="34" t="s">
        <v>81</v>
      </c>
      <c r="G18">
        <v>166.267</v>
      </c>
      <c r="H18">
        <f>G18-F13</f>
        <v>79.244</v>
      </c>
      <c r="I18">
        <f t="shared" si="2"/>
        <v>1.5451390242951293</v>
      </c>
      <c r="L18">
        <v>161.43600000000001</v>
      </c>
      <c r="M18">
        <f>L18-K13</f>
        <v>51.286000000000001</v>
      </c>
      <c r="P18">
        <v>140.49700000000001</v>
      </c>
      <c r="Q18">
        <f>P18-O13</f>
        <v>20.654000000000011</v>
      </c>
      <c r="R18">
        <f>Q18/V18</f>
        <v>4.8279569892473235</v>
      </c>
      <c r="U18">
        <v>98.180999999999997</v>
      </c>
      <c r="V18">
        <f>U18-T13</f>
        <v>4.2779999999999916</v>
      </c>
    </row>
    <row r="21" spans="4:22" x14ac:dyDescent="0.3">
      <c r="F21" s="34" t="s">
        <v>20</v>
      </c>
      <c r="G21">
        <v>1.0193068649581727</v>
      </c>
      <c r="H21">
        <v>1.214241412213741</v>
      </c>
      <c r="I21">
        <f>AVERAGE(G21:H21)</f>
        <v>1.1167741385859569</v>
      </c>
      <c r="O21" s="34" t="s">
        <v>20</v>
      </c>
      <c r="P21">
        <v>0.66524009865080458</v>
      </c>
      <c r="Q21">
        <v>1.3630811776228615</v>
      </c>
      <c r="R21">
        <f>AVERAGE(P21:Q21)</f>
        <v>1.0141606381368331</v>
      </c>
    </row>
    <row r="22" spans="4:22" x14ac:dyDescent="0.3">
      <c r="F22" s="34" t="s">
        <v>9</v>
      </c>
      <c r="G22">
        <v>3.7998345233352576E-2</v>
      </c>
      <c r="H22">
        <v>4.6542838737384823E-2</v>
      </c>
      <c r="I22">
        <f t="shared" ref="I22:I26" si="3">AVERAGE(G22:H22)</f>
        <v>4.22705919853687E-2</v>
      </c>
      <c r="O22" s="34" t="s">
        <v>9</v>
      </c>
      <c r="P22">
        <v>0.20767555797495965</v>
      </c>
      <c r="Q22">
        <v>0.20387261961913936</v>
      </c>
      <c r="R22">
        <f t="shared" ref="R22:R26" si="4">AVERAGE(P22:Q22)</f>
        <v>0.2057740887970495</v>
      </c>
    </row>
    <row r="23" spans="4:22" x14ac:dyDescent="0.3">
      <c r="F23" s="34" t="s">
        <v>80</v>
      </c>
      <c r="G23">
        <v>8.3913775459676723E-2</v>
      </c>
      <c r="H23">
        <v>7.5865580448065198E-2</v>
      </c>
      <c r="I23">
        <f t="shared" si="3"/>
        <v>7.9889677953870961E-2</v>
      </c>
      <c r="O23" s="34" t="s">
        <v>80</v>
      </c>
      <c r="P23">
        <v>1.1290478492025111</v>
      </c>
      <c r="Q23">
        <v>0.49117882919005673</v>
      </c>
      <c r="R23">
        <f t="shared" si="4"/>
        <v>0.81011333919628392</v>
      </c>
    </row>
    <row r="24" spans="4:22" x14ac:dyDescent="0.3">
      <c r="F24" s="34" t="s">
        <v>81</v>
      </c>
      <c r="G24">
        <v>0.40202910158857263</v>
      </c>
      <c r="H24">
        <v>0.43653257790368272</v>
      </c>
      <c r="I24">
        <f t="shared" si="3"/>
        <v>0.41928083974612768</v>
      </c>
      <c r="O24" s="34" t="s">
        <v>81</v>
      </c>
      <c r="P24">
        <v>1.5348710990502004</v>
      </c>
      <c r="Q24">
        <v>0.86401843817787238</v>
      </c>
      <c r="R24">
        <f t="shared" si="4"/>
        <v>1.1994447686140364</v>
      </c>
    </row>
    <row r="25" spans="4:22" x14ac:dyDescent="0.3">
      <c r="F25" s="34" t="s">
        <v>80</v>
      </c>
      <c r="G25">
        <v>2.3124633908233005</v>
      </c>
      <c r="H25">
        <v>2.2740103367978644</v>
      </c>
      <c r="I25">
        <f t="shared" si="3"/>
        <v>2.2932368638105824</v>
      </c>
      <c r="O25" s="34" t="s">
        <v>80</v>
      </c>
      <c r="P25">
        <v>5.3184057971014509</v>
      </c>
      <c r="Q25">
        <v>6.4967780910189159</v>
      </c>
      <c r="R25">
        <f t="shared" si="4"/>
        <v>5.907591944060183</v>
      </c>
    </row>
    <row r="26" spans="4:22" x14ac:dyDescent="0.3">
      <c r="F26" s="34" t="s">
        <v>81</v>
      </c>
      <c r="G26">
        <v>1.4734430604982203</v>
      </c>
      <c r="H26">
        <v>1.5451390242951293</v>
      </c>
      <c r="I26">
        <f t="shared" si="3"/>
        <v>1.5092910423966748</v>
      </c>
      <c r="O26" s="34" t="s">
        <v>81</v>
      </c>
      <c r="P26">
        <v>3.8487999999999993</v>
      </c>
      <c r="Q26">
        <v>4.8279569892473235</v>
      </c>
      <c r="R26">
        <f t="shared" si="4"/>
        <v>4.3383784946236617</v>
      </c>
    </row>
    <row r="28" spans="4:22" x14ac:dyDescent="0.3">
      <c r="O28" s="34" t="s">
        <v>20</v>
      </c>
      <c r="P28">
        <v>1.0141606381368331</v>
      </c>
    </row>
    <row r="29" spans="4:22" x14ac:dyDescent="0.3">
      <c r="F29" s="34" t="s">
        <v>20</v>
      </c>
      <c r="G29">
        <v>1.1167741385859569</v>
      </c>
      <c r="H29">
        <f>STDEVA(G21:H21)</f>
        <v>0.13783954025194189</v>
      </c>
      <c r="O29" s="34" t="s">
        <v>9</v>
      </c>
      <c r="P29">
        <v>0.2057740887970495</v>
      </c>
    </row>
    <row r="30" spans="4:22" x14ac:dyDescent="0.3">
      <c r="F30" s="34" t="s">
        <v>9</v>
      </c>
      <c r="G30">
        <v>4.22705919853687E-2</v>
      </c>
      <c r="H30">
        <f t="shared" ref="H30:H34" si="5">STDEVA(G22:H22)</f>
        <v>6.0418692985056066E-3</v>
      </c>
      <c r="J30">
        <f>TTEST(G21:H21,G22:H22,1,2)</f>
        <v>4.0716951172436091E-3</v>
      </c>
      <c r="K30" t="s">
        <v>46</v>
      </c>
      <c r="O30" s="34" t="s">
        <v>80</v>
      </c>
      <c r="P30">
        <v>0.81011333919628392</v>
      </c>
    </row>
    <row r="31" spans="4:22" x14ac:dyDescent="0.3">
      <c r="F31" s="34" t="s">
        <v>82</v>
      </c>
      <c r="G31">
        <v>7.9889677953870961E-2</v>
      </c>
      <c r="H31">
        <f t="shared" si="5"/>
        <v>5.6909332690222546E-3</v>
      </c>
      <c r="O31" s="34" t="s">
        <v>81</v>
      </c>
      <c r="P31">
        <v>1.1994447686140364</v>
      </c>
    </row>
    <row r="32" spans="4:22" x14ac:dyDescent="0.3">
      <c r="F32" s="34" t="s">
        <v>83</v>
      </c>
      <c r="G32">
        <v>0.41928083974612768</v>
      </c>
      <c r="H32">
        <f t="shared" si="5"/>
        <v>2.439764207692377E-2</v>
      </c>
      <c r="O32" s="34" t="s">
        <v>80</v>
      </c>
      <c r="P32">
        <v>5.907591944060183</v>
      </c>
      <c r="R32" t="s">
        <v>76</v>
      </c>
    </row>
    <row r="33" spans="6:19" x14ac:dyDescent="0.3">
      <c r="F33" s="34" t="s">
        <v>84</v>
      </c>
      <c r="G33">
        <v>2.2932368638105824</v>
      </c>
      <c r="H33">
        <f t="shared" si="5"/>
        <v>2.7190415258718601E-2</v>
      </c>
      <c r="J33">
        <f>TTEST(G21:H21,G25:H25,1,2)</f>
        <v>3.5277260340691322E-3</v>
      </c>
      <c r="K33" t="s">
        <v>46</v>
      </c>
      <c r="O33" s="34" t="s">
        <v>81</v>
      </c>
      <c r="P33">
        <v>4.3383784946236617</v>
      </c>
    </row>
    <row r="34" spans="6:19" x14ac:dyDescent="0.3">
      <c r="F34" s="34" t="s">
        <v>85</v>
      </c>
      <c r="G34">
        <v>1.5092910423966748</v>
      </c>
      <c r="H34">
        <f t="shared" si="5"/>
        <v>5.0696702184499572E-2</v>
      </c>
      <c r="J34">
        <f>TTEST(G22:H22,G26:H26,1,2)</f>
        <v>3.0252253832019474E-4</v>
      </c>
      <c r="K34" t="s">
        <v>75</v>
      </c>
    </row>
    <row r="35" spans="6:19" x14ac:dyDescent="0.3">
      <c r="O35" s="36" t="s">
        <v>41</v>
      </c>
    </row>
    <row r="37" spans="6:19" x14ac:dyDescent="0.3">
      <c r="O37" s="34" t="s">
        <v>20</v>
      </c>
      <c r="P37">
        <v>1.0141606381368331</v>
      </c>
      <c r="Q37">
        <f>STDEVA(P21:Q21)</f>
        <v>0.49344815913167861</v>
      </c>
    </row>
    <row r="38" spans="6:19" x14ac:dyDescent="0.3">
      <c r="O38" s="34" t="s">
        <v>9</v>
      </c>
      <c r="P38">
        <v>0.2057740887970495</v>
      </c>
      <c r="Q38">
        <f t="shared" ref="Q38:Q42" si="6">STDEVA(P22:Q22)</f>
        <v>2.6890834998349504E-3</v>
      </c>
    </row>
    <row r="39" spans="6:19" x14ac:dyDescent="0.3">
      <c r="O39" s="34" t="s">
        <v>83</v>
      </c>
      <c r="P39">
        <v>0.81011333919628392</v>
      </c>
      <c r="Q39">
        <f t="shared" si="6"/>
        <v>0.45104150955962391</v>
      </c>
    </row>
    <row r="40" spans="6:19" x14ac:dyDescent="0.3">
      <c r="O40" s="34" t="s">
        <v>85</v>
      </c>
      <c r="P40">
        <v>1.1994447686140364</v>
      </c>
      <c r="Q40">
        <f t="shared" si="6"/>
        <v>0.47436446567986223</v>
      </c>
    </row>
    <row r="41" spans="6:19" x14ac:dyDescent="0.3">
      <c r="O41" s="34" t="s">
        <v>83</v>
      </c>
      <c r="P41">
        <v>5.907591944060183</v>
      </c>
      <c r="Q41">
        <f>STDEVA(P25:Q25)</f>
        <v>0.83323503979138702</v>
      </c>
      <c r="R41">
        <f>TTEST(P21:Q21,P25:Q25,1,2)</f>
        <v>9.5121245323021401E-3</v>
      </c>
      <c r="S41" t="s">
        <v>46</v>
      </c>
    </row>
    <row r="42" spans="6:19" x14ac:dyDescent="0.3">
      <c r="O42" s="34" t="s">
        <v>85</v>
      </c>
      <c r="P42">
        <v>4.3383784946236617</v>
      </c>
      <c r="Q42">
        <f t="shared" si="6"/>
        <v>0.69236854694298355</v>
      </c>
      <c r="R42">
        <f>TTEST(P22:Q22,P26:Q26,1,2)</f>
        <v>6.8729995981946851E-3</v>
      </c>
      <c r="S42" t="s">
        <v>46</v>
      </c>
    </row>
  </sheetData>
  <pageMargins left="0.7" right="0.7" top="0.75" bottom="0.75" header="0.3" footer="0.3"/>
  <drawing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4:U39"/>
  <sheetViews>
    <sheetView topLeftCell="A4" workbookViewId="0">
      <selection activeCell="G36" sqref="G36"/>
    </sheetView>
  </sheetViews>
  <sheetFormatPr defaultRowHeight="14.4" x14ac:dyDescent="0.3"/>
  <cols>
    <col min="15" max="15" width="12" bestFit="1" customWidth="1"/>
  </cols>
  <sheetData>
    <row r="4" spans="2:17" x14ac:dyDescent="0.3">
      <c r="D4" s="36" t="s">
        <v>42</v>
      </c>
      <c r="J4" s="36" t="s">
        <v>41</v>
      </c>
      <c r="O4" s="36" t="s">
        <v>43</v>
      </c>
    </row>
    <row r="5" spans="2:17" x14ac:dyDescent="0.3">
      <c r="B5" s="34" t="s">
        <v>20</v>
      </c>
      <c r="D5">
        <v>83.814999999999998</v>
      </c>
      <c r="E5">
        <v>82.036000000000001</v>
      </c>
      <c r="F5">
        <f>D5-E5</f>
        <v>1.7789999999999964</v>
      </c>
      <c r="G5">
        <f t="shared" ref="G5:G11" si="0">F5/Q5</f>
        <v>2.0582654572380562E-2</v>
      </c>
      <c r="I5">
        <v>119.199</v>
      </c>
      <c r="J5">
        <v>111.544</v>
      </c>
      <c r="K5">
        <f>I5-J5</f>
        <v>7.6550000000000011</v>
      </c>
      <c r="L5">
        <f t="shared" ref="L5:L11" si="1">K5/Q5</f>
        <v>8.8566734542761968E-2</v>
      </c>
      <c r="O5">
        <v>75.489000000000004</v>
      </c>
      <c r="P5">
        <v>161.92099999999999</v>
      </c>
      <c r="Q5">
        <f>P5-O5</f>
        <v>86.431999999999988</v>
      </c>
    </row>
    <row r="6" spans="2:17" x14ac:dyDescent="0.3">
      <c r="B6" s="34" t="s">
        <v>69</v>
      </c>
      <c r="E6">
        <v>78.048000000000002</v>
      </c>
      <c r="F6">
        <f>D5-E6</f>
        <v>5.7669999999999959</v>
      </c>
      <c r="G6">
        <f t="shared" si="0"/>
        <v>6.5958322849234807E-2</v>
      </c>
      <c r="J6">
        <v>100.944</v>
      </c>
      <c r="K6">
        <f>I5-J6</f>
        <v>18.254999999999995</v>
      </c>
      <c r="L6">
        <f t="shared" si="1"/>
        <v>0.20878605576777909</v>
      </c>
      <c r="P6">
        <v>162.923</v>
      </c>
      <c r="Q6">
        <f>P6-O5</f>
        <v>87.433999999999997</v>
      </c>
    </row>
    <row r="7" spans="2:17" x14ac:dyDescent="0.3">
      <c r="B7" s="34" t="s">
        <v>70</v>
      </c>
      <c r="E7">
        <v>104.384</v>
      </c>
      <c r="F7">
        <f>E7-D5</f>
        <v>20.569000000000003</v>
      </c>
      <c r="G7">
        <f t="shared" si="0"/>
        <v>0.22000106957591317</v>
      </c>
      <c r="J7">
        <v>110.012</v>
      </c>
      <c r="K7">
        <f>I5-J7</f>
        <v>9.1869999999999976</v>
      </c>
      <c r="L7">
        <f t="shared" si="1"/>
        <v>9.8261939141130517E-2</v>
      </c>
      <c r="P7">
        <v>168.98400000000001</v>
      </c>
      <c r="Q7">
        <f>P7-O5</f>
        <v>93.495000000000005</v>
      </c>
    </row>
    <row r="8" spans="2:17" x14ac:dyDescent="0.3">
      <c r="B8" s="34" t="s">
        <v>71</v>
      </c>
      <c r="E8">
        <v>137.291</v>
      </c>
      <c r="F8">
        <f>E8-D5</f>
        <v>53.475999999999999</v>
      </c>
      <c r="G8">
        <f t="shared" si="0"/>
        <v>0.60500056567485017</v>
      </c>
      <c r="J8">
        <v>125.30200000000001</v>
      </c>
      <c r="K8">
        <f>J8-I5</f>
        <v>6.1030000000000086</v>
      </c>
      <c r="L8">
        <f t="shared" si="1"/>
        <v>6.9046272202737971E-2</v>
      </c>
      <c r="P8">
        <v>163.87899999999999</v>
      </c>
      <c r="Q8">
        <f>P8-O5</f>
        <v>88.389999999999986</v>
      </c>
    </row>
    <row r="9" spans="2:17" x14ac:dyDescent="0.3">
      <c r="B9" s="34" t="s">
        <v>72</v>
      </c>
      <c r="E9">
        <v>138.51900000000001</v>
      </c>
      <c r="F9">
        <f>E9-D5</f>
        <v>54.704000000000008</v>
      </c>
      <c r="G9">
        <f t="shared" si="0"/>
        <v>0.64475219517944493</v>
      </c>
      <c r="J9">
        <v>133.797</v>
      </c>
      <c r="K9">
        <f>J9-I5</f>
        <v>14.597999999999999</v>
      </c>
      <c r="L9">
        <f t="shared" si="1"/>
        <v>0.17205492368436559</v>
      </c>
      <c r="P9">
        <v>160.334</v>
      </c>
      <c r="Q9">
        <f>P9-O5</f>
        <v>84.844999999999999</v>
      </c>
    </row>
    <row r="10" spans="2:17" x14ac:dyDescent="0.3">
      <c r="B10" s="34" t="s">
        <v>73</v>
      </c>
      <c r="E10">
        <v>137.67099999999999</v>
      </c>
      <c r="F10">
        <f>E10-D5</f>
        <v>53.855999999999995</v>
      </c>
      <c r="G10">
        <f t="shared" si="0"/>
        <v>0.68224831832174204</v>
      </c>
      <c r="J10">
        <v>112.06</v>
      </c>
      <c r="K10">
        <f>I5-J10</f>
        <v>7.1389999999999958</v>
      </c>
      <c r="L10">
        <f t="shared" si="1"/>
        <v>9.0436919646815855E-2</v>
      </c>
      <c r="P10">
        <v>154.428</v>
      </c>
      <c r="Q10">
        <f>P10-O5</f>
        <v>78.938999999999993</v>
      </c>
    </row>
    <row r="11" spans="2:17" x14ac:dyDescent="0.3">
      <c r="B11" s="34" t="s">
        <v>74</v>
      </c>
      <c r="E11">
        <v>128.41</v>
      </c>
      <c r="F11">
        <f>E11-D5</f>
        <v>44.594999999999999</v>
      </c>
      <c r="G11">
        <f t="shared" si="0"/>
        <v>0.6509648789887017</v>
      </c>
      <c r="J11">
        <v>130.136</v>
      </c>
      <c r="K11">
        <f>J11-I5</f>
        <v>10.936999999999998</v>
      </c>
      <c r="L11">
        <f t="shared" si="1"/>
        <v>0.15965024961317253</v>
      </c>
      <c r="P11">
        <v>143.995</v>
      </c>
      <c r="Q11">
        <f>P11-O5</f>
        <v>68.506</v>
      </c>
    </row>
    <row r="15" spans="2:17" x14ac:dyDescent="0.3">
      <c r="B15" s="34" t="s">
        <v>20</v>
      </c>
      <c r="D15">
        <v>83.382999999999996</v>
      </c>
      <c r="E15">
        <v>85.494</v>
      </c>
      <c r="F15">
        <f>E15-D15</f>
        <v>2.1110000000000042</v>
      </c>
      <c r="G15">
        <f t="shared" ref="G15:G21" si="2">F15/Q15</f>
        <v>2.8180107060378372E-2</v>
      </c>
      <c r="I15">
        <v>109.74</v>
      </c>
      <c r="J15">
        <v>115.577</v>
      </c>
      <c r="K15">
        <f>J15-I15</f>
        <v>5.8370000000000033</v>
      </c>
      <c r="L15">
        <f t="shared" ref="L15:L21" si="3">K15/Q15</f>
        <v>7.7919130701766134E-2</v>
      </c>
      <c r="O15">
        <v>184.072</v>
      </c>
      <c r="P15">
        <v>109.161</v>
      </c>
      <c r="Q15">
        <f>O15-P15</f>
        <v>74.911000000000001</v>
      </c>
    </row>
    <row r="16" spans="2:17" x14ac:dyDescent="0.3">
      <c r="B16" s="34" t="s">
        <v>69</v>
      </c>
      <c r="E16">
        <v>80.013999999999996</v>
      </c>
      <c r="F16">
        <f>D15-E16</f>
        <v>3.3689999999999998</v>
      </c>
      <c r="G16">
        <f t="shared" si="2"/>
        <v>4.3768594182375636E-2</v>
      </c>
      <c r="J16">
        <v>115.749</v>
      </c>
      <c r="K16">
        <f>J16-I15</f>
        <v>6.0090000000000003</v>
      </c>
      <c r="L16">
        <f t="shared" si="3"/>
        <v>7.8066334948618352E-2</v>
      </c>
      <c r="P16">
        <v>107.099</v>
      </c>
      <c r="Q16">
        <f>O15-P16</f>
        <v>76.972999999999999</v>
      </c>
    </row>
    <row r="17" spans="2:18" x14ac:dyDescent="0.3">
      <c r="B17" s="34" t="s">
        <v>70</v>
      </c>
      <c r="E17">
        <v>103.405</v>
      </c>
      <c r="F17">
        <f>E17-D15</f>
        <v>20.022000000000006</v>
      </c>
      <c r="G17">
        <f t="shared" si="2"/>
        <v>0.25002497502497512</v>
      </c>
      <c r="J17">
        <v>102.37</v>
      </c>
      <c r="K17">
        <f>I15-J17</f>
        <v>7.3699999999999903</v>
      </c>
      <c r="L17">
        <f t="shared" si="3"/>
        <v>9.2032967032966914E-2</v>
      </c>
      <c r="P17">
        <v>103.992</v>
      </c>
      <c r="Q17">
        <f>O15-P17</f>
        <v>80.08</v>
      </c>
    </row>
    <row r="18" spans="2:18" x14ac:dyDescent="0.3">
      <c r="B18" s="34" t="s">
        <v>71</v>
      </c>
      <c r="E18">
        <v>139.02099999999999</v>
      </c>
      <c r="F18">
        <f>E18-D15</f>
        <v>55.637999999999991</v>
      </c>
      <c r="G18">
        <f t="shared" si="2"/>
        <v>0.73804154617568241</v>
      </c>
      <c r="J18">
        <v>124.595</v>
      </c>
      <c r="K18">
        <f>J18-I15</f>
        <v>14.855000000000004</v>
      </c>
      <c r="L18">
        <f t="shared" si="3"/>
        <v>0.19705250311728975</v>
      </c>
      <c r="P18">
        <v>108.68600000000001</v>
      </c>
      <c r="Q18">
        <f>O15-P18</f>
        <v>75.385999999999996</v>
      </c>
    </row>
    <row r="19" spans="2:18" x14ac:dyDescent="0.3">
      <c r="B19" s="34" t="s">
        <v>72</v>
      </c>
      <c r="E19">
        <v>139.58500000000001</v>
      </c>
      <c r="F19">
        <f>E19-D15</f>
        <v>56.202000000000012</v>
      </c>
      <c r="G19">
        <f t="shared" si="2"/>
        <v>0.76589307858982592</v>
      </c>
      <c r="J19">
        <v>123.003</v>
      </c>
      <c r="K19">
        <f>J19-I15</f>
        <v>13.263000000000005</v>
      </c>
      <c r="L19">
        <f t="shared" si="3"/>
        <v>0.18074160886332982</v>
      </c>
      <c r="P19">
        <v>110.691</v>
      </c>
      <c r="Q19">
        <f>O15-P19</f>
        <v>73.381</v>
      </c>
    </row>
    <row r="20" spans="2:18" x14ac:dyDescent="0.3">
      <c r="B20" s="34" t="s">
        <v>73</v>
      </c>
      <c r="E20">
        <v>136.376</v>
      </c>
      <c r="F20">
        <f>E20-D15</f>
        <v>52.993000000000009</v>
      </c>
      <c r="G20">
        <f t="shared" si="2"/>
        <v>0.76079247720910215</v>
      </c>
      <c r="J20">
        <v>117.124</v>
      </c>
      <c r="K20">
        <f>J20-I15</f>
        <v>7.3840000000000003</v>
      </c>
      <c r="L20">
        <f t="shared" si="3"/>
        <v>0.10600818318857225</v>
      </c>
      <c r="P20">
        <v>114.417</v>
      </c>
      <c r="Q20">
        <f>O15-P20</f>
        <v>69.655000000000001</v>
      </c>
    </row>
    <row r="21" spans="2:18" x14ac:dyDescent="0.3">
      <c r="B21" s="34" t="s">
        <v>74</v>
      </c>
      <c r="E21">
        <v>129.59899999999999</v>
      </c>
      <c r="F21">
        <f>E21-D15</f>
        <v>46.215999999999994</v>
      </c>
      <c r="G21">
        <f t="shared" si="2"/>
        <v>0.75808673971524165</v>
      </c>
      <c r="J21">
        <v>120.435</v>
      </c>
      <c r="K21">
        <f>J21-I15</f>
        <v>10.695000000000007</v>
      </c>
      <c r="L21">
        <f t="shared" si="3"/>
        <v>0.17543140213896738</v>
      </c>
      <c r="P21">
        <v>123.108</v>
      </c>
      <c r="Q21">
        <f>O15-P21</f>
        <v>60.963999999999999</v>
      </c>
    </row>
    <row r="23" spans="2:18" x14ac:dyDescent="0.3">
      <c r="D23" s="36" t="s">
        <v>42</v>
      </c>
      <c r="J23" s="36" t="s">
        <v>41</v>
      </c>
    </row>
    <row r="24" spans="2:18" x14ac:dyDescent="0.3">
      <c r="D24">
        <v>2.0582654572380562E-2</v>
      </c>
      <c r="E24">
        <f t="shared" ref="E24:E30" si="4">F15/Q15</f>
        <v>2.8180107060378372E-2</v>
      </c>
      <c r="F24">
        <f t="shared" ref="F24:F30" si="5">AVERAGE(D24:E24)</f>
        <v>2.4381380816379465E-2</v>
      </c>
      <c r="J24">
        <v>8.8566734542761968E-2</v>
      </c>
      <c r="K24">
        <v>7.7919130701766134E-2</v>
      </c>
      <c r="L24">
        <f>AVERAGE(J24:K24)</f>
        <v>8.3242932622264051E-2</v>
      </c>
    </row>
    <row r="25" spans="2:18" x14ac:dyDescent="0.3">
      <c r="D25">
        <v>6.5958322849234807E-2</v>
      </c>
      <c r="E25">
        <f t="shared" si="4"/>
        <v>4.3768594182375636E-2</v>
      </c>
      <c r="F25">
        <f t="shared" si="5"/>
        <v>5.4863458515805222E-2</v>
      </c>
      <c r="J25">
        <v>9.4414072328842275E-2</v>
      </c>
      <c r="K25">
        <v>7.8066334948618352E-2</v>
      </c>
      <c r="L25">
        <f t="shared" ref="L25:L30" si="6">AVERAGE(J25:K25)</f>
        <v>8.6240203638730306E-2</v>
      </c>
    </row>
    <row r="26" spans="2:18" x14ac:dyDescent="0.3">
      <c r="D26">
        <v>0.22000106957591317</v>
      </c>
      <c r="E26">
        <f t="shared" si="4"/>
        <v>0.25002497502497512</v>
      </c>
      <c r="F26">
        <f t="shared" si="5"/>
        <v>0.23501302230044413</v>
      </c>
      <c r="J26">
        <v>9.8261939141130517E-2</v>
      </c>
      <c r="K26">
        <v>9.2032967032966914E-2</v>
      </c>
      <c r="L26">
        <f t="shared" si="6"/>
        <v>9.5147453087048722E-2</v>
      </c>
    </row>
    <row r="27" spans="2:18" x14ac:dyDescent="0.3">
      <c r="D27">
        <v>0.60500056567485017</v>
      </c>
      <c r="E27">
        <f t="shared" si="4"/>
        <v>0.73804154617568241</v>
      </c>
      <c r="F27">
        <f t="shared" si="5"/>
        <v>0.67152105592526623</v>
      </c>
      <c r="J27">
        <v>0.17205492368436559</v>
      </c>
      <c r="K27">
        <v>0.15348659734808745</v>
      </c>
      <c r="L27">
        <f t="shared" si="6"/>
        <v>0.16277076051622652</v>
      </c>
    </row>
    <row r="28" spans="2:18" x14ac:dyDescent="0.3">
      <c r="D28">
        <v>0.64475219517944493</v>
      </c>
      <c r="E28">
        <f t="shared" si="4"/>
        <v>0.76589307858982592</v>
      </c>
      <c r="F28">
        <f t="shared" si="5"/>
        <v>0.70532263688463548</v>
      </c>
      <c r="J28">
        <v>0.17205492368436559</v>
      </c>
      <c r="K28">
        <v>0.18074160886332982</v>
      </c>
      <c r="L28">
        <f t="shared" si="6"/>
        <v>0.17639826627384769</v>
      </c>
    </row>
    <row r="29" spans="2:18" x14ac:dyDescent="0.3">
      <c r="D29">
        <v>0.68224831832174204</v>
      </c>
      <c r="E29">
        <f t="shared" si="4"/>
        <v>0.76079247720910215</v>
      </c>
      <c r="F29">
        <f t="shared" si="5"/>
        <v>0.72152039776542209</v>
      </c>
      <c r="J29">
        <v>9.0436919646815855E-2</v>
      </c>
      <c r="K29">
        <v>0.10600818318857225</v>
      </c>
      <c r="L29">
        <f t="shared" si="6"/>
        <v>9.8222551417694051E-2</v>
      </c>
    </row>
    <row r="30" spans="2:18" x14ac:dyDescent="0.3">
      <c r="D30">
        <v>0.6509648789887017</v>
      </c>
      <c r="E30">
        <f t="shared" si="4"/>
        <v>0.75808673971524165</v>
      </c>
      <c r="F30">
        <f t="shared" si="5"/>
        <v>0.70452580935197173</v>
      </c>
      <c r="J30">
        <v>0.15965024961317253</v>
      </c>
      <c r="K30">
        <v>0.17543140213896738</v>
      </c>
      <c r="L30">
        <f t="shared" si="6"/>
        <v>0.16754082587606994</v>
      </c>
    </row>
    <row r="32" spans="2:18" x14ac:dyDescent="0.3">
      <c r="D32" s="36" t="s">
        <v>42</v>
      </c>
      <c r="J32" s="36" t="s">
        <v>41</v>
      </c>
      <c r="O32" s="36" t="s">
        <v>42</v>
      </c>
      <c r="R32" s="36" t="s">
        <v>41</v>
      </c>
    </row>
    <row r="33" spans="3:21" x14ac:dyDescent="0.3">
      <c r="C33" s="34" t="s">
        <v>20</v>
      </c>
      <c r="D33">
        <v>2.4381380816379465E-2</v>
      </c>
      <c r="E33" s="13">
        <f t="shared" ref="E33:E39" si="7">STDEVA(D24:E24)</f>
        <v>5.372210174005884E-3</v>
      </c>
      <c r="I33" s="34" t="s">
        <v>20</v>
      </c>
      <c r="J33">
        <v>8.3242932622264051E-2</v>
      </c>
      <c r="K33">
        <f>STDEVA(J24:K24)</f>
        <v>7.5289928793560836E-3</v>
      </c>
      <c r="N33" s="34" t="s">
        <v>20</v>
      </c>
      <c r="O33">
        <v>2.4381380816379465E-2</v>
      </c>
      <c r="Q33" s="34" t="s">
        <v>20</v>
      </c>
      <c r="R33">
        <v>0.10994128132939651</v>
      </c>
    </row>
    <row r="34" spans="3:21" x14ac:dyDescent="0.3">
      <c r="C34" s="34" t="s">
        <v>69</v>
      </c>
      <c r="D34">
        <v>5.4863458515805222E-2</v>
      </c>
      <c r="E34" s="13">
        <f t="shared" si="7"/>
        <v>1.5690507613025654E-2</v>
      </c>
      <c r="F34">
        <f>TTEST(D24:E24,D25:E25,1,2)</f>
        <v>6.0798814473573604E-2</v>
      </c>
      <c r="I34" s="34" t="s">
        <v>69</v>
      </c>
      <c r="J34">
        <v>8.6240203638730306E-2</v>
      </c>
      <c r="K34">
        <f t="shared" ref="K34:K39" si="8">STDEVA(J25:K25)</f>
        <v>1.1559595958613141E-2</v>
      </c>
      <c r="N34" s="34" t="s">
        <v>69</v>
      </c>
      <c r="O34">
        <v>5.4863458515805222E-2</v>
      </c>
      <c r="Q34" s="34" t="s">
        <v>69</v>
      </c>
      <c r="R34">
        <v>9.9231772110791955E-2</v>
      </c>
      <c r="T34">
        <f>TTEST(J24:K24,J25:K25,1,2)</f>
        <v>0.39384283449943702</v>
      </c>
    </row>
    <row r="35" spans="3:21" x14ac:dyDescent="0.3">
      <c r="C35" s="34" t="s">
        <v>70</v>
      </c>
      <c r="D35">
        <v>0.18153422664292235</v>
      </c>
      <c r="E35" s="13">
        <f t="shared" si="7"/>
        <v>2.1230107140735435E-2</v>
      </c>
      <c r="F35">
        <f>TTEST(D24:E24,D26:E26,1,2)</f>
        <v>2.6807018360249278E-3</v>
      </c>
      <c r="I35" s="34" t="s">
        <v>70</v>
      </c>
      <c r="J35">
        <v>9.5147453087048722E-2</v>
      </c>
      <c r="K35">
        <f t="shared" si="8"/>
        <v>4.4045484175043483E-3</v>
      </c>
      <c r="N35" s="34" t="s">
        <v>70</v>
      </c>
      <c r="O35">
        <v>0.18153422664292235</v>
      </c>
      <c r="Q35" s="34" t="s">
        <v>70</v>
      </c>
      <c r="R35">
        <v>8.6943566754652951E-2</v>
      </c>
      <c r="T35">
        <f>TTEST(J24:K24,J26:K26,1,2)</f>
        <v>9.6680152123052698E-2</v>
      </c>
    </row>
    <row r="36" spans="3:21" x14ac:dyDescent="0.3">
      <c r="C36" s="34" t="s">
        <v>71</v>
      </c>
      <c r="D36">
        <v>0.68127888330787123</v>
      </c>
      <c r="E36" s="13">
        <f t="shared" si="7"/>
        <v>9.4074179487845716E-2</v>
      </c>
      <c r="F36">
        <f>TTEST(D24:E24,D27:E27,1,2)</f>
        <v>5.2174629678967991E-3</v>
      </c>
      <c r="G36" t="s">
        <v>46</v>
      </c>
      <c r="I36" s="34" t="s">
        <v>71</v>
      </c>
      <c r="J36">
        <v>0.16277076051622652</v>
      </c>
      <c r="K36">
        <f t="shared" si="8"/>
        <v>1.3129789467667035E-2</v>
      </c>
      <c r="N36" s="34" t="s">
        <v>71</v>
      </c>
      <c r="O36">
        <v>0.68127888330787123</v>
      </c>
      <c r="Q36" s="34" t="s">
        <v>71</v>
      </c>
      <c r="R36">
        <v>0.18806120305031193</v>
      </c>
      <c r="T36">
        <f>TTEST(J24:K24,J27:K27,1,2)</f>
        <v>8.8161186589580422E-3</v>
      </c>
      <c r="U36" t="s">
        <v>46</v>
      </c>
    </row>
    <row r="37" spans="3:21" x14ac:dyDescent="0.3">
      <c r="C37" s="34" t="s">
        <v>72</v>
      </c>
      <c r="D37">
        <v>0.77346016567274134</v>
      </c>
      <c r="E37" s="13">
        <f t="shared" si="7"/>
        <v>8.5659540138409332E-2</v>
      </c>
      <c r="F37">
        <f>TTEST(D24:E24,D28:E28,1,2)</f>
        <v>3.9250001148554946E-3</v>
      </c>
      <c r="I37" s="34" t="s">
        <v>72</v>
      </c>
      <c r="J37">
        <v>0.17639826627384769</v>
      </c>
      <c r="K37">
        <f t="shared" si="8"/>
        <v>6.142413996078286E-3</v>
      </c>
      <c r="N37" s="34" t="s">
        <v>72</v>
      </c>
      <c r="O37">
        <v>0.77346016567274134</v>
      </c>
      <c r="Q37" s="34" t="s">
        <v>72</v>
      </c>
      <c r="R37">
        <v>0.1719772974957402</v>
      </c>
      <c r="T37">
        <f>TTEST(J24:K24,J27:K27,1,2)</f>
        <v>8.8161186589580422E-3</v>
      </c>
      <c r="U37" t="s">
        <v>46</v>
      </c>
    </row>
    <row r="38" spans="3:21" x14ac:dyDescent="0.3">
      <c r="C38" s="34" t="s">
        <v>73</v>
      </c>
      <c r="D38">
        <v>0.8650851095592631</v>
      </c>
      <c r="E38" s="13">
        <f t="shared" si="7"/>
        <v>5.5539107371845961E-2</v>
      </c>
      <c r="F38">
        <f>TTEST(D24:E24,D29:E29,1,2)</f>
        <v>1.5939071184810792E-3</v>
      </c>
      <c r="I38" s="34" t="s">
        <v>73</v>
      </c>
      <c r="J38">
        <v>9.8222551417694051E-2</v>
      </c>
      <c r="K38">
        <f t="shared" si="8"/>
        <v>1.1010546042018801E-2</v>
      </c>
      <c r="N38" s="34" t="s">
        <v>73</v>
      </c>
      <c r="O38">
        <v>0.8650851095592631</v>
      </c>
      <c r="Q38" s="34" t="s">
        <v>73</v>
      </c>
      <c r="R38">
        <v>9.8222551417694051E-2</v>
      </c>
      <c r="T38">
        <f>TTEST(J24:K24,J29:K29,1,2)</f>
        <v>0.12658474237913819</v>
      </c>
    </row>
    <row r="39" spans="3:21" x14ac:dyDescent="0.3">
      <c r="C39" s="34" t="s">
        <v>74</v>
      </c>
      <c r="D39">
        <v>0.8685570408984582</v>
      </c>
      <c r="E39" s="13">
        <f t="shared" si="7"/>
        <v>7.5746594133057302E-2</v>
      </c>
      <c r="F39">
        <f>TTEST(D24:E24,D30:E30,1,2)</f>
        <v>3.0874919035477127E-3</v>
      </c>
      <c r="I39" s="34" t="s">
        <v>74</v>
      </c>
      <c r="J39">
        <v>8.8175514808426281E-2</v>
      </c>
      <c r="K39">
        <f t="shared" si="8"/>
        <v>1.1158959965928746E-2</v>
      </c>
      <c r="N39" s="34" t="s">
        <v>74</v>
      </c>
      <c r="O39">
        <v>0.8685570408984582</v>
      </c>
      <c r="Q39" s="34" t="s">
        <v>74</v>
      </c>
      <c r="R39">
        <v>8.8175514808426281E-2</v>
      </c>
      <c r="T39">
        <f>TTEST(J24:K24,J30:K30,1,2)</f>
        <v>6.2556694922352163E-3</v>
      </c>
    </row>
  </sheetData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8</vt:i4>
      </vt:variant>
    </vt:vector>
  </HeadingPairs>
  <TitlesOfParts>
    <vt:vector size="8" baseType="lpstr">
      <vt:lpstr>Sheet6</vt:lpstr>
      <vt:lpstr>Sheet1</vt:lpstr>
      <vt:lpstr>Sheet3</vt:lpstr>
      <vt:lpstr>Sheet2</vt:lpstr>
      <vt:lpstr>Sheet4</vt:lpstr>
      <vt:lpstr>Sheet5</vt:lpstr>
      <vt:lpstr>Sheet7</vt:lpstr>
      <vt:lpstr>Sheet8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2021-02-03T14:58:21Z</dcterms:modified>
</cp:coreProperties>
</file>