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02"/>
  <workbookPr/>
  <mc:AlternateContent xmlns:mc="http://schemas.openxmlformats.org/markup-compatibility/2006">
    <mc:Choice Requires="x15">
      <x15ac:absPath xmlns:x15ac="http://schemas.microsoft.com/office/spreadsheetml/2010/11/ac" url="C:\Users\Administrator.DESKTOP-938EGB9\Desktop\"/>
    </mc:Choice>
  </mc:AlternateContent>
  <xr:revisionPtr revIDLastSave="0" documentId="13_ncr:1_{1570903A-2B81-49B0-B9EF-6ED71DA2E9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基础数据" sheetId="1" r:id="rId1"/>
    <sheet name="影响因素" sheetId="10" r:id="rId2"/>
  </sheets>
  <definedNames>
    <definedName name="_xlnm._FilterDatabase" localSheetId="0" hidden="1">基础数据!$A$1:$V$342</definedName>
    <definedName name="_xlnm._FilterDatabase" localSheetId="1" hidden="1">影响因素!$A$1:$P$343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7" i="1" l="1"/>
  <c r="K2" i="1"/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O340" i="1" l="1"/>
  <c r="O339" i="1"/>
  <c r="O337" i="1"/>
  <c r="O335" i="1"/>
  <c r="O334" i="1"/>
  <c r="O333" i="1"/>
  <c r="O326" i="1"/>
  <c r="O325" i="1"/>
  <c r="O322" i="1"/>
  <c r="O316" i="1"/>
  <c r="O315" i="1"/>
  <c r="O314" i="1"/>
  <c r="O309" i="1"/>
  <c r="O278" i="1"/>
  <c r="O247" i="1"/>
  <c r="O217" i="1"/>
  <c r="O216" i="1"/>
  <c r="O172" i="1"/>
  <c r="I209" i="1" l="1"/>
  <c r="I217" i="1"/>
  <c r="I116" i="1"/>
  <c r="I147" i="1" s="1"/>
  <c r="I65" i="1"/>
  <c r="I96" i="1" s="1"/>
  <c r="I108" i="1"/>
  <c r="I79" i="1"/>
  <c r="I110" i="1" s="1"/>
  <c r="I81" i="1"/>
  <c r="I141" i="1" l="1"/>
  <c r="I139" i="1"/>
  <c r="I172" i="1" l="1"/>
  <c r="I170" i="1"/>
  <c r="I201" i="1" l="1"/>
  <c r="W342" i="1"/>
  <c r="W340" i="1"/>
  <c r="W339" i="1"/>
  <c r="W338" i="1"/>
  <c r="W337" i="1"/>
  <c r="W336" i="1"/>
  <c r="W335" i="1"/>
  <c r="W334" i="1"/>
  <c r="W333" i="1"/>
  <c r="W332" i="1"/>
  <c r="W331" i="1"/>
  <c r="W330" i="1"/>
  <c r="W329" i="1"/>
  <c r="W328" i="1"/>
  <c r="W327" i="1"/>
  <c r="W326" i="1"/>
  <c r="W325" i="1"/>
  <c r="W324" i="1"/>
  <c r="W323" i="1"/>
  <c r="W322" i="1"/>
  <c r="W321" i="1"/>
  <c r="W320" i="1"/>
  <c r="W319" i="1"/>
  <c r="W318" i="1"/>
  <c r="W317" i="1"/>
  <c r="W316" i="1"/>
  <c r="W315" i="1"/>
  <c r="W314" i="1"/>
  <c r="W313" i="1"/>
  <c r="W312" i="1"/>
  <c r="W311" i="1"/>
  <c r="W310" i="1"/>
  <c r="W309" i="1"/>
  <c r="W308" i="1"/>
  <c r="W307" i="1"/>
  <c r="W305" i="1"/>
  <c r="W304" i="1"/>
  <c r="W303" i="1"/>
  <c r="W302" i="1"/>
  <c r="W301" i="1"/>
  <c r="W300" i="1"/>
  <c r="W299" i="1"/>
  <c r="W298" i="1"/>
  <c r="W297" i="1"/>
  <c r="W296" i="1"/>
  <c r="W295" i="1"/>
  <c r="W294" i="1"/>
  <c r="W293" i="1"/>
  <c r="W292" i="1"/>
  <c r="W291" i="1"/>
  <c r="W290" i="1"/>
  <c r="W289" i="1"/>
  <c r="W288" i="1"/>
  <c r="W287" i="1"/>
  <c r="W286" i="1"/>
  <c r="W285" i="1"/>
  <c r="W284" i="1"/>
  <c r="W283" i="1"/>
  <c r="W282" i="1"/>
  <c r="W281" i="1"/>
  <c r="W280" i="1"/>
  <c r="W279" i="1"/>
  <c r="W278" i="1"/>
  <c r="W277" i="1"/>
  <c r="W276" i="1"/>
  <c r="W274" i="1"/>
  <c r="W273" i="1"/>
  <c r="W272" i="1"/>
  <c r="W271" i="1"/>
  <c r="W270" i="1"/>
  <c r="W269" i="1"/>
  <c r="W268" i="1"/>
  <c r="W267" i="1"/>
  <c r="W266" i="1"/>
  <c r="W265" i="1"/>
  <c r="W264" i="1"/>
  <c r="W263" i="1"/>
  <c r="W262" i="1"/>
  <c r="W261" i="1"/>
  <c r="W260" i="1"/>
  <c r="W259" i="1"/>
  <c r="W258" i="1"/>
  <c r="W257" i="1"/>
  <c r="W256" i="1"/>
  <c r="W255" i="1"/>
  <c r="W254" i="1"/>
  <c r="W253" i="1"/>
  <c r="W252" i="1"/>
  <c r="W251" i="1"/>
  <c r="W250" i="1"/>
  <c r="W249" i="1"/>
  <c r="W246" i="1"/>
  <c r="W245" i="1"/>
  <c r="W243" i="1"/>
  <c r="W242" i="1"/>
  <c r="W241" i="1"/>
  <c r="W240" i="1"/>
  <c r="W239" i="1"/>
  <c r="W238" i="1"/>
  <c r="W237" i="1"/>
  <c r="W236" i="1"/>
  <c r="W235" i="1"/>
  <c r="W234" i="1"/>
  <c r="W233" i="1"/>
  <c r="W232" i="1"/>
  <c r="W231" i="1"/>
  <c r="W230" i="1"/>
  <c r="W229" i="1"/>
  <c r="W228" i="1"/>
  <c r="W227" i="1"/>
  <c r="W226" i="1"/>
  <c r="W225" i="1"/>
  <c r="W224" i="1"/>
  <c r="W223" i="1"/>
  <c r="W222" i="1"/>
  <c r="W221" i="1"/>
  <c r="W220" i="1"/>
  <c r="W219" i="1"/>
  <c r="W218" i="1"/>
  <c r="W215" i="1"/>
  <c r="W214" i="1"/>
  <c r="W213" i="1"/>
  <c r="W212" i="1"/>
  <c r="W211" i="1"/>
  <c r="W210" i="1"/>
  <c r="W209" i="1"/>
  <c r="W208" i="1"/>
  <c r="W207" i="1"/>
  <c r="W206" i="1"/>
  <c r="W205" i="1"/>
  <c r="W204" i="1"/>
  <c r="W203" i="1"/>
  <c r="W202" i="1"/>
  <c r="W201" i="1"/>
  <c r="W200" i="1"/>
  <c r="W199" i="1"/>
  <c r="W198" i="1"/>
  <c r="W197" i="1"/>
  <c r="W196" i="1"/>
  <c r="W195" i="1"/>
  <c r="W194" i="1"/>
  <c r="W193" i="1"/>
  <c r="W192" i="1"/>
  <c r="W191" i="1"/>
  <c r="W190" i="1"/>
  <c r="W189" i="1"/>
  <c r="W188" i="1"/>
  <c r="W187" i="1"/>
  <c r="W185" i="1"/>
  <c r="W184" i="1"/>
  <c r="W183" i="1"/>
  <c r="W181" i="1"/>
  <c r="W180" i="1"/>
  <c r="W179" i="1"/>
  <c r="W178" i="1"/>
  <c r="W177" i="1"/>
  <c r="W176" i="1"/>
  <c r="W175" i="1"/>
  <c r="W174" i="1"/>
  <c r="W173" i="1"/>
  <c r="W172" i="1"/>
  <c r="W171" i="1"/>
  <c r="W170" i="1"/>
  <c r="W169" i="1"/>
  <c r="W168" i="1"/>
  <c r="W167" i="1"/>
  <c r="W166" i="1"/>
  <c r="W165" i="1"/>
  <c r="W164" i="1"/>
  <c r="W163" i="1"/>
  <c r="W162" i="1"/>
  <c r="W161" i="1"/>
  <c r="W160" i="1"/>
  <c r="W159" i="1"/>
  <c r="W158" i="1"/>
  <c r="W157" i="1"/>
  <c r="W156" i="1"/>
  <c r="W155" i="1"/>
  <c r="W153" i="1"/>
  <c r="W152" i="1"/>
  <c r="W150" i="1"/>
  <c r="W149" i="1"/>
  <c r="W148" i="1"/>
  <c r="W147" i="1"/>
  <c r="W146" i="1"/>
  <c r="W145" i="1"/>
  <c r="W144" i="1"/>
  <c r="W143" i="1"/>
  <c r="W142" i="1"/>
  <c r="W141" i="1"/>
  <c r="W140" i="1"/>
  <c r="W139" i="1"/>
  <c r="W138" i="1"/>
  <c r="W136" i="1"/>
  <c r="W135" i="1"/>
  <c r="W134" i="1"/>
  <c r="W133" i="1"/>
  <c r="W132" i="1"/>
  <c r="W131" i="1"/>
  <c r="W130" i="1"/>
  <c r="W129" i="1"/>
  <c r="W128" i="1"/>
  <c r="W127" i="1"/>
  <c r="W126" i="1"/>
  <c r="W125" i="1"/>
  <c r="W122" i="1"/>
  <c r="W121" i="1"/>
  <c r="W117" i="1"/>
  <c r="W116" i="1"/>
  <c r="W115" i="1"/>
  <c r="W114" i="1"/>
  <c r="W113" i="1"/>
  <c r="W112" i="1"/>
  <c r="W111" i="1"/>
  <c r="W110" i="1"/>
  <c r="W109" i="1"/>
  <c r="W108" i="1"/>
  <c r="W107" i="1"/>
  <c r="W106" i="1"/>
  <c r="W105" i="1"/>
  <c r="W104" i="1"/>
  <c r="W103" i="1"/>
  <c r="W102" i="1"/>
  <c r="W101" i="1"/>
  <c r="W100" i="1"/>
  <c r="W98" i="1"/>
  <c r="W97" i="1"/>
  <c r="W96" i="1"/>
  <c r="W95" i="1"/>
  <c r="W91" i="1"/>
  <c r="W90" i="1"/>
  <c r="W87" i="1"/>
  <c r="W86" i="1"/>
  <c r="W85" i="1"/>
  <c r="W84" i="1"/>
  <c r="W82" i="1"/>
  <c r="W81" i="1"/>
  <c r="W80" i="1"/>
  <c r="W79" i="1"/>
  <c r="W78" i="1"/>
  <c r="W77" i="1"/>
  <c r="W76" i="1"/>
  <c r="W75" i="1"/>
  <c r="W74" i="1"/>
  <c r="W73" i="1"/>
  <c r="W72" i="1"/>
  <c r="W71" i="1"/>
  <c r="W69" i="1"/>
  <c r="W65" i="1"/>
  <c r="W64" i="1"/>
  <c r="W59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3" i="1"/>
  <c r="W42" i="1"/>
  <c r="W41" i="1"/>
  <c r="W39" i="1"/>
  <c r="W34" i="1"/>
  <c r="W33" i="1"/>
  <c r="W28" i="1"/>
  <c r="W24" i="1"/>
  <c r="W23" i="1"/>
  <c r="W21" i="1"/>
  <c r="W20" i="1"/>
  <c r="W19" i="1"/>
  <c r="W18" i="1"/>
  <c r="W17" i="1"/>
  <c r="W16" i="1"/>
  <c r="W15" i="1"/>
  <c r="W14" i="1"/>
  <c r="W12" i="1"/>
  <c r="W11" i="1"/>
  <c r="W10" i="1"/>
  <c r="W9" i="1"/>
  <c r="W7" i="1"/>
  <c r="W5" i="1"/>
  <c r="W3" i="1"/>
  <c r="W2" i="1"/>
</calcChain>
</file>

<file path=xl/sharedStrings.xml><?xml version="1.0" encoding="utf-8"?>
<sst xmlns="http://schemas.openxmlformats.org/spreadsheetml/2006/main" count="822" uniqueCount="115">
  <si>
    <t>地区</t>
    <phoneticPr fontId="1" type="noConversion"/>
  </si>
  <si>
    <t>年份</t>
    <phoneticPr fontId="1" type="noConversion"/>
  </si>
  <si>
    <t>北 京</t>
  </si>
  <si>
    <t>天 津</t>
  </si>
  <si>
    <t>河 北</t>
  </si>
  <si>
    <t>山 西</t>
  </si>
  <si>
    <t>内蒙古</t>
  </si>
  <si>
    <t>辽 宁</t>
  </si>
  <si>
    <t>吉 林</t>
  </si>
  <si>
    <t>黑龙江</t>
  </si>
  <si>
    <t>上 海</t>
  </si>
  <si>
    <t>江 苏</t>
  </si>
  <si>
    <t>浙 江</t>
  </si>
  <si>
    <t>安 徽</t>
  </si>
  <si>
    <t>福 建</t>
  </si>
  <si>
    <t>江 西</t>
  </si>
  <si>
    <t>山 东</t>
  </si>
  <si>
    <t>河 南</t>
  </si>
  <si>
    <t>湖 北</t>
  </si>
  <si>
    <t>湖 南</t>
  </si>
  <si>
    <t>广 东</t>
  </si>
  <si>
    <t>广 西</t>
  </si>
  <si>
    <t>海 南</t>
  </si>
  <si>
    <t>重 庆</t>
  </si>
  <si>
    <t>四 川</t>
  </si>
  <si>
    <t>贵 州</t>
  </si>
  <si>
    <t>云 南</t>
    <phoneticPr fontId="1" type="noConversion"/>
  </si>
  <si>
    <t>西 藏</t>
  </si>
  <si>
    <t>陕 西</t>
  </si>
  <si>
    <t>甘 肃</t>
  </si>
  <si>
    <t>青 海</t>
  </si>
  <si>
    <t>宁 夏</t>
  </si>
  <si>
    <t>新 疆</t>
  </si>
  <si>
    <t>X22</t>
  </si>
  <si>
    <t>X23</t>
  </si>
  <si>
    <t>X24</t>
  </si>
  <si>
    <t>X25</t>
  </si>
  <si>
    <t>X26</t>
  </si>
  <si>
    <t>X44</t>
  </si>
  <si>
    <t>X51</t>
  </si>
  <si>
    <t>X52</t>
  </si>
  <si>
    <t>X53</t>
  </si>
  <si>
    <t>X54</t>
  </si>
  <si>
    <t>X55</t>
  </si>
  <si>
    <t>铁路密度</t>
    <phoneticPr fontId="1" type="noConversion"/>
  </si>
  <si>
    <t>公路里程</t>
    <phoneticPr fontId="1" type="noConversion"/>
  </si>
  <si>
    <t>航空运输量</t>
    <phoneticPr fontId="1" type="noConversion"/>
  </si>
  <si>
    <t>X61</t>
    <phoneticPr fontId="1" type="noConversion"/>
  </si>
  <si>
    <t>X62</t>
  </si>
  <si>
    <t>X63</t>
  </si>
  <si>
    <t>X64</t>
  </si>
  <si>
    <t>餐饮业支撑能力</t>
    <phoneticPr fontId="1" type="noConversion"/>
  </si>
  <si>
    <t>住宿业支撑能力</t>
    <phoneticPr fontId="1" type="noConversion"/>
  </si>
  <si>
    <t>零售业支撑能力</t>
    <phoneticPr fontId="1" type="noConversion"/>
  </si>
  <si>
    <t>X71</t>
  </si>
  <si>
    <t>X72</t>
  </si>
  <si>
    <t>X73</t>
  </si>
  <si>
    <t>X74</t>
  </si>
  <si>
    <t>X75</t>
  </si>
  <si>
    <t>X76</t>
  </si>
  <si>
    <t>46531.68</t>
  </si>
  <si>
    <t>X11</t>
    <phoneticPr fontId="1" type="noConversion"/>
  </si>
  <si>
    <t>X12</t>
  </si>
  <si>
    <t>X13</t>
  </si>
  <si>
    <t>X14</t>
  </si>
  <si>
    <t>X15</t>
  </si>
  <si>
    <t>X16</t>
  </si>
  <si>
    <t>X21</t>
    <phoneticPr fontId="1" type="noConversion"/>
  </si>
  <si>
    <t>X27</t>
  </si>
  <si>
    <t>X28</t>
  </si>
  <si>
    <t>X12</t>
    <phoneticPr fontId="1" type="noConversion"/>
  </si>
  <si>
    <t>X13</t>
    <phoneticPr fontId="1" type="noConversion"/>
  </si>
  <si>
    <t>人文资源密度</t>
  </si>
  <si>
    <t>自然资源密度</t>
    <phoneticPr fontId="1" type="noConversion"/>
  </si>
  <si>
    <t>X31</t>
    <phoneticPr fontId="1" type="noConversion"/>
  </si>
  <si>
    <t>X32</t>
    <phoneticPr fontId="1" type="noConversion"/>
  </si>
  <si>
    <t>X33</t>
    <phoneticPr fontId="1" type="noConversion"/>
  </si>
  <si>
    <t>GDP增长率</t>
    <phoneticPr fontId="1" type="noConversion"/>
  </si>
  <si>
    <t>X41</t>
    <phoneticPr fontId="1" type="noConversion"/>
  </si>
  <si>
    <t>X42</t>
  </si>
  <si>
    <t>文化娱乐人均消费支出</t>
    <phoneticPr fontId="1" type="noConversion"/>
  </si>
  <si>
    <t>变量名</t>
  </si>
  <si>
    <t>样本量</t>
  </si>
  <si>
    <t>最大值</t>
  </si>
  <si>
    <t>最小值</t>
  </si>
  <si>
    <t>平均值</t>
  </si>
  <si>
    <t>标准差</t>
  </si>
  <si>
    <t>中位数</t>
  </si>
  <si>
    <t>方差</t>
  </si>
  <si>
    <t>峰度</t>
  </si>
  <si>
    <t>偏度</t>
  </si>
  <si>
    <t>变异系数（CV）</t>
  </si>
  <si>
    <t>X11</t>
  </si>
  <si>
    <t>X21</t>
  </si>
  <si>
    <t>X31</t>
  </si>
  <si>
    <t>X32</t>
  </si>
  <si>
    <t>X33</t>
  </si>
  <si>
    <t>X41</t>
  </si>
  <si>
    <t>D</t>
  </si>
  <si>
    <t>Kendall's W分析结果</t>
  </si>
  <si>
    <t>名称</t>
  </si>
  <si>
    <t>秩平均值</t>
  </si>
  <si>
    <t>Kendall's W系数</t>
  </si>
  <si>
    <t>X²</t>
  </si>
  <si>
    <t>P</t>
  </si>
  <si>
    <t>0.000***</t>
  </si>
  <si>
    <t>注：***、**、*分别代表1%、5%、10%的显著性水平</t>
  </si>
  <si>
    <t>U-出行系统</t>
  </si>
  <si>
    <t>U-出行系统</t>
    <phoneticPr fontId="1" type="noConversion"/>
  </si>
  <si>
    <t>U-资源密度</t>
  </si>
  <si>
    <t>U-资源密度</t>
    <phoneticPr fontId="1" type="noConversion"/>
  </si>
  <si>
    <t>U-服务能力</t>
  </si>
  <si>
    <t>U-服务能力</t>
    <phoneticPr fontId="1" type="noConversion"/>
  </si>
  <si>
    <t>U-经济水平</t>
  </si>
  <si>
    <t>U-经济水平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</si>
</sst>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0.00_ "/>
    <numFmt numFmtId="177" formatCode="0.0000_ "/>
    <numFmt numFmtId="178" formatCode="0_);[Red]\(0\)"/>
    <numFmt numFmtId="179" formatCode="0_ "/>
    <numFmt numFmtId="180" formatCode="0.00_);[Red]\(0.00\)"/>
    <numFmt numFmtId="181" formatCode="0.000000_ "/>
    <numFmt numFmtId="182" formatCode="0.000000;[Red]0.000000"/>
    <numFmt numFmtId="183" formatCode="0.0_ "/>
    <numFmt numFmtId="184" formatCode="0.000_ "/>
    <numFmt numFmtId="185" formatCode="0.00000_ "/>
    <numFmt numFmtId="186" formatCode="0.00000_);[Red]\(0.00000\)"/>
    <numFmt numFmtId="187" formatCode="0.000000_);[Red]\(0.000000\)"/>
  </numFmts>
  <fonts count="21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</font>
    <font>
      <sz val="10"/>
      <color theme="1"/>
      <name val="等线"/>
      <family val="3"/>
      <charset val="134"/>
      <scheme val="minor"/>
    </font>
    <font>
      <sz val="10"/>
      <name val="Arial"/>
      <family val="2"/>
    </font>
    <font>
      <sz val="11"/>
      <color rgb="FFFF0000"/>
      <name val="等线"/>
      <family val="2"/>
      <scheme val="minor"/>
    </font>
    <font>
      <sz val="12"/>
      <color theme="1"/>
      <name val="宋体"/>
      <family val="3"/>
      <charset val="134"/>
    </font>
    <font>
      <sz val="12"/>
      <color rgb="FFFF0000"/>
      <name val="宋体"/>
      <family val="3"/>
      <charset val="134"/>
    </font>
    <font>
      <sz val="12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12"/>
      <color rgb="FF333333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10"/>
      <name val="Times New Roman"/>
      <family val="1"/>
    </font>
    <font>
      <sz val="12"/>
      <color rgb="FF333333"/>
      <name val="Times New Roman"/>
      <family val="1"/>
    </font>
    <font>
      <sz val="12"/>
      <color theme="1"/>
      <name val="Times New Roman"/>
      <family val="1"/>
    </font>
    <font>
      <sz val="10"/>
      <color rgb="FF333333"/>
      <name val="Times New Roman"/>
      <family val="1"/>
    </font>
    <font>
      <sz val="10"/>
      <color theme="1"/>
      <name val="Times New Roman"/>
      <family val="1"/>
    </font>
    <font>
      <u/>
      <sz val="12"/>
      <color indexed="12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4" fillId="0" borderId="0"/>
    <xf numFmtId="0" fontId="13" fillId="0" borderId="0">
      <alignment vertical="center"/>
    </xf>
    <xf numFmtId="0" fontId="9" fillId="0" borderId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>
      <alignment vertical="center"/>
    </xf>
  </cellStyleXfs>
  <cellXfs count="4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79" fontId="0" fillId="0" borderId="0" xfId="0" applyNumberFormat="1" applyAlignment="1">
      <alignment horizontal="center"/>
    </xf>
    <xf numFmtId="176" fontId="0" fillId="0" borderId="0" xfId="0" applyNumberFormat="1"/>
    <xf numFmtId="184" fontId="0" fillId="0" borderId="0" xfId="0" applyNumberFormat="1"/>
    <xf numFmtId="0" fontId="0" fillId="0" borderId="0" xfId="0" applyFill="1"/>
    <xf numFmtId="185" fontId="0" fillId="0" borderId="0" xfId="0" applyNumberFormat="1" applyFill="1" applyAlignment="1">
      <alignment vertical="center"/>
    </xf>
    <xf numFmtId="176" fontId="3" fillId="0" borderId="0" xfId="0" applyNumberFormat="1" applyFont="1" applyFill="1" applyAlignment="1">
      <alignment horizontal="center" wrapText="1"/>
    </xf>
    <xf numFmtId="0" fontId="0" fillId="0" borderId="0" xfId="0" applyFill="1" applyAlignment="1">
      <alignment vertical="center"/>
    </xf>
    <xf numFmtId="186" fontId="0" fillId="0" borderId="0" xfId="0" applyNumberFormat="1" applyFill="1" applyAlignment="1">
      <alignment vertic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/>
    </xf>
    <xf numFmtId="177" fontId="0" fillId="0" borderId="0" xfId="0" applyNumberFormat="1" applyFill="1"/>
    <xf numFmtId="0" fontId="0" fillId="0" borderId="0" xfId="0" applyFill="1" applyAlignment="1">
      <alignment horizontal="center" wrapText="1"/>
    </xf>
    <xf numFmtId="181" fontId="0" fillId="0" borderId="0" xfId="0" applyNumberFormat="1" applyFill="1"/>
    <xf numFmtId="183" fontId="0" fillId="0" borderId="0" xfId="0" applyNumberFormat="1" applyFill="1"/>
    <xf numFmtId="0" fontId="0" fillId="0" borderId="0" xfId="0" applyFill="1" applyAlignment="1">
      <alignment horizontal="center" vertical="center"/>
    </xf>
    <xf numFmtId="187" fontId="0" fillId="0" borderId="0" xfId="0" applyNumberFormat="1" applyFill="1" applyAlignment="1">
      <alignment horizontal="center" vertical="center"/>
    </xf>
    <xf numFmtId="179" fontId="0" fillId="0" borderId="0" xfId="0" applyNumberFormat="1" applyFill="1" applyAlignment="1">
      <alignment horizontal="center"/>
    </xf>
    <xf numFmtId="178" fontId="0" fillId="0" borderId="0" xfId="0" applyNumberFormat="1" applyFill="1" applyAlignment="1">
      <alignment horizontal="center"/>
    </xf>
    <xf numFmtId="180" fontId="17" fillId="0" borderId="0" xfId="0" applyNumberFormat="1" applyFont="1" applyFill="1" applyAlignment="1">
      <alignment vertical="center"/>
    </xf>
    <xf numFmtId="176" fontId="0" fillId="0" borderId="0" xfId="0" applyNumberFormat="1" applyFill="1"/>
    <xf numFmtId="180" fontId="10" fillId="0" borderId="0" xfId="0" applyNumberFormat="1" applyFont="1" applyFill="1" applyAlignment="1">
      <alignment vertical="center"/>
    </xf>
    <xf numFmtId="180" fontId="9" fillId="0" borderId="0" xfId="0" applyNumberFormat="1" applyFont="1" applyFill="1" applyAlignment="1">
      <alignment horizontal="right" vertical="center"/>
    </xf>
    <xf numFmtId="179" fontId="0" fillId="0" borderId="0" xfId="0" applyNumberFormat="1" applyFill="1"/>
    <xf numFmtId="178" fontId="5" fillId="0" borderId="0" xfId="0" applyNumberFormat="1" applyFont="1" applyFill="1" applyAlignment="1">
      <alignment horizontal="center"/>
    </xf>
    <xf numFmtId="180" fontId="0" fillId="0" borderId="0" xfId="0" applyNumberFormat="1" applyFill="1" applyAlignment="1">
      <alignment horizontal="center"/>
    </xf>
    <xf numFmtId="182" fontId="0" fillId="0" borderId="0" xfId="0" applyNumberFormat="1" applyFill="1"/>
    <xf numFmtId="180" fontId="18" fillId="0" borderId="0" xfId="0" applyNumberFormat="1" applyFont="1" applyFill="1" applyAlignment="1">
      <alignment vertical="center"/>
    </xf>
    <xf numFmtId="180" fontId="11" fillId="0" borderId="0" xfId="0" applyNumberFormat="1" applyFont="1" applyFill="1" applyAlignment="1">
      <alignment vertical="center"/>
    </xf>
    <xf numFmtId="180" fontId="17" fillId="0" borderId="0" xfId="0" applyNumberFormat="1" applyFont="1" applyFill="1" applyAlignment="1">
      <alignment vertical="center" wrapText="1"/>
    </xf>
    <xf numFmtId="187" fontId="8" fillId="0" borderId="0" xfId="0" applyNumberFormat="1" applyFont="1" applyFill="1" applyAlignment="1">
      <alignment horizontal="center" vertical="center"/>
    </xf>
    <xf numFmtId="180" fontId="15" fillId="0" borderId="0" xfId="0" applyNumberFormat="1" applyFont="1" applyFill="1" applyAlignment="1">
      <alignment vertical="center"/>
    </xf>
    <xf numFmtId="180" fontId="16" fillId="0" borderId="0" xfId="0" applyNumberFormat="1" applyFont="1" applyFill="1" applyAlignment="1">
      <alignment vertical="center"/>
    </xf>
    <xf numFmtId="180" fontId="6" fillId="0" borderId="0" xfId="0" applyNumberFormat="1" applyFont="1" applyFill="1" applyAlignment="1">
      <alignment vertical="center"/>
    </xf>
    <xf numFmtId="180" fontId="0" fillId="0" borderId="0" xfId="0" applyNumberFormat="1" applyFill="1" applyAlignment="1">
      <alignment vertical="center"/>
    </xf>
    <xf numFmtId="187" fontId="9" fillId="0" borderId="0" xfId="0" applyNumberFormat="1" applyFont="1" applyFill="1" applyAlignment="1">
      <alignment horizontal="center" vertical="center" wrapText="1"/>
    </xf>
    <xf numFmtId="180" fontId="10" fillId="0" borderId="0" xfId="0" applyNumberFormat="1" applyFont="1" applyFill="1" applyAlignment="1">
      <alignment vertical="center" wrapText="1"/>
    </xf>
    <xf numFmtId="180" fontId="15" fillId="0" borderId="0" xfId="0" applyNumberFormat="1" applyFont="1" applyFill="1" applyAlignment="1">
      <alignment vertical="center" wrapText="1"/>
    </xf>
    <xf numFmtId="0" fontId="16" fillId="0" borderId="0" xfId="0" applyFont="1" applyFill="1" applyAlignment="1">
      <alignment vertical="center"/>
    </xf>
    <xf numFmtId="180" fontId="12" fillId="0" borderId="0" xfId="0" applyNumberFormat="1" applyFont="1" applyFill="1" applyAlignment="1">
      <alignment horizontal="right" vertical="center"/>
    </xf>
    <xf numFmtId="180" fontId="14" fillId="0" borderId="0" xfId="0" applyNumberFormat="1" applyFont="1" applyFill="1" applyAlignment="1">
      <alignment horizontal="right" vertical="center"/>
    </xf>
    <xf numFmtId="180" fontId="7" fillId="0" borderId="0" xfId="0" applyNumberFormat="1" applyFont="1" applyFill="1" applyAlignment="1">
      <alignment vertical="center"/>
    </xf>
  </cellXfs>
  <cellStyles count="6">
    <cellStyle name="常规" xfId="0" builtinId="0"/>
    <cellStyle name="常规 2" xfId="1" xr:uid="{B2583270-7D27-4BDD-A1B1-14FA9B4CA64D}"/>
    <cellStyle name="常规 3" xfId="2" xr:uid="{54549D35-1BEF-42A1-9C07-9CB0DC1E1FDB}"/>
    <cellStyle name="常规 4" xfId="3" xr:uid="{691CBD60-BE27-4C45-9547-FFCA6EE22479}"/>
    <cellStyle name="常规 5" xfId="5" xr:uid="{AF2F4363-7D70-4D82-9A2E-F52DE692AFC3}"/>
    <cellStyle name="超链接 2" xfId="4" xr:uid="{F8CE4F8B-F0F2-4B34-BD5B-8152398B28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43"/>
  <sheetViews>
    <sheetView tabSelected="1" zoomScale="85" zoomScaleNormal="85" workbookViewId="0">
      <selection activeCell="N342" sqref="A1:AF342"/>
    </sheetView>
  </sheetViews>
  <sheetFormatPr defaultRowHeight="14.25" x14ac:dyDescent="0.2"/>
  <cols>
    <col min="1" max="1" width="7.625" customWidth="1"/>
    <col min="2" max="2" width="7.25" customWidth="1"/>
    <col min="3" max="3" width="11.375" style="1" bestFit="1" customWidth="1"/>
    <col min="5" max="5" width="7" customWidth="1"/>
    <col min="6" max="6" width="9.375" style="1" bestFit="1" customWidth="1"/>
    <col min="7" max="8" width="7" style="1" customWidth="1"/>
    <col min="9" max="9" width="13.125" customWidth="1"/>
    <col min="10" max="12" width="9.375" bestFit="1" customWidth="1"/>
    <col min="13" max="13" width="14.375" style="1" customWidth="1"/>
    <col min="14" max="14" width="11.75" customWidth="1"/>
    <col min="15" max="15" width="12.75" customWidth="1"/>
    <col min="16" max="16" width="11.125" customWidth="1"/>
    <col min="18" max="20" width="7.5" customWidth="1"/>
    <col min="22" max="22" width="9" style="1"/>
    <col min="23" max="23" width="9.625" customWidth="1"/>
    <col min="24" max="24" width="10.5" customWidth="1"/>
    <col min="29" max="29" width="10.25" customWidth="1"/>
  </cols>
  <sheetData>
    <row r="1" spans="1:32" x14ac:dyDescent="0.2">
      <c r="A1" s="9" t="s">
        <v>0</v>
      </c>
      <c r="B1" s="9" t="s">
        <v>1</v>
      </c>
      <c r="C1" s="11" t="s">
        <v>61</v>
      </c>
      <c r="D1" s="11" t="s">
        <v>62</v>
      </c>
      <c r="E1" s="11" t="s">
        <v>63</v>
      </c>
      <c r="F1" s="11" t="s">
        <v>64</v>
      </c>
      <c r="G1" s="11" t="s">
        <v>65</v>
      </c>
      <c r="H1" s="11" t="s">
        <v>66</v>
      </c>
      <c r="I1" s="11" t="s">
        <v>67</v>
      </c>
      <c r="J1" s="11" t="s">
        <v>33</v>
      </c>
      <c r="K1" s="11" t="s">
        <v>34</v>
      </c>
      <c r="L1" s="11" t="s">
        <v>35</v>
      </c>
      <c r="M1" s="11" t="s">
        <v>36</v>
      </c>
      <c r="N1" s="11" t="s">
        <v>37</v>
      </c>
      <c r="O1" s="11" t="s">
        <v>68</v>
      </c>
      <c r="P1" s="11" t="s">
        <v>69</v>
      </c>
      <c r="Q1" s="11" t="s">
        <v>38</v>
      </c>
      <c r="R1" s="11" t="s">
        <v>39</v>
      </c>
      <c r="S1" s="11" t="s">
        <v>40</v>
      </c>
      <c r="T1" s="11" t="s">
        <v>41</v>
      </c>
      <c r="U1" s="11" t="s">
        <v>42</v>
      </c>
      <c r="V1" s="11" t="s">
        <v>43</v>
      </c>
      <c r="W1" s="11" t="s">
        <v>47</v>
      </c>
      <c r="X1" s="11" t="s">
        <v>48</v>
      </c>
      <c r="Y1" s="11" t="s">
        <v>49</v>
      </c>
      <c r="Z1" s="11" t="s">
        <v>50</v>
      </c>
      <c r="AA1" s="11" t="s">
        <v>54</v>
      </c>
      <c r="AB1" s="11" t="s">
        <v>55</v>
      </c>
      <c r="AC1" s="11" t="s">
        <v>56</v>
      </c>
      <c r="AD1" s="11" t="s">
        <v>57</v>
      </c>
      <c r="AE1" s="11" t="s">
        <v>58</v>
      </c>
      <c r="AF1" s="11" t="s">
        <v>59</v>
      </c>
    </row>
    <row r="2" spans="1:32" x14ac:dyDescent="0.2">
      <c r="A2" s="12" t="s">
        <v>2</v>
      </c>
      <c r="B2" s="6">
        <v>2010</v>
      </c>
      <c r="C2" s="18">
        <v>1.7020967662230655</v>
      </c>
      <c r="D2" s="19">
        <v>644</v>
      </c>
      <c r="E2" s="19">
        <v>905</v>
      </c>
      <c r="F2" s="11">
        <v>18</v>
      </c>
      <c r="G2" s="20">
        <v>41</v>
      </c>
      <c r="H2" s="20">
        <v>20</v>
      </c>
      <c r="I2" s="21">
        <v>18390.099999999999</v>
      </c>
      <c r="J2" s="21">
        <v>490.07</v>
      </c>
      <c r="K2" s="22">
        <f>K33*(1-((K157/K33)^(1/4)-1)/100)</f>
        <v>197.35721832658564</v>
      </c>
      <c r="L2" s="6">
        <v>499.5</v>
      </c>
      <c r="M2" s="11">
        <v>429.6</v>
      </c>
      <c r="N2" s="23">
        <v>2425.1</v>
      </c>
      <c r="O2" s="24">
        <v>50.446100000000001</v>
      </c>
      <c r="P2" s="6">
        <v>93.025300000000001</v>
      </c>
      <c r="Q2" s="25">
        <v>18959.590660484126</v>
      </c>
      <c r="R2" s="6">
        <v>1200</v>
      </c>
      <c r="S2" s="6">
        <v>21114</v>
      </c>
      <c r="T2" s="6">
        <v>5630</v>
      </c>
      <c r="U2" s="6">
        <v>1227.3399999999999</v>
      </c>
      <c r="V2" s="11">
        <v>3.54</v>
      </c>
      <c r="W2" s="11">
        <f>0+7</f>
        <v>7</v>
      </c>
      <c r="X2" s="14">
        <v>587106</v>
      </c>
      <c r="Y2" s="26">
        <v>2</v>
      </c>
      <c r="Z2" s="27">
        <v>161.69300000000001</v>
      </c>
      <c r="AA2" s="14">
        <v>2137</v>
      </c>
      <c r="AB2" s="15">
        <v>0.24532741935483873</v>
      </c>
      <c r="AC2" s="13">
        <v>1797.0238095238096</v>
      </c>
      <c r="AD2" s="15">
        <v>0.44274728928176793</v>
      </c>
      <c r="AE2" s="28">
        <v>0.13980618449214541</v>
      </c>
      <c r="AF2" s="6">
        <v>0.56233874408305062</v>
      </c>
    </row>
    <row r="3" spans="1:32" x14ac:dyDescent="0.2">
      <c r="A3" s="12" t="s">
        <v>3</v>
      </c>
      <c r="B3" s="6">
        <v>2010</v>
      </c>
      <c r="C3" s="18">
        <v>0.53403243978817017</v>
      </c>
      <c r="D3" s="19">
        <v>99</v>
      </c>
      <c r="E3" s="19">
        <v>310</v>
      </c>
      <c r="F3" s="11">
        <v>36</v>
      </c>
      <c r="G3" s="20">
        <v>18</v>
      </c>
      <c r="H3" s="20">
        <v>19</v>
      </c>
      <c r="I3" s="21">
        <v>6117.5</v>
      </c>
      <c r="J3" s="21">
        <v>166.07</v>
      </c>
      <c r="K3" s="22">
        <f t="shared" ref="K3:K32" si="0">K34*(1-((K158/K34)^(1/4)-1)/100)</f>
        <v>131.20766660716095</v>
      </c>
      <c r="L3" s="6">
        <v>400.7</v>
      </c>
      <c r="M3" s="11">
        <v>318.3</v>
      </c>
      <c r="N3" s="23">
        <v>1151.9000000000001</v>
      </c>
      <c r="O3" s="24">
        <v>14.1951</v>
      </c>
      <c r="P3" s="6">
        <v>87.483699999999999</v>
      </c>
      <c r="Q3" s="25">
        <v>5813.4444635354921</v>
      </c>
      <c r="R3" s="6">
        <v>800</v>
      </c>
      <c r="S3" s="6">
        <v>14832</v>
      </c>
      <c r="T3" s="6">
        <v>396</v>
      </c>
      <c r="U3" s="6">
        <v>433.29599999999999</v>
      </c>
      <c r="V3" s="11">
        <v>2.0099999999999998</v>
      </c>
      <c r="W3" s="11">
        <f>0+4</f>
        <v>4</v>
      </c>
      <c r="X3" s="14">
        <v>429224</v>
      </c>
      <c r="Y3" s="20">
        <v>1</v>
      </c>
      <c r="Z3" s="27">
        <v>56.347999999999999</v>
      </c>
      <c r="AA3" s="14">
        <v>391</v>
      </c>
      <c r="AB3" s="15">
        <v>0.15003873873873874</v>
      </c>
      <c r="AC3" s="13">
        <v>699.09090909090901</v>
      </c>
      <c r="AD3" s="15">
        <v>6.3467139032258063E-2</v>
      </c>
      <c r="AE3" s="28">
        <v>0.25621313603060747</v>
      </c>
      <c r="AF3" s="6">
        <v>0.34440590803085575</v>
      </c>
    </row>
    <row r="4" spans="1:32" x14ac:dyDescent="0.2">
      <c r="A4" s="12" t="s">
        <v>4</v>
      </c>
      <c r="B4" s="6">
        <v>2010</v>
      </c>
      <c r="C4" s="18">
        <v>1.1390430468307053</v>
      </c>
      <c r="D4" s="19">
        <v>198</v>
      </c>
      <c r="E4" s="19">
        <v>1148</v>
      </c>
      <c r="F4" s="11">
        <v>284</v>
      </c>
      <c r="G4" s="20">
        <v>65</v>
      </c>
      <c r="H4" s="20">
        <v>177</v>
      </c>
      <c r="I4" s="29">
        <v>14851</v>
      </c>
      <c r="J4" s="21">
        <v>97.74</v>
      </c>
      <c r="K4" s="22">
        <f t="shared" si="0"/>
        <v>238.44804399147446</v>
      </c>
      <c r="L4" s="6">
        <v>1246</v>
      </c>
      <c r="M4" s="11">
        <v>4948.2</v>
      </c>
      <c r="N4" s="23">
        <v>890.84</v>
      </c>
      <c r="O4" s="24">
        <v>3.5070999999999999</v>
      </c>
      <c r="P4" s="6">
        <v>191.4074</v>
      </c>
      <c r="Q4" s="25">
        <v>10969.183455093153</v>
      </c>
      <c r="R4" s="6">
        <v>4900</v>
      </c>
      <c r="S4" s="6">
        <v>154344</v>
      </c>
      <c r="T4" s="6">
        <v>156.80000000000001</v>
      </c>
      <c r="U4" s="6">
        <v>1351.6338000000001</v>
      </c>
      <c r="V4" s="11">
        <v>4.22</v>
      </c>
      <c r="W4" s="11">
        <v>0</v>
      </c>
      <c r="X4" s="14">
        <v>1105118</v>
      </c>
      <c r="Y4" s="20">
        <v>12</v>
      </c>
      <c r="Z4" s="27">
        <v>70.307000000000002</v>
      </c>
      <c r="AA4" s="14">
        <v>358</v>
      </c>
      <c r="AB4" s="15">
        <v>0.13654105263157895</v>
      </c>
      <c r="AC4" s="13">
        <v>78</v>
      </c>
      <c r="AD4" s="15">
        <v>2.2488663588850176E-2</v>
      </c>
      <c r="AE4" s="28">
        <v>0.16454870396730897</v>
      </c>
      <c r="AF4" s="6">
        <v>0.11592256625956519</v>
      </c>
    </row>
    <row r="5" spans="1:32" x14ac:dyDescent="0.2">
      <c r="A5" s="12" t="s">
        <v>5</v>
      </c>
      <c r="B5" s="6">
        <v>2010</v>
      </c>
      <c r="C5" s="18">
        <v>0.9136839883655733</v>
      </c>
      <c r="D5" s="19">
        <v>255</v>
      </c>
      <c r="E5" s="19">
        <v>755</v>
      </c>
      <c r="F5" s="11">
        <v>342</v>
      </c>
      <c r="G5" s="20">
        <v>89</v>
      </c>
      <c r="H5" s="20">
        <v>131</v>
      </c>
      <c r="I5" s="21">
        <v>12497</v>
      </c>
      <c r="J5" s="21">
        <v>130.29</v>
      </c>
      <c r="K5" s="22">
        <f t="shared" si="0"/>
        <v>415.67957003214752</v>
      </c>
      <c r="L5" s="6">
        <v>1081.5</v>
      </c>
      <c r="M5" s="11">
        <v>5755</v>
      </c>
      <c r="N5" s="23">
        <v>1052.26</v>
      </c>
      <c r="O5" s="24">
        <v>4.6459999999999999</v>
      </c>
      <c r="P5" s="6">
        <v>143.72900000000001</v>
      </c>
      <c r="Q5" s="25">
        <v>7353.9495480517435</v>
      </c>
      <c r="R5" s="6">
        <v>3800</v>
      </c>
      <c r="S5" s="6">
        <v>131644</v>
      </c>
      <c r="T5" s="6">
        <v>642.99009999999998</v>
      </c>
      <c r="U5" s="6">
        <v>735.92570000000001</v>
      </c>
      <c r="V5" s="11">
        <v>3.32</v>
      </c>
      <c r="W5" s="11">
        <f>0+1</f>
        <v>1</v>
      </c>
      <c r="X5" s="14">
        <v>562924</v>
      </c>
      <c r="Y5" s="20">
        <v>16</v>
      </c>
      <c r="Z5" s="27">
        <v>78</v>
      </c>
      <c r="AA5" s="14">
        <v>490</v>
      </c>
      <c r="AB5" s="15">
        <v>0.13603453608247423</v>
      </c>
      <c r="AC5" s="13">
        <v>93.6</v>
      </c>
      <c r="AD5" s="15">
        <v>2.8057269801324503E-2</v>
      </c>
      <c r="AE5" s="28">
        <v>0.3286338488301993</v>
      </c>
      <c r="AF5" s="6">
        <v>0.34354112499207307</v>
      </c>
    </row>
    <row r="6" spans="1:32" x14ac:dyDescent="0.2">
      <c r="A6" s="12" t="s">
        <v>6</v>
      </c>
      <c r="B6" s="6">
        <v>2010</v>
      </c>
      <c r="C6" s="18">
        <v>0.6563243629471508</v>
      </c>
      <c r="D6" s="19">
        <v>239</v>
      </c>
      <c r="E6" s="19">
        <v>677</v>
      </c>
      <c r="F6" s="11">
        <v>123</v>
      </c>
      <c r="G6" s="20">
        <v>54</v>
      </c>
      <c r="H6" s="20">
        <v>116</v>
      </c>
      <c r="I6" s="21">
        <v>4477.55</v>
      </c>
      <c r="J6" s="21">
        <v>142.80000000000001</v>
      </c>
      <c r="K6" s="22">
        <f t="shared" si="0"/>
        <v>305.05684553338165</v>
      </c>
      <c r="L6" s="6">
        <v>583.9</v>
      </c>
      <c r="M6" s="11">
        <v>1623.2</v>
      </c>
      <c r="N6" s="23">
        <v>692.92</v>
      </c>
      <c r="O6" s="24">
        <v>6.0190000000000001</v>
      </c>
      <c r="P6" s="6">
        <v>202.78489999999999</v>
      </c>
      <c r="Q6" s="25">
        <v>4699.4277385386831</v>
      </c>
      <c r="R6" s="6">
        <v>8900</v>
      </c>
      <c r="S6" s="6">
        <v>157994</v>
      </c>
      <c r="T6" s="6">
        <v>377</v>
      </c>
      <c r="U6" s="6">
        <v>601.37040000000002</v>
      </c>
      <c r="V6" s="11">
        <v>4.7300000000000004</v>
      </c>
      <c r="W6" s="11">
        <v>0</v>
      </c>
      <c r="X6" s="14">
        <v>371388</v>
      </c>
      <c r="Y6" s="20">
        <v>9</v>
      </c>
      <c r="Z6" s="27">
        <v>112.982</v>
      </c>
      <c r="AA6" s="14">
        <v>454</v>
      </c>
      <c r="AB6" s="15">
        <v>0.12267747747747747</v>
      </c>
      <c r="AC6" s="13">
        <v>7.5272727272727273</v>
      </c>
      <c r="AD6" s="15">
        <v>2.0060452584933528E-2</v>
      </c>
      <c r="AE6" s="28">
        <v>0.19216830165865326</v>
      </c>
      <c r="AF6" s="6">
        <v>0.18007323846739906</v>
      </c>
    </row>
    <row r="7" spans="1:32" x14ac:dyDescent="0.2">
      <c r="A7" s="12" t="s">
        <v>7</v>
      </c>
      <c r="B7" s="6">
        <v>2010</v>
      </c>
      <c r="C7" s="18">
        <v>1.2616814624889319</v>
      </c>
      <c r="D7" s="19">
        <v>432</v>
      </c>
      <c r="E7" s="19">
        <v>1145</v>
      </c>
      <c r="F7" s="11">
        <v>239</v>
      </c>
      <c r="G7" s="20">
        <v>61</v>
      </c>
      <c r="H7" s="20">
        <v>122</v>
      </c>
      <c r="I7" s="21">
        <v>28278</v>
      </c>
      <c r="J7" s="21">
        <v>361.8</v>
      </c>
      <c r="K7" s="22">
        <f t="shared" si="0"/>
        <v>313.75150928702988</v>
      </c>
      <c r="L7" s="6">
        <v>1033.5999999999999</v>
      </c>
      <c r="M7" s="11">
        <v>811</v>
      </c>
      <c r="N7" s="30">
        <v>2533.4</v>
      </c>
      <c r="O7" s="24">
        <v>22.593299999999999</v>
      </c>
      <c r="P7" s="6">
        <v>280.96929999999998</v>
      </c>
      <c r="Q7" s="25">
        <v>7801.4494000099785</v>
      </c>
      <c r="R7" s="6">
        <v>4300</v>
      </c>
      <c r="S7" s="6">
        <v>101545</v>
      </c>
      <c r="T7" s="6">
        <v>754</v>
      </c>
      <c r="U7" s="6">
        <v>1171.6310000000001</v>
      </c>
      <c r="V7" s="11">
        <v>2.99</v>
      </c>
      <c r="W7" s="11">
        <f>0+5</f>
        <v>5</v>
      </c>
      <c r="X7" s="14">
        <v>880247</v>
      </c>
      <c r="Y7" s="20">
        <v>11</v>
      </c>
      <c r="Z7" s="27">
        <v>113.43</v>
      </c>
      <c r="AA7" s="14">
        <v>666</v>
      </c>
      <c r="AB7" s="15">
        <v>0.16331739961759084</v>
      </c>
      <c r="AC7" s="13">
        <v>162.19999999999999</v>
      </c>
      <c r="AD7" s="15">
        <v>4.5434012489082964E-2</v>
      </c>
      <c r="AE7" s="28">
        <v>0.28209521994634768</v>
      </c>
      <c r="AF7" s="6">
        <v>0.32820306106245495</v>
      </c>
    </row>
    <row r="8" spans="1:32" x14ac:dyDescent="0.2">
      <c r="A8" s="12" t="s">
        <v>8</v>
      </c>
      <c r="B8" s="6">
        <v>2010</v>
      </c>
      <c r="C8" s="18">
        <v>0.87854203100457584</v>
      </c>
      <c r="D8" s="19">
        <v>207</v>
      </c>
      <c r="E8" s="19">
        <v>521</v>
      </c>
      <c r="F8" s="11">
        <v>68</v>
      </c>
      <c r="G8" s="20">
        <v>57</v>
      </c>
      <c r="H8" s="20">
        <v>77</v>
      </c>
      <c r="I8" s="21">
        <v>6408.89</v>
      </c>
      <c r="J8" s="21">
        <v>82.01</v>
      </c>
      <c r="K8" s="22">
        <f t="shared" si="0"/>
        <v>243.64643083202952</v>
      </c>
      <c r="L8" s="6">
        <v>507.8</v>
      </c>
      <c r="M8" s="11">
        <v>885.9</v>
      </c>
      <c r="N8" s="30">
        <v>712.39</v>
      </c>
      <c r="O8" s="24">
        <v>3.0491999999999999</v>
      </c>
      <c r="P8" s="6">
        <v>218.90809999999999</v>
      </c>
      <c r="Q8" s="25">
        <v>4134.4996741261148</v>
      </c>
      <c r="R8" s="6">
        <v>4000</v>
      </c>
      <c r="S8" s="6">
        <v>90437</v>
      </c>
      <c r="T8" s="6">
        <v>296</v>
      </c>
      <c r="U8" s="6">
        <v>613.17340000000002</v>
      </c>
      <c r="V8" s="11">
        <v>4.53</v>
      </c>
      <c r="W8" s="11">
        <v>0</v>
      </c>
      <c r="X8" s="14">
        <v>544392</v>
      </c>
      <c r="Y8" s="20">
        <v>7</v>
      </c>
      <c r="Z8" s="27">
        <v>90.326999999999998</v>
      </c>
      <c r="AA8" s="14">
        <v>209</v>
      </c>
      <c r="AB8" s="15">
        <v>0.1181288209606987</v>
      </c>
      <c r="AC8" s="13">
        <v>43.222222222222221</v>
      </c>
      <c r="AD8" s="15">
        <v>1.8732361036468331E-2</v>
      </c>
      <c r="AE8" s="28">
        <v>0.10065537864721588</v>
      </c>
      <c r="AF8" s="6">
        <v>0.23832644964063873</v>
      </c>
    </row>
    <row r="9" spans="1:32" x14ac:dyDescent="0.2">
      <c r="A9" s="12" t="s">
        <v>9</v>
      </c>
      <c r="B9" s="6">
        <v>2010</v>
      </c>
      <c r="C9" s="18">
        <v>0.79664748904604366</v>
      </c>
      <c r="D9" s="19">
        <v>246</v>
      </c>
      <c r="E9" s="19">
        <v>601</v>
      </c>
      <c r="F9" s="11">
        <v>89</v>
      </c>
      <c r="G9" s="20">
        <v>76</v>
      </c>
      <c r="H9" s="20">
        <v>146</v>
      </c>
      <c r="I9" s="21">
        <v>15702</v>
      </c>
      <c r="J9" s="21">
        <v>172.42</v>
      </c>
      <c r="K9" s="22">
        <f t="shared" si="0"/>
        <v>261.7407976414076</v>
      </c>
      <c r="L9" s="6">
        <v>716.3</v>
      </c>
      <c r="M9" s="11">
        <v>818.4</v>
      </c>
      <c r="N9" s="23">
        <v>832</v>
      </c>
      <c r="O9" s="24">
        <v>7.625</v>
      </c>
      <c r="P9" s="6">
        <v>163.9006</v>
      </c>
      <c r="Q9" s="25">
        <v>4145.3786689703757</v>
      </c>
      <c r="R9" s="6">
        <v>5800</v>
      </c>
      <c r="S9" s="6">
        <v>151945</v>
      </c>
      <c r="T9" s="6">
        <v>851</v>
      </c>
      <c r="U9" s="6">
        <v>745.58320000000003</v>
      </c>
      <c r="V9" s="11">
        <v>6.56</v>
      </c>
      <c r="W9" s="11">
        <f>0+2</f>
        <v>2</v>
      </c>
      <c r="X9" s="14">
        <v>719117</v>
      </c>
      <c r="Y9" s="20">
        <v>2</v>
      </c>
      <c r="Z9" s="27">
        <v>74.631</v>
      </c>
      <c r="AA9" s="14">
        <v>237</v>
      </c>
      <c r="AB9" s="15">
        <v>0.1172090909090909</v>
      </c>
      <c r="AC9" s="13">
        <v>18.782608695652176</v>
      </c>
      <c r="AD9" s="15">
        <v>3.6397868552412643E-2</v>
      </c>
      <c r="AE9" s="28">
        <v>0.33850896881521825</v>
      </c>
      <c r="AF9" s="6">
        <v>0.25586514510803454</v>
      </c>
    </row>
    <row r="10" spans="1:32" x14ac:dyDescent="0.2">
      <c r="A10" s="12" t="s">
        <v>10</v>
      </c>
      <c r="B10" s="6">
        <v>2010</v>
      </c>
      <c r="C10" s="18">
        <v>0.73011489712268596</v>
      </c>
      <c r="D10" s="19">
        <v>291</v>
      </c>
      <c r="E10" s="19">
        <v>867</v>
      </c>
      <c r="F10" s="11">
        <v>89</v>
      </c>
      <c r="G10" s="20">
        <v>27</v>
      </c>
      <c r="H10" s="20">
        <v>27</v>
      </c>
      <c r="I10" s="21">
        <v>22432.05</v>
      </c>
      <c r="J10" s="21">
        <v>733.72</v>
      </c>
      <c r="K10" s="22">
        <f t="shared" si="0"/>
        <v>292.25630830403219</v>
      </c>
      <c r="L10" s="6">
        <v>624.6</v>
      </c>
      <c r="M10" s="11">
        <v>1036.7</v>
      </c>
      <c r="N10" s="23">
        <v>2522.9</v>
      </c>
      <c r="O10" s="24">
        <v>63.409199999999998</v>
      </c>
      <c r="P10" s="6">
        <v>1692.2981</v>
      </c>
      <c r="Q10" s="25">
        <v>10935.603486814916</v>
      </c>
      <c r="R10" s="6">
        <v>400</v>
      </c>
      <c r="S10" s="6">
        <v>11974</v>
      </c>
      <c r="T10" s="6">
        <v>3642</v>
      </c>
      <c r="U10" s="6">
        <v>1275.2361000000001</v>
      </c>
      <c r="V10" s="11">
        <v>2.62</v>
      </c>
      <c r="W10" s="11">
        <f>0+4</f>
        <v>4</v>
      </c>
      <c r="X10" s="14">
        <v>515661</v>
      </c>
      <c r="Y10" s="20">
        <v>2</v>
      </c>
      <c r="Z10" s="27">
        <v>186.26599999999999</v>
      </c>
      <c r="AA10" s="14">
        <v>1279</v>
      </c>
      <c r="AB10" s="15">
        <v>0.38192928942807625</v>
      </c>
      <c r="AC10" s="13">
        <v>2389.6551724137935</v>
      </c>
      <c r="AD10" s="15">
        <v>0.3436973925028835</v>
      </c>
      <c r="AE10" s="28">
        <v>2.2638977519573125</v>
      </c>
      <c r="AF10" s="6">
        <v>0.68326833495829276</v>
      </c>
    </row>
    <row r="11" spans="1:32" x14ac:dyDescent="0.2">
      <c r="A11" s="12" t="s">
        <v>11</v>
      </c>
      <c r="B11" s="6">
        <v>2010</v>
      </c>
      <c r="C11" s="18">
        <v>3.2762011493233039</v>
      </c>
      <c r="D11" s="19">
        <v>702</v>
      </c>
      <c r="E11" s="19">
        <v>1805</v>
      </c>
      <c r="F11" s="11">
        <v>408</v>
      </c>
      <c r="G11" s="20">
        <v>213</v>
      </c>
      <c r="H11" s="20">
        <v>118</v>
      </c>
      <c r="I11" s="21">
        <v>35518.6</v>
      </c>
      <c r="J11" s="21">
        <v>653.54999999999995</v>
      </c>
      <c r="K11" s="22">
        <f t="shared" si="0"/>
        <v>325.27884917121406</v>
      </c>
      <c r="L11" s="6">
        <v>4556.8</v>
      </c>
      <c r="M11" s="11">
        <v>3940.6</v>
      </c>
      <c r="N11" s="23">
        <v>4287.8599999999997</v>
      </c>
      <c r="O11" s="24">
        <v>47.834299999999999</v>
      </c>
      <c r="P11" s="6">
        <v>741.58579999999995</v>
      </c>
      <c r="Q11" s="25">
        <v>13461.275305769763</v>
      </c>
      <c r="R11" s="6">
        <v>1900</v>
      </c>
      <c r="S11" s="6">
        <v>150307</v>
      </c>
      <c r="T11" s="6">
        <v>476</v>
      </c>
      <c r="U11" s="6">
        <v>2328.7631000000001</v>
      </c>
      <c r="V11" s="11">
        <v>3.75</v>
      </c>
      <c r="W11" s="11">
        <f>0+8</f>
        <v>8</v>
      </c>
      <c r="X11" s="14">
        <v>1649430</v>
      </c>
      <c r="Y11" s="20">
        <v>10</v>
      </c>
      <c r="Z11" s="27">
        <v>163.12299999999999</v>
      </c>
      <c r="AA11" s="14">
        <v>1555</v>
      </c>
      <c r="AB11" s="15">
        <v>0.20552947019867548</v>
      </c>
      <c r="AC11" s="13">
        <v>440.6</v>
      </c>
      <c r="AD11" s="15">
        <v>0.10192505578947368</v>
      </c>
      <c r="AE11" s="28">
        <v>0.16000180486524695</v>
      </c>
      <c r="AF11" s="6">
        <v>0.40840254495580608</v>
      </c>
    </row>
    <row r="12" spans="1:32" x14ac:dyDescent="0.2">
      <c r="A12" s="12" t="s">
        <v>12</v>
      </c>
      <c r="B12" s="6">
        <v>2010</v>
      </c>
      <c r="C12" s="18">
        <v>2.7749873921757491</v>
      </c>
      <c r="D12" s="19">
        <v>814</v>
      </c>
      <c r="E12" s="19">
        <v>1639</v>
      </c>
      <c r="F12" s="11">
        <v>471</v>
      </c>
      <c r="G12" s="20">
        <v>100</v>
      </c>
      <c r="H12" s="20">
        <v>101</v>
      </c>
      <c r="I12" s="21">
        <v>29500</v>
      </c>
      <c r="J12" s="21">
        <v>684.71</v>
      </c>
      <c r="K12" s="22">
        <f t="shared" si="0"/>
        <v>560.90858648753249</v>
      </c>
      <c r="L12" s="6">
        <v>1957.2</v>
      </c>
      <c r="M12" s="11">
        <v>10573.3</v>
      </c>
      <c r="N12" s="23">
        <v>3046</v>
      </c>
      <c r="O12" s="24">
        <v>39.302</v>
      </c>
      <c r="P12" s="6">
        <v>808.36210000000005</v>
      </c>
      <c r="Q12" s="25">
        <v>13152.377813763505</v>
      </c>
      <c r="R12" s="6">
        <v>1800</v>
      </c>
      <c r="S12" s="6">
        <v>110177</v>
      </c>
      <c r="T12" s="6">
        <v>1520</v>
      </c>
      <c r="U12" s="6">
        <v>2101.8359999999998</v>
      </c>
      <c r="V12" s="11">
        <v>4.01</v>
      </c>
      <c r="W12" s="11">
        <f>0+13</f>
        <v>13</v>
      </c>
      <c r="X12" s="14">
        <v>884867</v>
      </c>
      <c r="Y12" s="20">
        <v>7</v>
      </c>
      <c r="Z12" s="27">
        <v>242.00200000000001</v>
      </c>
      <c r="AA12" s="14">
        <v>1003</v>
      </c>
      <c r="AB12" s="15">
        <v>0.2232779792746114</v>
      </c>
      <c r="AC12" s="13">
        <v>286.7</v>
      </c>
      <c r="AD12" s="15">
        <v>0.12548437230018303</v>
      </c>
      <c r="AE12" s="28">
        <v>0.13300397528400637</v>
      </c>
      <c r="AF12" s="6">
        <v>0.45609252375051629</v>
      </c>
    </row>
    <row r="13" spans="1:32" x14ac:dyDescent="0.2">
      <c r="A13" s="12" t="s">
        <v>13</v>
      </c>
      <c r="B13" s="6">
        <v>2010</v>
      </c>
      <c r="C13" s="18">
        <v>1.8573675646079695</v>
      </c>
      <c r="D13" s="19">
        <v>417</v>
      </c>
      <c r="E13" s="19">
        <v>904</v>
      </c>
      <c r="F13" s="11">
        <v>1255</v>
      </c>
      <c r="G13" s="20">
        <v>120</v>
      </c>
      <c r="H13" s="20">
        <v>120</v>
      </c>
      <c r="I13" s="21">
        <v>15349</v>
      </c>
      <c r="J13" s="21">
        <v>198.42</v>
      </c>
      <c r="K13" s="22">
        <f t="shared" si="0"/>
        <v>227.79402734345041</v>
      </c>
      <c r="L13" s="6">
        <v>1205.4000000000001</v>
      </c>
      <c r="M13" s="11">
        <v>10786.4</v>
      </c>
      <c r="N13" s="23">
        <v>1094.8</v>
      </c>
      <c r="O13" s="24">
        <v>7.0898000000000003</v>
      </c>
      <c r="P13" s="6">
        <v>440.36700000000002</v>
      </c>
      <c r="Q13" s="25">
        <v>7989.0415202785434</v>
      </c>
      <c r="R13" s="6">
        <v>2900</v>
      </c>
      <c r="S13" s="6">
        <v>149382</v>
      </c>
      <c r="T13" s="6">
        <v>208</v>
      </c>
      <c r="U13" s="6">
        <v>887.54660000000001</v>
      </c>
      <c r="V13" s="11">
        <v>2.5499999999999998</v>
      </c>
      <c r="W13" s="11">
        <v>0</v>
      </c>
      <c r="X13" s="14">
        <v>938954</v>
      </c>
      <c r="Y13" s="20">
        <v>11</v>
      </c>
      <c r="Z13" s="27">
        <v>76.813000000000002</v>
      </c>
      <c r="AA13" s="14">
        <v>593</v>
      </c>
      <c r="AB13" s="15">
        <v>0.1277306074766355</v>
      </c>
      <c r="AC13" s="13">
        <v>121.76923076923077</v>
      </c>
      <c r="AD13" s="15">
        <v>4.7917959402654871E-2</v>
      </c>
      <c r="AE13" s="28">
        <v>9.7544206515258483E-2</v>
      </c>
      <c r="AF13" s="6">
        <v>0.19303659477409182</v>
      </c>
    </row>
    <row r="14" spans="1:32" x14ac:dyDescent="0.2">
      <c r="A14" s="12" t="s">
        <v>14</v>
      </c>
      <c r="B14" s="6">
        <v>2010</v>
      </c>
      <c r="C14" s="18">
        <v>0.86928273950173673</v>
      </c>
      <c r="D14" s="19">
        <v>374</v>
      </c>
      <c r="E14" s="19">
        <v>718</v>
      </c>
      <c r="F14" s="11">
        <v>449</v>
      </c>
      <c r="G14" s="20">
        <v>94</v>
      </c>
      <c r="H14" s="20">
        <v>95</v>
      </c>
      <c r="I14" s="29">
        <v>11957</v>
      </c>
      <c r="J14" s="21">
        <v>368.14</v>
      </c>
      <c r="K14" s="22">
        <f t="shared" si="0"/>
        <v>204.6674640134122</v>
      </c>
      <c r="L14" s="6">
        <v>1600.2</v>
      </c>
      <c r="M14" s="11">
        <v>4100.2</v>
      </c>
      <c r="N14" s="23">
        <v>1202.25</v>
      </c>
      <c r="O14" s="24">
        <v>29.782399999999999</v>
      </c>
      <c r="P14" s="6">
        <v>508.04629999999997</v>
      </c>
      <c r="Q14" s="25">
        <v>11219.272869300141</v>
      </c>
      <c r="R14" s="6">
        <v>2100</v>
      </c>
      <c r="S14" s="6">
        <v>91015</v>
      </c>
      <c r="T14" s="6">
        <v>1356.1</v>
      </c>
      <c r="U14" s="6">
        <v>1214.3856000000001</v>
      </c>
      <c r="V14" s="11">
        <v>2.64</v>
      </c>
      <c r="W14" s="11">
        <f>0+5</f>
        <v>5</v>
      </c>
      <c r="X14" s="14">
        <v>647774</v>
      </c>
      <c r="Y14" s="20">
        <v>10</v>
      </c>
      <c r="Z14" s="27">
        <v>101.855</v>
      </c>
      <c r="AA14" s="14">
        <v>552</v>
      </c>
      <c r="AB14" s="15">
        <v>0.1807101727447217</v>
      </c>
      <c r="AC14" s="13">
        <v>145.25</v>
      </c>
      <c r="AD14" s="15">
        <v>0.10573011532033427</v>
      </c>
      <c r="AE14" s="28">
        <v>0.16260601919008133</v>
      </c>
      <c r="AF14" s="6">
        <v>0.26297213865785801</v>
      </c>
    </row>
    <row r="15" spans="1:32" x14ac:dyDescent="0.2">
      <c r="A15" s="12" t="s">
        <v>15</v>
      </c>
      <c r="B15" s="6">
        <v>2010</v>
      </c>
      <c r="C15" s="18">
        <v>0.85326414721682275</v>
      </c>
      <c r="D15" s="19">
        <v>311</v>
      </c>
      <c r="E15" s="19">
        <v>699</v>
      </c>
      <c r="F15" s="11">
        <v>99</v>
      </c>
      <c r="G15" s="20">
        <v>108</v>
      </c>
      <c r="H15" s="20">
        <v>115</v>
      </c>
      <c r="I15" s="21">
        <v>10705</v>
      </c>
      <c r="J15" s="21">
        <v>113.97</v>
      </c>
      <c r="K15" s="22">
        <f t="shared" si="0"/>
        <v>257.73024320765904</v>
      </c>
      <c r="L15" s="6">
        <v>2073</v>
      </c>
      <c r="M15" s="11">
        <v>1584.9</v>
      </c>
      <c r="N15" s="23">
        <v>794.8</v>
      </c>
      <c r="O15" s="24">
        <v>3.4603000000000002</v>
      </c>
      <c r="P15" s="6">
        <v>291.41789999999997</v>
      </c>
      <c r="Q15" s="25">
        <v>6161.4522685429356</v>
      </c>
      <c r="R15" s="6">
        <v>2800</v>
      </c>
      <c r="S15" s="6">
        <v>140597</v>
      </c>
      <c r="T15" s="6">
        <v>186</v>
      </c>
      <c r="U15" s="6">
        <v>692.00480000000005</v>
      </c>
      <c r="V15" s="11">
        <v>2.17</v>
      </c>
      <c r="W15" s="11">
        <f>0+1</f>
        <v>1</v>
      </c>
      <c r="X15" s="14">
        <v>816484</v>
      </c>
      <c r="Y15" s="20">
        <v>14</v>
      </c>
      <c r="Z15" s="27">
        <v>73.400999999999996</v>
      </c>
      <c r="AA15" s="14">
        <v>353</v>
      </c>
      <c r="AB15" s="15">
        <v>0.11125868421052632</v>
      </c>
      <c r="AC15" s="13">
        <v>46.125</v>
      </c>
      <c r="AD15" s="15">
        <v>2.6182281115879828E-2</v>
      </c>
      <c r="AE15" s="28">
        <v>0.1415232143282136</v>
      </c>
      <c r="AF15" s="6">
        <v>0.23549454660565772</v>
      </c>
    </row>
    <row r="16" spans="1:32" x14ac:dyDescent="0.2">
      <c r="A16" s="12" t="s">
        <v>16</v>
      </c>
      <c r="B16" s="6">
        <v>2010</v>
      </c>
      <c r="C16" s="18">
        <v>2.3765753713263549</v>
      </c>
      <c r="D16" s="19">
        <v>895</v>
      </c>
      <c r="E16" s="19">
        <v>1842</v>
      </c>
      <c r="F16" s="11">
        <v>119</v>
      </c>
      <c r="G16" s="20">
        <v>114</v>
      </c>
      <c r="H16" s="20">
        <v>158</v>
      </c>
      <c r="I16" s="21">
        <v>34990</v>
      </c>
      <c r="J16" s="21">
        <v>366.79</v>
      </c>
      <c r="K16" s="22">
        <f t="shared" si="0"/>
        <v>599.4277870101588</v>
      </c>
      <c r="L16" s="6">
        <v>1384.4</v>
      </c>
      <c r="M16" s="11">
        <v>2538.1999999999998</v>
      </c>
      <c r="N16" s="23">
        <v>2915.8</v>
      </c>
      <c r="O16" s="24">
        <v>21.5504</v>
      </c>
      <c r="P16" s="6">
        <v>444.27519999999998</v>
      </c>
      <c r="Q16" s="25">
        <v>14106.593495610347</v>
      </c>
      <c r="R16" s="6">
        <v>3800</v>
      </c>
      <c r="S16" s="6">
        <v>229859</v>
      </c>
      <c r="T16" s="6">
        <v>1175.886</v>
      </c>
      <c r="U16" s="6">
        <v>1960.6818000000001</v>
      </c>
      <c r="V16" s="11">
        <v>2.0499999999999998</v>
      </c>
      <c r="W16" s="11">
        <f>0+4</f>
        <v>4</v>
      </c>
      <c r="X16" s="14">
        <v>1631373</v>
      </c>
      <c r="Y16" s="20">
        <v>7</v>
      </c>
      <c r="Z16" s="27">
        <v>138.876</v>
      </c>
      <c r="AA16" s="14">
        <v>3133</v>
      </c>
      <c r="AB16" s="15">
        <v>0.16539628886659982</v>
      </c>
      <c r="AC16" s="13">
        <v>459.66666666666669</v>
      </c>
      <c r="AD16" s="15">
        <v>5.7718674049945705E-2</v>
      </c>
      <c r="AE16" s="28">
        <v>0.1417914396772362</v>
      </c>
      <c r="AF16" s="6">
        <v>0.26213492389962983</v>
      </c>
    </row>
    <row r="17" spans="1:32" x14ac:dyDescent="0.2">
      <c r="A17" s="12" t="s">
        <v>17</v>
      </c>
      <c r="B17" s="6">
        <v>2010</v>
      </c>
      <c r="C17" s="18">
        <v>1.530195929199281</v>
      </c>
      <c r="D17" s="19">
        <v>386</v>
      </c>
      <c r="E17" s="19">
        <v>1096</v>
      </c>
      <c r="F17" s="11">
        <v>371</v>
      </c>
      <c r="G17" s="20">
        <v>111</v>
      </c>
      <c r="H17" s="20">
        <v>202</v>
      </c>
      <c r="I17" s="21">
        <v>25845</v>
      </c>
      <c r="J17" s="21">
        <v>146.84</v>
      </c>
      <c r="K17" s="22">
        <f t="shared" si="0"/>
        <v>386.48531894171521</v>
      </c>
      <c r="L17" s="6">
        <v>1794.2</v>
      </c>
      <c r="M17" s="11">
        <v>8405.7999999999993</v>
      </c>
      <c r="N17" s="23">
        <v>2294</v>
      </c>
      <c r="O17" s="24">
        <v>4.9877000000000002</v>
      </c>
      <c r="P17" s="6">
        <v>305.28100000000001</v>
      </c>
      <c r="Q17" s="25">
        <v>11445.302576032194</v>
      </c>
      <c r="R17" s="6">
        <v>4300</v>
      </c>
      <c r="S17" s="6">
        <v>245089</v>
      </c>
      <c r="T17" s="6">
        <v>1489</v>
      </c>
      <c r="U17" s="6">
        <v>1473.4462000000001</v>
      </c>
      <c r="V17" s="11">
        <v>3.32</v>
      </c>
      <c r="W17" s="11">
        <f>0+1</f>
        <v>1</v>
      </c>
      <c r="X17" s="14">
        <v>1456730</v>
      </c>
      <c r="Y17" s="20">
        <v>20</v>
      </c>
      <c r="Z17" s="27">
        <v>95.143000000000001</v>
      </c>
      <c r="AA17" s="14">
        <v>1373</v>
      </c>
      <c r="AB17" s="15">
        <v>0.10708297180043384</v>
      </c>
      <c r="AC17" s="13">
        <v>275.9375</v>
      </c>
      <c r="AD17" s="15">
        <v>4.8801176916058397E-2</v>
      </c>
      <c r="AE17" s="28">
        <v>0.15543219520868218</v>
      </c>
      <c r="AF17" s="6">
        <v>0.30520421870220382</v>
      </c>
    </row>
    <row r="18" spans="1:32" x14ac:dyDescent="0.2">
      <c r="A18" s="12" t="s">
        <v>18</v>
      </c>
      <c r="B18" s="6">
        <v>2010</v>
      </c>
      <c r="C18" s="18">
        <v>1.4121770417719832</v>
      </c>
      <c r="D18" s="19">
        <v>455</v>
      </c>
      <c r="E18" s="19">
        <v>931</v>
      </c>
      <c r="F18" s="11">
        <v>204</v>
      </c>
      <c r="G18" s="20">
        <v>120</v>
      </c>
      <c r="H18" s="20">
        <v>113</v>
      </c>
      <c r="I18" s="21">
        <v>20946</v>
      </c>
      <c r="J18" s="21">
        <v>181.74</v>
      </c>
      <c r="K18" s="22">
        <f t="shared" si="0"/>
        <v>451.09340465726979</v>
      </c>
      <c r="L18" s="6">
        <v>1905.1</v>
      </c>
      <c r="M18" s="11">
        <v>3892.3</v>
      </c>
      <c r="N18" s="23">
        <v>1409.48</v>
      </c>
      <c r="O18" s="24">
        <v>7.5115999999999996</v>
      </c>
      <c r="P18" s="6">
        <v>354.52940000000001</v>
      </c>
      <c r="Q18" s="25">
        <v>11669.000268644748</v>
      </c>
      <c r="R18" s="6">
        <v>3400</v>
      </c>
      <c r="S18" s="6">
        <v>206211</v>
      </c>
      <c r="T18" s="6">
        <v>885.4</v>
      </c>
      <c r="U18" s="6">
        <v>1039.0293999999999</v>
      </c>
      <c r="V18" s="11">
        <v>2.91</v>
      </c>
      <c r="W18" s="11">
        <f>0+1</f>
        <v>1</v>
      </c>
      <c r="X18" s="14">
        <v>1296920</v>
      </c>
      <c r="Y18" s="20">
        <v>11</v>
      </c>
      <c r="Z18" s="27">
        <v>114.389</v>
      </c>
      <c r="AA18" s="14">
        <v>882</v>
      </c>
      <c r="AB18" s="15">
        <v>0.12081631878557875</v>
      </c>
      <c r="AC18" s="13">
        <v>126.88888888888889</v>
      </c>
      <c r="AD18" s="15">
        <v>6.3625276154672394E-2</v>
      </c>
      <c r="AE18" s="28">
        <v>0.20459160277460423</v>
      </c>
      <c r="AF18" s="6">
        <v>0.2517807888567094</v>
      </c>
    </row>
    <row r="19" spans="1:32" x14ac:dyDescent="0.2">
      <c r="A19" s="12" t="s">
        <v>19</v>
      </c>
      <c r="B19" s="6">
        <v>2010</v>
      </c>
      <c r="C19" s="18">
        <v>1.0617696236807848</v>
      </c>
      <c r="D19" s="19">
        <v>433</v>
      </c>
      <c r="E19" s="19">
        <v>681</v>
      </c>
      <c r="F19" s="11">
        <v>201</v>
      </c>
      <c r="G19" s="20">
        <v>81</v>
      </c>
      <c r="H19" s="20">
        <v>140</v>
      </c>
      <c r="I19" s="31">
        <v>20208.2</v>
      </c>
      <c r="J19" s="21">
        <v>189.87</v>
      </c>
      <c r="K19" s="22">
        <f t="shared" si="0"/>
        <v>488.37833987344965</v>
      </c>
      <c r="L19" s="6">
        <v>2199.9</v>
      </c>
      <c r="M19" s="11">
        <v>2173.6</v>
      </c>
      <c r="N19" s="23">
        <v>1365.54</v>
      </c>
      <c r="O19" s="24">
        <v>9.0622000000000007</v>
      </c>
      <c r="P19" s="6">
        <v>549.40570000000002</v>
      </c>
      <c r="Q19" s="25">
        <v>10121.847514914667</v>
      </c>
      <c r="R19" s="6">
        <v>3700</v>
      </c>
      <c r="S19" s="6">
        <v>227998</v>
      </c>
      <c r="T19" s="6">
        <v>606</v>
      </c>
      <c r="U19" s="6">
        <v>1057.9852000000001</v>
      </c>
      <c r="V19" s="11">
        <v>2.35</v>
      </c>
      <c r="W19" s="11">
        <f>0+1</f>
        <v>1</v>
      </c>
      <c r="X19" s="14">
        <v>1047241</v>
      </c>
      <c r="Y19" s="20">
        <v>2</v>
      </c>
      <c r="Z19" s="27">
        <v>86.132999999999996</v>
      </c>
      <c r="AA19" s="14">
        <v>534</v>
      </c>
      <c r="AB19" s="15">
        <v>0.15639612518628912</v>
      </c>
      <c r="AC19" s="13">
        <v>84.904761904761898</v>
      </c>
      <c r="AD19" s="15">
        <v>0.13714873847283407</v>
      </c>
      <c r="AE19" s="28">
        <v>0.13041947074253271</v>
      </c>
      <c r="AF19" s="6">
        <v>0.27469415277911569</v>
      </c>
    </row>
    <row r="20" spans="1:32" x14ac:dyDescent="0.2">
      <c r="A20" s="12" t="s">
        <v>20</v>
      </c>
      <c r="B20" s="6">
        <v>2010</v>
      </c>
      <c r="C20" s="18">
        <v>1.4218836131594768</v>
      </c>
      <c r="D20" s="19">
        <v>1008</v>
      </c>
      <c r="E20" s="19">
        <v>1247</v>
      </c>
      <c r="F20" s="11">
        <v>397</v>
      </c>
      <c r="G20" s="20">
        <v>169</v>
      </c>
      <c r="H20" s="20">
        <v>144</v>
      </c>
      <c r="I20" s="21">
        <v>18141.96</v>
      </c>
      <c r="J20" s="21">
        <v>3140.93</v>
      </c>
      <c r="K20" s="22">
        <f t="shared" si="0"/>
        <v>897.29625406052799</v>
      </c>
      <c r="L20" s="6">
        <v>2582.5</v>
      </c>
      <c r="M20" s="11">
        <v>5608.9</v>
      </c>
      <c r="N20" s="23">
        <v>2964.59</v>
      </c>
      <c r="O20" s="24">
        <v>123.8261</v>
      </c>
      <c r="P20" s="6">
        <v>1094.4963</v>
      </c>
      <c r="Q20" s="25">
        <v>15426.334392975519</v>
      </c>
      <c r="R20" s="6">
        <v>2700</v>
      </c>
      <c r="S20" s="6">
        <v>190144</v>
      </c>
      <c r="T20" s="6">
        <v>7628</v>
      </c>
      <c r="U20" s="6">
        <v>4553.3795</v>
      </c>
      <c r="V20" s="11">
        <v>2.06</v>
      </c>
      <c r="W20" s="11">
        <f>0+9</f>
        <v>9</v>
      </c>
      <c r="X20" s="14">
        <v>1426624</v>
      </c>
      <c r="Y20" s="20">
        <v>8</v>
      </c>
      <c r="Z20" s="27">
        <v>269.94</v>
      </c>
      <c r="AA20" s="14">
        <v>2292</v>
      </c>
      <c r="AB20" s="15">
        <v>0.24598399258343634</v>
      </c>
      <c r="AC20" s="13">
        <v>256.27777777777777</v>
      </c>
      <c r="AD20" s="15">
        <v>0.28063645148356059</v>
      </c>
      <c r="AE20" s="28">
        <v>4.66588327171217E-2</v>
      </c>
      <c r="AF20" s="6">
        <v>0.37531058807302392</v>
      </c>
    </row>
    <row r="21" spans="1:32" x14ac:dyDescent="0.2">
      <c r="A21" s="12" t="s">
        <v>21</v>
      </c>
      <c r="B21" s="6">
        <v>2010</v>
      </c>
      <c r="C21" s="18">
        <v>1.1994073510876724</v>
      </c>
      <c r="D21" s="19">
        <v>379</v>
      </c>
      <c r="E21" s="19">
        <v>428</v>
      </c>
      <c r="F21" s="11">
        <v>141</v>
      </c>
      <c r="G21" s="20">
        <v>64</v>
      </c>
      <c r="H21" s="20">
        <v>122</v>
      </c>
      <c r="I21" s="21">
        <v>14074</v>
      </c>
      <c r="J21" s="21">
        <v>250.24</v>
      </c>
      <c r="K21" s="22">
        <f t="shared" si="0"/>
        <v>415.5229966136543</v>
      </c>
      <c r="L21" s="6">
        <v>744.1</v>
      </c>
      <c r="M21" s="11">
        <v>1507.6</v>
      </c>
      <c r="N21" s="23">
        <v>898.1</v>
      </c>
      <c r="O21" s="24">
        <v>8.0615000000000006</v>
      </c>
      <c r="P21" s="6">
        <v>261.07859999999999</v>
      </c>
      <c r="Q21" s="25">
        <v>8544.7059426836913</v>
      </c>
      <c r="R21" s="6">
        <v>3200</v>
      </c>
      <c r="S21" s="6">
        <v>101782</v>
      </c>
      <c r="T21" s="6">
        <v>1201</v>
      </c>
      <c r="U21" s="6">
        <v>821.89419999999996</v>
      </c>
      <c r="V21" s="11">
        <v>1.76</v>
      </c>
      <c r="W21" s="11">
        <f>0+1</f>
        <v>1</v>
      </c>
      <c r="X21" s="14">
        <v>567516</v>
      </c>
      <c r="Y21" s="20">
        <v>10</v>
      </c>
      <c r="Z21" s="27">
        <v>80.096999999999994</v>
      </c>
      <c r="AA21" s="14">
        <v>192</v>
      </c>
      <c r="AB21" s="15">
        <v>0.12130925449871466</v>
      </c>
      <c r="AC21" s="13">
        <v>33.086956521739133</v>
      </c>
      <c r="AD21" s="15">
        <v>7.8787114719626156E-2</v>
      </c>
      <c r="AE21" s="28">
        <v>0.18909643548577584</v>
      </c>
      <c r="AF21" s="6">
        <v>0.21121825023518345</v>
      </c>
    </row>
    <row r="22" spans="1:32" x14ac:dyDescent="0.2">
      <c r="A22" s="12" t="s">
        <v>22</v>
      </c>
      <c r="B22" s="6">
        <v>2010</v>
      </c>
      <c r="C22" s="18">
        <v>0.49953361187453671</v>
      </c>
      <c r="D22" s="19">
        <v>186</v>
      </c>
      <c r="E22" s="19">
        <v>299</v>
      </c>
      <c r="F22" s="11">
        <v>67</v>
      </c>
      <c r="G22" s="20">
        <v>16</v>
      </c>
      <c r="H22" s="20">
        <v>21</v>
      </c>
      <c r="I22" s="21">
        <v>2521.0300000000002</v>
      </c>
      <c r="J22" s="21">
        <v>66.33</v>
      </c>
      <c r="K22" s="22">
        <f t="shared" si="0"/>
        <v>67.541793802922186</v>
      </c>
      <c r="L22" s="6">
        <v>98.5</v>
      </c>
      <c r="M22" s="11">
        <v>682.5</v>
      </c>
      <c r="N22" s="23">
        <v>235.61</v>
      </c>
      <c r="O22" s="24">
        <v>3.2235999999999998</v>
      </c>
      <c r="P22" s="6">
        <v>83.593400000000003</v>
      </c>
      <c r="Q22" s="25">
        <v>4350.2175519131788</v>
      </c>
      <c r="R22" s="6">
        <v>700</v>
      </c>
      <c r="S22" s="6">
        <v>21236</v>
      </c>
      <c r="T22" s="6">
        <v>1489</v>
      </c>
      <c r="U22" s="6">
        <v>224.66399999999999</v>
      </c>
      <c r="V22" s="11">
        <v>1.73</v>
      </c>
      <c r="W22" s="11">
        <v>0</v>
      </c>
      <c r="X22" s="14">
        <v>150806</v>
      </c>
      <c r="Y22" s="26">
        <v>1</v>
      </c>
      <c r="Z22" s="27">
        <v>27.356000000000002</v>
      </c>
      <c r="AA22" s="14">
        <v>101</v>
      </c>
      <c r="AB22" s="15">
        <v>0.24650353697749194</v>
      </c>
      <c r="AC22" s="13">
        <v>85.588235294117652</v>
      </c>
      <c r="AD22" s="15">
        <v>9.5863361204013384E-2</v>
      </c>
      <c r="AE22" s="28">
        <v>5.8525460593040514E-2</v>
      </c>
      <c r="AF22" s="6">
        <v>0.2333605072463768</v>
      </c>
    </row>
    <row r="23" spans="1:32" x14ac:dyDescent="0.2">
      <c r="A23" s="12" t="s">
        <v>23</v>
      </c>
      <c r="B23" s="6">
        <v>2010</v>
      </c>
      <c r="C23" s="18">
        <v>0.84127190204926849</v>
      </c>
      <c r="D23" s="19">
        <v>246</v>
      </c>
      <c r="E23" s="19">
        <v>379</v>
      </c>
      <c r="F23" s="11">
        <v>381</v>
      </c>
      <c r="G23" s="20">
        <v>37</v>
      </c>
      <c r="H23" s="20">
        <v>41</v>
      </c>
      <c r="I23" s="21">
        <v>16036.6</v>
      </c>
      <c r="J23" s="21">
        <v>137.02000000000001</v>
      </c>
      <c r="K23" s="22">
        <f t="shared" si="0"/>
        <v>380.73678041371198</v>
      </c>
      <c r="L23" s="6">
        <v>1550.9</v>
      </c>
      <c r="M23" s="11">
        <v>2096.8000000000002</v>
      </c>
      <c r="N23" s="23">
        <v>868.36</v>
      </c>
      <c r="O23" s="24">
        <v>7.032</v>
      </c>
      <c r="P23" s="6">
        <v>195.75649999999999</v>
      </c>
      <c r="Q23" s="25">
        <v>4294.563952409283</v>
      </c>
      <c r="R23" s="6">
        <v>1400</v>
      </c>
      <c r="S23" s="6">
        <v>116949</v>
      </c>
      <c r="T23" s="6">
        <v>739</v>
      </c>
      <c r="U23" s="6">
        <v>581.29579999999999</v>
      </c>
      <c r="V23" s="11">
        <v>1.55</v>
      </c>
      <c r="W23" s="11">
        <f>0+3</f>
        <v>3</v>
      </c>
      <c r="X23" s="14">
        <v>522719</v>
      </c>
      <c r="Y23" s="20">
        <v>1</v>
      </c>
      <c r="Z23" s="27">
        <v>77.349999999999994</v>
      </c>
      <c r="AA23" s="14">
        <v>554</v>
      </c>
      <c r="AB23" s="15">
        <v>0.18380035842293907</v>
      </c>
      <c r="AC23" s="13">
        <v>151.15431348724178</v>
      </c>
      <c r="AD23" s="15">
        <v>0.14567815039577839</v>
      </c>
      <c r="AE23" s="28">
        <v>0.12829486752787592</v>
      </c>
      <c r="AF23" s="6">
        <v>0.22673599960475285</v>
      </c>
    </row>
    <row r="24" spans="1:32" x14ac:dyDescent="0.2">
      <c r="A24" s="12" t="s">
        <v>24</v>
      </c>
      <c r="B24" s="6">
        <v>2010</v>
      </c>
      <c r="C24" s="18">
        <v>1.5308299364286935</v>
      </c>
      <c r="D24" s="19">
        <v>395</v>
      </c>
      <c r="E24" s="19">
        <v>730</v>
      </c>
      <c r="F24" s="11">
        <v>348</v>
      </c>
      <c r="G24" s="20">
        <v>108</v>
      </c>
      <c r="H24" s="20">
        <v>204</v>
      </c>
      <c r="I24" s="21">
        <v>27141.3</v>
      </c>
      <c r="J24" s="21">
        <v>104.93</v>
      </c>
      <c r="K24" s="22">
        <f t="shared" si="0"/>
        <v>611.28611328736156</v>
      </c>
      <c r="L24" s="6">
        <v>3357.1</v>
      </c>
      <c r="M24" s="11">
        <v>3303.9</v>
      </c>
      <c r="N24" s="23">
        <v>1862.03</v>
      </c>
      <c r="O24" s="24">
        <v>3.5409000000000002</v>
      </c>
      <c r="P24" s="6">
        <v>642.57389999999998</v>
      </c>
      <c r="Q24" s="25">
        <v>11147.357360966016</v>
      </c>
      <c r="R24" s="6">
        <v>3500</v>
      </c>
      <c r="S24" s="6">
        <v>266082</v>
      </c>
      <c r="T24" s="6">
        <v>2182</v>
      </c>
      <c r="U24" s="6">
        <v>1450.6895</v>
      </c>
      <c r="V24" s="11">
        <v>2.93</v>
      </c>
      <c r="W24" s="11">
        <f>0+4</f>
        <v>4</v>
      </c>
      <c r="X24" s="14">
        <v>1086215</v>
      </c>
      <c r="Y24" s="20">
        <v>4</v>
      </c>
      <c r="Z24" s="27">
        <v>143.90199999999999</v>
      </c>
      <c r="AA24" s="14">
        <v>878</v>
      </c>
      <c r="AB24" s="15">
        <v>0.1430691131498471</v>
      </c>
      <c r="AC24" s="13">
        <v>38.895833333333336</v>
      </c>
      <c r="AD24" s="15">
        <v>4.7729823424657536E-2</v>
      </c>
      <c r="AE24" s="28">
        <v>0.11264920119865131</v>
      </c>
      <c r="AF24" s="6">
        <v>0.24499577839838929</v>
      </c>
    </row>
    <row r="25" spans="1:32" x14ac:dyDescent="0.2">
      <c r="A25" s="12" t="s">
        <v>25</v>
      </c>
      <c r="B25" s="6">
        <v>2010</v>
      </c>
      <c r="C25" s="18">
        <v>0.60556335849770015</v>
      </c>
      <c r="D25" s="19">
        <v>324</v>
      </c>
      <c r="E25" s="19">
        <v>261</v>
      </c>
      <c r="F25" s="11">
        <v>52</v>
      </c>
      <c r="G25" s="20">
        <v>59</v>
      </c>
      <c r="H25" s="20">
        <v>95</v>
      </c>
      <c r="I25" s="21">
        <v>12863</v>
      </c>
      <c r="J25" s="21">
        <v>50.01</v>
      </c>
      <c r="K25" s="22">
        <f t="shared" si="0"/>
        <v>290.02972568286725</v>
      </c>
      <c r="L25" s="6">
        <v>1177.0999999999999</v>
      </c>
      <c r="M25" s="11">
        <v>567.70000000000005</v>
      </c>
      <c r="N25" s="23">
        <v>1052.6400000000001</v>
      </c>
      <c r="O25" s="24">
        <v>1.2958000000000001</v>
      </c>
      <c r="P25" s="6">
        <v>148.9641</v>
      </c>
      <c r="Q25" s="25">
        <v>5754.5537061037448</v>
      </c>
      <c r="R25" s="6">
        <v>2000</v>
      </c>
      <c r="S25" s="6">
        <v>151644</v>
      </c>
      <c r="T25" s="6">
        <v>637.59</v>
      </c>
      <c r="U25" s="6">
        <v>512.47170000000006</v>
      </c>
      <c r="V25" s="11">
        <v>2.21</v>
      </c>
      <c r="W25" s="11">
        <v>0</v>
      </c>
      <c r="X25" s="14">
        <v>323293</v>
      </c>
      <c r="Y25" s="20">
        <v>4</v>
      </c>
      <c r="Z25" s="27">
        <v>53.676000000000002</v>
      </c>
      <c r="AA25" s="14">
        <v>134</v>
      </c>
      <c r="AB25" s="15">
        <v>8.7730769230769237E-2</v>
      </c>
      <c r="AC25" s="13">
        <v>29.058823529411764</v>
      </c>
      <c r="AD25" s="15">
        <v>4.2790101915708811E-2</v>
      </c>
      <c r="AE25" s="28">
        <v>0.18233837730014943</v>
      </c>
      <c r="AF25" s="6">
        <v>0.55918958794393514</v>
      </c>
    </row>
    <row r="26" spans="1:32" x14ac:dyDescent="0.2">
      <c r="A26" s="12" t="s">
        <v>26</v>
      </c>
      <c r="B26" s="6">
        <v>2010</v>
      </c>
      <c r="C26" s="18">
        <v>1.090723348869167</v>
      </c>
      <c r="D26" s="19">
        <v>560</v>
      </c>
      <c r="E26" s="19">
        <v>531</v>
      </c>
      <c r="F26" s="11">
        <v>142</v>
      </c>
      <c r="G26" s="20">
        <v>120</v>
      </c>
      <c r="H26" s="20">
        <v>148</v>
      </c>
      <c r="I26" s="21">
        <v>13836.82</v>
      </c>
      <c r="J26" s="21">
        <v>329.15</v>
      </c>
      <c r="K26" s="22">
        <f t="shared" si="0"/>
        <v>692.65566292129313</v>
      </c>
      <c r="L26" s="6">
        <v>1529.1</v>
      </c>
      <c r="M26" s="11">
        <v>1740.7</v>
      </c>
      <c r="N26" s="23">
        <v>916.82</v>
      </c>
      <c r="O26" s="24">
        <v>13.236499999999999</v>
      </c>
      <c r="P26" s="6">
        <v>178.0616</v>
      </c>
      <c r="Q26" s="25">
        <v>5933.9002204081798</v>
      </c>
      <c r="R26" s="6">
        <v>2500</v>
      </c>
      <c r="S26" s="6">
        <v>209231</v>
      </c>
      <c r="T26" s="6">
        <v>753.75</v>
      </c>
      <c r="U26" s="6">
        <v>773.03779999999995</v>
      </c>
      <c r="V26" s="11">
        <v>2.2599999999999998</v>
      </c>
      <c r="W26" s="11">
        <v>0</v>
      </c>
      <c r="X26" s="14">
        <v>439042</v>
      </c>
      <c r="Y26" s="20">
        <v>13</v>
      </c>
      <c r="Z26" s="27">
        <v>86.881</v>
      </c>
      <c r="AA26" s="14">
        <v>180</v>
      </c>
      <c r="AB26" s="15">
        <v>0.11972364066193852</v>
      </c>
      <c r="AC26" s="13">
        <v>24.868421052631579</v>
      </c>
      <c r="AD26" s="15">
        <v>0.12794649981167608</v>
      </c>
      <c r="AE26" s="28">
        <v>0.35948253468195412</v>
      </c>
      <c r="AF26" s="6">
        <v>0.28524520497492706</v>
      </c>
    </row>
    <row r="27" spans="1:32" ht="15.75" x14ac:dyDescent="0.2">
      <c r="A27" s="12" t="s">
        <v>27</v>
      </c>
      <c r="B27" s="6">
        <v>2010</v>
      </c>
      <c r="C27" s="32">
        <v>7.7877736741514741E-2</v>
      </c>
      <c r="D27" s="19">
        <v>105</v>
      </c>
      <c r="E27" s="19">
        <v>78</v>
      </c>
      <c r="F27" s="11">
        <v>37</v>
      </c>
      <c r="G27" s="20">
        <v>2</v>
      </c>
      <c r="H27" s="20">
        <v>82</v>
      </c>
      <c r="I27" s="21">
        <v>662</v>
      </c>
      <c r="J27" s="21">
        <v>22.83</v>
      </c>
      <c r="K27" s="22">
        <f t="shared" si="0"/>
        <v>30.292525636566982</v>
      </c>
      <c r="L27" s="6">
        <v>14.9</v>
      </c>
      <c r="M27" s="11">
        <v>380.3</v>
      </c>
      <c r="N27" s="23">
        <v>64.400099999999995</v>
      </c>
      <c r="O27" s="24">
        <v>1.0359</v>
      </c>
      <c r="P27" s="6">
        <v>27.023099999999999</v>
      </c>
      <c r="Q27" s="25">
        <v>709.26001579295803</v>
      </c>
      <c r="R27" s="6">
        <v>500</v>
      </c>
      <c r="S27" s="6">
        <v>60810</v>
      </c>
      <c r="T27" s="6">
        <v>154.04</v>
      </c>
      <c r="U27" s="6">
        <v>64.342699999999994</v>
      </c>
      <c r="V27" s="11">
        <v>4.16</v>
      </c>
      <c r="W27" s="11">
        <v>0</v>
      </c>
      <c r="X27" s="14">
        <v>31109</v>
      </c>
      <c r="Y27" s="20">
        <v>1</v>
      </c>
      <c r="Z27" s="27">
        <v>21.05</v>
      </c>
      <c r="AA27" s="14">
        <v>6</v>
      </c>
      <c r="AB27" s="15">
        <v>9.7919999999999993E-2</v>
      </c>
      <c r="AC27" s="13">
        <v>0.38333333333333336</v>
      </c>
      <c r="AD27" s="15">
        <v>3.5187501282051281E-2</v>
      </c>
      <c r="AE27" s="28">
        <v>8.387321389754035E-2</v>
      </c>
      <c r="AF27" s="6">
        <v>0.23430632994424402</v>
      </c>
    </row>
    <row r="28" spans="1:32" x14ac:dyDescent="0.2">
      <c r="A28" s="12" t="s">
        <v>28</v>
      </c>
      <c r="B28" s="6">
        <v>2010</v>
      </c>
      <c r="C28" s="18">
        <v>1.0817216191276791</v>
      </c>
      <c r="D28" s="19">
        <v>269</v>
      </c>
      <c r="E28" s="19">
        <v>596</v>
      </c>
      <c r="F28" s="11">
        <v>127</v>
      </c>
      <c r="G28" s="20">
        <v>106</v>
      </c>
      <c r="H28" s="20">
        <v>120</v>
      </c>
      <c r="I28" s="21">
        <v>14354</v>
      </c>
      <c r="J28" s="21">
        <v>212.17</v>
      </c>
      <c r="K28" s="22">
        <f t="shared" si="0"/>
        <v>223.59272944380888</v>
      </c>
      <c r="L28" s="6">
        <v>1498.1</v>
      </c>
      <c r="M28" s="11">
        <v>3093.4</v>
      </c>
      <c r="N28" s="23">
        <v>916</v>
      </c>
      <c r="O28" s="24">
        <v>10.159599999999999</v>
      </c>
      <c r="P28" s="6">
        <v>252.7039</v>
      </c>
      <c r="Q28" s="25">
        <v>10235.656475298483</v>
      </c>
      <c r="R28" s="6">
        <v>4100</v>
      </c>
      <c r="S28" s="6">
        <v>147461</v>
      </c>
      <c r="T28" s="6">
        <v>783</v>
      </c>
      <c r="U28" s="6">
        <v>857.23710000000005</v>
      </c>
      <c r="V28" s="11">
        <v>3.13</v>
      </c>
      <c r="W28" s="11">
        <f>0+4</f>
        <v>4</v>
      </c>
      <c r="X28" s="14">
        <v>927769</v>
      </c>
      <c r="Y28" s="20">
        <v>13</v>
      </c>
      <c r="Z28" s="27">
        <v>89.456999999999994</v>
      </c>
      <c r="AA28" s="14">
        <v>678</v>
      </c>
      <c r="AB28" s="15">
        <v>0.13789365079365079</v>
      </c>
      <c r="AC28" s="13">
        <v>61.157894736842103</v>
      </c>
      <c r="AD28" s="15">
        <v>5.8876648322147652E-2</v>
      </c>
      <c r="AE28" s="28">
        <v>0.15633832466213138</v>
      </c>
      <c r="AF28" s="6">
        <v>0.20257751060237988</v>
      </c>
    </row>
    <row r="29" spans="1:32" x14ac:dyDescent="0.2">
      <c r="A29" s="12" t="s">
        <v>29</v>
      </c>
      <c r="B29" s="6">
        <v>2010</v>
      </c>
      <c r="C29" s="18">
        <v>0.90856340059921092</v>
      </c>
      <c r="D29" s="19">
        <v>311</v>
      </c>
      <c r="E29" s="19">
        <v>352</v>
      </c>
      <c r="F29" s="11">
        <v>82</v>
      </c>
      <c r="G29" s="20">
        <v>102</v>
      </c>
      <c r="H29" s="20">
        <v>102</v>
      </c>
      <c r="I29" s="21">
        <v>4284.45</v>
      </c>
      <c r="J29" s="21">
        <v>7.02</v>
      </c>
      <c r="K29" s="22">
        <f t="shared" si="0"/>
        <v>136.81318749720398</v>
      </c>
      <c r="L29" s="6">
        <v>646.70000000000005</v>
      </c>
      <c r="M29" s="11">
        <v>2299.1999999999998</v>
      </c>
      <c r="N29" s="23">
        <v>236.21</v>
      </c>
      <c r="O29" s="24">
        <v>0.14810000000000001</v>
      </c>
      <c r="P29" s="6">
        <v>101.408</v>
      </c>
      <c r="Q29" s="25">
        <v>3943.4358444423942</v>
      </c>
      <c r="R29" s="6">
        <v>2400</v>
      </c>
      <c r="S29" s="6">
        <v>118879</v>
      </c>
      <c r="T29" s="6">
        <v>100</v>
      </c>
      <c r="U29" s="6">
        <v>423.15120000000002</v>
      </c>
      <c r="V29" s="11">
        <v>2.17</v>
      </c>
      <c r="W29" s="11">
        <v>0</v>
      </c>
      <c r="X29" s="14">
        <v>381526</v>
      </c>
      <c r="Y29" s="20">
        <v>1</v>
      </c>
      <c r="Z29" s="27">
        <v>55.563000000000002</v>
      </c>
      <c r="AA29" s="14">
        <v>206</v>
      </c>
      <c r="AB29" s="15">
        <v>9.9540414507772026E-2</v>
      </c>
      <c r="AC29" s="13">
        <v>11.282051282051283</v>
      </c>
      <c r="AD29" s="15">
        <v>3.773577528409091E-2</v>
      </c>
      <c r="AE29" s="28">
        <v>7.9810546681796837E-2</v>
      </c>
      <c r="AF29" s="6">
        <v>0.15943975700303747</v>
      </c>
    </row>
    <row r="30" spans="1:32" x14ac:dyDescent="0.2">
      <c r="A30" s="12" t="s">
        <v>30</v>
      </c>
      <c r="B30" s="6">
        <v>2010</v>
      </c>
      <c r="C30" s="18">
        <v>0.20723466387995482</v>
      </c>
      <c r="D30" s="19">
        <v>105</v>
      </c>
      <c r="E30" s="19">
        <v>197</v>
      </c>
      <c r="F30" s="11">
        <v>32</v>
      </c>
      <c r="G30" s="20">
        <v>18</v>
      </c>
      <c r="H30" s="20">
        <v>51</v>
      </c>
      <c r="I30" s="21">
        <v>1221.5</v>
      </c>
      <c r="J30" s="21">
        <v>4.67</v>
      </c>
      <c r="K30" s="22">
        <f t="shared" si="0"/>
        <v>42.556934438127271</v>
      </c>
      <c r="L30" s="6">
        <v>83.2</v>
      </c>
      <c r="M30" s="11">
        <v>226</v>
      </c>
      <c r="N30" s="24">
        <v>70</v>
      </c>
      <c r="O30" s="24">
        <v>0.20449999999999999</v>
      </c>
      <c r="P30" s="6">
        <v>29.259399999999999</v>
      </c>
      <c r="Q30" s="25">
        <v>1070.3017226624934</v>
      </c>
      <c r="R30" s="6">
        <v>1900</v>
      </c>
      <c r="S30" s="6">
        <v>62185</v>
      </c>
      <c r="T30" s="6">
        <v>85</v>
      </c>
      <c r="U30" s="6">
        <v>114.3015</v>
      </c>
      <c r="V30" s="11">
        <v>4.6500000000000004</v>
      </c>
      <c r="W30" s="11">
        <v>0</v>
      </c>
      <c r="X30" s="14">
        <v>44994</v>
      </c>
      <c r="Y30" s="20">
        <v>1</v>
      </c>
      <c r="Z30" s="27">
        <v>41.113999999999997</v>
      </c>
      <c r="AA30" s="14">
        <v>34</v>
      </c>
      <c r="AB30" s="15">
        <v>9.7251785714285721E-2</v>
      </c>
      <c r="AC30" s="13">
        <v>1.3472222222222223</v>
      </c>
      <c r="AD30" s="15">
        <v>1.7150506091370556E-2</v>
      </c>
      <c r="AE30" s="28">
        <v>0.11197291310605338</v>
      </c>
      <c r="AF30" s="6">
        <v>0.14941077441077441</v>
      </c>
    </row>
    <row r="31" spans="1:32" x14ac:dyDescent="0.2">
      <c r="A31" s="12" t="s">
        <v>31</v>
      </c>
      <c r="B31" s="6">
        <v>2010</v>
      </c>
      <c r="C31" s="18">
        <v>0.46308316456463955</v>
      </c>
      <c r="D31" s="19">
        <v>57</v>
      </c>
      <c r="E31" s="19">
        <v>86</v>
      </c>
      <c r="F31" s="11">
        <v>45</v>
      </c>
      <c r="G31" s="20">
        <v>6</v>
      </c>
      <c r="H31" s="20">
        <v>26</v>
      </c>
      <c r="I31" s="21">
        <v>1018.8</v>
      </c>
      <c r="J31" s="21">
        <v>1.8</v>
      </c>
      <c r="K31" s="22">
        <f t="shared" si="0"/>
        <v>99.349408130542756</v>
      </c>
      <c r="L31" s="6">
        <v>74</v>
      </c>
      <c r="M31" s="11">
        <v>597.5</v>
      </c>
      <c r="N31" s="23">
        <v>67.3</v>
      </c>
      <c r="O31" s="24">
        <v>5.9900000000000002E-2</v>
      </c>
      <c r="P31" s="6">
        <v>49.028300000000002</v>
      </c>
      <c r="Q31" s="25">
        <v>2474.5919032104571</v>
      </c>
      <c r="R31" s="6">
        <v>1200</v>
      </c>
      <c r="S31" s="6">
        <v>22518</v>
      </c>
      <c r="T31" s="6">
        <v>141.19999999999999</v>
      </c>
      <c r="U31" s="6">
        <v>135.19649999999999</v>
      </c>
      <c r="V31" s="11">
        <v>4.18</v>
      </c>
      <c r="W31" s="11">
        <v>0</v>
      </c>
      <c r="X31" s="14">
        <v>80206</v>
      </c>
      <c r="Y31" s="20">
        <v>2</v>
      </c>
      <c r="Z31" s="27">
        <v>24.483000000000001</v>
      </c>
      <c r="AA31" s="14">
        <v>88</v>
      </c>
      <c r="AB31" s="15">
        <v>0.1087</v>
      </c>
      <c r="AC31" s="13">
        <v>31.363636363636367</v>
      </c>
      <c r="AD31" s="15">
        <v>5.9743958139534883E-2</v>
      </c>
      <c r="AE31" s="28">
        <v>7.5265942428751717E-2</v>
      </c>
      <c r="AF31" s="6">
        <v>9.914555097230407E-2</v>
      </c>
    </row>
    <row r="32" spans="1:32" x14ac:dyDescent="0.2">
      <c r="A32" s="12" t="s">
        <v>32</v>
      </c>
      <c r="B32" s="6">
        <v>2010</v>
      </c>
      <c r="C32" s="18">
        <v>1.5883119598304234</v>
      </c>
      <c r="D32" s="19">
        <v>436</v>
      </c>
      <c r="E32" s="19">
        <v>356</v>
      </c>
      <c r="F32" s="11">
        <v>132</v>
      </c>
      <c r="G32" s="20">
        <v>71</v>
      </c>
      <c r="H32" s="20">
        <v>111</v>
      </c>
      <c r="I32" s="21">
        <v>3038</v>
      </c>
      <c r="J32" s="21">
        <v>50.94</v>
      </c>
      <c r="K32" s="22">
        <f t="shared" si="0"/>
        <v>298.73661611332574</v>
      </c>
      <c r="L32" s="6">
        <v>366.4</v>
      </c>
      <c r="M32" s="11">
        <v>1052.4000000000001</v>
      </c>
      <c r="N32" s="23">
        <v>281.13</v>
      </c>
      <c r="O32" s="24">
        <v>1.8542000000000001</v>
      </c>
      <c r="P32" s="6">
        <v>114.5333</v>
      </c>
      <c r="Q32" s="25">
        <v>3034.0842918544454</v>
      </c>
      <c r="R32" s="6">
        <v>4200</v>
      </c>
      <c r="S32" s="6">
        <v>152843</v>
      </c>
      <c r="T32" s="6">
        <v>490</v>
      </c>
      <c r="U32" s="6">
        <v>555.95240000000001</v>
      </c>
      <c r="V32" s="11">
        <v>3.23</v>
      </c>
      <c r="W32" s="11">
        <v>0</v>
      </c>
      <c r="X32" s="14">
        <v>251160</v>
      </c>
      <c r="Y32" s="20">
        <v>2</v>
      </c>
      <c r="Z32" s="27">
        <v>71.272999999999996</v>
      </c>
      <c r="AA32" s="14">
        <v>53</v>
      </c>
      <c r="AB32" s="15">
        <v>0.13995565610859728</v>
      </c>
      <c r="AC32" s="13">
        <v>2.8875000000000002</v>
      </c>
      <c r="AD32" s="15">
        <v>2.966487247191011E-2</v>
      </c>
      <c r="AE32" s="28">
        <v>9.6721240925624161E-2</v>
      </c>
      <c r="AF32" s="6">
        <v>0.18122220073486753</v>
      </c>
    </row>
    <row r="33" spans="1:32" ht="15.75" x14ac:dyDescent="0.2">
      <c r="A33" s="12" t="s">
        <v>2</v>
      </c>
      <c r="B33" s="6">
        <v>2011</v>
      </c>
      <c r="C33" s="18">
        <v>1.9251022514107716</v>
      </c>
      <c r="D33" s="19">
        <v>565</v>
      </c>
      <c r="E33" s="19">
        <v>1032</v>
      </c>
      <c r="F33" s="11">
        <v>118</v>
      </c>
      <c r="G33" s="20">
        <v>41</v>
      </c>
      <c r="H33" s="20">
        <v>19</v>
      </c>
      <c r="I33" s="33">
        <v>21404.400000000001</v>
      </c>
      <c r="J33" s="21">
        <v>520.4</v>
      </c>
      <c r="K33" s="6">
        <v>197.19</v>
      </c>
      <c r="L33" s="6">
        <v>533.27</v>
      </c>
      <c r="M33" s="11">
        <v>723.22</v>
      </c>
      <c r="N33" s="23">
        <v>2864.3</v>
      </c>
      <c r="O33" s="24">
        <v>54.16</v>
      </c>
      <c r="P33" s="6">
        <v>166.2955</v>
      </c>
      <c r="Q33" s="25">
        <v>20011</v>
      </c>
      <c r="R33" s="6">
        <v>1200</v>
      </c>
      <c r="S33" s="6">
        <v>21347</v>
      </c>
      <c r="T33" s="6">
        <v>6100</v>
      </c>
      <c r="U33" s="6">
        <v>566.45069999999998</v>
      </c>
      <c r="V33" s="11">
        <v>3.36</v>
      </c>
      <c r="W33" s="11">
        <f>0+1</f>
        <v>1</v>
      </c>
      <c r="X33" s="14">
        <v>587887</v>
      </c>
      <c r="Y33" s="26">
        <v>2</v>
      </c>
      <c r="Z33" s="27">
        <v>179.11500000000001</v>
      </c>
      <c r="AA33" s="14">
        <v>2091</v>
      </c>
      <c r="AB33" s="15">
        <v>0.28925619834710742</v>
      </c>
      <c r="AC33" s="13">
        <v>1708.3333333333335</v>
      </c>
      <c r="AD33" s="15">
        <v>0.381801997383721</v>
      </c>
      <c r="AE33" s="28">
        <v>0.15692183118498304</v>
      </c>
      <c r="AF33" s="6">
        <v>0.62925136729853171</v>
      </c>
    </row>
    <row r="34" spans="1:32" ht="15.75" x14ac:dyDescent="0.2">
      <c r="A34" s="12" t="s">
        <v>3</v>
      </c>
      <c r="B34" s="6">
        <v>2011</v>
      </c>
      <c r="C34" s="18">
        <v>0.54710624458769963</v>
      </c>
      <c r="D34" s="19">
        <v>100</v>
      </c>
      <c r="E34" s="19">
        <v>332</v>
      </c>
      <c r="F34" s="11">
        <v>53</v>
      </c>
      <c r="G34" s="20">
        <v>19</v>
      </c>
      <c r="H34" s="20">
        <v>18</v>
      </c>
      <c r="I34" s="33">
        <v>10605.4</v>
      </c>
      <c r="J34" s="21">
        <v>73.06</v>
      </c>
      <c r="K34" s="6">
        <v>131.16999999999999</v>
      </c>
      <c r="L34" s="6">
        <v>405.89</v>
      </c>
      <c r="M34" s="11">
        <v>286.64</v>
      </c>
      <c r="N34" s="23">
        <v>1384.7</v>
      </c>
      <c r="O34" s="24">
        <v>17.555299999999999</v>
      </c>
      <c r="P34" s="6">
        <v>273.83699999999999</v>
      </c>
      <c r="Q34" s="25">
        <v>6031</v>
      </c>
      <c r="R34" s="6">
        <v>900</v>
      </c>
      <c r="S34" s="6">
        <v>15163</v>
      </c>
      <c r="T34" s="6">
        <v>475</v>
      </c>
      <c r="U34" s="6">
        <v>176.28890000000001</v>
      </c>
      <c r="V34" s="11">
        <v>2</v>
      </c>
      <c r="W34" s="11">
        <f>0+3</f>
        <v>3</v>
      </c>
      <c r="X34" s="14">
        <v>449702</v>
      </c>
      <c r="Y34" s="20">
        <v>1</v>
      </c>
      <c r="Z34" s="27">
        <v>74.594999999999999</v>
      </c>
      <c r="AA34" s="14">
        <v>414</v>
      </c>
      <c r="AB34" s="15">
        <v>0.17305936073059361</v>
      </c>
      <c r="AC34" s="13">
        <v>788.18181818181813</v>
      </c>
      <c r="AD34" s="15">
        <v>7.3211562650602413E-2</v>
      </c>
      <c r="AE34" s="28">
        <v>0.42827401652149655</v>
      </c>
      <c r="AF34" s="6">
        <v>0.3592331240595652</v>
      </c>
    </row>
    <row r="35" spans="1:32" ht="15.75" x14ac:dyDescent="0.2">
      <c r="A35" s="12" t="s">
        <v>4</v>
      </c>
      <c r="B35" s="6">
        <v>2011</v>
      </c>
      <c r="C35" s="18">
        <v>2.0018446866715709</v>
      </c>
      <c r="D35" s="19">
        <v>395</v>
      </c>
      <c r="E35" s="19">
        <v>1156</v>
      </c>
      <c r="F35" s="11">
        <v>312</v>
      </c>
      <c r="G35" s="20">
        <v>69</v>
      </c>
      <c r="H35" s="20">
        <v>163</v>
      </c>
      <c r="I35" s="33">
        <v>18627</v>
      </c>
      <c r="J35" s="21">
        <v>114.14</v>
      </c>
      <c r="K35" s="6">
        <v>238.92</v>
      </c>
      <c r="L35" s="6">
        <v>1446.93</v>
      </c>
      <c r="M35" s="11">
        <v>3379.35</v>
      </c>
      <c r="N35" s="23">
        <v>1192.21</v>
      </c>
      <c r="O35" s="24">
        <v>4.4764999999999997</v>
      </c>
      <c r="P35" s="6">
        <v>210.452</v>
      </c>
      <c r="Q35" s="25">
        <v>11635</v>
      </c>
      <c r="R35" s="6">
        <v>5200</v>
      </c>
      <c r="S35" s="6">
        <v>156965</v>
      </c>
      <c r="T35" s="6">
        <v>229.6</v>
      </c>
      <c r="U35" s="6">
        <v>539.61620000000005</v>
      </c>
      <c r="V35" s="11">
        <v>4.2300000000000004</v>
      </c>
      <c r="W35" s="11">
        <v>0</v>
      </c>
      <c r="X35" s="14">
        <v>1149252</v>
      </c>
      <c r="Y35" s="20">
        <v>12</v>
      </c>
      <c r="Z35" s="27">
        <v>93.048000000000002</v>
      </c>
      <c r="AA35" s="14">
        <v>411</v>
      </c>
      <c r="AB35" s="15">
        <v>0.16666666666666666</v>
      </c>
      <c r="AC35" s="13">
        <v>88.578947368421055</v>
      </c>
      <c r="AD35" s="15">
        <v>2.6709541003460208E-2</v>
      </c>
      <c r="AE35" s="28">
        <v>0.18843244418758864</v>
      </c>
      <c r="AF35" s="6">
        <v>0.14652669466106777</v>
      </c>
    </row>
    <row r="36" spans="1:32" ht="15.75" x14ac:dyDescent="0.2">
      <c r="A36" s="12" t="s">
        <v>5</v>
      </c>
      <c r="B36" s="6">
        <v>2011</v>
      </c>
      <c r="C36" s="18">
        <v>1.1165492824725447</v>
      </c>
      <c r="D36" s="19">
        <v>301</v>
      </c>
      <c r="E36" s="19">
        <v>762</v>
      </c>
      <c r="F36" s="11">
        <v>308</v>
      </c>
      <c r="G36" s="20">
        <v>89</v>
      </c>
      <c r="H36" s="20">
        <v>119</v>
      </c>
      <c r="I36" s="33">
        <v>14975</v>
      </c>
      <c r="J36" s="21">
        <v>155.32</v>
      </c>
      <c r="K36" s="6">
        <v>415.34</v>
      </c>
      <c r="L36" s="6">
        <v>1102.6500000000001</v>
      </c>
      <c r="M36" s="11">
        <v>4283.01</v>
      </c>
      <c r="N36" s="23">
        <v>1305.0999999999999</v>
      </c>
      <c r="O36" s="24">
        <v>5.6718999999999999</v>
      </c>
      <c r="P36" s="6">
        <v>171.4332</v>
      </c>
      <c r="Q36" s="25">
        <v>7904</v>
      </c>
      <c r="R36" s="6">
        <v>3800</v>
      </c>
      <c r="S36" s="6">
        <v>134808</v>
      </c>
      <c r="T36" s="6">
        <v>735</v>
      </c>
      <c r="U36" s="6">
        <v>305.61849999999998</v>
      </c>
      <c r="V36" s="11">
        <v>3.14</v>
      </c>
      <c r="W36" s="11">
        <v>0</v>
      </c>
      <c r="X36" s="14">
        <v>594469</v>
      </c>
      <c r="Y36" s="20">
        <v>17</v>
      </c>
      <c r="Z36" s="27">
        <v>111.854</v>
      </c>
      <c r="AA36" s="14">
        <v>498</v>
      </c>
      <c r="AB36" s="15">
        <v>0.16075</v>
      </c>
      <c r="AC36" s="13">
        <v>102.2</v>
      </c>
      <c r="AD36" s="15">
        <v>3.4287790944881887E-2</v>
      </c>
      <c r="AE36" s="28">
        <v>0.38590033945044949</v>
      </c>
      <c r="AF36" s="6">
        <v>0.38878464077838587</v>
      </c>
    </row>
    <row r="37" spans="1:32" ht="15.75" x14ac:dyDescent="0.2">
      <c r="A37" s="12" t="s">
        <v>6</v>
      </c>
      <c r="B37" s="6">
        <v>2011</v>
      </c>
      <c r="C37" s="18">
        <v>1.035297165134984</v>
      </c>
      <c r="D37" s="19">
        <v>227</v>
      </c>
      <c r="E37" s="19">
        <v>696</v>
      </c>
      <c r="F37" s="11">
        <v>121</v>
      </c>
      <c r="G37" s="20">
        <v>59</v>
      </c>
      <c r="H37" s="20">
        <v>103</v>
      </c>
      <c r="I37" s="33">
        <v>5177.95</v>
      </c>
      <c r="J37" s="21">
        <v>151.52000000000001</v>
      </c>
      <c r="K37" s="6">
        <v>305.19</v>
      </c>
      <c r="L37" s="6">
        <v>609.78</v>
      </c>
      <c r="M37" s="11">
        <v>1471.74</v>
      </c>
      <c r="N37" s="23">
        <v>847.28</v>
      </c>
      <c r="O37" s="24">
        <v>6.7096999999999998</v>
      </c>
      <c r="P37" s="6">
        <v>242.7518</v>
      </c>
      <c r="Q37" s="25">
        <v>5137</v>
      </c>
      <c r="R37" s="6">
        <v>9200</v>
      </c>
      <c r="S37" s="6">
        <v>160995</v>
      </c>
      <c r="T37" s="6">
        <v>457</v>
      </c>
      <c r="U37" s="6">
        <v>245.06540000000001</v>
      </c>
      <c r="V37" s="11">
        <v>5.1100000000000003</v>
      </c>
      <c r="W37" s="11">
        <v>0</v>
      </c>
      <c r="X37" s="14">
        <v>384440</v>
      </c>
      <c r="Y37" s="20">
        <v>9</v>
      </c>
      <c r="Z37" s="27">
        <v>127.69199999999999</v>
      </c>
      <c r="AA37" s="14">
        <v>430</v>
      </c>
      <c r="AB37" s="15">
        <v>0.14246987951807227</v>
      </c>
      <c r="AC37" s="13">
        <v>8.4818181818181824</v>
      </c>
      <c r="AD37" s="15">
        <v>2.7696046120689655E-2</v>
      </c>
      <c r="AE37" s="28">
        <v>0.20487162912483931</v>
      </c>
      <c r="AF37" s="6">
        <v>0.18287693762591997</v>
      </c>
    </row>
    <row r="38" spans="1:32" ht="15.75" x14ac:dyDescent="0.2">
      <c r="A38" s="12" t="s">
        <v>7</v>
      </c>
      <c r="B38" s="6">
        <v>2011</v>
      </c>
      <c r="C38" s="18">
        <v>1.4971345053258625</v>
      </c>
      <c r="D38" s="19">
        <v>409</v>
      </c>
      <c r="E38" s="19">
        <v>1116</v>
      </c>
      <c r="F38" s="11">
        <v>200</v>
      </c>
      <c r="G38" s="20">
        <v>62</v>
      </c>
      <c r="H38" s="20">
        <v>99</v>
      </c>
      <c r="I38" s="33">
        <v>32564</v>
      </c>
      <c r="J38" s="21">
        <v>405.33</v>
      </c>
      <c r="K38" s="6">
        <v>314</v>
      </c>
      <c r="L38" s="6">
        <v>896.2</v>
      </c>
      <c r="M38" s="11">
        <v>461.69</v>
      </c>
      <c r="N38" s="30">
        <v>3159.3</v>
      </c>
      <c r="O38" s="24">
        <v>27.131399999999999</v>
      </c>
      <c r="P38" s="6">
        <v>252.24639999999999</v>
      </c>
      <c r="Q38" s="25">
        <v>8557</v>
      </c>
      <c r="R38" s="6">
        <v>4300</v>
      </c>
      <c r="S38" s="6">
        <v>104026</v>
      </c>
      <c r="T38" s="6">
        <v>750</v>
      </c>
      <c r="U38" s="6">
        <v>472.64479999999998</v>
      </c>
      <c r="V38" s="11">
        <v>2.67</v>
      </c>
      <c r="W38" s="11">
        <v>0</v>
      </c>
      <c r="X38" s="14">
        <v>902231</v>
      </c>
      <c r="Y38" s="20">
        <v>12</v>
      </c>
      <c r="Z38" s="27">
        <v>109.256</v>
      </c>
      <c r="AA38" s="14">
        <v>684</v>
      </c>
      <c r="AB38" s="15">
        <v>0.18709677419354839</v>
      </c>
      <c r="AC38" s="13">
        <v>175</v>
      </c>
      <c r="AD38" s="15">
        <v>5.3410419982078856E-2</v>
      </c>
      <c r="AE38" s="28">
        <v>0.33435454134180975</v>
      </c>
      <c r="AF38" s="6">
        <v>0.34308754101395761</v>
      </c>
    </row>
    <row r="39" spans="1:32" ht="15.75" x14ac:dyDescent="0.2">
      <c r="A39" s="12" t="s">
        <v>8</v>
      </c>
      <c r="B39" s="6">
        <v>2011</v>
      </c>
      <c r="C39" s="18">
        <v>1.063044540328999</v>
      </c>
      <c r="D39" s="19">
        <v>198</v>
      </c>
      <c r="E39" s="19">
        <v>500</v>
      </c>
      <c r="F39" s="11">
        <v>67</v>
      </c>
      <c r="G39" s="20">
        <v>58</v>
      </c>
      <c r="H39" s="20">
        <v>63</v>
      </c>
      <c r="I39" s="33">
        <v>7541.98</v>
      </c>
      <c r="J39" s="21">
        <v>99.32</v>
      </c>
      <c r="K39" s="6">
        <v>243.59</v>
      </c>
      <c r="L39" s="6">
        <v>741.9</v>
      </c>
      <c r="M39" s="11">
        <v>893.6</v>
      </c>
      <c r="N39" s="30">
        <v>904.29</v>
      </c>
      <c r="O39" s="24">
        <v>3.8527999999999998</v>
      </c>
      <c r="P39" s="6">
        <v>167.02119999999999</v>
      </c>
      <c r="Q39" s="25">
        <v>4560</v>
      </c>
      <c r="R39" s="6">
        <v>4000</v>
      </c>
      <c r="S39" s="6">
        <v>91754</v>
      </c>
      <c r="T39" s="6">
        <v>311</v>
      </c>
      <c r="U39" s="6">
        <v>238.60509999999999</v>
      </c>
      <c r="V39" s="11">
        <v>3.91</v>
      </c>
      <c r="W39" s="11">
        <f>0+1</f>
        <v>1</v>
      </c>
      <c r="X39" s="14">
        <v>562831</v>
      </c>
      <c r="Y39" s="20">
        <v>10</v>
      </c>
      <c r="Z39" s="27">
        <v>93.046999999999997</v>
      </c>
      <c r="AA39" s="14">
        <v>163</v>
      </c>
      <c r="AB39" s="15">
        <v>0.15049999999999999</v>
      </c>
      <c r="AC39" s="13">
        <v>47.222222222222221</v>
      </c>
      <c r="AD39" s="15">
        <v>2.0281835599999999E-2</v>
      </c>
      <c r="AE39" s="28">
        <v>0.11205820307731243</v>
      </c>
      <c r="AF39" s="6">
        <v>0.30033610186471899</v>
      </c>
    </row>
    <row r="40" spans="1:32" ht="15.75" x14ac:dyDescent="0.2">
      <c r="A40" s="12" t="s">
        <v>9</v>
      </c>
      <c r="B40" s="6">
        <v>2011</v>
      </c>
      <c r="C40" s="18">
        <v>1.0212651065758187</v>
      </c>
      <c r="D40" s="19">
        <v>244</v>
      </c>
      <c r="E40" s="19">
        <v>629</v>
      </c>
      <c r="F40" s="11">
        <v>88</v>
      </c>
      <c r="G40" s="20">
        <v>103</v>
      </c>
      <c r="H40" s="20">
        <v>131</v>
      </c>
      <c r="I40" s="33">
        <v>20237</v>
      </c>
      <c r="J40" s="21">
        <v>206.52</v>
      </c>
      <c r="K40" s="6">
        <v>261.94</v>
      </c>
      <c r="L40" s="6">
        <v>1217.3699999999999</v>
      </c>
      <c r="M40" s="11">
        <v>828.47</v>
      </c>
      <c r="N40" s="23">
        <v>1032</v>
      </c>
      <c r="O40" s="24">
        <v>9.1761999999999997</v>
      </c>
      <c r="P40" s="6">
        <v>171.1609</v>
      </c>
      <c r="Q40" s="25">
        <v>4490</v>
      </c>
      <c r="R40" s="6">
        <v>5900</v>
      </c>
      <c r="S40" s="6">
        <v>155592</v>
      </c>
      <c r="T40" s="6">
        <v>923</v>
      </c>
      <c r="U40" s="6">
        <v>307.77179999999998</v>
      </c>
      <c r="V40" s="11">
        <v>5.33</v>
      </c>
      <c r="W40" s="11">
        <v>0</v>
      </c>
      <c r="X40" s="14">
        <v>709968</v>
      </c>
      <c r="Y40" s="20">
        <v>3</v>
      </c>
      <c r="Z40" s="27">
        <v>87.956999999999994</v>
      </c>
      <c r="AA40" s="14">
        <v>251</v>
      </c>
      <c r="AB40" s="15">
        <v>0.13076923076923075</v>
      </c>
      <c r="AC40" s="13">
        <v>20.369565217391305</v>
      </c>
      <c r="AD40" s="15">
        <v>3.0510111446740863E-2</v>
      </c>
      <c r="AE40" s="28">
        <v>0.40497748347402385</v>
      </c>
      <c r="AF40" s="6">
        <v>0.30082958961497119</v>
      </c>
    </row>
    <row r="41" spans="1:32" ht="15.75" x14ac:dyDescent="0.2">
      <c r="A41" s="12" t="s">
        <v>10</v>
      </c>
      <c r="B41" s="6">
        <v>2011</v>
      </c>
      <c r="C41" s="18">
        <v>0.93529719091661723</v>
      </c>
      <c r="D41" s="19">
        <v>277</v>
      </c>
      <c r="E41" s="19">
        <v>1010</v>
      </c>
      <c r="F41" s="11">
        <v>102</v>
      </c>
      <c r="G41" s="20">
        <v>36</v>
      </c>
      <c r="H41" s="20">
        <v>26</v>
      </c>
      <c r="I41" s="33">
        <v>23079.200000000001</v>
      </c>
      <c r="J41" s="21">
        <v>668.61</v>
      </c>
      <c r="K41" s="6">
        <v>292.16000000000003</v>
      </c>
      <c r="L41" s="6">
        <v>783.34</v>
      </c>
      <c r="M41" s="11">
        <v>1042.42</v>
      </c>
      <c r="N41" s="23">
        <v>2786.5</v>
      </c>
      <c r="O41" s="24">
        <v>57.511800000000001</v>
      </c>
      <c r="P41" s="6">
        <v>2140.1741999999999</v>
      </c>
      <c r="Q41" s="25">
        <v>11663</v>
      </c>
      <c r="R41" s="6">
        <v>500</v>
      </c>
      <c r="S41" s="6">
        <v>12084</v>
      </c>
      <c r="T41" s="6">
        <v>3766</v>
      </c>
      <c r="U41" s="6">
        <v>563.42169999999999</v>
      </c>
      <c r="V41" s="11">
        <v>2.46</v>
      </c>
      <c r="W41" s="11">
        <f>0+11</f>
        <v>11</v>
      </c>
      <c r="X41" s="14">
        <v>511283</v>
      </c>
      <c r="Y41" s="20">
        <v>2</v>
      </c>
      <c r="Z41" s="27">
        <v>241.75700000000001</v>
      </c>
      <c r="AA41" s="14">
        <v>1519</v>
      </c>
      <c r="AB41" s="15">
        <v>0.30138888888888893</v>
      </c>
      <c r="AC41" s="13">
        <v>2808.6206896551726</v>
      </c>
      <c r="AD41" s="15">
        <v>0.37241375841584162</v>
      </c>
      <c r="AE41" s="28">
        <v>2.3669243732508933</v>
      </c>
      <c r="AF41" s="6">
        <v>0.75854090104804683</v>
      </c>
    </row>
    <row r="42" spans="1:32" ht="15.75" x14ac:dyDescent="0.2">
      <c r="A42" s="12" t="s">
        <v>11</v>
      </c>
      <c r="B42" s="6">
        <v>2011</v>
      </c>
      <c r="C42" s="18">
        <v>3.2885957804492989</v>
      </c>
      <c r="D42" s="19">
        <v>723</v>
      </c>
      <c r="E42" s="19">
        <v>1891</v>
      </c>
      <c r="F42" s="11">
        <v>370</v>
      </c>
      <c r="G42" s="20">
        <v>245</v>
      </c>
      <c r="H42" s="20">
        <v>103</v>
      </c>
      <c r="I42" s="33">
        <v>41150.01</v>
      </c>
      <c r="J42" s="21">
        <v>737.33</v>
      </c>
      <c r="K42" s="6">
        <v>325.94</v>
      </c>
      <c r="L42" s="6">
        <v>5211.7299999999996</v>
      </c>
      <c r="M42" s="11">
        <v>3107.83</v>
      </c>
      <c r="N42" s="23">
        <v>5161.47</v>
      </c>
      <c r="O42" s="24">
        <v>56.529699999999998</v>
      </c>
      <c r="P42" s="6">
        <v>896.45939999999996</v>
      </c>
      <c r="Q42" s="25">
        <v>14648</v>
      </c>
      <c r="R42" s="6">
        <v>2400</v>
      </c>
      <c r="S42" s="6">
        <v>152247</v>
      </c>
      <c r="T42" s="6">
        <v>555</v>
      </c>
      <c r="U42" s="6">
        <v>986.54539999999997</v>
      </c>
      <c r="V42" s="11">
        <v>3.79</v>
      </c>
      <c r="W42" s="11">
        <f>1+16</f>
        <v>17</v>
      </c>
      <c r="X42" s="14">
        <v>1659415</v>
      </c>
      <c r="Y42" s="20">
        <v>11</v>
      </c>
      <c r="Z42" s="27">
        <v>228.14400000000001</v>
      </c>
      <c r="AA42" s="14">
        <v>1719</v>
      </c>
      <c r="AB42" s="15">
        <v>0.22744680851063831</v>
      </c>
      <c r="AC42" s="13">
        <v>486.5</v>
      </c>
      <c r="AD42" s="15">
        <v>0.11793921951348493</v>
      </c>
      <c r="AE42" s="28">
        <v>0.16968386931997936</v>
      </c>
      <c r="AF42" s="6">
        <v>0.41247801758593128</v>
      </c>
    </row>
    <row r="43" spans="1:32" ht="15.75" x14ac:dyDescent="0.2">
      <c r="A43" s="12" t="s">
        <v>12</v>
      </c>
      <c r="B43" s="6">
        <v>2011</v>
      </c>
      <c r="C43" s="18">
        <v>3.0154526561008628</v>
      </c>
      <c r="D43" s="19">
        <v>844</v>
      </c>
      <c r="E43" s="19">
        <v>1760</v>
      </c>
      <c r="F43" s="11">
        <v>498</v>
      </c>
      <c r="G43" s="20">
        <v>100</v>
      </c>
      <c r="H43" s="20">
        <v>92</v>
      </c>
      <c r="I43" s="33">
        <v>34295</v>
      </c>
      <c r="J43" s="21">
        <v>773.69</v>
      </c>
      <c r="K43" s="6">
        <v>561.76</v>
      </c>
      <c r="L43" s="6">
        <v>2216.12</v>
      </c>
      <c r="M43" s="11">
        <v>5091.45</v>
      </c>
      <c r="N43" s="23">
        <v>3785</v>
      </c>
      <c r="O43" s="24">
        <v>45.417299999999997</v>
      </c>
      <c r="P43" s="6">
        <v>1070.1957</v>
      </c>
      <c r="Q43" s="25">
        <v>14267</v>
      </c>
      <c r="R43" s="6">
        <v>1800</v>
      </c>
      <c r="S43" s="6">
        <v>111776</v>
      </c>
      <c r="T43" s="6">
        <v>1580</v>
      </c>
      <c r="U43" s="6">
        <v>901.29060000000004</v>
      </c>
      <c r="V43" s="11">
        <v>4.2</v>
      </c>
      <c r="W43" s="11">
        <f>0+31</f>
        <v>31</v>
      </c>
      <c r="X43" s="14">
        <v>907482</v>
      </c>
      <c r="Y43" s="20">
        <v>7</v>
      </c>
      <c r="Z43" s="27">
        <v>288.59500000000003</v>
      </c>
      <c r="AA43" s="14">
        <v>1186</v>
      </c>
      <c r="AB43" s="15">
        <v>0.23887070376432076</v>
      </c>
      <c r="AC43" s="13">
        <v>332.4</v>
      </c>
      <c r="AD43" s="15">
        <v>0.13460923454545454</v>
      </c>
      <c r="AE43" s="28">
        <v>0.15196434076364321</v>
      </c>
      <c r="AF43" s="6">
        <v>0.46022400433120159</v>
      </c>
    </row>
    <row r="44" spans="1:32" ht="15.75" x14ac:dyDescent="0.2">
      <c r="A44" s="12" t="s">
        <v>13</v>
      </c>
      <c r="B44" s="6">
        <v>2011</v>
      </c>
      <c r="C44" s="18">
        <v>2.2569067152067226</v>
      </c>
      <c r="D44" s="19">
        <v>390</v>
      </c>
      <c r="E44" s="19">
        <v>969</v>
      </c>
      <c r="F44" s="11">
        <v>1294</v>
      </c>
      <c r="G44" s="20">
        <v>131</v>
      </c>
      <c r="H44" s="20">
        <v>106</v>
      </c>
      <c r="I44" s="33">
        <v>22534.799999999999</v>
      </c>
      <c r="J44" s="21">
        <v>262.87</v>
      </c>
      <c r="K44" s="6">
        <v>228.36</v>
      </c>
      <c r="L44" s="6">
        <v>2571.23</v>
      </c>
      <c r="M44" s="11">
        <v>11821.14</v>
      </c>
      <c r="N44" s="23">
        <v>1815</v>
      </c>
      <c r="O44" s="24">
        <v>11.7918</v>
      </c>
      <c r="P44" s="6">
        <v>437.12029999999999</v>
      </c>
      <c r="Q44" s="25">
        <v>8896</v>
      </c>
      <c r="R44" s="6">
        <v>3100</v>
      </c>
      <c r="S44" s="6">
        <v>149535</v>
      </c>
      <c r="T44" s="6">
        <v>214</v>
      </c>
      <c r="U44" s="6">
        <v>369.18799999999999</v>
      </c>
      <c r="V44" s="11">
        <v>2.4500000000000002</v>
      </c>
      <c r="W44" s="11">
        <v>0</v>
      </c>
      <c r="X44" s="14">
        <v>991267</v>
      </c>
      <c r="Y44" s="20">
        <v>11</v>
      </c>
      <c r="Z44" s="27">
        <v>91.387</v>
      </c>
      <c r="AA44" s="14">
        <v>729</v>
      </c>
      <c r="AB44" s="15">
        <v>0.14640522875816994</v>
      </c>
      <c r="AC44" s="13">
        <v>169.30769230769232</v>
      </c>
      <c r="AD44" s="15">
        <v>5.537836016511867E-2</v>
      </c>
      <c r="AE44" s="28">
        <v>0.12284910549053425</v>
      </c>
      <c r="AF44" s="6">
        <v>0.30578392727857773</v>
      </c>
    </row>
    <row r="45" spans="1:32" ht="15.75" x14ac:dyDescent="0.2">
      <c r="A45" s="12" t="s">
        <v>14</v>
      </c>
      <c r="B45" s="6">
        <v>2011</v>
      </c>
      <c r="C45" s="18">
        <v>1.2853808486544187</v>
      </c>
      <c r="D45" s="19">
        <v>377</v>
      </c>
      <c r="E45" s="19">
        <v>702</v>
      </c>
      <c r="F45" s="11">
        <v>454</v>
      </c>
      <c r="G45" s="20">
        <v>95</v>
      </c>
      <c r="H45" s="20">
        <v>85</v>
      </c>
      <c r="I45" s="34">
        <v>14230</v>
      </c>
      <c r="J45" s="21">
        <v>427.42</v>
      </c>
      <c r="K45" s="6">
        <v>204.76</v>
      </c>
      <c r="L45" s="6">
        <v>1600.39</v>
      </c>
      <c r="M45" s="11">
        <v>5120.8500000000004</v>
      </c>
      <c r="N45" s="23">
        <v>1399.77</v>
      </c>
      <c r="O45" s="24">
        <v>36.3444</v>
      </c>
      <c r="P45" s="6">
        <v>638.45349999999996</v>
      </c>
      <c r="Q45" s="25">
        <v>11804</v>
      </c>
      <c r="R45" s="6">
        <v>2100</v>
      </c>
      <c r="S45" s="6">
        <v>92322</v>
      </c>
      <c r="T45" s="6">
        <v>1531.65</v>
      </c>
      <c r="U45" s="6">
        <v>510.82690000000002</v>
      </c>
      <c r="V45" s="11">
        <v>2.83</v>
      </c>
      <c r="W45" s="11">
        <f>0+5</f>
        <v>5</v>
      </c>
      <c r="X45" s="14">
        <v>674779</v>
      </c>
      <c r="Y45" s="20">
        <v>10</v>
      </c>
      <c r="Z45" s="27">
        <v>107.639</v>
      </c>
      <c r="AA45" s="14">
        <v>630</v>
      </c>
      <c r="AB45" s="15">
        <v>0.1985148514851485</v>
      </c>
      <c r="AC45" s="13">
        <v>184.16666666666666</v>
      </c>
      <c r="AD45" s="15">
        <v>0.15485322193732193</v>
      </c>
      <c r="AE45" s="28">
        <v>0.18425539739864755</v>
      </c>
      <c r="AF45" s="6">
        <v>0.26672787673405335</v>
      </c>
    </row>
    <row r="46" spans="1:32" ht="15.75" x14ac:dyDescent="0.2">
      <c r="A46" s="12" t="s">
        <v>15</v>
      </c>
      <c r="B46" s="6">
        <v>2011</v>
      </c>
      <c r="C46" s="18">
        <v>1.0711519876523414</v>
      </c>
      <c r="D46" s="19">
        <v>336</v>
      </c>
      <c r="E46" s="19">
        <v>709</v>
      </c>
      <c r="F46" s="11">
        <v>99</v>
      </c>
      <c r="G46" s="20">
        <v>108</v>
      </c>
      <c r="H46" s="20">
        <v>103</v>
      </c>
      <c r="I46" s="33">
        <v>15854</v>
      </c>
      <c r="J46" s="21">
        <v>135.83000000000001</v>
      </c>
      <c r="K46" s="6">
        <v>258.10000000000002</v>
      </c>
      <c r="L46" s="6">
        <v>1847.63</v>
      </c>
      <c r="M46" s="11">
        <v>2001.91</v>
      </c>
      <c r="N46" s="23">
        <v>1079</v>
      </c>
      <c r="O46" s="24">
        <v>4.1500000000000004</v>
      </c>
      <c r="P46" s="6">
        <v>340.25080000000003</v>
      </c>
      <c r="Q46" s="25">
        <v>6717</v>
      </c>
      <c r="R46" s="6">
        <v>2800</v>
      </c>
      <c r="S46" s="6">
        <v>146632</v>
      </c>
      <c r="T46" s="6">
        <v>208</v>
      </c>
      <c r="U46" s="6">
        <v>279.19549999999998</v>
      </c>
      <c r="V46" s="11">
        <v>2.35</v>
      </c>
      <c r="W46" s="11">
        <f>0+2</f>
        <v>2</v>
      </c>
      <c r="X46" s="14">
        <v>828599</v>
      </c>
      <c r="Y46" s="20">
        <v>14</v>
      </c>
      <c r="Z46" s="27">
        <v>69.643000000000001</v>
      </c>
      <c r="AA46" s="14">
        <v>251</v>
      </c>
      <c r="AB46" s="15">
        <v>0.13118279569892471</v>
      </c>
      <c r="AC46" s="13">
        <v>54.75</v>
      </c>
      <c r="AD46" s="15">
        <v>6.0268679266572645E-2</v>
      </c>
      <c r="AE46" s="28">
        <v>0.2025818981409338</v>
      </c>
      <c r="AF46" s="6">
        <v>0.30341015089163237</v>
      </c>
    </row>
    <row r="47" spans="1:32" ht="15.75" x14ac:dyDescent="0.2">
      <c r="A47" s="12" t="s">
        <v>16</v>
      </c>
      <c r="B47" s="6">
        <v>2011</v>
      </c>
      <c r="C47" s="18">
        <v>3.0541103040467568</v>
      </c>
      <c r="D47" s="19">
        <v>869</v>
      </c>
      <c r="E47" s="19">
        <v>1865</v>
      </c>
      <c r="F47" s="11">
        <v>252</v>
      </c>
      <c r="G47" s="20">
        <v>120</v>
      </c>
      <c r="H47" s="20">
        <v>142</v>
      </c>
      <c r="I47" s="33">
        <v>41696</v>
      </c>
      <c r="J47" s="21">
        <v>424.23</v>
      </c>
      <c r="K47" s="6">
        <v>600.27</v>
      </c>
      <c r="L47" s="6">
        <v>1594.59</v>
      </c>
      <c r="M47" s="11">
        <v>2519</v>
      </c>
      <c r="N47" s="23">
        <v>3573.7</v>
      </c>
      <c r="O47" s="24">
        <v>25.5076</v>
      </c>
      <c r="P47" s="6">
        <v>460.19290000000001</v>
      </c>
      <c r="Q47" s="25">
        <v>15330</v>
      </c>
      <c r="R47" s="6">
        <v>4200</v>
      </c>
      <c r="S47" s="6">
        <v>233190</v>
      </c>
      <c r="T47" s="6">
        <v>1308</v>
      </c>
      <c r="U47" s="6">
        <v>809.02340000000004</v>
      </c>
      <c r="V47" s="11">
        <v>2.0299999999999998</v>
      </c>
      <c r="W47" s="11">
        <f>0+15</f>
        <v>15</v>
      </c>
      <c r="X47" s="14">
        <v>1645589</v>
      </c>
      <c r="Y47" s="20">
        <v>7</v>
      </c>
      <c r="Z47" s="27">
        <v>175.411</v>
      </c>
      <c r="AA47" s="14">
        <v>2451</v>
      </c>
      <c r="AB47" s="15">
        <v>0.19563409563409562</v>
      </c>
      <c r="AC47" s="13">
        <v>453.93333333333334</v>
      </c>
      <c r="AD47" s="15">
        <v>6.9883741233243979E-2</v>
      </c>
      <c r="AE47" s="28">
        <v>0.16768503330686302</v>
      </c>
      <c r="AF47" s="6">
        <v>0.27588396423534972</v>
      </c>
    </row>
    <row r="48" spans="1:32" ht="15.75" x14ac:dyDescent="0.2">
      <c r="A48" s="12" t="s">
        <v>17</v>
      </c>
      <c r="B48" s="6">
        <v>2011</v>
      </c>
      <c r="C48" s="18">
        <v>2.3900077693414046</v>
      </c>
      <c r="D48" s="19">
        <v>343</v>
      </c>
      <c r="E48" s="19">
        <v>1098</v>
      </c>
      <c r="F48" s="11">
        <v>468</v>
      </c>
      <c r="G48" s="20">
        <v>159</v>
      </c>
      <c r="H48" s="20">
        <v>185</v>
      </c>
      <c r="I48" s="33">
        <v>30599</v>
      </c>
      <c r="J48" s="21">
        <v>168.29</v>
      </c>
      <c r="K48" s="6">
        <v>387.08</v>
      </c>
      <c r="L48" s="6">
        <v>2696.16</v>
      </c>
      <c r="M48" s="11">
        <v>7420.58</v>
      </c>
      <c r="N48" s="23">
        <v>2766</v>
      </c>
      <c r="O48" s="24">
        <v>5.4903000000000004</v>
      </c>
      <c r="P48" s="6">
        <v>379.63260000000002</v>
      </c>
      <c r="Q48" s="25">
        <v>12518</v>
      </c>
      <c r="R48" s="6">
        <v>4300</v>
      </c>
      <c r="S48" s="6">
        <v>247587</v>
      </c>
      <c r="T48" s="6">
        <v>1697</v>
      </c>
      <c r="U48" s="6">
        <v>603.66949999999997</v>
      </c>
      <c r="V48" s="11">
        <v>3.33</v>
      </c>
      <c r="W48" s="11">
        <f>0+1</f>
        <v>1</v>
      </c>
      <c r="X48" s="14">
        <v>1500142</v>
      </c>
      <c r="Y48" s="20">
        <v>21</v>
      </c>
      <c r="Z48" s="27">
        <v>122.44</v>
      </c>
      <c r="AA48" s="14">
        <v>1410</v>
      </c>
      <c r="AB48" s="15">
        <v>0.12833158447009443</v>
      </c>
      <c r="AC48" s="13">
        <v>265.5</v>
      </c>
      <c r="AD48" s="15">
        <v>2.9805190346083785E-2</v>
      </c>
      <c r="AE48" s="28">
        <v>0.15918111956852296</v>
      </c>
      <c r="AF48" s="6">
        <v>0.35378652054241055</v>
      </c>
    </row>
    <row r="49" spans="1:32" ht="15.75" x14ac:dyDescent="0.2">
      <c r="A49" s="12" t="s">
        <v>18</v>
      </c>
      <c r="B49" s="6">
        <v>2011</v>
      </c>
      <c r="C49" s="18">
        <v>2.0319613346195595</v>
      </c>
      <c r="D49" s="19">
        <v>410</v>
      </c>
      <c r="E49" s="19">
        <v>1000</v>
      </c>
      <c r="F49" s="11">
        <v>172</v>
      </c>
      <c r="G49" s="20">
        <v>125</v>
      </c>
      <c r="H49" s="20">
        <v>103</v>
      </c>
      <c r="I49" s="33">
        <v>27154.87</v>
      </c>
      <c r="J49" s="21">
        <v>213.52</v>
      </c>
      <c r="K49" s="6">
        <v>451.26</v>
      </c>
      <c r="L49" s="6">
        <v>1632.06</v>
      </c>
      <c r="M49" s="11">
        <v>3017.79</v>
      </c>
      <c r="N49" s="23">
        <v>1931.8</v>
      </c>
      <c r="O49" s="24">
        <v>9.4017999999999997</v>
      </c>
      <c r="P49" s="6">
        <v>422.06079999999997</v>
      </c>
      <c r="Q49" s="25">
        <v>12383</v>
      </c>
      <c r="R49" s="6">
        <v>3400</v>
      </c>
      <c r="S49" s="6">
        <v>212747</v>
      </c>
      <c r="T49" s="6">
        <v>914.52</v>
      </c>
      <c r="U49" s="6">
        <v>431.76609999999999</v>
      </c>
      <c r="V49" s="11">
        <v>2.85</v>
      </c>
      <c r="W49" s="11">
        <f>0+2</f>
        <v>2</v>
      </c>
      <c r="X49" s="14">
        <v>1340298</v>
      </c>
      <c r="Y49" s="20">
        <v>11</v>
      </c>
      <c r="Z49" s="27">
        <v>108.101</v>
      </c>
      <c r="AA49" s="14">
        <v>930</v>
      </c>
      <c r="AB49" s="15">
        <v>0.15238095238095239</v>
      </c>
      <c r="AC49" s="13">
        <v>144.94444444444446</v>
      </c>
      <c r="AD49" s="15">
        <v>7.2126688899999986E-2</v>
      </c>
      <c r="AE49" s="28">
        <v>0.24344350744728291</v>
      </c>
      <c r="AF49" s="6">
        <v>0.29330497748211815</v>
      </c>
    </row>
    <row r="50" spans="1:32" ht="15.75" x14ac:dyDescent="0.2">
      <c r="A50" s="12" t="s">
        <v>19</v>
      </c>
      <c r="B50" s="6">
        <v>2011</v>
      </c>
      <c r="C50" s="18">
        <v>1.4932453948945408</v>
      </c>
      <c r="D50" s="19">
        <v>454</v>
      </c>
      <c r="E50" s="19">
        <v>713</v>
      </c>
      <c r="F50" s="11">
        <v>114</v>
      </c>
      <c r="G50" s="20">
        <v>85</v>
      </c>
      <c r="H50" s="20">
        <v>126</v>
      </c>
      <c r="I50" s="33">
        <v>25100</v>
      </c>
      <c r="J50" s="21">
        <v>227.63</v>
      </c>
      <c r="K50" s="6">
        <v>488.9</v>
      </c>
      <c r="L50" s="6">
        <v>2801.17</v>
      </c>
      <c r="M50" s="11">
        <v>1442.91</v>
      </c>
      <c r="N50" s="23">
        <v>1718</v>
      </c>
      <c r="O50" s="24">
        <v>10.1434</v>
      </c>
      <c r="P50" s="6">
        <v>507.97640000000001</v>
      </c>
      <c r="Q50" s="25">
        <v>10904</v>
      </c>
      <c r="R50" s="6">
        <v>3700</v>
      </c>
      <c r="S50" s="6">
        <v>232190</v>
      </c>
      <c r="T50" s="6">
        <v>664</v>
      </c>
      <c r="U50" s="6">
        <v>439.94040000000001</v>
      </c>
      <c r="V50" s="11">
        <v>2.19</v>
      </c>
      <c r="W50" s="11">
        <f>0+2</f>
        <v>2</v>
      </c>
      <c r="X50" s="14">
        <v>1067852</v>
      </c>
      <c r="Y50" s="20">
        <v>3</v>
      </c>
      <c r="Z50" s="27">
        <v>98.805000000000007</v>
      </c>
      <c r="AA50" s="14">
        <v>471</v>
      </c>
      <c r="AB50" s="15">
        <v>0.19525267993874426</v>
      </c>
      <c r="AC50" s="13">
        <v>94.666666666666671</v>
      </c>
      <c r="AD50" s="15">
        <v>0.18183163702664795</v>
      </c>
      <c r="AE50" s="28">
        <v>0.14779388130566637</v>
      </c>
      <c r="AF50" s="6">
        <v>0.27279643151752164</v>
      </c>
    </row>
    <row r="51" spans="1:32" ht="15.75" x14ac:dyDescent="0.2">
      <c r="A51" s="12" t="s">
        <v>20</v>
      </c>
      <c r="B51" s="6">
        <v>2011</v>
      </c>
      <c r="C51" s="18">
        <v>2.2458854699377095</v>
      </c>
      <c r="D51" s="19">
        <v>959</v>
      </c>
      <c r="E51" s="19">
        <v>1376</v>
      </c>
      <c r="F51" s="11">
        <v>401</v>
      </c>
      <c r="G51" s="20">
        <v>161</v>
      </c>
      <c r="H51" s="20">
        <v>122</v>
      </c>
      <c r="I51" s="33">
        <v>21067.52</v>
      </c>
      <c r="J51" s="21">
        <v>3331.63</v>
      </c>
      <c r="K51" s="6">
        <v>896.93</v>
      </c>
      <c r="L51" s="6">
        <v>2761.33</v>
      </c>
      <c r="M51" s="11">
        <v>4419.49</v>
      </c>
      <c r="N51" s="23">
        <v>3931.71</v>
      </c>
      <c r="O51" s="24">
        <v>139.06190000000001</v>
      </c>
      <c r="P51" s="6">
        <v>4379.1229000000003</v>
      </c>
      <c r="Q51" s="25">
        <v>16668</v>
      </c>
      <c r="R51" s="6">
        <v>2800</v>
      </c>
      <c r="S51" s="6">
        <v>190724</v>
      </c>
      <c r="T51" s="6">
        <v>7981</v>
      </c>
      <c r="U51" s="6">
        <v>1888.0046</v>
      </c>
      <c r="V51" s="11">
        <v>2.02</v>
      </c>
      <c r="W51" s="11">
        <f>0+10</f>
        <v>10</v>
      </c>
      <c r="X51" s="14">
        <v>1527254</v>
      </c>
      <c r="Y51" s="20">
        <v>8</v>
      </c>
      <c r="Z51" s="27">
        <v>337.36900000000003</v>
      </c>
      <c r="AA51" s="14">
        <v>2388</v>
      </c>
      <c r="AB51" s="15">
        <v>0.26112073945696129</v>
      </c>
      <c r="AC51" s="13">
        <v>285.5</v>
      </c>
      <c r="AD51" s="15">
        <v>0.326328179869186</v>
      </c>
      <c r="AE51" s="28">
        <v>4.7780253131989706E-2</v>
      </c>
      <c r="AF51" s="6">
        <v>0.43110378031383739</v>
      </c>
    </row>
    <row r="52" spans="1:32" ht="15.75" x14ac:dyDescent="0.2">
      <c r="A52" s="12" t="s">
        <v>21</v>
      </c>
      <c r="B52" s="6">
        <v>2011</v>
      </c>
      <c r="C52" s="18">
        <v>1.2276902185647196</v>
      </c>
      <c r="D52" s="19">
        <v>317</v>
      </c>
      <c r="E52" s="19">
        <v>459</v>
      </c>
      <c r="F52" s="11">
        <v>149</v>
      </c>
      <c r="G52" s="20">
        <v>71</v>
      </c>
      <c r="H52" s="20">
        <v>107</v>
      </c>
      <c r="I52" s="33">
        <v>17257</v>
      </c>
      <c r="J52" s="21">
        <v>302.79000000000002</v>
      </c>
      <c r="K52" s="6">
        <v>416.18</v>
      </c>
      <c r="L52" s="6">
        <v>974.35</v>
      </c>
      <c r="M52" s="11">
        <v>1207.26</v>
      </c>
      <c r="N52" s="23">
        <v>1209.5</v>
      </c>
      <c r="O52" s="24">
        <v>10.518800000000001</v>
      </c>
      <c r="P52" s="6">
        <v>299.971</v>
      </c>
      <c r="Q52" s="25">
        <v>9210</v>
      </c>
      <c r="R52" s="6">
        <v>3200</v>
      </c>
      <c r="S52" s="6">
        <v>104889</v>
      </c>
      <c r="T52" s="6">
        <v>1331</v>
      </c>
      <c r="U52" s="6">
        <v>326.54739999999998</v>
      </c>
      <c r="V52" s="11">
        <v>2.3199999999999998</v>
      </c>
      <c r="W52" s="11">
        <f>0+3</f>
        <v>3</v>
      </c>
      <c r="X52" s="14">
        <v>600094</v>
      </c>
      <c r="Y52" s="20">
        <v>10</v>
      </c>
      <c r="Z52" s="27">
        <v>82.742999999999995</v>
      </c>
      <c r="AA52" s="14">
        <v>237</v>
      </c>
      <c r="AB52" s="15">
        <v>0.13411764705882354</v>
      </c>
      <c r="AC52" s="13">
        <v>43.652173913043477</v>
      </c>
      <c r="AD52" s="15">
        <v>9.6199864270152494E-2</v>
      </c>
      <c r="AE52" s="28">
        <v>0.21130915577902074</v>
      </c>
      <c r="AF52" s="6">
        <v>0.27119723242141902</v>
      </c>
    </row>
    <row r="53" spans="1:32" ht="15.75" x14ac:dyDescent="0.2">
      <c r="A53" s="12" t="s">
        <v>22</v>
      </c>
      <c r="B53" s="6">
        <v>2011</v>
      </c>
      <c r="C53" s="18">
        <v>0.50278029051890383</v>
      </c>
      <c r="D53" s="19">
        <v>153</v>
      </c>
      <c r="E53" s="19">
        <v>295</v>
      </c>
      <c r="F53" s="11">
        <v>86</v>
      </c>
      <c r="G53" s="20">
        <v>18</v>
      </c>
      <c r="H53" s="20">
        <v>18</v>
      </c>
      <c r="I53" s="33">
        <v>2919.88</v>
      </c>
      <c r="J53" s="21">
        <v>81.430000000000007</v>
      </c>
      <c r="K53" s="6">
        <v>67.62</v>
      </c>
      <c r="L53" s="6">
        <v>194.76</v>
      </c>
      <c r="M53" s="11">
        <v>607.54</v>
      </c>
      <c r="N53" s="23">
        <v>299.47000000000003</v>
      </c>
      <c r="O53" s="24">
        <v>3.7614999999999998</v>
      </c>
      <c r="P53" s="6">
        <v>124.746</v>
      </c>
      <c r="Q53" s="25">
        <v>4608</v>
      </c>
      <c r="R53" s="6">
        <v>700</v>
      </c>
      <c r="S53" s="6">
        <v>22916</v>
      </c>
      <c r="T53" s="6">
        <v>1697</v>
      </c>
      <c r="U53" s="6">
        <v>93.799800000000005</v>
      </c>
      <c r="V53" s="11">
        <v>1.73</v>
      </c>
      <c r="W53" s="11">
        <f>0+2</f>
        <v>2</v>
      </c>
      <c r="X53" s="14">
        <v>156700</v>
      </c>
      <c r="Y53" s="26">
        <v>1</v>
      </c>
      <c r="Z53" s="27">
        <v>37.296999999999997</v>
      </c>
      <c r="AA53" s="14">
        <v>94</v>
      </c>
      <c r="AB53" s="15">
        <v>0.33391608391608391</v>
      </c>
      <c r="AC53" s="13">
        <v>83.529411764705884</v>
      </c>
      <c r="AD53" s="15">
        <v>0.14247912881355931</v>
      </c>
      <c r="AE53" s="28">
        <v>6.4929182980097477E-2</v>
      </c>
      <c r="AF53" s="6">
        <v>0.24267205871339775</v>
      </c>
    </row>
    <row r="54" spans="1:32" ht="15.75" x14ac:dyDescent="0.2">
      <c r="A54" s="12" t="s">
        <v>23</v>
      </c>
      <c r="B54" s="6">
        <v>2011</v>
      </c>
      <c r="C54" s="18">
        <v>1.0516726499374849</v>
      </c>
      <c r="D54" s="19">
        <v>239</v>
      </c>
      <c r="E54" s="19">
        <v>375</v>
      </c>
      <c r="F54" s="11">
        <v>282</v>
      </c>
      <c r="G54" s="20">
        <v>39</v>
      </c>
      <c r="H54" s="20">
        <v>40</v>
      </c>
      <c r="I54" s="33">
        <v>22019.9</v>
      </c>
      <c r="J54" s="21">
        <v>186.4</v>
      </c>
      <c r="K54" s="6">
        <v>381</v>
      </c>
      <c r="L54" s="6">
        <v>1720.98</v>
      </c>
      <c r="M54" s="11">
        <v>1530.95</v>
      </c>
      <c r="N54" s="23">
        <v>1202.76</v>
      </c>
      <c r="O54" s="24">
        <v>9.6806000000000001</v>
      </c>
      <c r="P54" s="6">
        <v>283.02359999999999</v>
      </c>
      <c r="Q54" s="25">
        <v>4885</v>
      </c>
      <c r="R54" s="6">
        <v>1400</v>
      </c>
      <c r="S54" s="6">
        <v>118562</v>
      </c>
      <c r="T54" s="6">
        <v>1102</v>
      </c>
      <c r="U54" s="6">
        <v>243.92310000000001</v>
      </c>
      <c r="V54" s="11">
        <v>1.76</v>
      </c>
      <c r="W54" s="11">
        <f>0+3</f>
        <v>3</v>
      </c>
      <c r="X54" s="14">
        <v>567813</v>
      </c>
      <c r="Y54" s="20">
        <v>1</v>
      </c>
      <c r="Z54" s="27">
        <v>93.801000000000002</v>
      </c>
      <c r="AA54" s="14">
        <v>762</v>
      </c>
      <c r="AB54" s="15">
        <v>0.20436241610738254</v>
      </c>
      <c r="AC54" s="13">
        <v>219.56257594167678</v>
      </c>
      <c r="AD54" s="15">
        <v>0.20220435226666666</v>
      </c>
      <c r="AE54" s="28">
        <v>0.15816729142080813</v>
      </c>
      <c r="AF54" s="6">
        <v>0.29049483639028184</v>
      </c>
    </row>
    <row r="55" spans="1:32" ht="15.75" x14ac:dyDescent="0.2">
      <c r="A55" s="12" t="s">
        <v>24</v>
      </c>
      <c r="B55" s="6">
        <v>2011</v>
      </c>
      <c r="C55" s="18">
        <v>1.7636290004154604</v>
      </c>
      <c r="D55" s="19">
        <v>420</v>
      </c>
      <c r="E55" s="19">
        <v>629</v>
      </c>
      <c r="F55" s="11">
        <v>370</v>
      </c>
      <c r="G55" s="20">
        <v>144</v>
      </c>
      <c r="H55" s="20">
        <v>183</v>
      </c>
      <c r="I55" s="33">
        <v>35000</v>
      </c>
      <c r="J55" s="21">
        <v>163.97</v>
      </c>
      <c r="K55" s="6">
        <v>612.36</v>
      </c>
      <c r="L55" s="6">
        <v>3635.26</v>
      </c>
      <c r="M55" s="11">
        <v>2787.61</v>
      </c>
      <c r="N55" s="23">
        <v>2473.4</v>
      </c>
      <c r="O55" s="24">
        <v>5.9382999999999999</v>
      </c>
      <c r="P55" s="6">
        <v>905.39859999999999</v>
      </c>
      <c r="Q55" s="25">
        <v>12441</v>
      </c>
      <c r="R55" s="6">
        <v>3500</v>
      </c>
      <c r="S55" s="6">
        <v>283268</v>
      </c>
      <c r="T55" s="6">
        <v>2485.1687999999999</v>
      </c>
      <c r="U55" s="6">
        <v>606.87729999999999</v>
      </c>
      <c r="V55" s="11">
        <v>2.82</v>
      </c>
      <c r="W55" s="11">
        <f>0+8</f>
        <v>8</v>
      </c>
      <c r="X55" s="14">
        <v>1139316</v>
      </c>
      <c r="Y55" s="20">
        <v>4</v>
      </c>
      <c r="Z55" s="27">
        <v>205.78399999999999</v>
      </c>
      <c r="AA55" s="14">
        <v>1209</v>
      </c>
      <c r="AB55" s="15">
        <v>0.15142857142857144</v>
      </c>
      <c r="AC55" s="13">
        <v>56.166666666666664</v>
      </c>
      <c r="AD55" s="15">
        <v>0.11004600174880763</v>
      </c>
      <c r="AE55" s="28">
        <v>0.13584963993872917</v>
      </c>
      <c r="AF55" s="6">
        <v>0.2881886428352905</v>
      </c>
    </row>
    <row r="56" spans="1:32" ht="15.75" x14ac:dyDescent="0.2">
      <c r="A56" s="12" t="s">
        <v>25</v>
      </c>
      <c r="B56" s="6">
        <v>2011</v>
      </c>
      <c r="C56" s="18">
        <v>0.62462051775414673</v>
      </c>
      <c r="D56" s="19">
        <v>289</v>
      </c>
      <c r="E56" s="19">
        <v>253</v>
      </c>
      <c r="F56" s="11">
        <v>45</v>
      </c>
      <c r="G56" s="20">
        <v>53</v>
      </c>
      <c r="H56" s="20">
        <v>87</v>
      </c>
      <c r="I56" s="33">
        <v>16960.849999999999</v>
      </c>
      <c r="J56" s="21">
        <v>58.51</v>
      </c>
      <c r="K56" s="6">
        <v>290.41000000000003</v>
      </c>
      <c r="L56" s="6">
        <v>973.53</v>
      </c>
      <c r="M56" s="11">
        <v>423.63</v>
      </c>
      <c r="N56" s="23">
        <v>1420.7</v>
      </c>
      <c r="O56" s="24">
        <v>1.3507</v>
      </c>
      <c r="P56" s="6">
        <v>187.66739999999999</v>
      </c>
      <c r="Q56" s="25">
        <v>6247</v>
      </c>
      <c r="R56" s="6">
        <v>2100</v>
      </c>
      <c r="S56" s="6">
        <v>157820</v>
      </c>
      <c r="T56" s="6">
        <v>747.02</v>
      </c>
      <c r="U56" s="6">
        <v>219.32390000000001</v>
      </c>
      <c r="V56" s="11">
        <v>2.0499999999999998</v>
      </c>
      <c r="W56" s="11">
        <f>0+1</f>
        <v>1</v>
      </c>
      <c r="X56" s="14">
        <v>344100</v>
      </c>
      <c r="Y56" s="20">
        <v>4</v>
      </c>
      <c r="Z56" s="27">
        <v>74.805000000000007</v>
      </c>
      <c r="AA56" s="14">
        <v>152</v>
      </c>
      <c r="AB56" s="15">
        <v>0.10416666666666667</v>
      </c>
      <c r="AC56" s="13">
        <v>32.176470588235297</v>
      </c>
      <c r="AD56" s="15">
        <v>6.3400268774703561E-2</v>
      </c>
      <c r="AE56" s="28">
        <v>0.23498389313302737</v>
      </c>
      <c r="AF56" s="6">
        <v>0.54760956175298803</v>
      </c>
    </row>
    <row r="57" spans="1:32" ht="15.75" x14ac:dyDescent="0.2">
      <c r="A57" s="12" t="s">
        <v>26</v>
      </c>
      <c r="B57" s="6">
        <v>2011</v>
      </c>
      <c r="C57" s="18">
        <v>1.7092805831479516</v>
      </c>
      <c r="D57" s="19">
        <v>563</v>
      </c>
      <c r="E57" s="19">
        <v>587</v>
      </c>
      <c r="F57" s="11">
        <v>161</v>
      </c>
      <c r="G57" s="20">
        <v>84</v>
      </c>
      <c r="H57" s="20">
        <v>131</v>
      </c>
      <c r="I57" s="33">
        <v>16331.78</v>
      </c>
      <c r="J57" s="21">
        <v>395.38</v>
      </c>
      <c r="K57" s="6">
        <v>692.46</v>
      </c>
      <c r="L57" s="6">
        <v>1020.49</v>
      </c>
      <c r="M57" s="11">
        <v>1549.78</v>
      </c>
      <c r="N57" s="23">
        <v>1195.73</v>
      </c>
      <c r="O57" s="24">
        <v>16.086099999999998</v>
      </c>
      <c r="P57" s="6">
        <v>326.04340000000002</v>
      </c>
      <c r="Q57" s="25">
        <v>6564</v>
      </c>
      <c r="R57" s="6">
        <v>2500</v>
      </c>
      <c r="S57" s="6">
        <v>214524</v>
      </c>
      <c r="T57" s="6">
        <v>758.5</v>
      </c>
      <c r="U57" s="6">
        <v>324.0702</v>
      </c>
      <c r="V57" s="11">
        <v>2.19</v>
      </c>
      <c r="W57" s="11">
        <f>0+1</f>
        <v>1</v>
      </c>
      <c r="X57" s="14">
        <v>487552</v>
      </c>
      <c r="Y57" s="20">
        <v>13</v>
      </c>
      <c r="Z57" s="27">
        <v>121.629</v>
      </c>
      <c r="AA57" s="14">
        <v>222</v>
      </c>
      <c r="AB57" s="15">
        <v>0.13326359832635984</v>
      </c>
      <c r="AC57" s="13">
        <v>30.368421052631579</v>
      </c>
      <c r="AD57" s="15">
        <v>0.15852138415672914</v>
      </c>
      <c r="AE57" s="28">
        <v>0.37202247392801163</v>
      </c>
      <c r="AF57" s="6">
        <v>0.3301485337057255</v>
      </c>
    </row>
    <row r="58" spans="1:32" ht="15.75" x14ac:dyDescent="0.2">
      <c r="A58" s="12" t="s">
        <v>27</v>
      </c>
      <c r="B58" s="6">
        <v>2011</v>
      </c>
      <c r="C58" s="18">
        <v>8.5971390826136931E-2</v>
      </c>
      <c r="D58" s="19">
        <v>85</v>
      </c>
      <c r="E58" s="19">
        <v>97</v>
      </c>
      <c r="F58" s="11">
        <v>47</v>
      </c>
      <c r="G58" s="20">
        <v>2</v>
      </c>
      <c r="H58" s="20">
        <v>73</v>
      </c>
      <c r="I58" s="33">
        <v>842.7</v>
      </c>
      <c r="J58" s="21">
        <v>27.08</v>
      </c>
      <c r="K58" s="6">
        <v>30.34</v>
      </c>
      <c r="L58" s="6">
        <v>20.58</v>
      </c>
      <c r="M58" s="11">
        <v>206.42</v>
      </c>
      <c r="N58" s="23">
        <v>88.634100000000004</v>
      </c>
      <c r="O58" s="24">
        <v>1.2963</v>
      </c>
      <c r="P58" s="6">
        <v>22.696100000000001</v>
      </c>
      <c r="Q58" s="25">
        <v>743</v>
      </c>
      <c r="R58" s="6">
        <v>500</v>
      </c>
      <c r="S58" s="6">
        <v>63108</v>
      </c>
      <c r="T58" s="6">
        <v>183.14</v>
      </c>
      <c r="U58" s="6">
        <v>25.513300000000001</v>
      </c>
      <c r="V58" s="11">
        <v>3.38</v>
      </c>
      <c r="W58" s="11">
        <v>0</v>
      </c>
      <c r="X58" s="14">
        <v>32374</v>
      </c>
      <c r="Y58" s="20">
        <v>1</v>
      </c>
      <c r="Z58" s="27">
        <v>19.239000000000001</v>
      </c>
      <c r="AA58" s="14">
        <v>7</v>
      </c>
      <c r="AB58" s="15">
        <v>0.11428571428571428</v>
      </c>
      <c r="AC58" s="13">
        <v>0.39166666666666666</v>
      </c>
      <c r="AD58" s="15">
        <v>4.0514591752577316E-2</v>
      </c>
      <c r="AE58" s="28">
        <v>0.23080094892205547</v>
      </c>
      <c r="AF58" s="6">
        <v>0.28068247541931751</v>
      </c>
    </row>
    <row r="59" spans="1:32" ht="15.75" x14ac:dyDescent="0.2">
      <c r="A59" s="12" t="s">
        <v>28</v>
      </c>
      <c r="B59" s="6">
        <v>2011</v>
      </c>
      <c r="C59" s="18">
        <v>1.5082417424671546</v>
      </c>
      <c r="D59" s="19">
        <v>302</v>
      </c>
      <c r="E59" s="19">
        <v>607</v>
      </c>
      <c r="F59" s="11">
        <v>115</v>
      </c>
      <c r="G59" s="20">
        <v>122</v>
      </c>
      <c r="H59" s="20">
        <v>109</v>
      </c>
      <c r="I59" s="33">
        <v>18135</v>
      </c>
      <c r="J59" s="21">
        <v>270.41000000000003</v>
      </c>
      <c r="K59" s="6">
        <v>223.91</v>
      </c>
      <c r="L59" s="6">
        <v>2202.4899999999998</v>
      </c>
      <c r="M59" s="11">
        <v>2168.81</v>
      </c>
      <c r="N59" s="23">
        <v>1240</v>
      </c>
      <c r="O59" s="24">
        <v>12.9505</v>
      </c>
      <c r="P59" s="6">
        <v>272.38380000000001</v>
      </c>
      <c r="Q59" s="25">
        <v>10835</v>
      </c>
      <c r="R59" s="6">
        <v>4100</v>
      </c>
      <c r="S59" s="6">
        <v>151986</v>
      </c>
      <c r="T59" s="6">
        <v>777</v>
      </c>
      <c r="U59" s="6">
        <v>348.54559999999998</v>
      </c>
      <c r="V59" s="11">
        <v>3.52</v>
      </c>
      <c r="W59" s="11">
        <f>0+3</f>
        <v>3</v>
      </c>
      <c r="X59" s="14">
        <v>964773</v>
      </c>
      <c r="Y59" s="20">
        <v>12</v>
      </c>
      <c r="Z59" s="27">
        <v>119.20699999999999</v>
      </c>
      <c r="AA59" s="14">
        <v>768</v>
      </c>
      <c r="AB59" s="15">
        <v>0.16685288640595902</v>
      </c>
      <c r="AC59" s="13">
        <v>74.15789473684211</v>
      </c>
      <c r="AD59" s="15">
        <v>7.8780769522240529E-2</v>
      </c>
      <c r="AE59" s="28">
        <v>0.171962386309678</v>
      </c>
      <c r="AF59" s="6">
        <v>0.23455215419501133</v>
      </c>
    </row>
    <row r="60" spans="1:32" ht="15.75" x14ac:dyDescent="0.2">
      <c r="A60" s="12" t="s">
        <v>29</v>
      </c>
      <c r="B60" s="6">
        <v>2011</v>
      </c>
      <c r="C60" s="18">
        <v>1.1256418648677042</v>
      </c>
      <c r="D60" s="19">
        <v>296</v>
      </c>
      <c r="E60" s="19">
        <v>381</v>
      </c>
      <c r="F60" s="11">
        <v>84</v>
      </c>
      <c r="G60" s="20">
        <v>145</v>
      </c>
      <c r="H60" s="20">
        <v>86</v>
      </c>
      <c r="I60" s="33">
        <v>5826.48</v>
      </c>
      <c r="J60" s="21">
        <v>9.11</v>
      </c>
      <c r="K60" s="6">
        <v>137.02000000000001</v>
      </c>
      <c r="L60" s="6">
        <v>1109.3900000000001</v>
      </c>
      <c r="M60" s="11">
        <v>2019.87</v>
      </c>
      <c r="N60" s="23">
        <v>333</v>
      </c>
      <c r="O60" s="24">
        <v>0.17399999999999999</v>
      </c>
      <c r="P60" s="6">
        <v>102.69119999999999</v>
      </c>
      <c r="Q60" s="25">
        <v>4331</v>
      </c>
      <c r="R60" s="6">
        <v>2400</v>
      </c>
      <c r="S60" s="6">
        <v>123696</v>
      </c>
      <c r="T60" s="6">
        <v>102</v>
      </c>
      <c r="U60" s="6">
        <v>172.28540000000001</v>
      </c>
      <c r="V60" s="11">
        <v>2.34</v>
      </c>
      <c r="W60" s="11">
        <v>0</v>
      </c>
      <c r="X60" s="14">
        <v>405306</v>
      </c>
      <c r="Y60" s="20">
        <v>1</v>
      </c>
      <c r="Z60" s="27">
        <v>83.375</v>
      </c>
      <c r="AA60" s="14">
        <v>234</v>
      </c>
      <c r="AB60" s="15">
        <v>0.11609756097560976</v>
      </c>
      <c r="AC60" s="13">
        <v>13.358974358974359</v>
      </c>
      <c r="AD60" s="15">
        <v>3.0178416010498685E-2</v>
      </c>
      <c r="AE60" s="28">
        <v>9.5818783664397722E-2</v>
      </c>
      <c r="AF60" s="6">
        <v>0.17309634101910165</v>
      </c>
    </row>
    <row r="61" spans="1:32" ht="15.75" x14ac:dyDescent="0.2">
      <c r="A61" s="12" t="s">
        <v>30</v>
      </c>
      <c r="B61" s="6">
        <v>2011</v>
      </c>
      <c r="C61" s="18">
        <v>0.41531704046191736</v>
      </c>
      <c r="D61" s="19">
        <v>96</v>
      </c>
      <c r="E61" s="19">
        <v>209</v>
      </c>
      <c r="F61" s="11">
        <v>38</v>
      </c>
      <c r="G61" s="20">
        <v>22</v>
      </c>
      <c r="H61" s="20">
        <v>46</v>
      </c>
      <c r="I61" s="33">
        <v>1407.2</v>
      </c>
      <c r="J61" s="21">
        <v>5.17</v>
      </c>
      <c r="K61" s="6">
        <v>42.65</v>
      </c>
      <c r="L61" s="6">
        <v>81.430000000000007</v>
      </c>
      <c r="M61" s="11">
        <v>275.42</v>
      </c>
      <c r="N61" s="24">
        <v>91</v>
      </c>
      <c r="O61" s="24">
        <v>0.26590000000000003</v>
      </c>
      <c r="P61" s="6">
        <v>31.353400000000001</v>
      </c>
      <c r="Q61" s="25">
        <v>1206</v>
      </c>
      <c r="R61" s="6">
        <v>1900</v>
      </c>
      <c r="S61" s="6">
        <v>64280</v>
      </c>
      <c r="T61" s="6">
        <v>102</v>
      </c>
      <c r="U61" s="6">
        <v>48.287999999999997</v>
      </c>
      <c r="V61" s="11">
        <v>4.6500000000000004</v>
      </c>
      <c r="W61" s="11">
        <v>0</v>
      </c>
      <c r="X61" s="14">
        <v>45721</v>
      </c>
      <c r="Y61" s="20">
        <v>1</v>
      </c>
      <c r="Z61" s="27">
        <v>34.113999999999997</v>
      </c>
      <c r="AA61" s="14">
        <v>31</v>
      </c>
      <c r="AB61" s="15">
        <v>0.10833333333333334</v>
      </c>
      <c r="AC61" s="13">
        <v>1.3333333333333333</v>
      </c>
      <c r="AD61" s="15">
        <v>2.1610547846889951E-2</v>
      </c>
      <c r="AE61" s="28">
        <v>0.11898315863930856</v>
      </c>
      <c r="AF61" s="6">
        <v>0.13393507060707527</v>
      </c>
    </row>
    <row r="62" spans="1:32" ht="15.75" x14ac:dyDescent="0.2">
      <c r="A62" s="12" t="s">
        <v>31</v>
      </c>
      <c r="B62" s="6">
        <v>2011</v>
      </c>
      <c r="C62" s="18">
        <v>0.66907365898618532</v>
      </c>
      <c r="D62" s="19">
        <v>66</v>
      </c>
      <c r="E62" s="19">
        <v>107</v>
      </c>
      <c r="F62" s="11">
        <v>37</v>
      </c>
      <c r="G62" s="20">
        <v>6</v>
      </c>
      <c r="H62" s="20">
        <v>21</v>
      </c>
      <c r="I62" s="33">
        <v>1167.7</v>
      </c>
      <c r="J62" s="21">
        <v>1.95</v>
      </c>
      <c r="K62" s="6">
        <v>99.57</v>
      </c>
      <c r="L62" s="6">
        <v>77.94</v>
      </c>
      <c r="M62" s="11">
        <v>526.5</v>
      </c>
      <c r="N62" s="23">
        <v>83.8</v>
      </c>
      <c r="O62" s="24">
        <v>6.2E-2</v>
      </c>
      <c r="P62" s="6">
        <v>61.803600000000003</v>
      </c>
      <c r="Q62" s="25">
        <v>2661</v>
      </c>
      <c r="R62" s="6">
        <v>1300</v>
      </c>
      <c r="S62" s="6">
        <v>24506</v>
      </c>
      <c r="T62" s="6">
        <v>161.4</v>
      </c>
      <c r="U62" s="6">
        <v>57.584099999999999</v>
      </c>
      <c r="V62" s="11">
        <v>3.23</v>
      </c>
      <c r="W62" s="11">
        <v>0</v>
      </c>
      <c r="X62" s="14">
        <v>87870</v>
      </c>
      <c r="Y62" s="20">
        <v>2</v>
      </c>
      <c r="Z62" s="27">
        <v>35.539000000000001</v>
      </c>
      <c r="AA62" s="14">
        <v>98</v>
      </c>
      <c r="AB62" s="15">
        <v>0.11076923076923077</v>
      </c>
      <c r="AC62" s="13">
        <v>33.181818181818187</v>
      </c>
      <c r="AD62" s="15">
        <v>5.6970518691588784E-2</v>
      </c>
      <c r="AE62" s="28">
        <v>7.7441550201268916E-2</v>
      </c>
      <c r="AF62" s="6">
        <v>0.10754620123203285</v>
      </c>
    </row>
    <row r="63" spans="1:32" ht="15.75" x14ac:dyDescent="0.2">
      <c r="A63" s="12" t="s">
        <v>32</v>
      </c>
      <c r="B63" s="6">
        <v>2011</v>
      </c>
      <c r="C63" s="18">
        <v>1.772949983285542</v>
      </c>
      <c r="D63" s="19">
        <v>429</v>
      </c>
      <c r="E63" s="19">
        <v>375</v>
      </c>
      <c r="F63" s="11">
        <v>133</v>
      </c>
      <c r="G63" s="20">
        <v>73</v>
      </c>
      <c r="H63" s="20">
        <v>97</v>
      </c>
      <c r="I63" s="33">
        <v>3829</v>
      </c>
      <c r="J63" s="21">
        <v>56.37</v>
      </c>
      <c r="K63" s="6">
        <v>298.89999999999998</v>
      </c>
      <c r="L63" s="6">
        <v>509.78</v>
      </c>
      <c r="M63" s="11">
        <v>1000.15</v>
      </c>
      <c r="N63" s="23">
        <v>411</v>
      </c>
      <c r="O63" s="24">
        <v>4.6519000000000004</v>
      </c>
      <c r="P63" s="6">
        <v>138.72919999999999</v>
      </c>
      <c r="Q63" s="25">
        <v>3385</v>
      </c>
      <c r="R63" s="6">
        <v>4300</v>
      </c>
      <c r="S63" s="6">
        <v>155150</v>
      </c>
      <c r="T63" s="6">
        <v>532</v>
      </c>
      <c r="U63" s="6">
        <v>231.8115</v>
      </c>
      <c r="V63" s="11">
        <v>3.26</v>
      </c>
      <c r="W63" s="11">
        <v>0</v>
      </c>
      <c r="X63" s="14">
        <v>258719</v>
      </c>
      <c r="Y63" s="20">
        <v>2</v>
      </c>
      <c r="Z63" s="27">
        <v>87.971000000000004</v>
      </c>
      <c r="AA63" s="14">
        <v>56</v>
      </c>
      <c r="AB63" s="15">
        <v>0.15462184873949578</v>
      </c>
      <c r="AC63" s="13">
        <v>3.0687500000000001</v>
      </c>
      <c r="AD63" s="15">
        <v>5.0682683200000002E-2</v>
      </c>
      <c r="AE63" s="28">
        <v>0.11059924965911064</v>
      </c>
      <c r="AF63" s="6">
        <v>0.20961901361758556</v>
      </c>
    </row>
    <row r="64" spans="1:32" ht="15.75" x14ac:dyDescent="0.2">
      <c r="A64" s="12" t="s">
        <v>2</v>
      </c>
      <c r="B64" s="6">
        <v>2012</v>
      </c>
      <c r="C64" s="18">
        <v>2.2535155679778733</v>
      </c>
      <c r="D64" s="19">
        <v>584</v>
      </c>
      <c r="E64" s="19">
        <v>1021</v>
      </c>
      <c r="F64" s="11">
        <v>324</v>
      </c>
      <c r="G64" s="20">
        <v>41</v>
      </c>
      <c r="H64" s="20">
        <v>19</v>
      </c>
      <c r="I64" s="33">
        <v>22633.7</v>
      </c>
      <c r="J64" s="21">
        <v>500.86</v>
      </c>
      <c r="K64" s="6">
        <v>324.26</v>
      </c>
      <c r="L64" s="6">
        <v>528.77</v>
      </c>
      <c r="M64" s="11">
        <v>1008.13</v>
      </c>
      <c r="N64" s="23">
        <v>3301.3</v>
      </c>
      <c r="O64" s="24">
        <v>51.5</v>
      </c>
      <c r="P64" s="6">
        <v>303.90320000000003</v>
      </c>
      <c r="Q64" s="25">
        <v>21573</v>
      </c>
      <c r="R64" s="6">
        <v>1300</v>
      </c>
      <c r="S64" s="6">
        <v>21492</v>
      </c>
      <c r="T64" s="6">
        <v>6389</v>
      </c>
      <c r="U64" s="6">
        <v>631.23429999999996</v>
      </c>
      <c r="V64" s="11">
        <v>3.24</v>
      </c>
      <c r="W64" s="6">
        <f>0+7</f>
        <v>7</v>
      </c>
      <c r="X64" s="14">
        <v>591243</v>
      </c>
      <c r="Y64" s="26">
        <v>2</v>
      </c>
      <c r="Z64" s="27">
        <v>228.738</v>
      </c>
      <c r="AA64" s="14">
        <v>1963</v>
      </c>
      <c r="AB64" s="15">
        <v>0.32504332755632587</v>
      </c>
      <c r="AC64" s="13">
        <v>1622.6190476190477</v>
      </c>
      <c r="AD64" s="15">
        <v>0.52574997257590605</v>
      </c>
      <c r="AE64" s="28">
        <v>0.16208508458469945</v>
      </c>
      <c r="AF64" s="6">
        <v>0.64789638231353286</v>
      </c>
    </row>
    <row r="65" spans="1:32" ht="15.75" x14ac:dyDescent="0.2">
      <c r="A65" s="12" t="s">
        <v>3</v>
      </c>
      <c r="B65" s="6">
        <v>2012</v>
      </c>
      <c r="C65" s="18">
        <v>0.58764431986861665</v>
      </c>
      <c r="D65" s="19">
        <v>103</v>
      </c>
      <c r="E65" s="19">
        <v>344</v>
      </c>
      <c r="F65" s="11">
        <v>48</v>
      </c>
      <c r="G65" s="20">
        <v>20</v>
      </c>
      <c r="H65" s="20">
        <v>18</v>
      </c>
      <c r="I65" s="33">
        <f>基础数据!I34*1.29224</f>
        <v>13704.722096</v>
      </c>
      <c r="J65" s="21">
        <v>73.75</v>
      </c>
      <c r="K65" s="6">
        <v>75.349999999999994</v>
      </c>
      <c r="L65" s="6">
        <v>493.88</v>
      </c>
      <c r="M65" s="11">
        <v>231.46</v>
      </c>
      <c r="N65" s="30">
        <v>1599.7439100000001</v>
      </c>
      <c r="O65" s="24">
        <v>22.3</v>
      </c>
      <c r="P65" s="6">
        <v>209.38249999999999</v>
      </c>
      <c r="Q65" s="25">
        <v>6828</v>
      </c>
      <c r="R65" s="6">
        <v>900</v>
      </c>
      <c r="S65" s="6">
        <v>15391</v>
      </c>
      <c r="T65" s="6">
        <v>1009</v>
      </c>
      <c r="U65" s="6">
        <v>185.00239999999999</v>
      </c>
      <c r="V65" s="11">
        <v>1.84</v>
      </c>
      <c r="W65" s="6">
        <f>0+7</f>
        <v>7</v>
      </c>
      <c r="X65" s="14">
        <v>473114</v>
      </c>
      <c r="Y65" s="20">
        <v>1</v>
      </c>
      <c r="Z65" s="27">
        <v>79.281999999999996</v>
      </c>
      <c r="AA65" s="14">
        <v>398</v>
      </c>
      <c r="AB65" s="15">
        <v>0.19181818181818183</v>
      </c>
      <c r="AC65" s="13">
        <v>922.72727272727263</v>
      </c>
      <c r="AD65" s="15">
        <v>9.0011802325581397E-2</v>
      </c>
      <c r="AE65" s="28">
        <v>0.50050312847872125</v>
      </c>
      <c r="AF65" s="6">
        <v>0.32750765876427956</v>
      </c>
    </row>
    <row r="66" spans="1:32" ht="15.75" x14ac:dyDescent="0.2">
      <c r="A66" s="12" t="s">
        <v>4</v>
      </c>
      <c r="B66" s="6">
        <v>2012</v>
      </c>
      <c r="C66" s="18">
        <v>2.0901583005087798</v>
      </c>
      <c r="D66" s="19">
        <v>404</v>
      </c>
      <c r="E66" s="19">
        <v>1252</v>
      </c>
      <c r="F66" s="11">
        <v>448</v>
      </c>
      <c r="G66" s="20">
        <v>75</v>
      </c>
      <c r="H66" s="20">
        <v>168</v>
      </c>
      <c r="I66" s="33">
        <v>22911</v>
      </c>
      <c r="J66" s="21">
        <v>129.32</v>
      </c>
      <c r="K66" s="6">
        <v>306.58999999999997</v>
      </c>
      <c r="L66" s="6">
        <v>1666.77</v>
      </c>
      <c r="M66" s="11">
        <v>5733.5</v>
      </c>
      <c r="N66" s="23">
        <v>1553.91</v>
      </c>
      <c r="O66" s="24">
        <v>5.4</v>
      </c>
      <c r="P66" s="6">
        <v>385.54829999999998</v>
      </c>
      <c r="Q66" s="25">
        <v>14086</v>
      </c>
      <c r="R66" s="6">
        <v>5600</v>
      </c>
      <c r="S66" s="6">
        <v>163045</v>
      </c>
      <c r="T66" s="6">
        <v>272</v>
      </c>
      <c r="U66" s="6">
        <v>598.28539999999998</v>
      </c>
      <c r="V66" s="11">
        <v>4.18</v>
      </c>
      <c r="W66" s="6">
        <v>0</v>
      </c>
      <c r="X66" s="14">
        <v>1168796</v>
      </c>
      <c r="Y66" s="20">
        <v>12</v>
      </c>
      <c r="Z66" s="27">
        <v>114.72799999999999</v>
      </c>
      <c r="AA66" s="14">
        <v>451</v>
      </c>
      <c r="AB66" s="15">
        <v>0.17304526748971191</v>
      </c>
      <c r="AC66" s="13">
        <v>99.368421052631575</v>
      </c>
      <c r="AD66" s="15">
        <v>2.5938394568690099E-2</v>
      </c>
      <c r="AE66" s="28">
        <v>0.21929787261679193</v>
      </c>
      <c r="AF66" s="6">
        <v>0.1689563775752648</v>
      </c>
    </row>
    <row r="67" spans="1:32" ht="15.75" x14ac:dyDescent="0.2">
      <c r="A67" s="12" t="s">
        <v>5</v>
      </c>
      <c r="B67" s="6">
        <v>2012</v>
      </c>
      <c r="C67" s="18">
        <v>1.1780695323341681</v>
      </c>
      <c r="D67" s="19">
        <v>280</v>
      </c>
      <c r="E67" s="19">
        <v>796</v>
      </c>
      <c r="F67" s="11">
        <v>301</v>
      </c>
      <c r="G67" s="20">
        <v>92</v>
      </c>
      <c r="H67" s="20">
        <v>119</v>
      </c>
      <c r="I67" s="33">
        <v>19434</v>
      </c>
      <c r="J67" s="21">
        <v>189.18</v>
      </c>
      <c r="K67" s="6">
        <v>251.92</v>
      </c>
      <c r="L67" s="6">
        <v>1247.1600000000001</v>
      </c>
      <c r="M67" s="11">
        <v>5258.77</v>
      </c>
      <c r="N67" s="23">
        <v>1766.28</v>
      </c>
      <c r="O67" s="24">
        <v>7.2</v>
      </c>
      <c r="P67" s="6">
        <v>226.47229999999999</v>
      </c>
      <c r="Q67" s="25">
        <v>8762</v>
      </c>
      <c r="R67" s="6">
        <v>3800</v>
      </c>
      <c r="S67" s="6">
        <v>137771</v>
      </c>
      <c r="T67" s="6">
        <v>832</v>
      </c>
      <c r="U67" s="6">
        <v>338.93709999999999</v>
      </c>
      <c r="V67" s="11">
        <v>3.09</v>
      </c>
      <c r="W67" s="6">
        <v>0</v>
      </c>
      <c r="X67" s="14">
        <v>637330</v>
      </c>
      <c r="Y67" s="20">
        <v>18</v>
      </c>
      <c r="Z67" s="27">
        <v>131.21799999999999</v>
      </c>
      <c r="AA67" s="14">
        <v>582</v>
      </c>
      <c r="AB67" s="15">
        <v>0.14332493702770779</v>
      </c>
      <c r="AC67" s="13">
        <v>121.8</v>
      </c>
      <c r="AD67" s="15">
        <v>4.7685213567839196E-2</v>
      </c>
      <c r="AE67" s="28">
        <v>0.49073726098781922</v>
      </c>
      <c r="AF67" s="6">
        <v>0.41820677246724491</v>
      </c>
    </row>
    <row r="68" spans="1:32" ht="15.75" x14ac:dyDescent="0.2">
      <c r="A68" s="12" t="s">
        <v>6</v>
      </c>
      <c r="B68" s="6">
        <v>2012</v>
      </c>
      <c r="C68" s="18">
        <v>1.1105621263019401</v>
      </c>
      <c r="D68" s="19">
        <v>245</v>
      </c>
      <c r="E68" s="19">
        <v>779</v>
      </c>
      <c r="F68" s="11">
        <v>137</v>
      </c>
      <c r="G68" s="20">
        <v>65</v>
      </c>
      <c r="H68" s="20">
        <v>103</v>
      </c>
      <c r="I68" s="33">
        <v>5887.31</v>
      </c>
      <c r="J68" s="21">
        <v>159.16999999999999</v>
      </c>
      <c r="K68" s="6">
        <v>215.86</v>
      </c>
      <c r="L68" s="6">
        <v>939.77</v>
      </c>
      <c r="M68" s="11">
        <v>2040.04</v>
      </c>
      <c r="N68" s="23">
        <v>1080.6500000000001</v>
      </c>
      <c r="O68" s="24">
        <v>7.7</v>
      </c>
      <c r="P68" s="6">
        <v>191.73320000000001</v>
      </c>
      <c r="Q68" s="25">
        <v>6065</v>
      </c>
      <c r="R68" s="6">
        <v>9500</v>
      </c>
      <c r="S68" s="6">
        <v>163763</v>
      </c>
      <c r="T68" s="6">
        <v>605</v>
      </c>
      <c r="U68" s="6">
        <v>273.3426</v>
      </c>
      <c r="V68" s="11">
        <v>5.08</v>
      </c>
      <c r="W68" s="6">
        <v>0</v>
      </c>
      <c r="X68" s="14">
        <v>391434</v>
      </c>
      <c r="Y68" s="20">
        <v>9</v>
      </c>
      <c r="Z68" s="27">
        <v>162.15700000000001</v>
      </c>
      <c r="AA68" s="14">
        <v>436</v>
      </c>
      <c r="AB68" s="15">
        <v>0.14690553745928339</v>
      </c>
      <c r="AC68" s="13">
        <v>9</v>
      </c>
      <c r="AD68" s="15">
        <v>2.6485494223363288E-2</v>
      </c>
      <c r="AE68" s="28">
        <v>0.21883495467776112</v>
      </c>
      <c r="AF68" s="6">
        <v>0.21638863322595492</v>
      </c>
    </row>
    <row r="69" spans="1:32" ht="15.75" x14ac:dyDescent="0.2">
      <c r="A69" s="12" t="s">
        <v>7</v>
      </c>
      <c r="B69" s="6">
        <v>2012</v>
      </c>
      <c r="C69" s="18">
        <v>1.5423197518561937</v>
      </c>
      <c r="D69" s="19">
        <v>399</v>
      </c>
      <c r="E69" s="19">
        <v>1141</v>
      </c>
      <c r="F69" s="11">
        <v>155</v>
      </c>
      <c r="G69" s="20">
        <v>62</v>
      </c>
      <c r="H69" s="20">
        <v>99</v>
      </c>
      <c r="I69" s="33">
        <v>36282</v>
      </c>
      <c r="J69" s="21">
        <v>473.13</v>
      </c>
      <c r="K69" s="6">
        <v>747.95</v>
      </c>
      <c r="L69" s="6">
        <v>1069.82</v>
      </c>
      <c r="M69" s="11">
        <v>792.04</v>
      </c>
      <c r="N69" s="30">
        <v>3742</v>
      </c>
      <c r="O69" s="24">
        <v>32.6</v>
      </c>
      <c r="P69" s="6">
        <v>296.3186</v>
      </c>
      <c r="Q69" s="25">
        <v>9387</v>
      </c>
      <c r="R69" s="6">
        <v>5000</v>
      </c>
      <c r="S69" s="6">
        <v>105562</v>
      </c>
      <c r="T69" s="6">
        <v>857.3</v>
      </c>
      <c r="U69" s="6">
        <v>516.07500000000005</v>
      </c>
      <c r="V69" s="11">
        <v>2.46</v>
      </c>
      <c r="W69" s="6">
        <f>0+2</f>
        <v>2</v>
      </c>
      <c r="X69" s="14">
        <v>934078</v>
      </c>
      <c r="Y69" s="20">
        <v>12</v>
      </c>
      <c r="Z69" s="27">
        <v>147.143</v>
      </c>
      <c r="AA69" s="14">
        <v>717</v>
      </c>
      <c r="AB69" s="15">
        <v>0.19389587073608616</v>
      </c>
      <c r="AC69" s="13">
        <v>197</v>
      </c>
      <c r="AD69" s="15">
        <v>6.1922681858019281E-2</v>
      </c>
      <c r="AE69" s="28">
        <v>0.35586671533017455</v>
      </c>
      <c r="AF69" s="6">
        <v>0.33793153073836413</v>
      </c>
    </row>
    <row r="70" spans="1:32" ht="15.75" x14ac:dyDescent="0.2">
      <c r="A70" s="12" t="s">
        <v>8</v>
      </c>
      <c r="B70" s="6">
        <v>2012</v>
      </c>
      <c r="C70" s="18">
        <v>1.0610955207726813</v>
      </c>
      <c r="D70" s="19">
        <v>192</v>
      </c>
      <c r="E70" s="19">
        <v>540</v>
      </c>
      <c r="F70" s="11">
        <v>41</v>
      </c>
      <c r="G70" s="20">
        <v>68</v>
      </c>
      <c r="H70" s="20">
        <v>63</v>
      </c>
      <c r="I70" s="33">
        <v>8854.2800000000007</v>
      </c>
      <c r="J70" s="21">
        <v>118.27</v>
      </c>
      <c r="K70" s="6">
        <v>267.32</v>
      </c>
      <c r="L70" s="6">
        <v>860.01</v>
      </c>
      <c r="M70" s="11">
        <v>591.32000000000005</v>
      </c>
      <c r="N70" s="30">
        <v>1146.8900000000001</v>
      </c>
      <c r="O70" s="24">
        <v>4.9000000000000004</v>
      </c>
      <c r="P70" s="6">
        <v>90.298599999999993</v>
      </c>
      <c r="Q70" s="25">
        <v>6538</v>
      </c>
      <c r="R70" s="6">
        <v>4400</v>
      </c>
      <c r="S70" s="6">
        <v>93208</v>
      </c>
      <c r="T70" s="6">
        <v>360</v>
      </c>
      <c r="U70" s="6">
        <v>262.91079999999999</v>
      </c>
      <c r="V70" s="11">
        <v>3.67</v>
      </c>
      <c r="W70" s="6">
        <v>0</v>
      </c>
      <c r="X70" s="14">
        <v>578953</v>
      </c>
      <c r="Y70" s="20">
        <v>9</v>
      </c>
      <c r="Z70" s="27">
        <v>94.962000000000003</v>
      </c>
      <c r="AA70" s="14">
        <v>162</v>
      </c>
      <c r="AB70" s="15">
        <v>0.18484848484848485</v>
      </c>
      <c r="AC70" s="13">
        <v>50.388888888888886</v>
      </c>
      <c r="AD70" s="15">
        <v>2.3245944444444444E-2</v>
      </c>
      <c r="AE70" s="28">
        <v>0.1234537167605403</v>
      </c>
      <c r="AF70" s="6">
        <v>0.29670318599672585</v>
      </c>
    </row>
    <row r="71" spans="1:32" ht="15.75" x14ac:dyDescent="0.2">
      <c r="A71" s="12" t="s">
        <v>9</v>
      </c>
      <c r="B71" s="6">
        <v>2012</v>
      </c>
      <c r="C71" s="18">
        <v>1.2194325645099036</v>
      </c>
      <c r="D71" s="19">
        <v>236</v>
      </c>
      <c r="E71" s="19">
        <v>654</v>
      </c>
      <c r="F71" s="11">
        <v>85</v>
      </c>
      <c r="G71" s="20">
        <v>104</v>
      </c>
      <c r="H71" s="20">
        <v>131</v>
      </c>
      <c r="I71" s="33">
        <v>25174</v>
      </c>
      <c r="J71" s="21">
        <v>207.62</v>
      </c>
      <c r="K71" s="6">
        <v>313.63</v>
      </c>
      <c r="L71" s="6">
        <v>1310.2</v>
      </c>
      <c r="M71" s="11">
        <v>721.56</v>
      </c>
      <c r="N71" s="23">
        <v>1248</v>
      </c>
      <c r="O71" s="24">
        <v>8.4</v>
      </c>
      <c r="P71" s="6">
        <v>133.57040000000001</v>
      </c>
      <c r="Q71" s="25">
        <v>5077</v>
      </c>
      <c r="R71" s="6">
        <v>6000</v>
      </c>
      <c r="S71" s="6">
        <v>159063</v>
      </c>
      <c r="T71" s="6">
        <v>1093</v>
      </c>
      <c r="U71" s="6">
        <v>329.8141</v>
      </c>
      <c r="V71" s="11">
        <v>5.14</v>
      </c>
      <c r="W71" s="6">
        <f>0+26</f>
        <v>26</v>
      </c>
      <c r="X71" s="14">
        <v>704538</v>
      </c>
      <c r="Y71" s="20">
        <v>3</v>
      </c>
      <c r="Z71" s="27">
        <v>93.551000000000002</v>
      </c>
      <c r="AA71" s="14">
        <v>246</v>
      </c>
      <c r="AB71" s="15">
        <v>0.14504132231404959</v>
      </c>
      <c r="AC71" s="13">
        <v>24.478260869565219</v>
      </c>
      <c r="AD71" s="15">
        <v>3.8830642201834867E-2</v>
      </c>
      <c r="AE71" s="28">
        <v>0.48434331637635003</v>
      </c>
      <c r="AF71" s="6">
        <v>0.28151114959948037</v>
      </c>
    </row>
    <row r="72" spans="1:32" ht="15.75" x14ac:dyDescent="0.2">
      <c r="A72" s="12" t="s">
        <v>10</v>
      </c>
      <c r="B72" s="6">
        <v>2012</v>
      </c>
      <c r="C72" s="18">
        <v>0.98964501700357399</v>
      </c>
      <c r="D72" s="19">
        <v>281</v>
      </c>
      <c r="E72" s="19">
        <v>1090</v>
      </c>
      <c r="F72" s="11">
        <v>147</v>
      </c>
      <c r="G72" s="20">
        <v>90</v>
      </c>
      <c r="H72" s="20">
        <v>26</v>
      </c>
      <c r="I72" s="33">
        <v>25093.7</v>
      </c>
      <c r="J72" s="21">
        <v>651.23</v>
      </c>
      <c r="K72" s="6">
        <v>235.81</v>
      </c>
      <c r="L72" s="6">
        <v>1633.1</v>
      </c>
      <c r="M72" s="11">
        <v>1514.52</v>
      </c>
      <c r="N72" s="30">
        <v>2877.25</v>
      </c>
      <c r="O72" s="24">
        <v>54.9</v>
      </c>
      <c r="P72" s="6">
        <v>2297.1453999999999</v>
      </c>
      <c r="Q72" s="25">
        <v>11790</v>
      </c>
      <c r="R72" s="6">
        <v>500</v>
      </c>
      <c r="S72" s="6">
        <v>12541</v>
      </c>
      <c r="T72" s="6">
        <v>3974</v>
      </c>
      <c r="U72" s="6">
        <v>637.92529999999999</v>
      </c>
      <c r="V72" s="11">
        <v>2.66</v>
      </c>
      <c r="W72" s="6">
        <f>0+12</f>
        <v>12</v>
      </c>
      <c r="X72" s="14">
        <v>506596</v>
      </c>
      <c r="Y72" s="20">
        <v>2</v>
      </c>
      <c r="Z72" s="27">
        <v>287.14400000000001</v>
      </c>
      <c r="AA72" s="14">
        <v>1417</v>
      </c>
      <c r="AB72" s="15">
        <v>0.34475409836065574</v>
      </c>
      <c r="AC72" s="13">
        <v>2734.4827586206898</v>
      </c>
      <c r="AD72" s="15">
        <v>0.42823899082568812</v>
      </c>
      <c r="AE72" s="28">
        <v>2.3708115315002511</v>
      </c>
      <c r="AF72" s="6">
        <v>0.74518919478904977</v>
      </c>
    </row>
    <row r="73" spans="1:32" ht="15.75" x14ac:dyDescent="0.2">
      <c r="A73" s="12" t="s">
        <v>11</v>
      </c>
      <c r="B73" s="6">
        <v>2012</v>
      </c>
      <c r="C73" s="18">
        <v>4.507446996995939</v>
      </c>
      <c r="D73" s="19">
        <v>732</v>
      </c>
      <c r="E73" s="19">
        <v>1996</v>
      </c>
      <c r="F73" s="11">
        <v>434</v>
      </c>
      <c r="G73" s="20">
        <v>266</v>
      </c>
      <c r="H73" s="20">
        <v>105</v>
      </c>
      <c r="I73" s="33">
        <v>46437.41</v>
      </c>
      <c r="J73" s="21">
        <v>791.54</v>
      </c>
      <c r="K73" s="6">
        <v>576.05999999999995</v>
      </c>
      <c r="L73" s="6">
        <v>5500.36</v>
      </c>
      <c r="M73" s="11">
        <v>3768.94</v>
      </c>
      <c r="N73" s="23">
        <v>6055.8</v>
      </c>
      <c r="O73" s="24">
        <v>63</v>
      </c>
      <c r="P73" s="6">
        <v>1038.9371000000001</v>
      </c>
      <c r="Q73" s="25">
        <v>15993</v>
      </c>
      <c r="R73" s="6">
        <v>2400</v>
      </c>
      <c r="S73" s="6">
        <v>154118</v>
      </c>
      <c r="T73" s="6">
        <v>662</v>
      </c>
      <c r="U73" s="6">
        <v>1120.3625999999999</v>
      </c>
      <c r="V73" s="11">
        <v>3.59</v>
      </c>
      <c r="W73" s="6">
        <f>0+20</f>
        <v>20</v>
      </c>
      <c r="X73" s="14">
        <v>1671173</v>
      </c>
      <c r="Y73" s="20">
        <v>10</v>
      </c>
      <c r="Z73" s="27">
        <v>297.75200000000001</v>
      </c>
      <c r="AA73" s="14">
        <v>1812</v>
      </c>
      <c r="AB73" s="15">
        <v>0.23882352941176471</v>
      </c>
      <c r="AC73" s="13">
        <v>574</v>
      </c>
      <c r="AD73" s="15">
        <v>0.11481783567134268</v>
      </c>
      <c r="AE73" s="28">
        <v>0.17641814583020574</v>
      </c>
      <c r="AF73" s="6">
        <v>0.40904025018743795</v>
      </c>
    </row>
    <row r="74" spans="1:32" ht="15.75" x14ac:dyDescent="0.2">
      <c r="A74" s="12" t="s">
        <v>12</v>
      </c>
      <c r="B74" s="6">
        <v>2012</v>
      </c>
      <c r="C74" s="18">
        <v>3.5239216021318271</v>
      </c>
      <c r="D74" s="19">
        <v>783</v>
      </c>
      <c r="E74" s="19">
        <v>1894</v>
      </c>
      <c r="F74" s="11">
        <v>609</v>
      </c>
      <c r="G74" s="20">
        <v>166</v>
      </c>
      <c r="H74" s="20">
        <v>90</v>
      </c>
      <c r="I74" s="33">
        <v>39124</v>
      </c>
      <c r="J74" s="21">
        <v>865.93</v>
      </c>
      <c r="K74" s="6">
        <v>546.16</v>
      </c>
      <c r="L74" s="6">
        <v>3122.31</v>
      </c>
      <c r="M74" s="11">
        <v>8624.35</v>
      </c>
      <c r="N74" s="23">
        <v>4476</v>
      </c>
      <c r="O74" s="24">
        <v>51.5</v>
      </c>
      <c r="P74" s="6">
        <v>1345.0220999999999</v>
      </c>
      <c r="Q74" s="25">
        <v>16469</v>
      </c>
      <c r="R74" s="6">
        <v>1800</v>
      </c>
      <c r="S74" s="6">
        <v>113550</v>
      </c>
      <c r="T74" s="6">
        <v>1670</v>
      </c>
      <c r="U74" s="6">
        <v>1025.0948000000001</v>
      </c>
      <c r="V74" s="11">
        <v>4.18</v>
      </c>
      <c r="W74" s="6">
        <f>0+26</f>
        <v>26</v>
      </c>
      <c r="X74" s="14">
        <v>932292</v>
      </c>
      <c r="Y74" s="20">
        <v>7</v>
      </c>
      <c r="Z74" s="27">
        <v>357.09399999999999</v>
      </c>
      <c r="AA74" s="14">
        <v>1273</v>
      </c>
      <c r="AB74" s="15">
        <v>0.24802631578947371</v>
      </c>
      <c r="AC74" s="13">
        <v>368</v>
      </c>
      <c r="AD74" s="15">
        <v>0.13726304118268215</v>
      </c>
      <c r="AE74" s="28">
        <v>0.17154579362448782</v>
      </c>
      <c r="AF74" s="6">
        <v>0.42388339057271751</v>
      </c>
    </row>
    <row r="75" spans="1:32" ht="15.75" x14ac:dyDescent="0.2">
      <c r="A75" s="12" t="s">
        <v>13</v>
      </c>
      <c r="B75" s="6">
        <v>2012</v>
      </c>
      <c r="C75" s="18">
        <v>2.727220373562202</v>
      </c>
      <c r="D75" s="19">
        <v>383</v>
      </c>
      <c r="E75" s="19">
        <v>986</v>
      </c>
      <c r="F75" s="11">
        <v>1015</v>
      </c>
      <c r="G75" s="20">
        <v>141</v>
      </c>
      <c r="H75" s="20">
        <v>107</v>
      </c>
      <c r="I75" s="33">
        <v>29229.1</v>
      </c>
      <c r="J75" s="21">
        <v>331.47</v>
      </c>
      <c r="K75" s="6">
        <v>286.72000000000003</v>
      </c>
      <c r="L75" s="6">
        <v>2164.96</v>
      </c>
      <c r="M75" s="11">
        <v>6932</v>
      </c>
      <c r="N75" s="23">
        <v>2519.1</v>
      </c>
      <c r="O75" s="24">
        <v>15.6</v>
      </c>
      <c r="P75" s="6">
        <v>467.9819</v>
      </c>
      <c r="Q75" s="25">
        <v>9219</v>
      </c>
      <c r="R75" s="6">
        <v>3300</v>
      </c>
      <c r="S75" s="6">
        <v>165157</v>
      </c>
      <c r="T75" s="6">
        <v>239</v>
      </c>
      <c r="U75" s="6">
        <v>418.10410000000002</v>
      </c>
      <c r="V75" s="11">
        <v>2.3199999999999998</v>
      </c>
      <c r="W75" s="6">
        <f>0+2</f>
        <v>2</v>
      </c>
      <c r="X75" s="14">
        <v>1023033</v>
      </c>
      <c r="Y75" s="20">
        <v>11</v>
      </c>
      <c r="Z75" s="27">
        <v>90.302999999999997</v>
      </c>
      <c r="AA75" s="14">
        <v>836</v>
      </c>
      <c r="AB75" s="15">
        <v>0.14784394250513347</v>
      </c>
      <c r="AC75" s="13">
        <v>204.61538461538461</v>
      </c>
      <c r="AD75" s="15">
        <v>6.0862900608519274E-2</v>
      </c>
      <c r="AE75" s="28">
        <v>0.13850093542248107</v>
      </c>
      <c r="AF75" s="6">
        <v>0.32354867814458221</v>
      </c>
    </row>
    <row r="76" spans="1:32" ht="15.75" x14ac:dyDescent="0.2">
      <c r="A76" s="12" t="s">
        <v>14</v>
      </c>
      <c r="B76" s="6">
        <v>2012</v>
      </c>
      <c r="C76" s="18">
        <v>1.6920133286536234</v>
      </c>
      <c r="D76" s="19">
        <v>390</v>
      </c>
      <c r="E76" s="19">
        <v>760</v>
      </c>
      <c r="F76" s="11">
        <v>341</v>
      </c>
      <c r="G76" s="20">
        <v>94</v>
      </c>
      <c r="H76" s="20">
        <v>85</v>
      </c>
      <c r="I76" s="34">
        <v>16660</v>
      </c>
      <c r="J76" s="21">
        <v>493.67</v>
      </c>
      <c r="K76" s="6">
        <v>273.8</v>
      </c>
      <c r="L76" s="6">
        <v>1843.02</v>
      </c>
      <c r="M76" s="11">
        <v>3211.12</v>
      </c>
      <c r="N76" s="23">
        <v>1702.44</v>
      </c>
      <c r="O76" s="24">
        <v>42.3</v>
      </c>
      <c r="P76" s="6">
        <v>827.1155</v>
      </c>
      <c r="Q76" s="25">
        <v>12115</v>
      </c>
      <c r="R76" s="6">
        <v>2300</v>
      </c>
      <c r="S76" s="6">
        <v>94661</v>
      </c>
      <c r="T76" s="6">
        <v>1684.39</v>
      </c>
      <c r="U76" s="6">
        <v>592.90380000000005</v>
      </c>
      <c r="V76" s="11">
        <v>2.69</v>
      </c>
      <c r="W76" s="6">
        <f>0+1</f>
        <v>1</v>
      </c>
      <c r="X76" s="14">
        <v>701392</v>
      </c>
      <c r="Y76" s="20">
        <v>10</v>
      </c>
      <c r="Z76" s="27">
        <v>127.062</v>
      </c>
      <c r="AA76" s="14">
        <v>719</v>
      </c>
      <c r="AB76" s="15">
        <v>0.20791788856304988</v>
      </c>
      <c r="AC76" s="13">
        <v>227.58333333333334</v>
      </c>
      <c r="AD76" s="15">
        <v>0.15856486842105263</v>
      </c>
      <c r="AE76" s="28">
        <v>0.20908669343539768</v>
      </c>
      <c r="AF76" s="6">
        <v>0.25232190807139476</v>
      </c>
    </row>
    <row r="77" spans="1:32" ht="15.75" x14ac:dyDescent="0.2">
      <c r="A77" s="12" t="s">
        <v>15</v>
      </c>
      <c r="B77" s="6">
        <v>2012</v>
      </c>
      <c r="C77" s="18">
        <v>1.2972823023383671</v>
      </c>
      <c r="D77" s="19">
        <v>303</v>
      </c>
      <c r="E77" s="19">
        <v>760</v>
      </c>
      <c r="F77" s="11">
        <v>187</v>
      </c>
      <c r="G77" s="20">
        <v>109</v>
      </c>
      <c r="H77" s="20">
        <v>102</v>
      </c>
      <c r="I77" s="34">
        <f>基础数据!I46*1.2386</f>
        <v>19636.7644</v>
      </c>
      <c r="J77" s="21">
        <v>156.18</v>
      </c>
      <c r="K77" s="6">
        <v>295.75</v>
      </c>
      <c r="L77" s="6">
        <v>1877.04</v>
      </c>
      <c r="M77" s="11">
        <v>2657.62</v>
      </c>
      <c r="N77" s="23">
        <v>1372</v>
      </c>
      <c r="O77" s="24">
        <v>4.8</v>
      </c>
      <c r="P77" s="6">
        <v>508.36750000000001</v>
      </c>
      <c r="Q77" s="25">
        <v>6928</v>
      </c>
      <c r="R77" s="6">
        <v>2800</v>
      </c>
      <c r="S77" s="6">
        <v>150595</v>
      </c>
      <c r="T77" s="6">
        <v>219</v>
      </c>
      <c r="U77" s="6">
        <v>310.38409999999999</v>
      </c>
      <c r="V77" s="11">
        <v>2.25</v>
      </c>
      <c r="W77" s="6">
        <f>0+4</f>
        <v>4</v>
      </c>
      <c r="X77" s="14">
        <v>851119</v>
      </c>
      <c r="Y77" s="20">
        <v>13</v>
      </c>
      <c r="Z77" s="27">
        <v>79.760000000000005</v>
      </c>
      <c r="AA77" s="14">
        <v>242</v>
      </c>
      <c r="AB77" s="15">
        <v>0.14423592493297585</v>
      </c>
      <c r="AC77" s="13">
        <v>64</v>
      </c>
      <c r="AD77" s="15">
        <v>6.066888157894737E-2</v>
      </c>
      <c r="AE77" s="28">
        <v>0.23496026742815199</v>
      </c>
      <c r="AF77" s="6">
        <v>0.31866905984459493</v>
      </c>
    </row>
    <row r="78" spans="1:32" ht="15.75" x14ac:dyDescent="0.2">
      <c r="A78" s="12" t="s">
        <v>16</v>
      </c>
      <c r="B78" s="6">
        <v>2012</v>
      </c>
      <c r="C78" s="18">
        <v>3.2863215056981936</v>
      </c>
      <c r="D78" s="19">
        <v>796</v>
      </c>
      <c r="E78" s="19">
        <v>1963</v>
      </c>
      <c r="F78" s="11">
        <v>303</v>
      </c>
      <c r="G78" s="20">
        <v>178</v>
      </c>
      <c r="H78" s="20">
        <v>140</v>
      </c>
      <c r="I78" s="33">
        <v>48739</v>
      </c>
      <c r="J78" s="21">
        <v>469.91</v>
      </c>
      <c r="K78" s="6">
        <v>509.69</v>
      </c>
      <c r="L78" s="6">
        <v>3843.28</v>
      </c>
      <c r="M78" s="11">
        <v>2451.5</v>
      </c>
      <c r="N78" s="23">
        <v>4335</v>
      </c>
      <c r="O78" s="24">
        <v>29.2</v>
      </c>
      <c r="P78" s="6">
        <v>433.37880000000001</v>
      </c>
      <c r="Q78" s="25">
        <v>16471</v>
      </c>
      <c r="R78" s="6">
        <v>4300</v>
      </c>
      <c r="S78" s="6">
        <v>244586</v>
      </c>
      <c r="T78" s="6">
        <v>1903</v>
      </c>
      <c r="U78" s="6">
        <v>891.56690000000003</v>
      </c>
      <c r="V78" s="11">
        <v>1.99</v>
      </c>
      <c r="W78" s="6">
        <f>0+13</f>
        <v>13</v>
      </c>
      <c r="X78" s="14">
        <v>1658490</v>
      </c>
      <c r="Y78" s="20">
        <v>7</v>
      </c>
      <c r="Z78" s="27">
        <v>206.83799999999999</v>
      </c>
      <c r="AA78" s="14">
        <v>2168</v>
      </c>
      <c r="AB78" s="15">
        <v>0.2069539666993144</v>
      </c>
      <c r="AC78" s="13">
        <v>483.53333333333336</v>
      </c>
      <c r="AD78" s="15">
        <v>7.7333112582781458E-2</v>
      </c>
      <c r="AE78" s="28">
        <v>0.18525235293788536</v>
      </c>
      <c r="AF78" s="6">
        <v>0.28469295842073106</v>
      </c>
    </row>
    <row r="79" spans="1:32" ht="15.75" x14ac:dyDescent="0.2">
      <c r="A79" s="12" t="s">
        <v>17</v>
      </c>
      <c r="B79" s="6">
        <v>2012</v>
      </c>
      <c r="C79" s="18">
        <v>2.6807468741939009</v>
      </c>
      <c r="D79" s="19">
        <v>339</v>
      </c>
      <c r="E79" s="19">
        <v>1141</v>
      </c>
      <c r="F79" s="11">
        <v>364</v>
      </c>
      <c r="G79" s="20">
        <v>180</v>
      </c>
      <c r="H79" s="20">
        <v>186</v>
      </c>
      <c r="I79" s="34">
        <f>基础数据!I48*1.1365</f>
        <v>34775.763500000001</v>
      </c>
      <c r="J79" s="21">
        <v>190.77</v>
      </c>
      <c r="K79" s="6">
        <v>528.12</v>
      </c>
      <c r="L79" s="6">
        <v>3425.47</v>
      </c>
      <c r="M79" s="11">
        <v>7750.81</v>
      </c>
      <c r="N79" s="30">
        <v>3196.6661999999997</v>
      </c>
      <c r="O79" s="24">
        <v>6.1</v>
      </c>
      <c r="P79" s="6">
        <v>392.9529</v>
      </c>
      <c r="Q79" s="25">
        <v>15869</v>
      </c>
      <c r="R79" s="6">
        <v>4900</v>
      </c>
      <c r="S79" s="6">
        <v>249649</v>
      </c>
      <c r="T79" s="6">
        <v>1870.98</v>
      </c>
      <c r="U79" s="6">
        <v>680.0326</v>
      </c>
      <c r="V79" s="11">
        <v>3.12</v>
      </c>
      <c r="W79" s="6">
        <f>0+4</f>
        <v>4</v>
      </c>
      <c r="X79" s="14">
        <v>1559025</v>
      </c>
      <c r="Y79" s="20">
        <v>19</v>
      </c>
      <c r="Z79" s="27">
        <v>150.441</v>
      </c>
      <c r="AA79" s="14">
        <v>1374</v>
      </c>
      <c r="AB79" s="15">
        <v>0.14255533199195169</v>
      </c>
      <c r="AC79" s="13">
        <v>267.4375</v>
      </c>
      <c r="AD79" s="15">
        <v>3.2471779141104294E-2</v>
      </c>
      <c r="AE79" s="28">
        <v>0.16871950732814248</v>
      </c>
      <c r="AF79" s="6">
        <v>0.35107437671540237</v>
      </c>
    </row>
    <row r="80" spans="1:32" ht="15.75" x14ac:dyDescent="0.2">
      <c r="A80" s="12" t="s">
        <v>18</v>
      </c>
      <c r="B80" s="6">
        <v>2012</v>
      </c>
      <c r="C80" s="18">
        <v>2.3134782267178267</v>
      </c>
      <c r="D80" s="19">
        <v>367</v>
      </c>
      <c r="E80" s="19">
        <v>1041</v>
      </c>
      <c r="F80" s="11">
        <v>226</v>
      </c>
      <c r="G80" s="20">
        <v>161</v>
      </c>
      <c r="H80" s="20">
        <v>105</v>
      </c>
      <c r="I80" s="33">
        <v>34230</v>
      </c>
      <c r="J80" s="21">
        <v>264.72000000000003</v>
      </c>
      <c r="K80" s="6">
        <v>338.93</v>
      </c>
      <c r="L80" s="6">
        <v>2229.7399999999998</v>
      </c>
      <c r="M80" s="11">
        <v>3014.43</v>
      </c>
      <c r="N80" s="23">
        <v>2553.5500000000002</v>
      </c>
      <c r="O80" s="24">
        <v>12</v>
      </c>
      <c r="P80" s="6">
        <v>456.67989999999998</v>
      </c>
      <c r="Q80" s="25">
        <v>12601</v>
      </c>
      <c r="R80" s="6">
        <v>3800</v>
      </c>
      <c r="S80" s="6">
        <v>218151</v>
      </c>
      <c r="T80" s="6">
        <v>933.5</v>
      </c>
      <c r="U80" s="6">
        <v>491.29450000000003</v>
      </c>
      <c r="V80" s="11">
        <v>2.59</v>
      </c>
      <c r="W80" s="6">
        <f>0+3</f>
        <v>3</v>
      </c>
      <c r="X80" s="14">
        <v>1386086</v>
      </c>
      <c r="Y80" s="20">
        <v>11</v>
      </c>
      <c r="Z80" s="27">
        <v>138.69399999999999</v>
      </c>
      <c r="AA80" s="14">
        <v>1175</v>
      </c>
      <c r="AB80" s="15">
        <v>0.16061946902654869</v>
      </c>
      <c r="AC80" s="13">
        <v>183.88888888888889</v>
      </c>
      <c r="AD80" s="15">
        <v>0.10397243035542747</v>
      </c>
      <c r="AE80" s="28">
        <v>0.27144370268999152</v>
      </c>
      <c r="AF80" s="6">
        <v>0.32584542559387353</v>
      </c>
    </row>
    <row r="81" spans="1:32" ht="15.75" x14ac:dyDescent="0.2">
      <c r="A81" s="12" t="s">
        <v>19</v>
      </c>
      <c r="B81" s="6">
        <v>2012</v>
      </c>
      <c r="C81" s="18">
        <v>1.8164881382147342</v>
      </c>
      <c r="D81" s="19">
        <v>449</v>
      </c>
      <c r="E81" s="19">
        <v>723</v>
      </c>
      <c r="F81" s="11">
        <v>157</v>
      </c>
      <c r="G81" s="20">
        <v>95</v>
      </c>
      <c r="H81" s="20">
        <v>127</v>
      </c>
      <c r="I81" s="34">
        <f>(基础数据!I50+基础数据!I112)/2</f>
        <v>30534.35</v>
      </c>
      <c r="J81" s="21">
        <v>224.55</v>
      </c>
      <c r="K81" s="6">
        <v>513.91</v>
      </c>
      <c r="L81" s="6">
        <v>3213.86</v>
      </c>
      <c r="M81" s="11">
        <v>1583.78</v>
      </c>
      <c r="N81" s="23">
        <v>2175.4580000000001</v>
      </c>
      <c r="O81" s="24">
        <v>9.3000000000000007</v>
      </c>
      <c r="P81" s="6">
        <v>784.09670000000006</v>
      </c>
      <c r="Q81" s="25">
        <v>11854</v>
      </c>
      <c r="R81" s="6">
        <v>3800</v>
      </c>
      <c r="S81" s="6">
        <v>234040</v>
      </c>
      <c r="T81" s="6">
        <v>708</v>
      </c>
      <c r="U81" s="6">
        <v>491.20710000000003</v>
      </c>
      <c r="V81" s="11">
        <v>2.34</v>
      </c>
      <c r="W81" s="6">
        <f>0+2</f>
        <v>2</v>
      </c>
      <c r="X81" s="14">
        <v>1082235</v>
      </c>
      <c r="Y81" s="20">
        <v>4</v>
      </c>
      <c r="Z81" s="27">
        <v>126.938</v>
      </c>
      <c r="AA81" s="14">
        <v>489</v>
      </c>
      <c r="AB81" s="15">
        <v>0.21840120663650078</v>
      </c>
      <c r="AC81" s="13">
        <v>114.95238095238095</v>
      </c>
      <c r="AD81" s="15">
        <v>0.20441604426002766</v>
      </c>
      <c r="AE81" s="28">
        <v>0.1668631145953679</v>
      </c>
      <c r="AF81" s="6">
        <v>0.28167788788864512</v>
      </c>
    </row>
    <row r="82" spans="1:32" ht="15.75" x14ac:dyDescent="0.2">
      <c r="A82" s="12" t="s">
        <v>20</v>
      </c>
      <c r="B82" s="6">
        <v>2012</v>
      </c>
      <c r="C82" s="18">
        <v>2.5511320968950617</v>
      </c>
      <c r="D82" s="19">
        <v>927</v>
      </c>
      <c r="E82" s="19">
        <v>1512</v>
      </c>
      <c r="F82" s="11">
        <v>337</v>
      </c>
      <c r="G82" s="20">
        <v>168</v>
      </c>
      <c r="H82" s="20">
        <v>123</v>
      </c>
      <c r="I82" s="33">
        <v>23911.55</v>
      </c>
      <c r="J82" s="21">
        <v>3489.43</v>
      </c>
      <c r="K82" s="6">
        <v>622.85</v>
      </c>
      <c r="L82" s="6">
        <v>3203.51</v>
      </c>
      <c r="M82" s="11">
        <v>9082.23</v>
      </c>
      <c r="N82" s="23">
        <v>4807.8599999999997</v>
      </c>
      <c r="O82" s="24">
        <v>156.1</v>
      </c>
      <c r="P82" s="6">
        <v>7020.7290000000003</v>
      </c>
      <c r="Q82" s="25">
        <v>18270</v>
      </c>
      <c r="R82" s="6">
        <v>2800</v>
      </c>
      <c r="S82" s="6">
        <v>194943</v>
      </c>
      <c r="T82" s="6">
        <v>8535</v>
      </c>
      <c r="U82" s="6">
        <v>2161.5610999999999</v>
      </c>
      <c r="V82" s="11">
        <v>2.06</v>
      </c>
      <c r="W82" s="6">
        <f>0+9</f>
        <v>9</v>
      </c>
      <c r="X82" s="14">
        <v>1616838</v>
      </c>
      <c r="Y82" s="20">
        <v>7</v>
      </c>
      <c r="Z82" s="27">
        <v>384.58800000000002</v>
      </c>
      <c r="AA82" s="14">
        <v>2540</v>
      </c>
      <c r="AB82" s="15">
        <v>0.25314347125201508</v>
      </c>
      <c r="AC82" s="13">
        <v>302.77777777777777</v>
      </c>
      <c r="AD82" s="15">
        <v>0.30981448412698415</v>
      </c>
      <c r="AE82" s="28">
        <v>4.7714792333970191E-2</v>
      </c>
      <c r="AF82" s="6">
        <v>0.46928571428571425</v>
      </c>
    </row>
    <row r="83" spans="1:32" ht="15.75" x14ac:dyDescent="0.2">
      <c r="A83" s="12" t="s">
        <v>21</v>
      </c>
      <c r="B83" s="6">
        <v>2012</v>
      </c>
      <c r="C83" s="18">
        <v>1.504021562822325</v>
      </c>
      <c r="D83" s="19">
        <v>339</v>
      </c>
      <c r="E83" s="19">
        <v>510</v>
      </c>
      <c r="F83" s="11">
        <v>68</v>
      </c>
      <c r="G83" s="20">
        <v>79</v>
      </c>
      <c r="H83" s="20">
        <v>108</v>
      </c>
      <c r="I83" s="33">
        <v>20778</v>
      </c>
      <c r="J83" s="21">
        <v>350.27</v>
      </c>
      <c r="K83" s="6">
        <v>551.02</v>
      </c>
      <c r="L83" s="6">
        <v>1124.96</v>
      </c>
      <c r="M83" s="11">
        <v>757.91</v>
      </c>
      <c r="N83" s="23">
        <v>1578.9</v>
      </c>
      <c r="O83" s="24">
        <v>12.8</v>
      </c>
      <c r="P83" s="6">
        <v>274.27330000000001</v>
      </c>
      <c r="Q83" s="25">
        <v>8687</v>
      </c>
      <c r="R83" s="6">
        <v>3200</v>
      </c>
      <c r="S83" s="6">
        <v>107906</v>
      </c>
      <c r="T83" s="6">
        <v>1427</v>
      </c>
      <c r="U83" s="6">
        <v>366.36149999999998</v>
      </c>
      <c r="V83" s="11">
        <v>2.33</v>
      </c>
      <c r="W83" s="6">
        <v>0</v>
      </c>
      <c r="X83" s="14">
        <v>629243</v>
      </c>
      <c r="Y83" s="20">
        <v>10</v>
      </c>
      <c r="Z83" s="27">
        <v>117.05200000000001</v>
      </c>
      <c r="AA83" s="14">
        <v>277</v>
      </c>
      <c r="AB83" s="15">
        <v>0.13739130434782609</v>
      </c>
      <c r="AC83" s="13">
        <v>52.608695652173914</v>
      </c>
      <c r="AD83" s="15">
        <v>9.9188509803921562E-2</v>
      </c>
      <c r="AE83" s="28">
        <v>0.23416354468759581</v>
      </c>
      <c r="AF83" s="6">
        <v>0.30811071713665139</v>
      </c>
    </row>
    <row r="84" spans="1:32" ht="15.75" x14ac:dyDescent="0.2">
      <c r="A84" s="12" t="s">
        <v>22</v>
      </c>
      <c r="B84" s="6">
        <v>2012</v>
      </c>
      <c r="C84" s="18">
        <v>0.71845067737642132</v>
      </c>
      <c r="D84" s="19">
        <v>155</v>
      </c>
      <c r="E84" s="19">
        <v>311</v>
      </c>
      <c r="F84" s="11">
        <v>61</v>
      </c>
      <c r="G84" s="20">
        <v>19</v>
      </c>
      <c r="H84" s="20">
        <v>18</v>
      </c>
      <c r="I84" s="33">
        <v>3238.8</v>
      </c>
      <c r="J84" s="21">
        <v>81.58</v>
      </c>
      <c r="K84" s="6">
        <v>59.33</v>
      </c>
      <c r="L84" s="6">
        <v>255.81</v>
      </c>
      <c r="M84" s="11">
        <v>413.05</v>
      </c>
      <c r="N84" s="23">
        <v>356.79</v>
      </c>
      <c r="O84" s="24">
        <v>3.5</v>
      </c>
      <c r="P84" s="6">
        <v>184.42779999999999</v>
      </c>
      <c r="Q84" s="25">
        <v>3748</v>
      </c>
      <c r="R84" s="6">
        <v>700</v>
      </c>
      <c r="S84" s="6">
        <v>24265</v>
      </c>
      <c r="T84" s="6">
        <v>1871</v>
      </c>
      <c r="U84" s="6">
        <v>104.8905</v>
      </c>
      <c r="V84" s="11">
        <v>1.92</v>
      </c>
      <c r="W84" s="6">
        <f>0+1</f>
        <v>1</v>
      </c>
      <c r="X84" s="14">
        <v>168270</v>
      </c>
      <c r="Y84" s="26">
        <v>1</v>
      </c>
      <c r="Z84" s="27">
        <v>57.209000000000003</v>
      </c>
      <c r="AA84" s="14">
        <v>96</v>
      </c>
      <c r="AB84" s="15">
        <v>0.34415094339622643</v>
      </c>
      <c r="AC84" s="13">
        <v>70.588235294117652</v>
      </c>
      <c r="AD84" s="15">
        <v>0.14368025723472669</v>
      </c>
      <c r="AE84" s="28">
        <v>7.0471166469187455E-2</v>
      </c>
      <c r="AF84" s="6">
        <v>0.22168167465793473</v>
      </c>
    </row>
    <row r="85" spans="1:32" ht="15.75" x14ac:dyDescent="0.2">
      <c r="A85" s="12" t="s">
        <v>23</v>
      </c>
      <c r="B85" s="6">
        <v>2012</v>
      </c>
      <c r="C85" s="18">
        <v>1.5498466146301346</v>
      </c>
      <c r="D85" s="19">
        <v>240</v>
      </c>
      <c r="E85" s="19">
        <v>435</v>
      </c>
      <c r="F85" s="11">
        <v>244</v>
      </c>
      <c r="G85" s="20">
        <v>39</v>
      </c>
      <c r="H85" s="20">
        <v>40</v>
      </c>
      <c r="I85" s="33">
        <v>28806.1</v>
      </c>
      <c r="J85" s="21">
        <v>224.28</v>
      </c>
      <c r="K85" s="6">
        <v>219.1</v>
      </c>
      <c r="L85" s="6">
        <v>1643.48</v>
      </c>
      <c r="M85" s="11">
        <v>1176.04</v>
      </c>
      <c r="N85" s="23">
        <v>1576.7</v>
      </c>
      <c r="O85" s="24">
        <v>11.7</v>
      </c>
      <c r="P85" s="6">
        <v>329.81389999999999</v>
      </c>
      <c r="Q85" s="25">
        <v>5452</v>
      </c>
      <c r="R85" s="6">
        <v>1500</v>
      </c>
      <c r="S85" s="6">
        <v>120728</v>
      </c>
      <c r="T85" s="6">
        <v>1253</v>
      </c>
      <c r="U85" s="6">
        <v>276.99250000000001</v>
      </c>
      <c r="V85" s="11">
        <v>1.78</v>
      </c>
      <c r="W85" s="6">
        <f>0+2</f>
        <v>2</v>
      </c>
      <c r="X85" s="14">
        <v>623605</v>
      </c>
      <c r="Y85" s="20">
        <v>1</v>
      </c>
      <c r="Z85" s="27">
        <v>120.73399999999999</v>
      </c>
      <c r="AA85" s="14">
        <v>769</v>
      </c>
      <c r="AB85" s="15">
        <v>0.21809210526315789</v>
      </c>
      <c r="AC85" s="13">
        <v>235.23693803159173</v>
      </c>
      <c r="AD85" s="15">
        <v>0.2331048275862069</v>
      </c>
      <c r="AE85" s="28">
        <v>0.18544384320436549</v>
      </c>
      <c r="AF85" s="6">
        <v>0.30204433945120845</v>
      </c>
    </row>
    <row r="86" spans="1:32" ht="15.75" x14ac:dyDescent="0.2">
      <c r="A86" s="12" t="s">
        <v>24</v>
      </c>
      <c r="B86" s="6">
        <v>2012</v>
      </c>
      <c r="C86" s="18">
        <v>2.0644094821713628</v>
      </c>
      <c r="D86" s="19">
        <v>396</v>
      </c>
      <c r="E86" s="19">
        <v>534</v>
      </c>
      <c r="F86" s="11">
        <v>469</v>
      </c>
      <c r="G86" s="20">
        <v>152</v>
      </c>
      <c r="H86" s="20">
        <v>183</v>
      </c>
      <c r="I86" s="33">
        <v>44000</v>
      </c>
      <c r="J86" s="21">
        <v>227.34</v>
      </c>
      <c r="K86" s="6">
        <v>1195.44</v>
      </c>
      <c r="L86" s="6">
        <v>4210</v>
      </c>
      <c r="M86" s="11">
        <v>3963.06</v>
      </c>
      <c r="N86" s="23">
        <v>3229.83</v>
      </c>
      <c r="O86" s="24">
        <v>8</v>
      </c>
      <c r="P86" s="6">
        <v>955.99030000000005</v>
      </c>
      <c r="Q86" s="25">
        <v>15457</v>
      </c>
      <c r="R86" s="6">
        <v>3500</v>
      </c>
      <c r="S86" s="6">
        <v>293499</v>
      </c>
      <c r="T86" s="6">
        <v>2644.69</v>
      </c>
      <c r="U86" s="6">
        <v>692.30759999999998</v>
      </c>
      <c r="V86" s="11">
        <v>2.89</v>
      </c>
      <c r="W86" s="6">
        <f>0+7</f>
        <v>7</v>
      </c>
      <c r="X86" s="14">
        <v>1223680</v>
      </c>
      <c r="Y86" s="20">
        <v>6</v>
      </c>
      <c r="Z86" s="27">
        <v>274.87599999999998</v>
      </c>
      <c r="AA86" s="14">
        <v>1398</v>
      </c>
      <c r="AB86" s="15">
        <v>0.16095661846496107</v>
      </c>
      <c r="AC86" s="13">
        <v>68.8125</v>
      </c>
      <c r="AD86" s="15">
        <v>0.13418784644194756</v>
      </c>
      <c r="AE86" s="28">
        <v>0.1593138813409313</v>
      </c>
      <c r="AF86" s="6">
        <v>0.31273715320812279</v>
      </c>
    </row>
    <row r="87" spans="1:32" ht="15.75" x14ac:dyDescent="0.2">
      <c r="A87" s="12" t="s">
        <v>25</v>
      </c>
      <c r="B87" s="6">
        <v>2012</v>
      </c>
      <c r="C87" s="18">
        <v>0.72513542907613227</v>
      </c>
      <c r="D87" s="19">
        <v>290</v>
      </c>
      <c r="E87" s="19">
        <v>278</v>
      </c>
      <c r="F87" s="11">
        <v>79</v>
      </c>
      <c r="G87" s="20">
        <v>66</v>
      </c>
      <c r="H87" s="20">
        <v>87</v>
      </c>
      <c r="I87" s="33">
        <v>21330.68</v>
      </c>
      <c r="J87" s="21">
        <v>70.5</v>
      </c>
      <c r="K87" s="6">
        <v>296.5</v>
      </c>
      <c r="L87" s="6">
        <v>936.49</v>
      </c>
      <c r="M87" s="11">
        <v>664.28</v>
      </c>
      <c r="N87" s="23">
        <v>1849.49</v>
      </c>
      <c r="O87" s="24">
        <v>1.7</v>
      </c>
      <c r="P87" s="6">
        <v>265.27839999999998</v>
      </c>
      <c r="Q87" s="25">
        <v>8066</v>
      </c>
      <c r="R87" s="6">
        <v>2100</v>
      </c>
      <c r="S87" s="6">
        <v>164542</v>
      </c>
      <c r="T87" s="6">
        <v>890.99</v>
      </c>
      <c r="U87" s="6">
        <v>262.04520000000002</v>
      </c>
      <c r="V87" s="11">
        <v>2.09</v>
      </c>
      <c r="W87" s="6">
        <f>0+4</f>
        <v>4</v>
      </c>
      <c r="X87" s="14">
        <v>383815</v>
      </c>
      <c r="Y87" s="20">
        <v>2</v>
      </c>
      <c r="Z87" s="27">
        <v>96.876000000000005</v>
      </c>
      <c r="AA87" s="14">
        <v>184</v>
      </c>
      <c r="AB87" s="15">
        <v>0.11080246913580247</v>
      </c>
      <c r="AC87" s="13">
        <v>46.941176470588232</v>
      </c>
      <c r="AD87" s="15">
        <v>7.6702697841726619E-2</v>
      </c>
      <c r="AE87" s="28">
        <v>0.25621910619155358</v>
      </c>
      <c r="AF87" s="6">
        <v>0.45652579394296378</v>
      </c>
    </row>
    <row r="88" spans="1:32" ht="15.75" x14ac:dyDescent="0.2">
      <c r="A88" s="12" t="s">
        <v>26</v>
      </c>
      <c r="B88" s="6">
        <v>2012</v>
      </c>
      <c r="C88" s="18">
        <v>1.8464272263689598</v>
      </c>
      <c r="D88" s="19">
        <v>480</v>
      </c>
      <c r="E88" s="19">
        <v>602</v>
      </c>
      <c r="F88" s="11">
        <v>220</v>
      </c>
      <c r="G88" s="20">
        <v>85</v>
      </c>
      <c r="H88" s="20">
        <v>131</v>
      </c>
      <c r="I88" s="33">
        <v>19630.28</v>
      </c>
      <c r="J88" s="21">
        <v>457.84</v>
      </c>
      <c r="K88" s="6">
        <v>580.75</v>
      </c>
      <c r="L88" s="6">
        <v>1078.3599999999999</v>
      </c>
      <c r="M88" s="11">
        <v>2226.98</v>
      </c>
      <c r="N88" s="23">
        <v>1579.49</v>
      </c>
      <c r="O88" s="24">
        <v>19.5</v>
      </c>
      <c r="P88" s="6">
        <v>341.31009999999998</v>
      </c>
      <c r="Q88" s="25">
        <v>8389</v>
      </c>
      <c r="R88" s="6">
        <v>2600</v>
      </c>
      <c r="S88" s="6">
        <v>219052</v>
      </c>
      <c r="T88" s="6">
        <v>848.7</v>
      </c>
      <c r="U88" s="6">
        <v>363.4425</v>
      </c>
      <c r="V88" s="11">
        <v>2.79</v>
      </c>
      <c r="W88" s="6">
        <v>0</v>
      </c>
      <c r="X88" s="14">
        <v>512178</v>
      </c>
      <c r="Y88" s="20">
        <v>13</v>
      </c>
      <c r="Z88" s="27">
        <v>130.77600000000001</v>
      </c>
      <c r="AA88" s="14">
        <v>296</v>
      </c>
      <c r="AB88" s="15">
        <v>0.15243664717348929</v>
      </c>
      <c r="AC88" s="13">
        <v>39.631578947368418</v>
      </c>
      <c r="AD88" s="15">
        <v>0.18846179401993354</v>
      </c>
      <c r="AE88" s="28">
        <v>0.41456140378501999</v>
      </c>
      <c r="AF88" s="6">
        <v>0.33498081652729955</v>
      </c>
    </row>
    <row r="89" spans="1:32" ht="15.75" x14ac:dyDescent="0.2">
      <c r="A89" s="12" t="s">
        <v>27</v>
      </c>
      <c r="B89" s="6">
        <v>2012</v>
      </c>
      <c r="C89" s="18">
        <v>0.20527796421613151</v>
      </c>
      <c r="D89" s="19">
        <v>102</v>
      </c>
      <c r="E89" s="19">
        <v>99</v>
      </c>
      <c r="F89" s="11">
        <v>92</v>
      </c>
      <c r="G89" s="20">
        <v>2</v>
      </c>
      <c r="H89" s="20">
        <v>73</v>
      </c>
      <c r="I89" s="33">
        <v>1038.894</v>
      </c>
      <c r="J89" s="21">
        <v>19.489999999999998</v>
      </c>
      <c r="K89" s="6">
        <v>39.32</v>
      </c>
      <c r="L89" s="6">
        <v>23.91</v>
      </c>
      <c r="M89" s="11">
        <v>224.31</v>
      </c>
      <c r="N89" s="23">
        <v>119.8017</v>
      </c>
      <c r="O89" s="24">
        <v>1.1000000000000001</v>
      </c>
      <c r="P89" s="6">
        <v>25.209099999999999</v>
      </c>
      <c r="Q89" s="25">
        <v>975</v>
      </c>
      <c r="R89" s="6">
        <v>500</v>
      </c>
      <c r="S89" s="6">
        <v>65198</v>
      </c>
      <c r="T89" s="6">
        <v>221.7</v>
      </c>
      <c r="U89" s="6">
        <v>34.858400000000003</v>
      </c>
      <c r="V89" s="11">
        <v>0.77</v>
      </c>
      <c r="W89" s="6">
        <v>0</v>
      </c>
      <c r="X89" s="14">
        <v>33452</v>
      </c>
      <c r="Y89" s="20">
        <v>1</v>
      </c>
      <c r="Z89" s="27">
        <v>27.131</v>
      </c>
      <c r="AA89" s="14">
        <v>14</v>
      </c>
      <c r="AB89" s="15">
        <v>0.1109090909090909</v>
      </c>
      <c r="AC89" s="13">
        <v>0.54166666666666663</v>
      </c>
      <c r="AD89" s="15">
        <v>5.2316676767676762E-2</v>
      </c>
      <c r="AE89" s="28">
        <v>0.27499090364977474</v>
      </c>
      <c r="AF89" s="6">
        <v>0.29482517482517484</v>
      </c>
    </row>
    <row r="90" spans="1:32" ht="15.75" x14ac:dyDescent="0.2">
      <c r="A90" s="12" t="s">
        <v>28</v>
      </c>
      <c r="B90" s="6">
        <v>2012</v>
      </c>
      <c r="C90" s="18">
        <v>1.6204010777107054</v>
      </c>
      <c r="D90" s="19">
        <v>283</v>
      </c>
      <c r="E90" s="19">
        <v>644</v>
      </c>
      <c r="F90" s="11">
        <v>116</v>
      </c>
      <c r="G90" s="20">
        <v>194</v>
      </c>
      <c r="H90" s="20">
        <v>111</v>
      </c>
      <c r="I90" s="33">
        <v>22941</v>
      </c>
      <c r="J90" s="21">
        <v>335.24</v>
      </c>
      <c r="K90" s="6">
        <v>187.96</v>
      </c>
      <c r="L90" s="6">
        <v>2550.3200000000002</v>
      </c>
      <c r="M90" s="11">
        <v>2418.3000000000002</v>
      </c>
      <c r="N90" s="23">
        <v>1610</v>
      </c>
      <c r="O90" s="24">
        <v>16</v>
      </c>
      <c r="P90" s="6">
        <v>241.03659999999999</v>
      </c>
      <c r="Q90" s="25">
        <v>11700</v>
      </c>
      <c r="R90" s="6">
        <v>4100</v>
      </c>
      <c r="S90" s="6">
        <v>161411</v>
      </c>
      <c r="T90" s="6">
        <v>797</v>
      </c>
      <c r="U90" s="6">
        <v>386.41030000000001</v>
      </c>
      <c r="V90" s="11">
        <v>3.48</v>
      </c>
      <c r="W90" s="6">
        <f>0+2</f>
        <v>2</v>
      </c>
      <c r="X90" s="14">
        <v>1026254</v>
      </c>
      <c r="Y90" s="20">
        <v>11</v>
      </c>
      <c r="Z90" s="27">
        <v>153.40199999999999</v>
      </c>
      <c r="AA90" s="14">
        <v>852</v>
      </c>
      <c r="AB90" s="15">
        <v>0.1631404958677686</v>
      </c>
      <c r="AC90" s="13">
        <v>92.315789473684205</v>
      </c>
      <c r="AD90" s="15">
        <v>8.4298183229813667E-2</v>
      </c>
      <c r="AE90" s="28">
        <v>0.20824513264878217</v>
      </c>
      <c r="AF90" s="6">
        <v>0.23739900494754496</v>
      </c>
    </row>
    <row r="91" spans="1:32" ht="15.75" x14ac:dyDescent="0.2">
      <c r="A91" s="12" t="s">
        <v>29</v>
      </c>
      <c r="B91" s="6">
        <v>2012</v>
      </c>
      <c r="C91" s="18">
        <v>1.1517932516231899</v>
      </c>
      <c r="D91" s="19">
        <v>287</v>
      </c>
      <c r="E91" s="19">
        <v>427</v>
      </c>
      <c r="F91" s="11">
        <v>103</v>
      </c>
      <c r="G91" s="20">
        <v>149</v>
      </c>
      <c r="H91" s="20">
        <v>86</v>
      </c>
      <c r="I91" s="33">
        <v>7824.26</v>
      </c>
      <c r="J91" s="21">
        <v>10.199999999999999</v>
      </c>
      <c r="K91" s="6">
        <v>127.67</v>
      </c>
      <c r="L91" s="6">
        <v>1179.0999999999999</v>
      </c>
      <c r="M91" s="11">
        <v>1908.9</v>
      </c>
      <c r="N91" s="23">
        <v>470</v>
      </c>
      <c r="O91" s="24">
        <v>0.2</v>
      </c>
      <c r="P91" s="6">
        <v>99.542100000000005</v>
      </c>
      <c r="Q91" s="25">
        <v>5712</v>
      </c>
      <c r="R91" s="6">
        <v>2500</v>
      </c>
      <c r="S91" s="6">
        <v>131201</v>
      </c>
      <c r="T91" s="6">
        <v>117</v>
      </c>
      <c r="U91" s="6">
        <v>189.87780000000001</v>
      </c>
      <c r="V91" s="11">
        <v>2.36</v>
      </c>
      <c r="W91" s="6">
        <f>0+1</f>
        <v>1</v>
      </c>
      <c r="X91" s="14">
        <v>431069</v>
      </c>
      <c r="Y91" s="20">
        <v>1</v>
      </c>
      <c r="Z91" s="27">
        <v>91.198999999999998</v>
      </c>
      <c r="AA91" s="14">
        <v>306</v>
      </c>
      <c r="AB91" s="15">
        <v>0.1297071129707113</v>
      </c>
      <c r="AC91" s="13">
        <v>17.333333333333332</v>
      </c>
      <c r="AD91" s="15">
        <v>2.8426627634660424E-2</v>
      </c>
      <c r="AE91" s="28">
        <v>0.12172649381272314</v>
      </c>
      <c r="AF91" s="6">
        <v>0.21003980144000717</v>
      </c>
    </row>
    <row r="92" spans="1:32" ht="15.75" x14ac:dyDescent="0.2">
      <c r="A92" s="12" t="s">
        <v>30</v>
      </c>
      <c r="B92" s="6">
        <v>2012</v>
      </c>
      <c r="C92" s="18">
        <v>0.58906690010974716</v>
      </c>
      <c r="D92" s="19">
        <v>84</v>
      </c>
      <c r="E92" s="19">
        <v>212</v>
      </c>
      <c r="F92" s="11">
        <v>40</v>
      </c>
      <c r="G92" s="20">
        <v>22</v>
      </c>
      <c r="H92" s="20">
        <v>46</v>
      </c>
      <c r="I92" s="33">
        <v>1576</v>
      </c>
      <c r="J92" s="21">
        <v>4.7300000000000004</v>
      </c>
      <c r="K92" s="6">
        <v>52.64</v>
      </c>
      <c r="L92" s="6">
        <v>88.22</v>
      </c>
      <c r="M92" s="11">
        <v>414.22</v>
      </c>
      <c r="N92" s="24">
        <v>122</v>
      </c>
      <c r="O92" s="24">
        <v>0.2</v>
      </c>
      <c r="P92" s="6">
        <v>52.202800000000003</v>
      </c>
      <c r="Q92" s="25">
        <v>1602</v>
      </c>
      <c r="R92" s="6">
        <v>1900</v>
      </c>
      <c r="S92" s="6">
        <v>65988</v>
      </c>
      <c r="T92" s="6">
        <v>138</v>
      </c>
      <c r="U92" s="6">
        <v>57.038899999999998</v>
      </c>
      <c r="V92" s="11">
        <v>4.32</v>
      </c>
      <c r="W92" s="6">
        <v>0</v>
      </c>
      <c r="X92" s="14">
        <v>48668</v>
      </c>
      <c r="Y92" s="20">
        <v>1</v>
      </c>
      <c r="Z92" s="27">
        <v>51.457000000000001</v>
      </c>
      <c r="AA92" s="14">
        <v>29</v>
      </c>
      <c r="AB92" s="15">
        <v>0.12727272727272726</v>
      </c>
      <c r="AC92" s="13">
        <v>1.5277777777777777</v>
      </c>
      <c r="AD92" s="15">
        <v>2.979302358490566E-2</v>
      </c>
      <c r="AE92" s="28">
        <v>0.12454450663217442</v>
      </c>
      <c r="AF92" s="6">
        <v>0.13453401323641098</v>
      </c>
    </row>
    <row r="93" spans="1:32" ht="15.75" x14ac:dyDescent="0.2">
      <c r="A93" s="12" t="s">
        <v>31</v>
      </c>
      <c r="B93" s="6">
        <v>2012</v>
      </c>
      <c r="C93" s="18">
        <v>0.66392339242571585</v>
      </c>
      <c r="D93" s="19">
        <v>77</v>
      </c>
      <c r="E93" s="19">
        <v>101</v>
      </c>
      <c r="F93" s="11">
        <v>16</v>
      </c>
      <c r="G93" s="20">
        <v>9</v>
      </c>
      <c r="H93" s="20">
        <v>20</v>
      </c>
      <c r="I93" s="33">
        <v>1338.99</v>
      </c>
      <c r="J93" s="21">
        <v>1.9</v>
      </c>
      <c r="K93" s="6">
        <v>344.5</v>
      </c>
      <c r="L93" s="6">
        <v>84.01</v>
      </c>
      <c r="M93" s="11">
        <v>313.13</v>
      </c>
      <c r="N93" s="23">
        <v>103.05</v>
      </c>
      <c r="O93" s="24">
        <v>0.1</v>
      </c>
      <c r="P93" s="6">
        <v>27.6938</v>
      </c>
      <c r="Q93" s="25">
        <v>3391</v>
      </c>
      <c r="R93" s="6">
        <v>1300</v>
      </c>
      <c r="S93" s="6">
        <v>26522</v>
      </c>
      <c r="T93" s="6">
        <v>187.9</v>
      </c>
      <c r="U93" s="6">
        <v>65.661500000000004</v>
      </c>
      <c r="V93" s="11">
        <v>2.2999999999999998</v>
      </c>
      <c r="W93" s="6">
        <v>0</v>
      </c>
      <c r="X93" s="14">
        <v>96440</v>
      </c>
      <c r="Y93" s="20">
        <v>2</v>
      </c>
      <c r="Z93" s="27">
        <v>44.537999999999997</v>
      </c>
      <c r="AA93" s="14">
        <v>94</v>
      </c>
      <c r="AB93" s="15">
        <v>0.13466666666666666</v>
      </c>
      <c r="AC93" s="13">
        <v>35.757575757575758</v>
      </c>
      <c r="AD93" s="15">
        <v>7.8529188118811891E-2</v>
      </c>
      <c r="AE93" s="28">
        <v>8.2044444092553764E-2</v>
      </c>
      <c r="AF93" s="6">
        <v>0.10431217734588522</v>
      </c>
    </row>
    <row r="94" spans="1:32" ht="15.75" x14ac:dyDescent="0.2">
      <c r="A94" s="12" t="s">
        <v>32</v>
      </c>
      <c r="B94" s="6">
        <v>2012</v>
      </c>
      <c r="C94" s="18">
        <v>1.9260855466710942</v>
      </c>
      <c r="D94" s="19">
        <v>441</v>
      </c>
      <c r="E94" s="19">
        <v>398</v>
      </c>
      <c r="F94" s="11">
        <v>137</v>
      </c>
      <c r="G94" s="20">
        <v>72</v>
      </c>
      <c r="H94" s="20">
        <v>100</v>
      </c>
      <c r="I94" s="33">
        <v>4711</v>
      </c>
      <c r="J94" s="21">
        <v>62.49</v>
      </c>
      <c r="K94" s="6">
        <v>334.51</v>
      </c>
      <c r="L94" s="6">
        <v>607.28</v>
      </c>
      <c r="M94" s="11">
        <v>993.41</v>
      </c>
      <c r="N94" s="23">
        <v>541.70000000000005</v>
      </c>
      <c r="O94" s="24">
        <v>5.5</v>
      </c>
      <c r="P94" s="6">
        <v>131.16470000000001</v>
      </c>
      <c r="Q94" s="25">
        <v>3104</v>
      </c>
      <c r="R94" s="6">
        <v>4700</v>
      </c>
      <c r="S94" s="6">
        <v>165909</v>
      </c>
      <c r="T94" s="6">
        <v>663</v>
      </c>
      <c r="U94" s="6">
        <v>263.35610000000003</v>
      </c>
      <c r="V94" s="11">
        <v>3.22</v>
      </c>
      <c r="W94" s="6">
        <v>0</v>
      </c>
      <c r="X94" s="14">
        <v>268716</v>
      </c>
      <c r="Y94" s="20">
        <v>2</v>
      </c>
      <c r="Z94" s="27">
        <v>125.07599999999999</v>
      </c>
      <c r="AA94" s="14">
        <v>75</v>
      </c>
      <c r="AB94" s="15">
        <v>0.16495726495726495</v>
      </c>
      <c r="AC94" s="13">
        <v>3.2875000000000001</v>
      </c>
      <c r="AD94" s="15">
        <v>5.6488640703517584E-2</v>
      </c>
      <c r="AE94" s="28">
        <v>0.124532200078112</v>
      </c>
      <c r="AF94" s="6">
        <v>0.20829607952641571</v>
      </c>
    </row>
    <row r="95" spans="1:32" ht="15.75" x14ac:dyDescent="0.2">
      <c r="A95" s="12" t="s">
        <v>2</v>
      </c>
      <c r="B95" s="6">
        <v>2013</v>
      </c>
      <c r="C95" s="18">
        <v>2.2560570455404183</v>
      </c>
      <c r="D95" s="19">
        <v>577</v>
      </c>
      <c r="E95" s="19">
        <v>1145</v>
      </c>
      <c r="F95" s="11">
        <v>292</v>
      </c>
      <c r="G95" s="20">
        <v>41</v>
      </c>
      <c r="H95" s="20">
        <v>20</v>
      </c>
      <c r="I95" s="33">
        <v>24738.799999999999</v>
      </c>
      <c r="J95" s="21">
        <v>450.13</v>
      </c>
      <c r="K95" s="6">
        <v>434.97</v>
      </c>
      <c r="L95" s="6">
        <v>500.63</v>
      </c>
      <c r="M95" s="11">
        <v>983</v>
      </c>
      <c r="N95" s="23">
        <v>3666.3</v>
      </c>
      <c r="O95" s="35">
        <v>47.9</v>
      </c>
      <c r="P95" s="6">
        <v>705.3143</v>
      </c>
      <c r="Q95" s="25">
        <v>24401</v>
      </c>
      <c r="R95" s="6">
        <v>1300</v>
      </c>
      <c r="S95" s="6">
        <v>21673</v>
      </c>
      <c r="T95" s="6">
        <v>6988</v>
      </c>
      <c r="U95" s="6">
        <v>757.03539999999998</v>
      </c>
      <c r="V95" s="11">
        <v>3.05</v>
      </c>
      <c r="W95" s="6">
        <f>0+45</f>
        <v>45</v>
      </c>
      <c r="X95" s="14">
        <v>598904</v>
      </c>
      <c r="Y95" s="26">
        <v>2</v>
      </c>
      <c r="Z95" s="27">
        <v>244.62</v>
      </c>
      <c r="AA95" s="14">
        <v>1822</v>
      </c>
      <c r="AB95" s="15">
        <v>0.31699424977538182</v>
      </c>
      <c r="AC95" s="13">
        <v>1482.1428571428571</v>
      </c>
      <c r="AD95" s="15">
        <v>0.5268939937991266</v>
      </c>
      <c r="AE95" s="28">
        <v>0.39259186857609268</v>
      </c>
      <c r="AF95" s="6">
        <v>0.64952390317452513</v>
      </c>
    </row>
    <row r="96" spans="1:32" ht="15.75" x14ac:dyDescent="0.2">
      <c r="A96" s="12" t="s">
        <v>3</v>
      </c>
      <c r="B96" s="6">
        <v>2013</v>
      </c>
      <c r="C96" s="18">
        <v>0.69114957716970027</v>
      </c>
      <c r="D96" s="19">
        <v>93</v>
      </c>
      <c r="E96" s="19">
        <v>383</v>
      </c>
      <c r="F96" s="11">
        <v>58</v>
      </c>
      <c r="G96" s="20">
        <v>20</v>
      </c>
      <c r="H96" s="20">
        <v>19</v>
      </c>
      <c r="I96" s="33">
        <f>基础数据!I65*1.29224</f>
        <v>17709.790081335039</v>
      </c>
      <c r="J96" s="21">
        <v>75.86</v>
      </c>
      <c r="K96" s="6">
        <v>86.46</v>
      </c>
      <c r="L96" s="6">
        <v>546.07000000000005</v>
      </c>
      <c r="M96" s="11">
        <v>284.94</v>
      </c>
      <c r="N96" s="30">
        <v>1848.1841392230001</v>
      </c>
      <c r="O96" s="23">
        <v>25.912800000000001</v>
      </c>
      <c r="P96" s="6">
        <v>95.681299999999993</v>
      </c>
      <c r="Q96" s="25">
        <v>6784</v>
      </c>
      <c r="R96" s="6">
        <v>1000</v>
      </c>
      <c r="S96" s="6">
        <v>15718</v>
      </c>
      <c r="T96" s="6">
        <v>1186</v>
      </c>
      <c r="U96" s="6">
        <v>213.084</v>
      </c>
      <c r="V96" s="11">
        <v>1.8</v>
      </c>
      <c r="W96" s="6">
        <f>0+6</f>
        <v>6</v>
      </c>
      <c r="X96" s="14">
        <v>489919</v>
      </c>
      <c r="Y96" s="20">
        <v>1</v>
      </c>
      <c r="Z96" s="27">
        <v>95.616</v>
      </c>
      <c r="AA96" s="14">
        <v>423</v>
      </c>
      <c r="AB96" s="15">
        <v>0.16744388185654008</v>
      </c>
      <c r="AC96" s="13">
        <v>992.72727272727263</v>
      </c>
      <c r="AD96" s="15">
        <v>9.9927728198433416E-2</v>
      </c>
      <c r="AE96" s="28">
        <v>0.98838688038229716</v>
      </c>
      <c r="AF96" s="6">
        <v>0.32630945801002847</v>
      </c>
    </row>
    <row r="97" spans="1:32" ht="15.75" x14ac:dyDescent="0.2">
      <c r="A97" s="12" t="s">
        <v>4</v>
      </c>
      <c r="B97" s="6">
        <v>2013</v>
      </c>
      <c r="C97" s="18">
        <v>2.3190946552779872</v>
      </c>
      <c r="D97" s="19">
        <v>409</v>
      </c>
      <c r="E97" s="19">
        <v>1271</v>
      </c>
      <c r="F97" s="11">
        <v>500</v>
      </c>
      <c r="G97" s="20">
        <v>103</v>
      </c>
      <c r="H97" s="20">
        <v>182</v>
      </c>
      <c r="I97" s="33">
        <v>26988</v>
      </c>
      <c r="J97" s="21">
        <v>84.27</v>
      </c>
      <c r="K97" s="6">
        <v>387.33</v>
      </c>
      <c r="L97" s="6">
        <v>2479.96</v>
      </c>
      <c r="M97" s="11">
        <v>5182.83</v>
      </c>
      <c r="N97" s="23">
        <v>1973.82</v>
      </c>
      <c r="O97" s="23">
        <v>5.8578000000000001</v>
      </c>
      <c r="P97" s="6">
        <v>245.06549999999999</v>
      </c>
      <c r="Q97" s="25">
        <v>10076</v>
      </c>
      <c r="R97" s="6">
        <v>6300</v>
      </c>
      <c r="S97" s="6">
        <v>174492</v>
      </c>
      <c r="T97" s="6">
        <v>300.8</v>
      </c>
      <c r="U97" s="6">
        <v>728.72490000000005</v>
      </c>
      <c r="V97" s="11">
        <v>4.07</v>
      </c>
      <c r="W97" s="6">
        <f>0+2</f>
        <v>2</v>
      </c>
      <c r="X97" s="14">
        <v>1174374</v>
      </c>
      <c r="Y97" s="20">
        <v>11</v>
      </c>
      <c r="Z97" s="27">
        <v>127.77500000000001</v>
      </c>
      <c r="AA97" s="14">
        <v>467</v>
      </c>
      <c r="AB97" s="15">
        <v>0.15139171717171718</v>
      </c>
      <c r="AC97" s="13">
        <v>108.84210526315789</v>
      </c>
      <c r="AD97" s="15">
        <v>3.1505219197482295E-2</v>
      </c>
      <c r="AE97" s="28">
        <v>0.4386456453022638</v>
      </c>
      <c r="AF97" s="6">
        <v>0.17686913215250463</v>
      </c>
    </row>
    <row r="98" spans="1:32" ht="15.75" x14ac:dyDescent="0.2">
      <c r="A98" s="12" t="s">
        <v>5</v>
      </c>
      <c r="B98" s="6">
        <v>2013</v>
      </c>
      <c r="C98" s="18">
        <v>1.3375694589104605</v>
      </c>
      <c r="D98" s="19">
        <v>272</v>
      </c>
      <c r="E98" s="19">
        <v>788</v>
      </c>
      <c r="F98" s="11">
        <v>226</v>
      </c>
      <c r="G98" s="20">
        <v>97</v>
      </c>
      <c r="H98" s="20">
        <v>131</v>
      </c>
      <c r="I98" s="33">
        <v>24605</v>
      </c>
      <c r="J98" s="21">
        <v>53.84</v>
      </c>
      <c r="K98" s="6">
        <v>231.2</v>
      </c>
      <c r="L98" s="6">
        <v>1029.9000000000001</v>
      </c>
      <c r="M98" s="11">
        <v>3700.76</v>
      </c>
      <c r="N98" s="23">
        <v>2253.65</v>
      </c>
      <c r="O98" s="23">
        <v>8.2268000000000008</v>
      </c>
      <c r="P98" s="6">
        <v>369.21960000000001</v>
      </c>
      <c r="Q98" s="25">
        <v>5824</v>
      </c>
      <c r="R98" s="6">
        <v>3800</v>
      </c>
      <c r="S98" s="6">
        <v>139434</v>
      </c>
      <c r="T98" s="6">
        <v>974</v>
      </c>
      <c r="U98" s="6">
        <v>392.26690000000002</v>
      </c>
      <c r="V98" s="11">
        <v>3.19</v>
      </c>
      <c r="W98" s="6">
        <f>0+1</f>
        <v>1</v>
      </c>
      <c r="X98" s="14">
        <v>676817</v>
      </c>
      <c r="Y98" s="20">
        <v>27</v>
      </c>
      <c r="Z98" s="27">
        <v>141.05500000000001</v>
      </c>
      <c r="AA98" s="14">
        <v>568</v>
      </c>
      <c r="AB98" s="15">
        <v>0.11331127450980392</v>
      </c>
      <c r="AC98" s="13">
        <v>132.46666666666667</v>
      </c>
      <c r="AD98" s="15">
        <v>4.7792942766497461E-2</v>
      </c>
      <c r="AE98" s="28">
        <v>0.70656890823102902</v>
      </c>
      <c r="AF98" s="6">
        <v>0.40732155477031801</v>
      </c>
    </row>
    <row r="99" spans="1:32" ht="15.75" x14ac:dyDescent="0.2">
      <c r="A99" s="12" t="s">
        <v>6</v>
      </c>
      <c r="B99" s="6">
        <v>2013</v>
      </c>
      <c r="C99" s="18">
        <v>1.109719618148632</v>
      </c>
      <c r="D99" s="19">
        <v>268</v>
      </c>
      <c r="E99" s="19">
        <v>890</v>
      </c>
      <c r="F99" s="11">
        <v>144</v>
      </c>
      <c r="G99" s="20">
        <v>72</v>
      </c>
      <c r="H99" s="20">
        <v>118</v>
      </c>
      <c r="I99" s="33">
        <v>6612.76</v>
      </c>
      <c r="J99" s="21">
        <v>161.61000000000001</v>
      </c>
      <c r="K99" s="6">
        <v>305.23</v>
      </c>
      <c r="L99" s="6">
        <v>908.46</v>
      </c>
      <c r="M99" s="11">
        <v>1373.14</v>
      </c>
      <c r="N99" s="23">
        <v>1343.73</v>
      </c>
      <c r="O99" s="23">
        <v>9.6228999999999996</v>
      </c>
      <c r="P99" s="6">
        <v>203.9513</v>
      </c>
      <c r="Q99" s="25">
        <v>6351</v>
      </c>
      <c r="R99" s="6">
        <v>10200</v>
      </c>
      <c r="S99" s="6">
        <v>167515</v>
      </c>
      <c r="T99" s="6">
        <v>701</v>
      </c>
      <c r="U99" s="6">
        <v>311.22770000000003</v>
      </c>
      <c r="V99" s="11">
        <v>4.8499999999999996</v>
      </c>
      <c r="W99" s="6">
        <v>0</v>
      </c>
      <c r="X99" s="14">
        <v>399201</v>
      </c>
      <c r="Y99" s="20">
        <v>10</v>
      </c>
      <c r="Z99" s="27">
        <v>173.791</v>
      </c>
      <c r="AA99" s="14">
        <v>427</v>
      </c>
      <c r="AB99" s="15">
        <v>0.12962579617834394</v>
      </c>
      <c r="AC99" s="13">
        <v>9.6545454545454543</v>
      </c>
      <c r="AD99" s="15">
        <v>2.1252052584269661E-2</v>
      </c>
      <c r="AE99" s="28">
        <v>0.32540090501855018</v>
      </c>
      <c r="AF99" s="6">
        <v>0.22759425930430552</v>
      </c>
    </row>
    <row r="100" spans="1:32" ht="15.75" x14ac:dyDescent="0.2">
      <c r="A100" s="12" t="s">
        <v>7</v>
      </c>
      <c r="B100" s="6">
        <v>2013</v>
      </c>
      <c r="C100" s="18">
        <v>1.9766951086675402</v>
      </c>
      <c r="D100" s="19">
        <v>421</v>
      </c>
      <c r="E100" s="19">
        <v>1165</v>
      </c>
      <c r="F100" s="11">
        <v>212</v>
      </c>
      <c r="G100" s="20">
        <v>63</v>
      </c>
      <c r="H100" s="20">
        <v>124</v>
      </c>
      <c r="I100" s="33">
        <v>40427.199999999997</v>
      </c>
      <c r="J100" s="21">
        <v>503.1</v>
      </c>
      <c r="K100" s="6">
        <v>702.68</v>
      </c>
      <c r="L100" s="6">
        <v>1178.21</v>
      </c>
      <c r="M100" s="11">
        <v>850.67</v>
      </c>
      <c r="N100" s="30">
        <v>4432.6000000000004</v>
      </c>
      <c r="O100" s="24">
        <v>34.771360000000001</v>
      </c>
      <c r="P100" s="6">
        <v>348.77679999999998</v>
      </c>
      <c r="Q100" s="25">
        <v>8026</v>
      </c>
      <c r="R100" s="6">
        <v>5100</v>
      </c>
      <c r="S100" s="6">
        <v>110973</v>
      </c>
      <c r="T100" s="6">
        <v>915</v>
      </c>
      <c r="U100" s="6">
        <v>582.21460000000002</v>
      </c>
      <c r="V100" s="11">
        <v>2.37</v>
      </c>
      <c r="W100" s="6">
        <f>0+5</f>
        <v>5</v>
      </c>
      <c r="X100" s="14">
        <v>968034</v>
      </c>
      <c r="Y100" s="20">
        <v>11</v>
      </c>
      <c r="Z100" s="27">
        <v>139.102</v>
      </c>
      <c r="AA100" s="14">
        <v>715</v>
      </c>
      <c r="AB100" s="15">
        <v>0.18022529510961213</v>
      </c>
      <c r="AC100" s="13">
        <v>219.33333333333334</v>
      </c>
      <c r="AD100" s="15">
        <v>7.3640770214592283E-2</v>
      </c>
      <c r="AE100" s="28">
        <v>0.44617833328175549</v>
      </c>
      <c r="AF100" s="6">
        <v>0.32555191348686058</v>
      </c>
    </row>
    <row r="101" spans="1:32" ht="15.75" x14ac:dyDescent="0.2">
      <c r="A101" s="12" t="s">
        <v>8</v>
      </c>
      <c r="B101" s="6">
        <v>2013</v>
      </c>
      <c r="C101" s="18">
        <v>1.5654861989356843</v>
      </c>
      <c r="D101" s="19">
        <v>189</v>
      </c>
      <c r="E101" s="19">
        <v>553</v>
      </c>
      <c r="F101" s="11">
        <v>54</v>
      </c>
      <c r="G101" s="20">
        <v>73</v>
      </c>
      <c r="H101" s="20">
        <v>78</v>
      </c>
      <c r="I101" s="33">
        <v>10241.93</v>
      </c>
      <c r="J101" s="21">
        <v>124.3</v>
      </c>
      <c r="K101" s="6">
        <v>242.12</v>
      </c>
      <c r="L101" s="6">
        <v>725.92</v>
      </c>
      <c r="M101" s="11">
        <v>424.19</v>
      </c>
      <c r="N101" s="30">
        <v>1441.64</v>
      </c>
      <c r="O101" s="35">
        <v>5.52</v>
      </c>
      <c r="P101" s="6">
        <v>104.5381</v>
      </c>
      <c r="Q101" s="25">
        <v>3959</v>
      </c>
      <c r="R101" s="6">
        <v>4400</v>
      </c>
      <c r="S101" s="6">
        <v>94191</v>
      </c>
      <c r="T101" s="6">
        <v>415</v>
      </c>
      <c r="U101" s="6">
        <v>295.46449999999999</v>
      </c>
      <c r="V101" s="11">
        <v>3.51</v>
      </c>
      <c r="W101" s="6">
        <f>0+3</f>
        <v>3</v>
      </c>
      <c r="X101" s="14">
        <v>599526</v>
      </c>
      <c r="Y101" s="20">
        <v>9</v>
      </c>
      <c r="Z101" s="27">
        <v>111.56100000000001</v>
      </c>
      <c r="AA101" s="14">
        <v>162</v>
      </c>
      <c r="AB101" s="15">
        <v>0.19059945355191257</v>
      </c>
      <c r="AC101" s="13">
        <v>51.388888888888886</v>
      </c>
      <c r="AD101" s="15">
        <v>2.0515881012658228E-2</v>
      </c>
      <c r="AE101" s="28">
        <v>0.30356944324195134</v>
      </c>
      <c r="AF101" s="6">
        <v>0.34933188278977362</v>
      </c>
    </row>
    <row r="102" spans="1:32" ht="15.75" x14ac:dyDescent="0.2">
      <c r="A102" s="12" t="s">
        <v>9</v>
      </c>
      <c r="B102" s="6">
        <v>2013</v>
      </c>
      <c r="C102" s="18">
        <v>1.1348203479670342</v>
      </c>
      <c r="D102" s="19">
        <v>223</v>
      </c>
      <c r="E102" s="19">
        <v>664</v>
      </c>
      <c r="F102" s="11">
        <v>35</v>
      </c>
      <c r="G102" s="20">
        <v>156</v>
      </c>
      <c r="H102" s="20">
        <v>148</v>
      </c>
      <c r="I102" s="33">
        <v>29004</v>
      </c>
      <c r="J102" s="21">
        <v>152.86000000000001</v>
      </c>
      <c r="K102" s="6">
        <v>353.31</v>
      </c>
      <c r="L102" s="6">
        <v>1823.76</v>
      </c>
      <c r="M102" s="11">
        <v>404.43</v>
      </c>
      <c r="N102" s="23">
        <v>1348</v>
      </c>
      <c r="O102" s="35">
        <v>6.04</v>
      </c>
      <c r="P102" s="6">
        <v>145.37379999999999</v>
      </c>
      <c r="Q102" s="25">
        <v>4323</v>
      </c>
      <c r="R102" s="6">
        <v>6000</v>
      </c>
      <c r="S102" s="6">
        <v>160206</v>
      </c>
      <c r="T102" s="6">
        <v>1246</v>
      </c>
      <c r="U102" s="6">
        <v>377.34109999999998</v>
      </c>
      <c r="V102" s="11">
        <v>4.74</v>
      </c>
      <c r="W102" s="6">
        <f>0+36</f>
        <v>36</v>
      </c>
      <c r="X102" s="14">
        <v>717856</v>
      </c>
      <c r="Y102" s="20">
        <v>4</v>
      </c>
      <c r="Z102" s="27">
        <v>96.251999999999995</v>
      </c>
      <c r="AA102" s="14">
        <v>210</v>
      </c>
      <c r="AB102" s="15">
        <v>0.144375</v>
      </c>
      <c r="AC102" s="13">
        <v>25.978260869565219</v>
      </c>
      <c r="AD102" s="15">
        <v>4.2397724397590361E-2</v>
      </c>
      <c r="AE102" s="28">
        <v>0.63988270468167718</v>
      </c>
      <c r="AF102" s="6">
        <v>0.23863147201129536</v>
      </c>
    </row>
    <row r="103" spans="1:32" ht="15.75" x14ac:dyDescent="0.2">
      <c r="A103" s="12" t="s">
        <v>10</v>
      </c>
      <c r="B103" s="6">
        <v>2013</v>
      </c>
      <c r="C103" s="18">
        <v>1.0118280581941514</v>
      </c>
      <c r="D103" s="19">
        <v>256</v>
      </c>
      <c r="E103" s="19">
        <v>1139</v>
      </c>
      <c r="F103" s="11">
        <v>148</v>
      </c>
      <c r="G103" s="20">
        <v>100</v>
      </c>
      <c r="H103" s="20">
        <v>26</v>
      </c>
      <c r="I103" s="33">
        <v>25990.68</v>
      </c>
      <c r="J103" s="21">
        <v>614.09</v>
      </c>
      <c r="K103" s="6">
        <v>210.32</v>
      </c>
      <c r="L103" s="6">
        <v>1767.8</v>
      </c>
      <c r="M103" s="11">
        <v>1174.97</v>
      </c>
      <c r="N103" s="23">
        <v>2968</v>
      </c>
      <c r="O103" s="35">
        <v>52.44</v>
      </c>
      <c r="P103" s="6">
        <v>608.55499999999995</v>
      </c>
      <c r="Q103" s="25">
        <v>12329</v>
      </c>
      <c r="R103" s="6">
        <v>500</v>
      </c>
      <c r="S103" s="6">
        <v>12633</v>
      </c>
      <c r="T103" s="6">
        <v>4173</v>
      </c>
      <c r="U103" s="6">
        <v>791.81510000000003</v>
      </c>
      <c r="V103" s="11">
        <v>2.58</v>
      </c>
      <c r="W103" s="6">
        <f>0+2</f>
        <v>2</v>
      </c>
      <c r="X103" s="14">
        <v>504771</v>
      </c>
      <c r="Y103" s="20">
        <v>2</v>
      </c>
      <c r="Z103" s="27">
        <v>294.524</v>
      </c>
      <c r="AA103" s="14">
        <v>1638</v>
      </c>
      <c r="AB103" s="15">
        <v>0.37572765321375184</v>
      </c>
      <c r="AC103" s="13">
        <v>2918.9655172413795</v>
      </c>
      <c r="AD103" s="15">
        <v>0.49309275329236174</v>
      </c>
      <c r="AE103" s="28">
        <v>2.2757589289666673</v>
      </c>
      <c r="AF103" s="6">
        <v>0.67480617511311181</v>
      </c>
    </row>
    <row r="104" spans="1:32" ht="15.75" x14ac:dyDescent="0.2">
      <c r="A104" s="12" t="s">
        <v>11</v>
      </c>
      <c r="B104" s="6">
        <v>2013</v>
      </c>
      <c r="C104" s="18">
        <v>5.213431523564469</v>
      </c>
      <c r="D104" s="19">
        <v>735</v>
      </c>
      <c r="E104" s="19">
        <v>2073</v>
      </c>
      <c r="F104" s="11">
        <v>291</v>
      </c>
      <c r="G104" s="20">
        <v>292</v>
      </c>
      <c r="H104" s="20">
        <v>116</v>
      </c>
      <c r="I104" s="33">
        <v>51539.199999999997</v>
      </c>
      <c r="J104" s="21">
        <v>288.02999999999997</v>
      </c>
      <c r="K104" s="6">
        <v>497.08</v>
      </c>
      <c r="L104" s="6">
        <v>6117.61</v>
      </c>
      <c r="M104" s="11">
        <v>2663.15</v>
      </c>
      <c r="N104" s="23">
        <v>6940.05</v>
      </c>
      <c r="O104" s="35">
        <v>23.79</v>
      </c>
      <c r="P104" s="6">
        <v>1002.0151</v>
      </c>
      <c r="Q104" s="25">
        <v>16433</v>
      </c>
      <c r="R104" s="6">
        <v>2600</v>
      </c>
      <c r="S104" s="6">
        <v>156094</v>
      </c>
      <c r="T104" s="6">
        <v>728</v>
      </c>
      <c r="U104" s="6">
        <v>1402.7972</v>
      </c>
      <c r="V104" s="11">
        <v>3.62</v>
      </c>
      <c r="W104" s="6">
        <f>0+20</f>
        <v>20</v>
      </c>
      <c r="X104" s="14">
        <v>1684455</v>
      </c>
      <c r="Y104" s="20">
        <v>10</v>
      </c>
      <c r="Z104" s="27">
        <v>369.077</v>
      </c>
      <c r="AA104" s="14">
        <v>2402</v>
      </c>
      <c r="AB104" s="15">
        <v>0.20306113243761995</v>
      </c>
      <c r="AC104" s="13">
        <v>868.1</v>
      </c>
      <c r="AD104" s="15">
        <v>0.11146059855282199</v>
      </c>
      <c r="AE104" s="28">
        <v>0.34222028234939789</v>
      </c>
      <c r="AF104" s="6">
        <v>0.39801249718531861</v>
      </c>
    </row>
    <row r="105" spans="1:32" ht="15.75" x14ac:dyDescent="0.2">
      <c r="A105" s="12" t="s">
        <v>12</v>
      </c>
      <c r="B105" s="6">
        <v>2013</v>
      </c>
      <c r="C105" s="18">
        <v>3.7098727592644343</v>
      </c>
      <c r="D105" s="19">
        <v>828</v>
      </c>
      <c r="E105" s="19">
        <v>1988</v>
      </c>
      <c r="F105" s="11">
        <v>733</v>
      </c>
      <c r="G105" s="20">
        <v>183</v>
      </c>
      <c r="H105" s="20">
        <v>102</v>
      </c>
      <c r="I105" s="33">
        <v>43439</v>
      </c>
      <c r="J105" s="21">
        <v>337.57</v>
      </c>
      <c r="K105" s="6">
        <v>579.19000000000005</v>
      </c>
      <c r="L105" s="6">
        <v>3789.45</v>
      </c>
      <c r="M105" s="11">
        <v>9272.08</v>
      </c>
      <c r="N105" s="23">
        <v>5202</v>
      </c>
      <c r="O105" s="35">
        <v>53.93</v>
      </c>
      <c r="P105" s="6">
        <v>1079.3725999999999</v>
      </c>
      <c r="Q105" s="25">
        <v>14759</v>
      </c>
      <c r="R105" s="6">
        <v>2000</v>
      </c>
      <c r="S105" s="6">
        <v>115426</v>
      </c>
      <c r="T105" s="6">
        <v>1915</v>
      </c>
      <c r="U105" s="6">
        <v>1283.5202999999999</v>
      </c>
      <c r="V105" s="11">
        <v>3.98</v>
      </c>
      <c r="W105" s="6">
        <f>0+20</f>
        <v>20</v>
      </c>
      <c r="X105" s="14">
        <v>959629</v>
      </c>
      <c r="Y105" s="20">
        <v>7</v>
      </c>
      <c r="Z105" s="27">
        <v>360.19900000000001</v>
      </c>
      <c r="AA105" s="14">
        <v>1506</v>
      </c>
      <c r="AB105" s="15">
        <v>0.21423850931677021</v>
      </c>
      <c r="AC105" s="13">
        <v>421.6</v>
      </c>
      <c r="AD105" s="15">
        <v>0.12115477444668007</v>
      </c>
      <c r="AE105" s="28">
        <v>0.32343646019646183</v>
      </c>
      <c r="AF105" s="6">
        <v>0.40972808147194223</v>
      </c>
    </row>
    <row r="106" spans="1:32" ht="15.75" x14ac:dyDescent="0.2">
      <c r="A106" s="12" t="s">
        <v>13</v>
      </c>
      <c r="B106" s="6">
        <v>2013</v>
      </c>
      <c r="C106" s="18">
        <v>3.0805866883216773</v>
      </c>
      <c r="D106" s="19">
        <v>377</v>
      </c>
      <c r="E106" s="19">
        <v>1037</v>
      </c>
      <c r="F106" s="11">
        <v>991</v>
      </c>
      <c r="G106" s="20">
        <v>154</v>
      </c>
      <c r="H106" s="20">
        <v>120</v>
      </c>
      <c r="I106" s="33">
        <v>33601.1</v>
      </c>
      <c r="J106" s="21">
        <v>271.95</v>
      </c>
      <c r="K106" s="6">
        <v>389.22</v>
      </c>
      <c r="L106" s="6">
        <v>2037.23</v>
      </c>
      <c r="M106" s="11">
        <v>8578.15</v>
      </c>
      <c r="N106" s="23">
        <v>2903.2</v>
      </c>
      <c r="O106" s="35">
        <v>16.600000000000001</v>
      </c>
      <c r="P106" s="6">
        <v>644.94000000000005</v>
      </c>
      <c r="Q106" s="25">
        <v>9133</v>
      </c>
      <c r="R106" s="6">
        <v>3500</v>
      </c>
      <c r="S106" s="6">
        <v>173763</v>
      </c>
      <c r="T106" s="6">
        <v>264</v>
      </c>
      <c r="U106" s="6">
        <v>533.98329999999999</v>
      </c>
      <c r="V106" s="11">
        <v>2.2599999999999998</v>
      </c>
      <c r="W106" s="6">
        <f>0+16</f>
        <v>16</v>
      </c>
      <c r="X106" s="14">
        <v>1052123</v>
      </c>
      <c r="Y106" s="20">
        <v>11</v>
      </c>
      <c r="Z106" s="27">
        <v>111.14100000000001</v>
      </c>
      <c r="AA106" s="14">
        <v>1032</v>
      </c>
      <c r="AB106" s="15">
        <v>0.12591715867158673</v>
      </c>
      <c r="AC106" s="13">
        <v>264.92307692307691</v>
      </c>
      <c r="AD106" s="15">
        <v>5.584504050144648E-2</v>
      </c>
      <c r="AE106" s="28">
        <v>0.26732633213440071</v>
      </c>
      <c r="AF106" s="6">
        <v>0.30247980386640411</v>
      </c>
    </row>
    <row r="107" spans="1:32" ht="15.75" x14ac:dyDescent="0.2">
      <c r="A107" s="12" t="s">
        <v>14</v>
      </c>
      <c r="B107" s="6">
        <v>2013</v>
      </c>
      <c r="C107" s="18">
        <v>1.9660986407596899</v>
      </c>
      <c r="D107" s="19">
        <v>401</v>
      </c>
      <c r="E107" s="19">
        <v>784</v>
      </c>
      <c r="F107" s="11">
        <v>506</v>
      </c>
      <c r="G107" s="20">
        <v>98</v>
      </c>
      <c r="H107" s="20">
        <v>98</v>
      </c>
      <c r="I107" s="34">
        <v>19542</v>
      </c>
      <c r="J107" s="21">
        <v>294.02</v>
      </c>
      <c r="K107" s="6">
        <v>246.65</v>
      </c>
      <c r="L107" s="6">
        <v>2125.04</v>
      </c>
      <c r="M107" s="11">
        <v>4156.54</v>
      </c>
      <c r="N107" s="23">
        <v>2003.41</v>
      </c>
      <c r="O107" s="35">
        <v>45.73</v>
      </c>
      <c r="P107" s="6">
        <v>546.15639999999996</v>
      </c>
      <c r="Q107" s="25">
        <v>10981</v>
      </c>
      <c r="R107" s="6">
        <v>2700</v>
      </c>
      <c r="S107" s="6">
        <v>99535</v>
      </c>
      <c r="T107" s="6">
        <v>1857.21</v>
      </c>
      <c r="U107" s="6">
        <v>738.44640000000004</v>
      </c>
      <c r="V107" s="11">
        <v>2.79</v>
      </c>
      <c r="W107" s="6">
        <f>0+2</f>
        <v>2</v>
      </c>
      <c r="X107" s="14">
        <v>730510</v>
      </c>
      <c r="Y107" s="20">
        <v>10</v>
      </c>
      <c r="Z107" s="27">
        <v>144.99700000000001</v>
      </c>
      <c r="AA107" s="14">
        <v>797</v>
      </c>
      <c r="AB107" s="15">
        <v>0.19875519568151148</v>
      </c>
      <c r="AC107" s="13">
        <v>281.91666666666669</v>
      </c>
      <c r="AD107" s="15">
        <v>0.18380221147959186</v>
      </c>
      <c r="AE107" s="28">
        <v>0.3599522188771786</v>
      </c>
      <c r="AF107" s="6">
        <v>0.24417141880779988</v>
      </c>
    </row>
    <row r="108" spans="1:32" ht="15.75" x14ac:dyDescent="0.2">
      <c r="A108" s="12" t="s">
        <v>15</v>
      </c>
      <c r="B108" s="6">
        <v>2013</v>
      </c>
      <c r="C108" s="18">
        <v>1.8074796728362601</v>
      </c>
      <c r="D108" s="19">
        <v>341</v>
      </c>
      <c r="E108" s="19">
        <v>768</v>
      </c>
      <c r="F108" s="11">
        <v>229</v>
      </c>
      <c r="G108" s="20">
        <v>137</v>
      </c>
      <c r="H108" s="20">
        <v>118</v>
      </c>
      <c r="I108" s="34">
        <f>基础数据!I77*1.2386</f>
        <v>24322.096385839999</v>
      </c>
      <c r="J108" s="21">
        <v>123.89</v>
      </c>
      <c r="K108" s="6">
        <v>402.1</v>
      </c>
      <c r="L108" s="6">
        <v>2656.71</v>
      </c>
      <c r="M108" s="11">
        <v>2379.21</v>
      </c>
      <c r="N108" s="23">
        <v>1863.6</v>
      </c>
      <c r="O108" s="24">
        <v>5.2507999999999999</v>
      </c>
      <c r="P108" s="6">
        <v>309.5557</v>
      </c>
      <c r="Q108" s="25">
        <v>5920</v>
      </c>
      <c r="R108" s="6">
        <v>3100</v>
      </c>
      <c r="S108" s="6">
        <v>152067</v>
      </c>
      <c r="T108" s="6">
        <v>681.1</v>
      </c>
      <c r="U108" s="6">
        <v>379.23070000000001</v>
      </c>
      <c r="V108" s="11">
        <v>1.98</v>
      </c>
      <c r="W108" s="6">
        <f>0+1</f>
        <v>1</v>
      </c>
      <c r="X108" s="14">
        <v>861849</v>
      </c>
      <c r="Y108" s="20">
        <v>14</v>
      </c>
      <c r="Z108" s="27">
        <v>89.733000000000004</v>
      </c>
      <c r="AA108" s="14">
        <v>241</v>
      </c>
      <c r="AB108" s="15">
        <v>0.13059312169312168</v>
      </c>
      <c r="AC108" s="13">
        <v>71.875</v>
      </c>
      <c r="AD108" s="15">
        <v>5.6840907161458336E-2</v>
      </c>
      <c r="AE108" s="28">
        <v>0.37570601003158044</v>
      </c>
      <c r="AF108" s="6">
        <v>0.35528697509697005</v>
      </c>
    </row>
    <row r="109" spans="1:32" ht="15.75" x14ac:dyDescent="0.2">
      <c r="A109" s="12" t="s">
        <v>16</v>
      </c>
      <c r="B109" s="6">
        <v>2013</v>
      </c>
      <c r="C109" s="18">
        <v>4.0480753200529387</v>
      </c>
      <c r="D109" s="19">
        <v>792</v>
      </c>
      <c r="E109" s="19">
        <v>2001</v>
      </c>
      <c r="F109" s="11">
        <v>414</v>
      </c>
      <c r="G109" s="20">
        <v>194</v>
      </c>
      <c r="H109" s="20">
        <v>159</v>
      </c>
      <c r="I109" s="33">
        <v>54262</v>
      </c>
      <c r="J109" s="21">
        <v>285.98</v>
      </c>
      <c r="K109" s="6">
        <v>652.67999999999995</v>
      </c>
      <c r="L109" s="6">
        <v>4335.78</v>
      </c>
      <c r="M109" s="11">
        <v>3602.16</v>
      </c>
      <c r="N109" s="23">
        <v>5014.7</v>
      </c>
      <c r="O109" s="35">
        <v>27.31</v>
      </c>
      <c r="P109" s="6">
        <v>532.80970000000002</v>
      </c>
      <c r="Q109" s="25">
        <v>15440</v>
      </c>
      <c r="R109" s="6">
        <v>4300</v>
      </c>
      <c r="S109" s="6">
        <v>252786</v>
      </c>
      <c r="T109" s="6">
        <v>2355</v>
      </c>
      <c r="U109" s="6">
        <v>1063.8315</v>
      </c>
      <c r="V109" s="11">
        <v>1.95</v>
      </c>
      <c r="W109" s="6">
        <f>0+8</f>
        <v>8</v>
      </c>
      <c r="X109" s="14">
        <v>1698545</v>
      </c>
      <c r="Y109" s="20">
        <v>6</v>
      </c>
      <c r="Z109" s="27">
        <v>246.34899999999999</v>
      </c>
      <c r="AA109" s="14">
        <v>2430</v>
      </c>
      <c r="AB109" s="15">
        <v>0.19648294223826715</v>
      </c>
      <c r="AC109" s="13">
        <v>580.20000000000005</v>
      </c>
      <c r="AD109" s="15">
        <v>7.048548535732134E-2</v>
      </c>
      <c r="AE109" s="28">
        <v>0.72658655132795813</v>
      </c>
      <c r="AF109" s="6">
        <v>0.27789303270559601</v>
      </c>
    </row>
    <row r="110" spans="1:32" ht="15.75" x14ac:dyDescent="0.2">
      <c r="A110" s="12" t="s">
        <v>17</v>
      </c>
      <c r="B110" s="6">
        <v>2013</v>
      </c>
      <c r="C110" s="18">
        <v>2.8494456695202901</v>
      </c>
      <c r="D110" s="19">
        <v>362</v>
      </c>
      <c r="E110" s="19">
        <v>1133</v>
      </c>
      <c r="F110" s="11">
        <v>429</v>
      </c>
      <c r="G110" s="20">
        <v>222</v>
      </c>
      <c r="H110" s="20">
        <v>205</v>
      </c>
      <c r="I110" s="34">
        <f>基础数据!I79*1.1365</f>
        <v>39522.655217750005</v>
      </c>
      <c r="J110" s="21">
        <v>127.38</v>
      </c>
      <c r="K110" s="6">
        <v>615.75</v>
      </c>
      <c r="L110" s="6">
        <v>4181.12</v>
      </c>
      <c r="M110" s="11">
        <v>9122.3799999999992</v>
      </c>
      <c r="N110" s="30">
        <v>3694.3871273399996</v>
      </c>
      <c r="O110" s="35">
        <v>6.59</v>
      </c>
      <c r="P110" s="6">
        <v>402.50069999999999</v>
      </c>
      <c r="Q110" s="25">
        <v>14826</v>
      </c>
      <c r="R110" s="6">
        <v>4900</v>
      </c>
      <c r="S110" s="6">
        <v>249831</v>
      </c>
      <c r="T110" s="6">
        <v>2200</v>
      </c>
      <c r="U110" s="6">
        <v>837.83219999999994</v>
      </c>
      <c r="V110" s="11">
        <v>3.05</v>
      </c>
      <c r="W110" s="6">
        <f>0+4</f>
        <v>4</v>
      </c>
      <c r="X110" s="14">
        <v>1618320</v>
      </c>
      <c r="Y110" s="20">
        <v>18</v>
      </c>
      <c r="Z110" s="27">
        <v>161.446</v>
      </c>
      <c r="AA110" s="14">
        <v>1374</v>
      </c>
      <c r="AB110" s="15">
        <v>0.13295885660731022</v>
      </c>
      <c r="AC110" s="13">
        <v>301.4375</v>
      </c>
      <c r="AD110" s="15">
        <v>2.7735125419240954E-2</v>
      </c>
      <c r="AE110" s="28">
        <v>0.29103659734580384</v>
      </c>
      <c r="AF110" s="6">
        <v>0.31959987135187734</v>
      </c>
    </row>
    <row r="111" spans="1:32" ht="15.75" x14ac:dyDescent="0.2">
      <c r="A111" s="12" t="s">
        <v>18</v>
      </c>
      <c r="B111" s="6">
        <v>2013</v>
      </c>
      <c r="C111" s="18">
        <v>2.7954586450857244</v>
      </c>
      <c r="D111" s="19">
        <v>378</v>
      </c>
      <c r="E111" s="19">
        <v>1058</v>
      </c>
      <c r="F111" s="11">
        <v>307</v>
      </c>
      <c r="G111" s="20">
        <v>170</v>
      </c>
      <c r="H111" s="20">
        <v>120</v>
      </c>
      <c r="I111" s="33">
        <v>40621.040000000001</v>
      </c>
      <c r="J111" s="21">
        <v>267.95999999999998</v>
      </c>
      <c r="K111" s="6">
        <v>463.35</v>
      </c>
      <c r="L111" s="6">
        <v>2357.62</v>
      </c>
      <c r="M111" s="11">
        <v>2880.09</v>
      </c>
      <c r="N111" s="23">
        <v>3130.13</v>
      </c>
      <c r="O111" s="35">
        <v>12.18</v>
      </c>
      <c r="P111" s="6">
        <v>507.83409999999998</v>
      </c>
      <c r="Q111" s="25">
        <v>11790</v>
      </c>
      <c r="R111" s="6">
        <v>3900</v>
      </c>
      <c r="S111" s="6">
        <v>226912</v>
      </c>
      <c r="T111" s="6">
        <v>936.73</v>
      </c>
      <c r="U111" s="6">
        <v>610.16309999999999</v>
      </c>
      <c r="V111" s="11">
        <v>2.59</v>
      </c>
      <c r="W111" s="6">
        <f>0+3</f>
        <v>3</v>
      </c>
      <c r="X111" s="14">
        <v>1421434</v>
      </c>
      <c r="Y111" s="20">
        <v>12</v>
      </c>
      <c r="Z111" s="27">
        <v>154.13800000000001</v>
      </c>
      <c r="AA111" s="14">
        <v>1861</v>
      </c>
      <c r="AB111" s="15">
        <v>0.14596765053128691</v>
      </c>
      <c r="AC111" s="13">
        <v>281.16666666666669</v>
      </c>
      <c r="AD111" s="15">
        <v>0.10824276285444236</v>
      </c>
      <c r="AE111" s="28">
        <v>0.44676457935251923</v>
      </c>
      <c r="AF111" s="6">
        <v>0.32166430857842399</v>
      </c>
    </row>
    <row r="112" spans="1:32" ht="15.75" x14ac:dyDescent="0.2">
      <c r="A112" s="12" t="s">
        <v>19</v>
      </c>
      <c r="B112" s="6">
        <v>2013</v>
      </c>
      <c r="C112" s="18">
        <v>2.104961146759512</v>
      </c>
      <c r="D112" s="19">
        <v>414</v>
      </c>
      <c r="E112" s="19">
        <v>770</v>
      </c>
      <c r="F112" s="11">
        <v>227</v>
      </c>
      <c r="G112" s="20">
        <v>103</v>
      </c>
      <c r="H112" s="20">
        <v>142</v>
      </c>
      <c r="I112" s="33">
        <v>35968.699999999997</v>
      </c>
      <c r="J112" s="21">
        <v>230.66</v>
      </c>
      <c r="K112" s="6">
        <v>581.45000000000005</v>
      </c>
      <c r="L112" s="6">
        <v>2836.35</v>
      </c>
      <c r="M112" s="11">
        <v>1774.92</v>
      </c>
      <c r="N112" s="23">
        <v>2630.9160000000002</v>
      </c>
      <c r="O112" s="35">
        <v>3.31</v>
      </c>
      <c r="P112" s="6">
        <v>442.02460000000002</v>
      </c>
      <c r="Q112" s="25">
        <v>10406</v>
      </c>
      <c r="R112" s="6">
        <v>4000</v>
      </c>
      <c r="S112" s="6">
        <v>235392</v>
      </c>
      <c r="T112" s="6">
        <v>757</v>
      </c>
      <c r="U112" s="6">
        <v>595.28719999999998</v>
      </c>
      <c r="V112" s="11">
        <v>2.3199999999999998</v>
      </c>
      <c r="W112" s="6">
        <f>0+6</f>
        <v>6</v>
      </c>
      <c r="X112" s="14">
        <v>1100770</v>
      </c>
      <c r="Y112" s="20">
        <v>7</v>
      </c>
      <c r="Z112" s="27">
        <v>144.70699999999999</v>
      </c>
      <c r="AA112" s="14">
        <v>587</v>
      </c>
      <c r="AB112" s="15">
        <v>0.19977416331994646</v>
      </c>
      <c r="AC112" s="13">
        <v>162.85714285714286</v>
      </c>
      <c r="AD112" s="15">
        <v>0.16875219467532468</v>
      </c>
      <c r="AE112" s="28">
        <v>0.2266342686959586</v>
      </c>
      <c r="AF112" s="6">
        <v>0.27419358136776784</v>
      </c>
    </row>
    <row r="113" spans="1:32" ht="15.75" x14ac:dyDescent="0.2">
      <c r="A113" s="12" t="s">
        <v>20</v>
      </c>
      <c r="B113" s="6">
        <v>2013</v>
      </c>
      <c r="C113" s="18">
        <v>3.052730175615924</v>
      </c>
      <c r="D113" s="19">
        <v>917</v>
      </c>
      <c r="E113" s="19">
        <v>1656</v>
      </c>
      <c r="F113" s="11">
        <v>405</v>
      </c>
      <c r="G113" s="20">
        <v>175</v>
      </c>
      <c r="H113" s="20">
        <v>147</v>
      </c>
      <c r="I113" s="33">
        <v>26753.13</v>
      </c>
      <c r="J113" s="21">
        <v>3397.9</v>
      </c>
      <c r="K113" s="6">
        <v>971.79</v>
      </c>
      <c r="L113" s="6">
        <v>3598.92</v>
      </c>
      <c r="M113" s="11">
        <v>4600.53</v>
      </c>
      <c r="N113" s="23">
        <v>5708.64</v>
      </c>
      <c r="O113" s="35">
        <v>162.78</v>
      </c>
      <c r="P113" s="6">
        <v>2134.7471999999998</v>
      </c>
      <c r="Q113" s="25">
        <v>19641</v>
      </c>
      <c r="R113" s="6">
        <v>3500</v>
      </c>
      <c r="S113" s="6">
        <v>202915</v>
      </c>
      <c r="T113" s="6">
        <v>8997</v>
      </c>
      <c r="U113" s="6">
        <v>2768.0904</v>
      </c>
      <c r="V113" s="11">
        <v>1.95</v>
      </c>
      <c r="W113" s="6">
        <f>0+10</f>
        <v>10</v>
      </c>
      <c r="X113" s="14">
        <v>1709881</v>
      </c>
      <c r="Y113" s="20">
        <v>7</v>
      </c>
      <c r="Z113" s="27">
        <v>419.59399999999999</v>
      </c>
      <c r="AA113" s="14">
        <v>2883</v>
      </c>
      <c r="AB113" s="15">
        <v>0.23964987531172069</v>
      </c>
      <c r="AC113" s="13">
        <v>377.22222222222223</v>
      </c>
      <c r="AD113" s="15">
        <v>0.32864584969806759</v>
      </c>
      <c r="AE113" s="28">
        <v>0.19691054551493095</v>
      </c>
      <c r="AF113" s="6">
        <v>0.4454304301980887</v>
      </c>
    </row>
    <row r="114" spans="1:32" ht="15.75" x14ac:dyDescent="0.2">
      <c r="A114" s="12" t="s">
        <v>21</v>
      </c>
      <c r="B114" s="6">
        <v>2013</v>
      </c>
      <c r="C114" s="18">
        <v>1.6076661506747978</v>
      </c>
      <c r="D114" s="19">
        <v>381</v>
      </c>
      <c r="E114" s="19">
        <v>513</v>
      </c>
      <c r="F114" s="11">
        <v>59</v>
      </c>
      <c r="G114" s="20">
        <v>104</v>
      </c>
      <c r="H114" s="20">
        <v>123</v>
      </c>
      <c r="I114" s="33">
        <v>24264</v>
      </c>
      <c r="J114" s="21">
        <v>281.74</v>
      </c>
      <c r="K114" s="6">
        <v>658.55</v>
      </c>
      <c r="L114" s="6">
        <v>1253.1600000000001</v>
      </c>
      <c r="M114" s="11">
        <v>881.79</v>
      </c>
      <c r="N114" s="23">
        <v>1961.3</v>
      </c>
      <c r="O114" s="35">
        <v>15.72</v>
      </c>
      <c r="P114" s="6">
        <v>302.89299999999997</v>
      </c>
      <c r="Q114" s="25">
        <v>7357</v>
      </c>
      <c r="R114" s="6">
        <v>4000</v>
      </c>
      <c r="S114" s="6">
        <v>111384</v>
      </c>
      <c r="T114" s="6">
        <v>1571</v>
      </c>
      <c r="U114" s="6">
        <v>435.2636</v>
      </c>
      <c r="V114" s="11">
        <v>2.29</v>
      </c>
      <c r="W114" s="6">
        <f>0+4</f>
        <v>4</v>
      </c>
      <c r="X114" s="14">
        <v>656127</v>
      </c>
      <c r="Y114" s="20">
        <v>10</v>
      </c>
      <c r="Z114" s="27">
        <v>131.614</v>
      </c>
      <c r="AA114" s="14">
        <v>303</v>
      </c>
      <c r="AB114" s="15">
        <v>0.12145130260521042</v>
      </c>
      <c r="AC114" s="13">
        <v>57.434782608695649</v>
      </c>
      <c r="AD114" s="15">
        <v>8.3892346393762182E-2</v>
      </c>
      <c r="AE114" s="28">
        <v>0.49813366035297452</v>
      </c>
      <c r="AF114" s="6">
        <v>0.30929183581416325</v>
      </c>
    </row>
    <row r="115" spans="1:32" ht="15.75" x14ac:dyDescent="0.2">
      <c r="A115" s="12" t="s">
        <v>22</v>
      </c>
      <c r="B115" s="6">
        <v>2013</v>
      </c>
      <c r="C115" s="18">
        <v>0.91338010816973647</v>
      </c>
      <c r="D115" s="19">
        <v>150</v>
      </c>
      <c r="E115" s="19">
        <v>352</v>
      </c>
      <c r="F115" s="11">
        <v>67</v>
      </c>
      <c r="G115" s="20">
        <v>18</v>
      </c>
      <c r="H115" s="20">
        <v>21</v>
      </c>
      <c r="I115" s="33">
        <v>3596.87</v>
      </c>
      <c r="J115" s="21">
        <v>75.64</v>
      </c>
      <c r="K115" s="6">
        <v>119.79</v>
      </c>
      <c r="L115" s="6">
        <v>274.36</v>
      </c>
      <c r="M115" s="11">
        <v>972.29</v>
      </c>
      <c r="N115" s="23">
        <v>408.05</v>
      </c>
      <c r="O115" s="35">
        <v>3.31</v>
      </c>
      <c r="P115" s="6">
        <v>366.19540000000001</v>
      </c>
      <c r="Q115" s="25">
        <v>2750</v>
      </c>
      <c r="R115" s="6">
        <v>700</v>
      </c>
      <c r="S115" s="6">
        <v>24852</v>
      </c>
      <c r="T115" s="6">
        <v>2200</v>
      </c>
      <c r="U115" s="6">
        <v>126.4248</v>
      </c>
      <c r="V115" s="11">
        <v>1.86</v>
      </c>
      <c r="W115" s="6">
        <f>0+2</f>
        <v>2</v>
      </c>
      <c r="X115" s="14">
        <v>172143</v>
      </c>
      <c r="Y115" s="26">
        <v>1</v>
      </c>
      <c r="Z115" s="27">
        <v>62.25</v>
      </c>
      <c r="AA115" s="14">
        <v>84</v>
      </c>
      <c r="AB115" s="15">
        <v>0.35607272727272732</v>
      </c>
      <c r="AC115" s="13">
        <v>70.588235294117652</v>
      </c>
      <c r="AD115" s="15">
        <v>0.12277383181818181</v>
      </c>
      <c r="AE115" s="28">
        <v>0.27555208538863551</v>
      </c>
      <c r="AF115" s="6">
        <v>0.19490269096067742</v>
      </c>
    </row>
    <row r="116" spans="1:32" ht="15.75" x14ac:dyDescent="0.2">
      <c r="A116" s="12" t="s">
        <v>23</v>
      </c>
      <c r="B116" s="6">
        <v>2013</v>
      </c>
      <c r="C116" s="18">
        <v>1.7706472038919421</v>
      </c>
      <c r="D116" s="19">
        <v>234</v>
      </c>
      <c r="E116" s="19">
        <v>504</v>
      </c>
      <c r="F116" s="11">
        <v>443</v>
      </c>
      <c r="G116" s="20">
        <v>71</v>
      </c>
      <c r="H116" s="20">
        <v>41</v>
      </c>
      <c r="I116" s="34">
        <f>基础数据!I85*1.1081</f>
        <v>31920.039410000001</v>
      </c>
      <c r="J116" s="21">
        <v>115.17</v>
      </c>
      <c r="K116" s="6">
        <v>367.34</v>
      </c>
      <c r="L116" s="6">
        <v>1916.12</v>
      </c>
      <c r="M116" s="11">
        <v>1409.86</v>
      </c>
      <c r="N116" s="30">
        <v>1775.5218700000003</v>
      </c>
      <c r="O116" s="35">
        <v>12.68</v>
      </c>
      <c r="P116" s="6">
        <v>326.97629999999998</v>
      </c>
      <c r="Q116" s="25">
        <v>3925</v>
      </c>
      <c r="R116" s="6">
        <v>1700</v>
      </c>
      <c r="S116" s="6">
        <v>122846</v>
      </c>
      <c r="T116" s="6">
        <v>1461.43</v>
      </c>
      <c r="U116" s="6">
        <v>357.58960000000002</v>
      </c>
      <c r="V116" s="11">
        <v>1.85</v>
      </c>
      <c r="W116" s="6">
        <f>0+1</f>
        <v>1</v>
      </c>
      <c r="X116" s="14">
        <v>659400</v>
      </c>
      <c r="Y116" s="20">
        <v>1</v>
      </c>
      <c r="Z116" s="27">
        <v>121.134</v>
      </c>
      <c r="AA116" s="14">
        <v>1015</v>
      </c>
      <c r="AB116" s="15">
        <v>0.20085907780979825</v>
      </c>
      <c r="AC116" s="13">
        <v>286.5127582017011</v>
      </c>
      <c r="AD116" s="15">
        <v>0.21102183611111111</v>
      </c>
      <c r="AE116" s="28">
        <v>0.4914623840080416</v>
      </c>
      <c r="AF116" s="6">
        <v>0.26104376806464935</v>
      </c>
    </row>
    <row r="117" spans="1:32" ht="15.75" x14ac:dyDescent="0.2">
      <c r="A117" s="12" t="s">
        <v>24</v>
      </c>
      <c r="B117" s="6">
        <v>2013</v>
      </c>
      <c r="C117" s="18">
        <v>2.9052115607019804</v>
      </c>
      <c r="D117" s="19">
        <v>461</v>
      </c>
      <c r="E117" s="19">
        <v>586</v>
      </c>
      <c r="F117" s="11">
        <v>510</v>
      </c>
      <c r="G117" s="20">
        <v>188</v>
      </c>
      <c r="H117" s="20">
        <v>207</v>
      </c>
      <c r="I117" s="33">
        <v>49000</v>
      </c>
      <c r="J117" s="21">
        <v>209.56</v>
      </c>
      <c r="K117" s="6">
        <v>1092.7</v>
      </c>
      <c r="L117" s="6">
        <v>4834.45</v>
      </c>
      <c r="M117" s="11">
        <v>12541.43</v>
      </c>
      <c r="N117" s="23">
        <v>3830.04</v>
      </c>
      <c r="O117" s="35">
        <v>7.64</v>
      </c>
      <c r="P117" s="6">
        <v>864.28160000000003</v>
      </c>
      <c r="Q117" s="25">
        <v>13392</v>
      </c>
      <c r="R117" s="6">
        <v>3500</v>
      </c>
      <c r="S117" s="6">
        <v>301816</v>
      </c>
      <c r="T117" s="6">
        <v>3410</v>
      </c>
      <c r="U117" s="6">
        <v>842.8329</v>
      </c>
      <c r="V117" s="11">
        <v>2.9</v>
      </c>
      <c r="W117" s="6">
        <f>0+2</f>
        <v>2</v>
      </c>
      <c r="X117" s="14">
        <v>1270818</v>
      </c>
      <c r="Y117" s="20">
        <v>6</v>
      </c>
      <c r="Z117" s="27">
        <v>304.64600000000002</v>
      </c>
      <c r="AA117" s="14">
        <v>1611</v>
      </c>
      <c r="AB117" s="15">
        <v>0.14639061181434598</v>
      </c>
      <c r="AC117" s="13">
        <v>79.958333333333329</v>
      </c>
      <c r="AD117" s="15">
        <v>0.12650392781569966</v>
      </c>
      <c r="AE117" s="28">
        <v>0.36512459351543886</v>
      </c>
      <c r="AF117" s="6">
        <v>0.2953174506458689</v>
      </c>
    </row>
    <row r="118" spans="1:32" ht="15.75" x14ac:dyDescent="0.2">
      <c r="A118" s="12" t="s">
        <v>25</v>
      </c>
      <c r="B118" s="6">
        <v>2013</v>
      </c>
      <c r="C118" s="18">
        <v>0.98347065697089653</v>
      </c>
      <c r="D118" s="19">
        <v>305</v>
      </c>
      <c r="E118" s="19">
        <v>273</v>
      </c>
      <c r="F118" s="11">
        <v>106</v>
      </c>
      <c r="G118" s="20">
        <v>75</v>
      </c>
      <c r="H118" s="20">
        <v>98</v>
      </c>
      <c r="I118" s="33">
        <v>26683.58</v>
      </c>
      <c r="J118" s="21">
        <v>62.4</v>
      </c>
      <c r="K118" s="6">
        <v>225.42</v>
      </c>
      <c r="L118" s="6">
        <v>1264.8599999999999</v>
      </c>
      <c r="M118" s="11">
        <v>1229.47</v>
      </c>
      <c r="N118" s="23">
        <v>2358.1799999999998</v>
      </c>
      <c r="O118" s="35">
        <v>2.0099999999999998</v>
      </c>
      <c r="P118" s="6">
        <v>260.70800000000003</v>
      </c>
      <c r="Q118" s="25">
        <v>6858</v>
      </c>
      <c r="R118" s="6">
        <v>2100</v>
      </c>
      <c r="S118" s="6">
        <v>172564</v>
      </c>
      <c r="T118" s="6">
        <v>1125.46</v>
      </c>
      <c r="U118" s="6">
        <v>331.76979999999998</v>
      </c>
      <c r="V118" s="11">
        <v>2.06</v>
      </c>
      <c r="W118" s="6">
        <v>0</v>
      </c>
      <c r="X118" s="14">
        <v>419040</v>
      </c>
      <c r="Y118" s="20">
        <v>2</v>
      </c>
      <c r="Z118" s="27">
        <v>96.869</v>
      </c>
      <c r="AA118" s="14">
        <v>304</v>
      </c>
      <c r="AB118" s="15">
        <v>0.10630835443037974</v>
      </c>
      <c r="AC118" s="13">
        <v>69.294117647058826</v>
      </c>
      <c r="AD118" s="15">
        <v>6.8713875457875453E-2</v>
      </c>
      <c r="AE118" s="28">
        <v>0.32055766538039687</v>
      </c>
      <c r="AF118" s="6">
        <v>0.4261459644076937</v>
      </c>
    </row>
    <row r="119" spans="1:32" ht="15.75" x14ac:dyDescent="0.2">
      <c r="A119" s="12" t="s">
        <v>26</v>
      </c>
      <c r="B119" s="6">
        <v>2013</v>
      </c>
      <c r="C119" s="18">
        <v>1.8361662622894455</v>
      </c>
      <c r="D119" s="19">
        <v>563</v>
      </c>
      <c r="E119" s="19">
        <v>622</v>
      </c>
      <c r="F119" s="11">
        <v>259</v>
      </c>
      <c r="G119" s="20">
        <v>84</v>
      </c>
      <c r="H119" s="20">
        <v>148</v>
      </c>
      <c r="I119" s="33">
        <v>23972.35</v>
      </c>
      <c r="J119" s="21">
        <v>287.88</v>
      </c>
      <c r="K119" s="6">
        <v>598.66999999999996</v>
      </c>
      <c r="L119" s="6">
        <v>1238.43</v>
      </c>
      <c r="M119" s="11">
        <v>2325.2800000000002</v>
      </c>
      <c r="N119" s="23">
        <v>1961.55</v>
      </c>
      <c r="O119" s="35">
        <v>24.19</v>
      </c>
      <c r="P119" s="6">
        <v>402.101</v>
      </c>
      <c r="Q119" s="25">
        <v>6823</v>
      </c>
      <c r="R119" s="6">
        <v>2600</v>
      </c>
      <c r="S119" s="6">
        <v>222940</v>
      </c>
      <c r="T119" s="6">
        <v>1000</v>
      </c>
      <c r="U119" s="6">
        <v>452.75490000000002</v>
      </c>
      <c r="V119" s="11">
        <v>3.14</v>
      </c>
      <c r="W119" s="6">
        <v>0</v>
      </c>
      <c r="X119" s="14">
        <v>548577</v>
      </c>
      <c r="Y119" s="20">
        <v>9</v>
      </c>
      <c r="Z119" s="27">
        <v>143.71199999999999</v>
      </c>
      <c r="AA119" s="14">
        <v>360</v>
      </c>
      <c r="AB119" s="15">
        <v>0.14852473498233215</v>
      </c>
      <c r="AC119" s="13">
        <v>47.710526315789473</v>
      </c>
      <c r="AD119" s="15">
        <v>0.18236547974276526</v>
      </c>
      <c r="AE119" s="28">
        <v>0.50938651126356804</v>
      </c>
      <c r="AF119" s="6">
        <v>0.30827772504928086</v>
      </c>
    </row>
    <row r="120" spans="1:32" ht="15.75" x14ac:dyDescent="0.2">
      <c r="A120" s="12" t="s">
        <v>27</v>
      </c>
      <c r="B120" s="6">
        <v>2013</v>
      </c>
      <c r="C120" s="18">
        <v>0.46232135332083624</v>
      </c>
      <c r="D120" s="19">
        <v>109</v>
      </c>
      <c r="E120" s="19">
        <v>102</v>
      </c>
      <c r="F120" s="11">
        <v>79</v>
      </c>
      <c r="G120" s="20">
        <v>2</v>
      </c>
      <c r="H120" s="20">
        <v>82</v>
      </c>
      <c r="I120" s="33">
        <v>1268.7370000000001</v>
      </c>
      <c r="J120" s="21">
        <v>22.32</v>
      </c>
      <c r="K120" s="6">
        <v>24.12</v>
      </c>
      <c r="L120" s="6">
        <v>34.49</v>
      </c>
      <c r="M120" s="11">
        <v>257.3</v>
      </c>
      <c r="N120" s="23">
        <v>157.26329999999999</v>
      </c>
      <c r="O120" s="23">
        <v>1.2786</v>
      </c>
      <c r="P120" s="6">
        <v>55.298000000000002</v>
      </c>
      <c r="Q120" s="25">
        <v>629</v>
      </c>
      <c r="R120" s="6">
        <v>500</v>
      </c>
      <c r="S120" s="6">
        <v>70591</v>
      </c>
      <c r="T120" s="6">
        <v>275.89</v>
      </c>
      <c r="U120" s="6">
        <v>41.737499999999997</v>
      </c>
      <c r="V120" s="11">
        <v>4.62</v>
      </c>
      <c r="W120" s="6">
        <v>0</v>
      </c>
      <c r="X120" s="14">
        <v>33562</v>
      </c>
      <c r="Y120" s="20">
        <v>1</v>
      </c>
      <c r="Z120" s="27">
        <v>31.966000000000001</v>
      </c>
      <c r="AA120" s="14">
        <v>13</v>
      </c>
      <c r="AB120" s="15">
        <v>9.9313333333333337E-2</v>
      </c>
      <c r="AC120" s="13">
        <v>0.53333333333333333</v>
      </c>
      <c r="AD120" s="15">
        <v>4.7914048039215687E-2</v>
      </c>
      <c r="AE120" s="28">
        <v>0.88760233101168995</v>
      </c>
      <c r="AF120" s="6">
        <v>0.28807115451691667</v>
      </c>
    </row>
    <row r="121" spans="1:32" ht="15.75" x14ac:dyDescent="0.2">
      <c r="A121" s="12" t="s">
        <v>28</v>
      </c>
      <c r="B121" s="6">
        <v>2013</v>
      </c>
      <c r="C121" s="18">
        <v>1.8054969588898029</v>
      </c>
      <c r="D121" s="19">
        <v>333</v>
      </c>
      <c r="E121" s="19">
        <v>679</v>
      </c>
      <c r="F121" s="11">
        <v>119</v>
      </c>
      <c r="G121" s="20">
        <v>221</v>
      </c>
      <c r="H121" s="20">
        <v>122</v>
      </c>
      <c r="I121" s="33">
        <v>28161</v>
      </c>
      <c r="J121" s="21">
        <v>253.47</v>
      </c>
      <c r="K121" s="6">
        <v>297.49</v>
      </c>
      <c r="L121" s="6">
        <v>2874.82</v>
      </c>
      <c r="M121" s="11">
        <v>2681.2</v>
      </c>
      <c r="N121" s="23">
        <v>2031</v>
      </c>
      <c r="O121" s="23">
        <v>16.762</v>
      </c>
      <c r="P121" s="6">
        <v>202.50229999999999</v>
      </c>
      <c r="Q121" s="25">
        <v>9859</v>
      </c>
      <c r="R121" s="6">
        <v>4400</v>
      </c>
      <c r="S121" s="6">
        <v>165249</v>
      </c>
      <c r="T121" s="6">
        <v>849</v>
      </c>
      <c r="U121" s="6">
        <v>477.83569999999997</v>
      </c>
      <c r="V121" s="11">
        <v>3.81</v>
      </c>
      <c r="W121" s="6">
        <f>0+4</f>
        <v>4</v>
      </c>
      <c r="X121" s="14">
        <v>1077627</v>
      </c>
      <c r="Y121" s="20">
        <v>11</v>
      </c>
      <c r="Z121" s="27">
        <v>191.78299999999999</v>
      </c>
      <c r="AA121" s="14">
        <v>958</v>
      </c>
      <c r="AB121" s="15">
        <v>0.14848742690058478</v>
      </c>
      <c r="AC121" s="13">
        <v>119</v>
      </c>
      <c r="AD121" s="15">
        <v>6.9638054786450659E-2</v>
      </c>
      <c r="AE121" s="28">
        <v>0.40514933405724213</v>
      </c>
      <c r="AF121" s="6">
        <v>0.22827876740157815</v>
      </c>
    </row>
    <row r="122" spans="1:32" ht="15.75" x14ac:dyDescent="0.2">
      <c r="A122" s="12" t="s">
        <v>29</v>
      </c>
      <c r="B122" s="6">
        <v>2013</v>
      </c>
      <c r="C122" s="18">
        <v>1.2190069916686979</v>
      </c>
      <c r="D122" s="19">
        <v>304</v>
      </c>
      <c r="E122" s="19">
        <v>431</v>
      </c>
      <c r="F122" s="11">
        <v>124</v>
      </c>
      <c r="G122" s="20">
        <v>143</v>
      </c>
      <c r="H122" s="20">
        <v>103</v>
      </c>
      <c r="I122" s="33">
        <v>10068.4</v>
      </c>
      <c r="J122" s="21">
        <v>9.7799999999999994</v>
      </c>
      <c r="K122" s="6">
        <v>196.01</v>
      </c>
      <c r="L122" s="6">
        <v>1766.9</v>
      </c>
      <c r="M122" s="11">
        <v>2190</v>
      </c>
      <c r="N122" s="23">
        <v>619</v>
      </c>
      <c r="O122" s="35">
        <v>0.2039</v>
      </c>
      <c r="P122" s="6">
        <v>159.68700000000001</v>
      </c>
      <c r="Q122" s="25">
        <v>4505</v>
      </c>
      <c r="R122" s="6">
        <v>2600</v>
      </c>
      <c r="S122" s="6">
        <v>133597</v>
      </c>
      <c r="T122" s="6">
        <v>771</v>
      </c>
      <c r="U122" s="6">
        <v>238.70939999999999</v>
      </c>
      <c r="V122" s="11">
        <v>2.41</v>
      </c>
      <c r="W122" s="6">
        <f>0+1</f>
        <v>1</v>
      </c>
      <c r="X122" s="14">
        <v>442963</v>
      </c>
      <c r="Y122" s="20">
        <v>1</v>
      </c>
      <c r="Z122" s="27">
        <v>98.665000000000006</v>
      </c>
      <c r="AA122" s="14">
        <v>346</v>
      </c>
      <c r="AB122" s="15">
        <v>0.12616804511278196</v>
      </c>
      <c r="AC122" s="13">
        <v>20.76923076923077</v>
      </c>
      <c r="AD122" s="15">
        <v>2.6372291183294663E-2</v>
      </c>
      <c r="AE122" s="28">
        <v>0.27868765357930458</v>
      </c>
      <c r="AF122" s="6">
        <v>0.19563774300616404</v>
      </c>
    </row>
    <row r="123" spans="1:32" ht="15.75" x14ac:dyDescent="0.2">
      <c r="A123" s="12" t="s">
        <v>30</v>
      </c>
      <c r="B123" s="6">
        <v>2013</v>
      </c>
      <c r="C123" s="18">
        <v>0.54377704503728341</v>
      </c>
      <c r="D123" s="19">
        <v>125</v>
      </c>
      <c r="E123" s="19">
        <v>217</v>
      </c>
      <c r="F123" s="11">
        <v>37</v>
      </c>
      <c r="G123" s="20">
        <v>22</v>
      </c>
      <c r="H123" s="20">
        <v>55</v>
      </c>
      <c r="I123" s="33">
        <v>1775.8</v>
      </c>
      <c r="J123" s="21">
        <v>4.6500000000000004</v>
      </c>
      <c r="K123" s="6">
        <v>65.849999999999994</v>
      </c>
      <c r="L123" s="6">
        <v>54.41</v>
      </c>
      <c r="M123" s="11">
        <v>163.47999999999999</v>
      </c>
      <c r="N123" s="24">
        <v>157</v>
      </c>
      <c r="O123" s="35">
        <v>0.19420000000000001</v>
      </c>
      <c r="P123" s="6">
        <v>37.294699999999999</v>
      </c>
      <c r="Q123" s="25">
        <v>1199</v>
      </c>
      <c r="R123" s="6">
        <v>1900</v>
      </c>
      <c r="S123" s="6">
        <v>70117</v>
      </c>
      <c r="T123" s="6">
        <v>167</v>
      </c>
      <c r="U123" s="6">
        <v>67.464799999999997</v>
      </c>
      <c r="V123" s="11">
        <v>3.98</v>
      </c>
      <c r="W123" s="6">
        <v>0</v>
      </c>
      <c r="X123" s="14">
        <v>50675</v>
      </c>
      <c r="Y123" s="20">
        <v>1</v>
      </c>
      <c r="Z123" s="27">
        <v>50.668999999999997</v>
      </c>
      <c r="AA123" s="14">
        <v>37</v>
      </c>
      <c r="AB123" s="15">
        <v>0.11530140845070423</v>
      </c>
      <c r="AC123" s="13">
        <v>1.9583333333333333</v>
      </c>
      <c r="AD123" s="15">
        <v>2.7906500921658986E-2</v>
      </c>
      <c r="AE123" s="28">
        <v>0.3717082592157635</v>
      </c>
      <c r="AF123" s="6">
        <v>0.13510068824878918</v>
      </c>
    </row>
    <row r="124" spans="1:32" ht="15.75" x14ac:dyDescent="0.2">
      <c r="A124" s="12" t="s">
        <v>31</v>
      </c>
      <c r="B124" s="6">
        <v>2013</v>
      </c>
      <c r="C124" s="18">
        <v>0.66781103272355913</v>
      </c>
      <c r="D124" s="19">
        <v>84</v>
      </c>
      <c r="E124" s="19">
        <v>95</v>
      </c>
      <c r="F124" s="11">
        <v>33</v>
      </c>
      <c r="G124" s="20">
        <v>11</v>
      </c>
      <c r="H124" s="20">
        <v>26</v>
      </c>
      <c r="I124" s="33">
        <v>1817.88</v>
      </c>
      <c r="J124" s="21">
        <v>2.54</v>
      </c>
      <c r="K124" s="6">
        <v>345.53</v>
      </c>
      <c r="L124" s="6">
        <v>110.67</v>
      </c>
      <c r="M124" s="11">
        <v>595.78</v>
      </c>
      <c r="N124" s="23">
        <v>126.55</v>
      </c>
      <c r="O124" s="35">
        <v>0.12</v>
      </c>
      <c r="P124" s="6">
        <v>75.139600000000002</v>
      </c>
      <c r="Q124" s="25">
        <v>1598</v>
      </c>
      <c r="R124" s="6">
        <v>1300</v>
      </c>
      <c r="S124" s="6">
        <v>28554</v>
      </c>
      <c r="T124" s="6">
        <v>204.2</v>
      </c>
      <c r="U124" s="6">
        <v>80.429299999999998</v>
      </c>
      <c r="V124" s="11">
        <v>2.54</v>
      </c>
      <c r="W124" s="6">
        <v>0</v>
      </c>
      <c r="X124" s="14">
        <v>104451</v>
      </c>
      <c r="Y124" s="20">
        <v>2</v>
      </c>
      <c r="Z124" s="27">
        <v>38.052</v>
      </c>
      <c r="AA124" s="14">
        <v>90</v>
      </c>
      <c r="AB124" s="15">
        <v>0.11109125</v>
      </c>
      <c r="AC124" s="13">
        <v>38.787878787878789</v>
      </c>
      <c r="AD124" s="15">
        <v>7.5154251578947368E-2</v>
      </c>
      <c r="AE124" s="28">
        <v>0.2162600772804095</v>
      </c>
      <c r="AF124" s="6">
        <v>9.3450007384433612E-2</v>
      </c>
    </row>
    <row r="125" spans="1:32" ht="15.75" x14ac:dyDescent="0.2">
      <c r="A125" s="12" t="s">
        <v>32</v>
      </c>
      <c r="B125" s="6">
        <v>2013</v>
      </c>
      <c r="C125" s="18">
        <v>2.3462296463392471</v>
      </c>
      <c r="D125" s="19">
        <v>385</v>
      </c>
      <c r="E125" s="19">
        <v>414</v>
      </c>
      <c r="F125" s="11">
        <v>123</v>
      </c>
      <c r="G125" s="20">
        <v>76</v>
      </c>
      <c r="H125" s="20">
        <v>116</v>
      </c>
      <c r="I125" s="33">
        <v>5049</v>
      </c>
      <c r="J125" s="21">
        <v>68.88</v>
      </c>
      <c r="K125" s="6">
        <v>275.45</v>
      </c>
      <c r="L125" s="6">
        <v>635.54</v>
      </c>
      <c r="M125" s="11">
        <v>865.7</v>
      </c>
      <c r="N125" s="23">
        <v>637.42999999999995</v>
      </c>
      <c r="O125" s="24">
        <v>5.85</v>
      </c>
      <c r="P125" s="6">
        <v>184.20490000000001</v>
      </c>
      <c r="Q125" s="25">
        <v>2531</v>
      </c>
      <c r="R125" s="6">
        <v>4700</v>
      </c>
      <c r="S125" s="6">
        <v>170155</v>
      </c>
      <c r="T125" s="6">
        <v>706</v>
      </c>
      <c r="U125" s="6">
        <v>317.06819999999999</v>
      </c>
      <c r="V125" s="11">
        <v>3.16</v>
      </c>
      <c r="W125" s="6">
        <f>0+2</f>
        <v>2</v>
      </c>
      <c r="X125" s="14">
        <v>278425</v>
      </c>
      <c r="Y125" s="20">
        <v>2</v>
      </c>
      <c r="Z125" s="27">
        <v>138.69399999999999</v>
      </c>
      <c r="AA125" s="14">
        <v>77</v>
      </c>
      <c r="AB125" s="15">
        <v>0.13844344262295083</v>
      </c>
      <c r="AC125" s="13">
        <v>3.8312499999999998</v>
      </c>
      <c r="AD125" s="15">
        <v>4.7418754830917877E-2</v>
      </c>
      <c r="AE125" s="28">
        <v>0.12505235560082414</v>
      </c>
      <c r="AF125" s="6">
        <v>0.18205516495402921</v>
      </c>
    </row>
    <row r="126" spans="1:32" ht="15.75" x14ac:dyDescent="0.2">
      <c r="A126" s="12" t="s">
        <v>2</v>
      </c>
      <c r="B126" s="6">
        <v>2014</v>
      </c>
      <c r="C126" s="18">
        <v>2.2638323261361051</v>
      </c>
      <c r="D126" s="19">
        <v>523</v>
      </c>
      <c r="E126" s="19">
        <v>1302</v>
      </c>
      <c r="F126" s="11">
        <v>344</v>
      </c>
      <c r="G126" s="20">
        <v>41</v>
      </c>
      <c r="H126" s="20">
        <v>20</v>
      </c>
      <c r="I126" s="33">
        <v>25722.2</v>
      </c>
      <c r="J126" s="21">
        <v>427.45</v>
      </c>
      <c r="K126" s="6">
        <v>137.91</v>
      </c>
      <c r="L126" s="6">
        <v>497.83</v>
      </c>
      <c r="M126" s="11">
        <v>1026.0999999999999</v>
      </c>
      <c r="N126" s="23">
        <v>3997</v>
      </c>
      <c r="O126" s="35">
        <v>46.1</v>
      </c>
      <c r="P126" s="6">
        <v>686.5204</v>
      </c>
      <c r="Q126" s="25">
        <v>33594</v>
      </c>
      <c r="R126" s="6">
        <v>1284.7529999999999</v>
      </c>
      <c r="S126" s="6">
        <v>21849</v>
      </c>
      <c r="T126" s="6">
        <v>6752</v>
      </c>
      <c r="U126" s="6">
        <v>889.89480000000003</v>
      </c>
      <c r="V126" s="11">
        <v>2.92</v>
      </c>
      <c r="W126" s="6">
        <f>0+8</f>
        <v>8</v>
      </c>
      <c r="X126" s="14">
        <v>604578</v>
      </c>
      <c r="Y126" s="26">
        <v>2</v>
      </c>
      <c r="Z126" s="27">
        <v>249.386</v>
      </c>
      <c r="AA126" s="14">
        <v>1873</v>
      </c>
      <c r="AB126" s="15">
        <v>0.29279036144578313</v>
      </c>
      <c r="AC126" s="13">
        <v>1677.3809523809525</v>
      </c>
      <c r="AD126" s="15">
        <v>0.58065743471582187</v>
      </c>
      <c r="AE126" s="28">
        <v>0.40191359355948936</v>
      </c>
      <c r="AF126" s="6">
        <v>0.64058010057471271</v>
      </c>
    </row>
    <row r="127" spans="1:32" ht="15.75" x14ac:dyDescent="0.2">
      <c r="A127" s="12" t="s">
        <v>3</v>
      </c>
      <c r="B127" s="6">
        <v>2014</v>
      </c>
      <c r="C127" s="18">
        <v>0.75589769788756034</v>
      </c>
      <c r="D127" s="19">
        <v>93</v>
      </c>
      <c r="E127" s="19">
        <v>377</v>
      </c>
      <c r="F127" s="11">
        <v>66</v>
      </c>
      <c r="G127" s="20">
        <v>22</v>
      </c>
      <c r="H127" s="20">
        <v>19</v>
      </c>
      <c r="I127" s="33">
        <v>15271.7</v>
      </c>
      <c r="J127" s="21">
        <v>76.63</v>
      </c>
      <c r="K127" s="6">
        <v>90.79</v>
      </c>
      <c r="L127" s="6">
        <v>925.78</v>
      </c>
      <c r="M127" s="11">
        <v>418.38</v>
      </c>
      <c r="N127" s="30">
        <v>2135.2071360443319</v>
      </c>
      <c r="O127" s="23">
        <v>29.920999999999999</v>
      </c>
      <c r="P127" s="6">
        <v>78.128699999999995</v>
      </c>
      <c r="Q127" s="25">
        <v>6515</v>
      </c>
      <c r="R127" s="6">
        <v>970.92700000000002</v>
      </c>
      <c r="S127" s="6">
        <v>16110</v>
      </c>
      <c r="T127" s="6">
        <v>1382</v>
      </c>
      <c r="U127" s="6">
        <v>243.6104</v>
      </c>
      <c r="V127" s="11">
        <v>1.53</v>
      </c>
      <c r="W127" s="6">
        <f>0+5</f>
        <v>5</v>
      </c>
      <c r="X127" s="14">
        <v>505795</v>
      </c>
      <c r="Y127" s="20">
        <v>1</v>
      </c>
      <c r="Z127" s="27">
        <v>122.666</v>
      </c>
      <c r="AA127" s="14">
        <v>400</v>
      </c>
      <c r="AB127" s="15">
        <v>0.16586382978723405</v>
      </c>
      <c r="AC127" s="13">
        <v>1051.8181818181818</v>
      </c>
      <c r="AD127" s="15">
        <v>0.15214704933687004</v>
      </c>
      <c r="AE127" s="28">
        <v>0.83870490746575577</v>
      </c>
      <c r="AF127" s="6">
        <v>0.3165661664434361</v>
      </c>
    </row>
    <row r="128" spans="1:32" ht="15.75" x14ac:dyDescent="0.2">
      <c r="A128" s="12" t="s">
        <v>4</v>
      </c>
      <c r="B128" s="6">
        <v>2014</v>
      </c>
      <c r="C128" s="18">
        <v>2.3728834813465811</v>
      </c>
      <c r="D128" s="19">
        <v>391</v>
      </c>
      <c r="E128" s="19">
        <v>1343</v>
      </c>
      <c r="F128" s="11">
        <v>458</v>
      </c>
      <c r="G128" s="20">
        <v>105</v>
      </c>
      <c r="H128" s="20">
        <v>180</v>
      </c>
      <c r="I128" s="33">
        <v>31368</v>
      </c>
      <c r="J128" s="21">
        <v>75.61</v>
      </c>
      <c r="K128" s="6">
        <v>356.79</v>
      </c>
      <c r="L128" s="6">
        <v>2494.0500000000002</v>
      </c>
      <c r="M128" s="11">
        <v>5369.72</v>
      </c>
      <c r="N128" s="30">
        <v>2528.66</v>
      </c>
      <c r="O128" s="24">
        <v>5.34</v>
      </c>
      <c r="P128" s="6">
        <v>206.9032</v>
      </c>
      <c r="Q128" s="25">
        <v>9278</v>
      </c>
      <c r="R128" s="6">
        <v>6252.7659999999996</v>
      </c>
      <c r="S128" s="6">
        <v>179200</v>
      </c>
      <c r="T128" s="6">
        <v>338</v>
      </c>
      <c r="U128" s="6">
        <v>825.52539999999999</v>
      </c>
      <c r="V128" s="11">
        <v>3.92</v>
      </c>
      <c r="W128" s="6">
        <f>0+2</f>
        <v>2</v>
      </c>
      <c r="X128" s="14">
        <v>1164341</v>
      </c>
      <c r="Y128" s="20">
        <v>12</v>
      </c>
      <c r="Z128" s="27">
        <v>143.751</v>
      </c>
      <c r="AA128" s="14">
        <v>467</v>
      </c>
      <c r="AB128" s="15">
        <v>0.13100263157894737</v>
      </c>
      <c r="AC128" s="13">
        <v>121.84210526315789</v>
      </c>
      <c r="AD128" s="15">
        <v>3.1505219210722267E-2</v>
      </c>
      <c r="AE128" s="28">
        <v>0.51780173869190893</v>
      </c>
      <c r="AF128" s="6">
        <v>0.20486020026232443</v>
      </c>
    </row>
    <row r="129" spans="1:32" ht="15.75" x14ac:dyDescent="0.2">
      <c r="A129" s="12" t="s">
        <v>5</v>
      </c>
      <c r="B129" s="6">
        <v>2014</v>
      </c>
      <c r="C129" s="18">
        <v>1.5725186525496253</v>
      </c>
      <c r="D129" s="19">
        <v>251</v>
      </c>
      <c r="E129" s="19">
        <v>771</v>
      </c>
      <c r="F129" s="11">
        <v>351</v>
      </c>
      <c r="G129" s="20">
        <v>99</v>
      </c>
      <c r="H129" s="20">
        <v>131</v>
      </c>
      <c r="I129" s="33">
        <v>29951</v>
      </c>
      <c r="J129" s="21">
        <v>56.56</v>
      </c>
      <c r="K129" s="6">
        <v>189.45</v>
      </c>
      <c r="L129" s="6">
        <v>1221.54</v>
      </c>
      <c r="M129" s="11">
        <v>3592.06</v>
      </c>
      <c r="N129" s="24">
        <v>2829.29</v>
      </c>
      <c r="O129" s="23">
        <v>2.8073000000000001</v>
      </c>
      <c r="P129" s="6">
        <v>212.70079999999999</v>
      </c>
      <c r="Q129" s="25">
        <v>7571</v>
      </c>
      <c r="R129" s="6">
        <v>4979.5159999999996</v>
      </c>
      <c r="S129" s="6">
        <v>140436</v>
      </c>
      <c r="T129" s="6">
        <v>990</v>
      </c>
      <c r="U129" s="6">
        <v>431.12700000000001</v>
      </c>
      <c r="V129" s="11">
        <v>2.98</v>
      </c>
      <c r="W129" s="6">
        <f>0+2</f>
        <v>2</v>
      </c>
      <c r="X129" s="14">
        <v>713218</v>
      </c>
      <c r="Y129" s="20">
        <v>27</v>
      </c>
      <c r="Z129" s="27">
        <v>140.91900000000001</v>
      </c>
      <c r="AA129" s="14">
        <v>506</v>
      </c>
      <c r="AB129" s="15">
        <v>9.7765671641791049E-2</v>
      </c>
      <c r="AC129" s="13">
        <v>139.6</v>
      </c>
      <c r="AD129" s="15">
        <v>4.7792942801556423E-2</v>
      </c>
      <c r="AE129" s="28">
        <v>0.8782262171525943</v>
      </c>
      <c r="AF129" s="6">
        <v>0.44446856018612496</v>
      </c>
    </row>
    <row r="130" spans="1:32" ht="15.75" x14ac:dyDescent="0.2">
      <c r="A130" s="12" t="s">
        <v>6</v>
      </c>
      <c r="B130" s="6">
        <v>2014</v>
      </c>
      <c r="C130" s="18">
        <v>1.2835862297267402</v>
      </c>
      <c r="D130" s="19">
        <v>272</v>
      </c>
      <c r="E130" s="19">
        <v>887</v>
      </c>
      <c r="F130" s="11">
        <v>177</v>
      </c>
      <c r="G130" s="20">
        <v>75</v>
      </c>
      <c r="H130" s="20">
        <v>118</v>
      </c>
      <c r="I130" s="33">
        <v>7414.88</v>
      </c>
      <c r="J130" s="21">
        <v>167.31</v>
      </c>
      <c r="K130" s="6">
        <v>267.51</v>
      </c>
      <c r="L130" s="6">
        <v>989.64</v>
      </c>
      <c r="M130" s="11">
        <v>1779.29</v>
      </c>
      <c r="N130" s="23">
        <v>1744.97</v>
      </c>
      <c r="O130" s="23">
        <v>10.0296</v>
      </c>
      <c r="P130" s="6">
        <v>255.03550000000001</v>
      </c>
      <c r="Q130" s="25">
        <v>6635</v>
      </c>
      <c r="R130" s="6">
        <v>10226.005999999999</v>
      </c>
      <c r="S130" s="6">
        <v>172167</v>
      </c>
      <c r="T130" s="6">
        <v>742</v>
      </c>
      <c r="U130" s="6">
        <v>336.03640000000001</v>
      </c>
      <c r="V130" s="11">
        <v>4.67</v>
      </c>
      <c r="W130" s="6">
        <f>0+1</f>
        <v>1</v>
      </c>
      <c r="X130" s="14">
        <v>406414</v>
      </c>
      <c r="Y130" s="20">
        <v>11</v>
      </c>
      <c r="Z130" s="27">
        <v>189.673</v>
      </c>
      <c r="AA130" s="14">
        <v>387</v>
      </c>
      <c r="AB130" s="15">
        <v>0.12068104575163399</v>
      </c>
      <c r="AC130" s="13">
        <v>10.909090909090908</v>
      </c>
      <c r="AD130" s="15">
        <v>1.8443063810597519E-2</v>
      </c>
      <c r="AE130" s="28">
        <v>0.41470287778371973</v>
      </c>
      <c r="AF130" s="6">
        <v>0.23146820868539483</v>
      </c>
    </row>
    <row r="131" spans="1:32" ht="15.75" x14ac:dyDescent="0.2">
      <c r="A131" s="12" t="s">
        <v>7</v>
      </c>
      <c r="B131" s="6">
        <v>2014</v>
      </c>
      <c r="C131" s="18">
        <v>1.6991693651991415</v>
      </c>
      <c r="D131" s="19">
        <v>405</v>
      </c>
      <c r="E131" s="19">
        <v>1210</v>
      </c>
      <c r="F131" s="11">
        <v>207</v>
      </c>
      <c r="G131" s="20">
        <v>63</v>
      </c>
      <c r="H131" s="20">
        <v>125</v>
      </c>
      <c r="I131" s="33">
        <v>45925</v>
      </c>
      <c r="J131" s="21">
        <v>260.7</v>
      </c>
      <c r="K131" s="6">
        <v>392.41</v>
      </c>
      <c r="L131" s="6">
        <v>1152.1400000000001</v>
      </c>
      <c r="M131" s="11">
        <v>826.21</v>
      </c>
      <c r="N131" s="30">
        <v>5190.2</v>
      </c>
      <c r="O131" s="24">
        <v>16.18</v>
      </c>
      <c r="P131" s="6">
        <v>307.02460000000002</v>
      </c>
      <c r="Q131" s="25">
        <v>7024</v>
      </c>
      <c r="R131" s="6">
        <v>5129.5730000000003</v>
      </c>
      <c r="S131" s="6">
        <v>115430</v>
      </c>
      <c r="T131" s="6">
        <v>1213</v>
      </c>
      <c r="U131" s="6">
        <v>647.28700000000003</v>
      </c>
      <c r="V131" s="11">
        <v>2.35</v>
      </c>
      <c r="W131" s="6">
        <f>0+2</f>
        <v>2</v>
      </c>
      <c r="X131" s="14">
        <v>998281</v>
      </c>
      <c r="Y131" s="20">
        <v>11</v>
      </c>
      <c r="Z131" s="27">
        <v>148.06100000000001</v>
      </c>
      <c r="AA131" s="14">
        <v>637</v>
      </c>
      <c r="AB131" s="15">
        <v>0.17951088082901556</v>
      </c>
      <c r="AC131" s="13">
        <v>221</v>
      </c>
      <c r="AD131" s="15">
        <v>7.3640770247933876E-2</v>
      </c>
      <c r="AE131" s="28">
        <v>0.49043855339382803</v>
      </c>
      <c r="AF131" s="6">
        <v>0.38331098952860609</v>
      </c>
    </row>
    <row r="132" spans="1:32" ht="15.75" x14ac:dyDescent="0.2">
      <c r="A132" s="12" t="s">
        <v>8</v>
      </c>
      <c r="B132" s="6">
        <v>2014</v>
      </c>
      <c r="C132" s="18">
        <v>1.3728127185567387</v>
      </c>
      <c r="D132" s="19">
        <v>187</v>
      </c>
      <c r="E132" s="19">
        <v>582</v>
      </c>
      <c r="F132" s="11">
        <v>56</v>
      </c>
      <c r="G132" s="20">
        <v>78</v>
      </c>
      <c r="H132" s="20">
        <v>78</v>
      </c>
      <c r="I132" s="33">
        <v>12003.55</v>
      </c>
      <c r="J132" s="21">
        <v>130.63</v>
      </c>
      <c r="K132" s="6">
        <v>163.51</v>
      </c>
      <c r="L132" s="6">
        <v>959.4</v>
      </c>
      <c r="M132" s="11">
        <v>502.68</v>
      </c>
      <c r="N132" s="30">
        <v>1766.55</v>
      </c>
      <c r="O132" s="23">
        <v>6.8</v>
      </c>
      <c r="P132" s="6">
        <v>121.96040000000001</v>
      </c>
      <c r="Q132" s="25">
        <v>5063</v>
      </c>
      <c r="R132" s="6">
        <v>4520.4870000000001</v>
      </c>
      <c r="S132" s="6">
        <v>96041</v>
      </c>
      <c r="T132" s="6">
        <v>461</v>
      </c>
      <c r="U132" s="6">
        <v>328.19909999999999</v>
      </c>
      <c r="V132" s="11">
        <v>3.23</v>
      </c>
      <c r="W132" s="6">
        <f>0+9</f>
        <v>9</v>
      </c>
      <c r="X132" s="14">
        <v>618273</v>
      </c>
      <c r="Y132" s="20">
        <v>8</v>
      </c>
      <c r="Z132" s="27">
        <v>136.02099999999999</v>
      </c>
      <c r="AA132" s="14">
        <v>162</v>
      </c>
      <c r="AB132" s="15">
        <v>0.15659837837837839</v>
      </c>
      <c r="AC132" s="13">
        <v>55.055555555555557</v>
      </c>
      <c r="AD132" s="15">
        <v>2.3952307216494845E-2</v>
      </c>
      <c r="AE132" s="28">
        <v>0.34665236882556411</v>
      </c>
      <c r="AF132" s="6">
        <v>0.40616463964459304</v>
      </c>
    </row>
    <row r="133" spans="1:32" ht="15.75" x14ac:dyDescent="0.2">
      <c r="A133" s="12" t="s">
        <v>9</v>
      </c>
      <c r="B133" s="6">
        <v>2014</v>
      </c>
      <c r="C133" s="18">
        <v>2.2013813830331945</v>
      </c>
      <c r="D133" s="19">
        <v>203</v>
      </c>
      <c r="E133" s="19">
        <v>663</v>
      </c>
      <c r="F133" s="11">
        <v>39</v>
      </c>
      <c r="G133" s="20">
        <v>158</v>
      </c>
      <c r="H133" s="20">
        <v>148</v>
      </c>
      <c r="I133" s="33">
        <v>10531</v>
      </c>
      <c r="J133" s="21">
        <v>141.72</v>
      </c>
      <c r="K133" s="6">
        <v>274.70999999999998</v>
      </c>
      <c r="L133" s="6">
        <v>2065.52</v>
      </c>
      <c r="M133" s="11">
        <v>310.67</v>
      </c>
      <c r="N133" s="23">
        <v>1031</v>
      </c>
      <c r="O133" s="35">
        <v>5.6</v>
      </c>
      <c r="P133" s="6">
        <v>140.529</v>
      </c>
      <c r="Q133" s="25">
        <v>5040</v>
      </c>
      <c r="R133" s="6">
        <v>6019.3339999999998</v>
      </c>
      <c r="S133" s="6">
        <v>162464</v>
      </c>
      <c r="T133" s="6">
        <v>1472</v>
      </c>
      <c r="U133" s="6">
        <v>430.47179999999997</v>
      </c>
      <c r="V133" s="11">
        <v>5.13</v>
      </c>
      <c r="W133" s="6">
        <f>0+20</f>
        <v>20</v>
      </c>
      <c r="X133" s="14">
        <v>730614</v>
      </c>
      <c r="Y133" s="20">
        <v>4</v>
      </c>
      <c r="Z133" s="27">
        <v>125.077</v>
      </c>
      <c r="AA133" s="14">
        <v>176</v>
      </c>
      <c r="AB133" s="15">
        <v>0.14509779735682818</v>
      </c>
      <c r="AC133" s="13">
        <v>26.826086956521738</v>
      </c>
      <c r="AD133" s="15">
        <v>4.239772443438914E-2</v>
      </c>
      <c r="AE133" s="28">
        <v>0.22784819282181695</v>
      </c>
      <c r="AF133" s="6">
        <v>0.19736379288001923</v>
      </c>
    </row>
    <row r="134" spans="1:32" ht="15.75" x14ac:dyDescent="0.2">
      <c r="A134" s="12" t="s">
        <v>10</v>
      </c>
      <c r="B134" s="6">
        <v>2014</v>
      </c>
      <c r="C134" s="18">
        <v>1.0351940282935714</v>
      </c>
      <c r="D134" s="19">
        <v>240</v>
      </c>
      <c r="E134" s="19">
        <v>1185</v>
      </c>
      <c r="F134" s="11">
        <v>158</v>
      </c>
      <c r="G134" s="20">
        <v>103</v>
      </c>
      <c r="H134" s="20">
        <v>25</v>
      </c>
      <c r="I134" s="33">
        <v>26818.1</v>
      </c>
      <c r="J134" s="21">
        <v>639.62</v>
      </c>
      <c r="K134" s="6">
        <v>217.42</v>
      </c>
      <c r="L134" s="6">
        <v>1967.07</v>
      </c>
      <c r="M134" s="11">
        <v>1017.08</v>
      </c>
      <c r="N134" s="30">
        <v>3202.4719999999998</v>
      </c>
      <c r="O134" s="35">
        <v>56.01</v>
      </c>
      <c r="P134" s="6">
        <v>411.1028</v>
      </c>
      <c r="Q134" s="25">
        <v>14779</v>
      </c>
      <c r="R134" s="6">
        <v>465.01</v>
      </c>
      <c r="S134" s="6">
        <v>12945</v>
      </c>
      <c r="T134" s="6">
        <v>4522</v>
      </c>
      <c r="U134" s="6">
        <v>906.00660000000005</v>
      </c>
      <c r="V134" s="11">
        <v>2.54</v>
      </c>
      <c r="W134" s="6">
        <f>0+3</f>
        <v>3</v>
      </c>
      <c r="X134" s="14">
        <v>506644</v>
      </c>
      <c r="Y134" s="20">
        <v>2</v>
      </c>
      <c r="Z134" s="27">
        <v>332.62299999999999</v>
      </c>
      <c r="AA134" s="14">
        <v>1892</v>
      </c>
      <c r="AB134" s="15">
        <v>0.34135903614457835</v>
      </c>
      <c r="AC134" s="13">
        <v>3498.2758620689656</v>
      </c>
      <c r="AD134" s="15">
        <v>0.50153157189873421</v>
      </c>
      <c r="AE134" s="28">
        <v>2.0618252002242814</v>
      </c>
      <c r="AF134" s="6">
        <v>0.65980015246100909</v>
      </c>
    </row>
    <row r="135" spans="1:32" ht="15.75" x14ac:dyDescent="0.2">
      <c r="A135" s="12" t="s">
        <v>11</v>
      </c>
      <c r="B135" s="6">
        <v>2014</v>
      </c>
      <c r="C135" s="18">
        <v>5.8256055666571225</v>
      </c>
      <c r="D135" s="19">
        <v>650</v>
      </c>
      <c r="E135" s="19">
        <v>2099</v>
      </c>
      <c r="F135" s="11">
        <v>287</v>
      </c>
      <c r="G135" s="20">
        <v>301</v>
      </c>
      <c r="H135" s="20">
        <v>115</v>
      </c>
      <c r="I135" s="33">
        <v>57113.32</v>
      </c>
      <c r="J135" s="21">
        <v>297.10000000000002</v>
      </c>
      <c r="K135" s="6">
        <v>556.08000000000004</v>
      </c>
      <c r="L135" s="6">
        <v>7044.37</v>
      </c>
      <c r="M135" s="11">
        <v>2605.92</v>
      </c>
      <c r="N135" s="23">
        <v>7863.51</v>
      </c>
      <c r="O135" s="35">
        <v>30.32</v>
      </c>
      <c r="P135" s="6">
        <v>885.90880000000004</v>
      </c>
      <c r="Q135" s="25">
        <v>17626</v>
      </c>
      <c r="R135" s="6">
        <v>2677.951</v>
      </c>
      <c r="S135" s="6">
        <v>157521</v>
      </c>
      <c r="T135" s="6">
        <v>809</v>
      </c>
      <c r="U135" s="6">
        <v>1680.3302000000001</v>
      </c>
      <c r="V135" s="11">
        <v>3.75</v>
      </c>
      <c r="W135" s="6">
        <f>0+28</f>
        <v>28</v>
      </c>
      <c r="X135" s="14">
        <v>1698636</v>
      </c>
      <c r="Y135" s="20">
        <v>9</v>
      </c>
      <c r="Z135" s="27">
        <v>343.98</v>
      </c>
      <c r="AA135" s="14">
        <v>2122</v>
      </c>
      <c r="AB135" s="15">
        <v>0.2032803118908382</v>
      </c>
      <c r="AC135" s="13">
        <v>814.7</v>
      </c>
      <c r="AD135" s="15">
        <v>0.12098894535493092</v>
      </c>
      <c r="AE135" s="28">
        <v>0.36989572170166474</v>
      </c>
      <c r="AF135" s="6">
        <v>0.38194086258475335</v>
      </c>
    </row>
    <row r="136" spans="1:32" ht="15.75" x14ac:dyDescent="0.2">
      <c r="A136" s="12" t="s">
        <v>12</v>
      </c>
      <c r="B136" s="6">
        <v>2014</v>
      </c>
      <c r="C136" s="18">
        <v>3.9463965663551996</v>
      </c>
      <c r="D136" s="19">
        <v>792</v>
      </c>
      <c r="E136" s="19">
        <v>2036</v>
      </c>
      <c r="F136" s="11">
        <v>891</v>
      </c>
      <c r="G136" s="20">
        <v>187</v>
      </c>
      <c r="H136" s="20">
        <v>102</v>
      </c>
      <c r="I136" s="33">
        <v>47875</v>
      </c>
      <c r="J136" s="21">
        <v>370.88</v>
      </c>
      <c r="K136" s="6">
        <v>805.65</v>
      </c>
      <c r="L136" s="6">
        <v>4121.07</v>
      </c>
      <c r="M136" s="11">
        <v>14669.63</v>
      </c>
      <c r="N136" s="23">
        <v>5947</v>
      </c>
      <c r="O136" s="35">
        <v>57.53</v>
      </c>
      <c r="P136" s="6">
        <v>1127.3246999999999</v>
      </c>
      <c r="Q136" s="25">
        <v>17485</v>
      </c>
      <c r="R136" s="6">
        <v>2347.1610000000001</v>
      </c>
      <c r="S136" s="6">
        <v>116367</v>
      </c>
      <c r="T136" s="6">
        <v>2169</v>
      </c>
      <c r="U136" s="6">
        <v>1682.6242</v>
      </c>
      <c r="V136" s="11">
        <v>3.96</v>
      </c>
      <c r="W136" s="6">
        <f>0+13</f>
        <v>13</v>
      </c>
      <c r="X136" s="14">
        <v>978216</v>
      </c>
      <c r="Y136" s="20">
        <v>7</v>
      </c>
      <c r="Z136" s="27">
        <v>379.17399999999998</v>
      </c>
      <c r="AA136" s="14">
        <v>1544</v>
      </c>
      <c r="AB136" s="15">
        <v>0.21997415553809899</v>
      </c>
      <c r="AC136" s="13">
        <v>469.5</v>
      </c>
      <c r="AD136" s="15">
        <v>0.12606636576620825</v>
      </c>
      <c r="AE136" s="28">
        <v>0.37070953987021904</v>
      </c>
      <c r="AF136" s="6">
        <v>0.39170463940917932</v>
      </c>
    </row>
    <row r="137" spans="1:32" ht="15.75" x14ac:dyDescent="0.2">
      <c r="A137" s="12" t="s">
        <v>13</v>
      </c>
      <c r="B137" s="6">
        <v>2014</v>
      </c>
      <c r="C137" s="18">
        <v>3.4378548525897275</v>
      </c>
      <c r="D137" s="19">
        <v>367</v>
      </c>
      <c r="E137" s="19">
        <v>1046</v>
      </c>
      <c r="F137" s="11">
        <v>988</v>
      </c>
      <c r="G137" s="20">
        <v>164</v>
      </c>
      <c r="H137" s="20">
        <v>120</v>
      </c>
      <c r="I137" s="33">
        <v>37898.800000000003</v>
      </c>
      <c r="J137" s="21">
        <v>280.18</v>
      </c>
      <c r="K137" s="6">
        <v>426.34</v>
      </c>
      <c r="L137" s="6">
        <v>2405.6799999999998</v>
      </c>
      <c r="M137" s="11">
        <v>14095.73</v>
      </c>
      <c r="N137" s="23">
        <v>3309.7</v>
      </c>
      <c r="O137" s="35">
        <v>18.399999999999999</v>
      </c>
      <c r="P137" s="6">
        <v>392.87009999999998</v>
      </c>
      <c r="Q137" s="25">
        <v>11228</v>
      </c>
      <c r="R137" s="6">
        <v>3548.4430000000002</v>
      </c>
      <c r="S137" s="6">
        <v>174373</v>
      </c>
      <c r="T137" s="6">
        <v>270</v>
      </c>
      <c r="U137" s="6">
        <v>630.02260000000001</v>
      </c>
      <c r="V137" s="11">
        <v>2.23</v>
      </c>
      <c r="W137" s="6">
        <v>0</v>
      </c>
      <c r="X137" s="14">
        <v>1080545</v>
      </c>
      <c r="Y137" s="20">
        <v>11</v>
      </c>
      <c r="Z137" s="27">
        <v>119.93300000000001</v>
      </c>
      <c r="AA137" s="14">
        <v>1097</v>
      </c>
      <c r="AB137" s="15">
        <v>0.1221937823834197</v>
      </c>
      <c r="AC137" s="13">
        <v>304.38461538461536</v>
      </c>
      <c r="AD137" s="15">
        <v>4.8130479254302104E-2</v>
      </c>
      <c r="AE137" s="28">
        <v>0.27358051209041911</v>
      </c>
      <c r="AF137" s="6">
        <v>0.28830668885638877</v>
      </c>
    </row>
    <row r="138" spans="1:32" ht="15.75" x14ac:dyDescent="0.2">
      <c r="A138" s="12" t="s">
        <v>14</v>
      </c>
      <c r="B138" s="6">
        <v>2014</v>
      </c>
      <c r="C138" s="18">
        <v>2.230155278621432</v>
      </c>
      <c r="D138" s="19">
        <v>374</v>
      </c>
      <c r="E138" s="19">
        <v>805</v>
      </c>
      <c r="F138" s="11">
        <v>393</v>
      </c>
      <c r="G138" s="20">
        <v>98</v>
      </c>
      <c r="H138" s="20">
        <v>97</v>
      </c>
      <c r="I138" s="34">
        <v>22888</v>
      </c>
      <c r="J138" s="21">
        <v>318.89999999999998</v>
      </c>
      <c r="K138" s="6">
        <v>200.06</v>
      </c>
      <c r="L138" s="6">
        <v>2308.21</v>
      </c>
      <c r="M138" s="11">
        <v>4182.3500000000004</v>
      </c>
      <c r="N138" s="23">
        <v>2405.84</v>
      </c>
      <c r="O138" s="35">
        <v>49.11</v>
      </c>
      <c r="P138" s="6">
        <v>2426.3757000000001</v>
      </c>
      <c r="Q138" s="25">
        <v>10978</v>
      </c>
      <c r="R138" s="6">
        <v>2759.13</v>
      </c>
      <c r="S138" s="6">
        <v>101190</v>
      </c>
      <c r="T138" s="6">
        <v>2045.9</v>
      </c>
      <c r="U138" s="6">
        <v>856.9348</v>
      </c>
      <c r="V138" s="11">
        <v>2.74</v>
      </c>
      <c r="W138" s="6">
        <f>0+4</f>
        <v>4</v>
      </c>
      <c r="X138" s="14">
        <v>748480</v>
      </c>
      <c r="Y138" s="20">
        <v>10</v>
      </c>
      <c r="Z138" s="27">
        <v>148.12299999999999</v>
      </c>
      <c r="AA138" s="14">
        <v>864</v>
      </c>
      <c r="AB138" s="15">
        <v>0.18933189122373301</v>
      </c>
      <c r="AC138" s="13">
        <v>344.83333333333331</v>
      </c>
      <c r="AD138" s="15">
        <v>0.19622457167701862</v>
      </c>
      <c r="AE138" s="28">
        <v>0.39522152888014023</v>
      </c>
      <c r="AF138" s="6">
        <v>0.23961469367527721</v>
      </c>
    </row>
    <row r="139" spans="1:32" ht="15.75" x14ac:dyDescent="0.2">
      <c r="A139" s="12" t="s">
        <v>15</v>
      </c>
      <c r="B139" s="6">
        <v>2014</v>
      </c>
      <c r="C139" s="18">
        <v>2.0097986001154204</v>
      </c>
      <c r="D139" s="19">
        <v>322</v>
      </c>
      <c r="E139" s="19">
        <v>751</v>
      </c>
      <c r="F139" s="11">
        <v>219</v>
      </c>
      <c r="G139" s="20">
        <v>137</v>
      </c>
      <c r="H139" s="20">
        <v>118</v>
      </c>
      <c r="I139" s="34">
        <f>基础数据!I108*1.2386</f>
        <v>30125.348583501422</v>
      </c>
      <c r="J139" s="21">
        <v>147.66999999999999</v>
      </c>
      <c r="K139" s="6">
        <v>373.7</v>
      </c>
      <c r="L139" s="6">
        <v>2475.88</v>
      </c>
      <c r="M139" s="11">
        <v>2238.9</v>
      </c>
      <c r="N139" s="23">
        <v>2615.17</v>
      </c>
      <c r="O139" s="24">
        <v>5.5686999999999998</v>
      </c>
      <c r="P139" s="6">
        <v>282.34989999999999</v>
      </c>
      <c r="Q139" s="25">
        <v>7169</v>
      </c>
      <c r="R139" s="6">
        <v>3702.2689999999998</v>
      </c>
      <c r="S139" s="6">
        <v>155515</v>
      </c>
      <c r="T139" s="6">
        <v>930</v>
      </c>
      <c r="U139" s="6">
        <v>445.80520000000001</v>
      </c>
      <c r="V139" s="11">
        <v>2.0099999999999998</v>
      </c>
      <c r="W139" s="6">
        <f>0+2</f>
        <v>2</v>
      </c>
      <c r="X139" s="14">
        <v>916415</v>
      </c>
      <c r="Y139" s="20">
        <v>14</v>
      </c>
      <c r="Z139" s="27">
        <v>103.717</v>
      </c>
      <c r="AA139" s="14">
        <v>236</v>
      </c>
      <c r="AB139" s="15">
        <v>0.13197844611528822</v>
      </c>
      <c r="AC139" s="13">
        <v>87</v>
      </c>
      <c r="AD139" s="15">
        <v>5.6840907057256987E-2</v>
      </c>
      <c r="AE139" s="28">
        <v>0.44653814576431961</v>
      </c>
      <c r="AF139" s="6">
        <v>0.39291486869226089</v>
      </c>
    </row>
    <row r="140" spans="1:32" ht="15.75" x14ac:dyDescent="0.2">
      <c r="A140" s="12" t="s">
        <v>16</v>
      </c>
      <c r="B140" s="6">
        <v>2014</v>
      </c>
      <c r="C140" s="18">
        <v>4.316541045016022</v>
      </c>
      <c r="D140" s="19">
        <v>724</v>
      </c>
      <c r="E140" s="19">
        <v>2054</v>
      </c>
      <c r="F140" s="11">
        <v>481</v>
      </c>
      <c r="G140" s="20">
        <v>243</v>
      </c>
      <c r="H140" s="20">
        <v>158</v>
      </c>
      <c r="I140" s="33">
        <v>59577.4</v>
      </c>
      <c r="J140" s="21">
        <v>300.19</v>
      </c>
      <c r="K140" s="6">
        <v>740.42</v>
      </c>
      <c r="L140" s="6">
        <v>4818.26</v>
      </c>
      <c r="M140" s="11">
        <v>3746.61</v>
      </c>
      <c r="N140" s="23">
        <v>5711.2</v>
      </c>
      <c r="O140" s="35">
        <v>23.3</v>
      </c>
      <c r="P140" s="6">
        <v>352.02679999999998</v>
      </c>
      <c r="Q140" s="25">
        <v>16081</v>
      </c>
      <c r="R140" s="6">
        <v>5028.9160000000002</v>
      </c>
      <c r="S140" s="6">
        <v>259515</v>
      </c>
      <c r="T140" s="6">
        <v>2596</v>
      </c>
      <c r="U140" s="6">
        <v>1212.6516999999999</v>
      </c>
      <c r="V140" s="11">
        <v>2</v>
      </c>
      <c r="W140" s="6">
        <f>0+7</f>
        <v>7</v>
      </c>
      <c r="X140" s="14">
        <v>1796665</v>
      </c>
      <c r="Y140" s="20">
        <v>6</v>
      </c>
      <c r="Z140" s="27">
        <v>253.53899999999999</v>
      </c>
      <c r="AA140" s="14">
        <v>2268</v>
      </c>
      <c r="AB140" s="15">
        <v>0.19469226519337016</v>
      </c>
      <c r="AC140" s="13">
        <v>586.20000000000005</v>
      </c>
      <c r="AD140" s="15">
        <v>7.0485485394352482E-2</v>
      </c>
      <c r="AE140" s="28">
        <v>0.80504859571353748</v>
      </c>
      <c r="AF140" s="6">
        <v>0.29123664091879758</v>
      </c>
    </row>
    <row r="141" spans="1:32" ht="15.75" x14ac:dyDescent="0.2">
      <c r="A141" s="12" t="s">
        <v>17</v>
      </c>
      <c r="B141" s="6">
        <v>2014</v>
      </c>
      <c r="C141" s="18">
        <v>2.9402913381089149</v>
      </c>
      <c r="D141" s="19">
        <v>303</v>
      </c>
      <c r="E141" s="19">
        <v>1100</v>
      </c>
      <c r="F141" s="11">
        <v>598</v>
      </c>
      <c r="G141" s="20">
        <v>248</v>
      </c>
      <c r="H141" s="20">
        <v>205</v>
      </c>
      <c r="I141" s="34">
        <f>基础数据!I110*1.1365</f>
        <v>44917.497654972882</v>
      </c>
      <c r="J141" s="21">
        <v>124.76</v>
      </c>
      <c r="K141" s="6">
        <v>520.9</v>
      </c>
      <c r="L141" s="6">
        <v>4531.5</v>
      </c>
      <c r="M141" s="11">
        <v>11110.21</v>
      </c>
      <c r="N141" s="30">
        <v>4269.6032030668375</v>
      </c>
      <c r="O141" s="35">
        <v>5.38</v>
      </c>
      <c r="P141" s="6">
        <v>400.56459999999998</v>
      </c>
      <c r="Q141" s="25">
        <v>15862</v>
      </c>
      <c r="R141" s="6">
        <v>5199.7560000000003</v>
      </c>
      <c r="S141" s="6">
        <v>249857</v>
      </c>
      <c r="T141" s="6">
        <v>2448</v>
      </c>
      <c r="U141" s="6">
        <v>1011.0558</v>
      </c>
      <c r="V141" s="11">
        <v>3.01</v>
      </c>
      <c r="W141" s="6">
        <f>0+9</f>
        <v>9</v>
      </c>
      <c r="X141" s="14">
        <v>1679744</v>
      </c>
      <c r="Y141" s="20">
        <v>18</v>
      </c>
      <c r="Z141" s="27">
        <v>173.94200000000001</v>
      </c>
      <c r="AA141" s="14">
        <v>1311</v>
      </c>
      <c r="AB141" s="15">
        <v>0.13070910667823071</v>
      </c>
      <c r="AC141" s="13">
        <v>356.875</v>
      </c>
      <c r="AD141" s="15">
        <v>2.7735125363636363E-2</v>
      </c>
      <c r="AE141" s="28">
        <v>0.32131702782542659</v>
      </c>
      <c r="AF141" s="6">
        <v>0.30729492909174083</v>
      </c>
    </row>
    <row r="142" spans="1:32" ht="15.75" x14ac:dyDescent="0.2">
      <c r="A142" s="12" t="s">
        <v>18</v>
      </c>
      <c r="B142" s="6">
        <v>2014</v>
      </c>
      <c r="C142" s="18">
        <v>3.0565582175670944</v>
      </c>
      <c r="D142" s="19">
        <v>416</v>
      </c>
      <c r="E142" s="19">
        <v>1050</v>
      </c>
      <c r="F142" s="11">
        <v>273</v>
      </c>
      <c r="G142" s="20">
        <v>174</v>
      </c>
      <c r="H142" s="20">
        <v>121</v>
      </c>
      <c r="I142" s="33">
        <v>46900</v>
      </c>
      <c r="J142" s="21">
        <v>277.07</v>
      </c>
      <c r="K142" s="6">
        <v>543.25</v>
      </c>
      <c r="L142" s="6">
        <v>2599.61</v>
      </c>
      <c r="M142" s="11">
        <v>3344.36</v>
      </c>
      <c r="N142" s="23">
        <v>3752.11</v>
      </c>
      <c r="O142" s="35">
        <v>12.38</v>
      </c>
      <c r="P142" s="6">
        <v>606.53240000000005</v>
      </c>
      <c r="Q142" s="25">
        <v>12257</v>
      </c>
      <c r="R142" s="6">
        <v>4059.31</v>
      </c>
      <c r="S142" s="6">
        <v>236933</v>
      </c>
      <c r="T142" s="6">
        <v>1031.3</v>
      </c>
      <c r="U142" s="6">
        <v>719.09010000000001</v>
      </c>
      <c r="V142" s="11">
        <v>2.73</v>
      </c>
      <c r="W142" s="6">
        <f>0+2</f>
        <v>2</v>
      </c>
      <c r="X142" s="14">
        <v>1419699</v>
      </c>
      <c r="Y142" s="20">
        <v>12</v>
      </c>
      <c r="Z142" s="27">
        <v>168.048</v>
      </c>
      <c r="AA142" s="14">
        <v>1883</v>
      </c>
      <c r="AB142" s="15">
        <v>0.14289158767772511</v>
      </c>
      <c r="AC142" s="13">
        <v>306.05555555555554</v>
      </c>
      <c r="AD142" s="15">
        <v>0.10824276285714285</v>
      </c>
      <c r="AE142" s="28">
        <v>0.46835029749923746</v>
      </c>
      <c r="AF142" s="6">
        <v>0.30500495862394122</v>
      </c>
    </row>
    <row r="143" spans="1:32" ht="15.75" x14ac:dyDescent="0.2">
      <c r="A143" s="12" t="s">
        <v>19</v>
      </c>
      <c r="B143" s="6">
        <v>2014</v>
      </c>
      <c r="C143" s="18">
        <v>2.1921715290416635</v>
      </c>
      <c r="D143" s="19">
        <v>420</v>
      </c>
      <c r="E143" s="19">
        <v>751</v>
      </c>
      <c r="F143" s="11">
        <v>271</v>
      </c>
      <c r="G143" s="20">
        <v>109</v>
      </c>
      <c r="H143" s="20">
        <v>143</v>
      </c>
      <c r="I143" s="33">
        <v>47229.9</v>
      </c>
      <c r="J143" s="21">
        <v>219.55</v>
      </c>
      <c r="K143" s="6">
        <v>690.23</v>
      </c>
      <c r="L143" s="6">
        <v>3574.43</v>
      </c>
      <c r="M143" s="11">
        <v>1711.72</v>
      </c>
      <c r="N143" s="23">
        <v>3002</v>
      </c>
      <c r="O143" s="35">
        <v>2.66</v>
      </c>
      <c r="P143" s="6">
        <v>624.6</v>
      </c>
      <c r="Q143" s="25">
        <v>10198</v>
      </c>
      <c r="R143" s="6">
        <v>4550.4719999999998</v>
      </c>
      <c r="S143" s="6">
        <v>236250</v>
      </c>
      <c r="T143" s="6">
        <v>870</v>
      </c>
      <c r="U143" s="6">
        <v>744.87879999999996</v>
      </c>
      <c r="V143" s="11">
        <v>2.31</v>
      </c>
      <c r="W143" s="6">
        <f>0+3</f>
        <v>3</v>
      </c>
      <c r="X143" s="14">
        <v>1136302</v>
      </c>
      <c r="Y143" s="20">
        <v>7</v>
      </c>
      <c r="Z143" s="27">
        <v>162.613</v>
      </c>
      <c r="AA143" s="14">
        <v>598</v>
      </c>
      <c r="AB143" s="15">
        <v>0.20287731092436975</v>
      </c>
      <c r="AC143" s="13">
        <v>175.61904761904762</v>
      </c>
      <c r="AD143" s="15">
        <v>0.17882102063914782</v>
      </c>
      <c r="AE143" s="28">
        <v>0.29319231607698742</v>
      </c>
      <c r="AF143" s="6">
        <v>0.25805714865756485</v>
      </c>
    </row>
    <row r="144" spans="1:32" ht="15.75" x14ac:dyDescent="0.2">
      <c r="A144" s="12" t="s">
        <v>20</v>
      </c>
      <c r="B144" s="6">
        <v>2014</v>
      </c>
      <c r="C144" s="18">
        <v>3.5588536447260619</v>
      </c>
      <c r="D144" s="19">
        <v>832</v>
      </c>
      <c r="E144" s="19">
        <v>1792</v>
      </c>
      <c r="F144" s="11">
        <v>325</v>
      </c>
      <c r="G144" s="20">
        <v>176</v>
      </c>
      <c r="H144" s="20">
        <v>147</v>
      </c>
      <c r="I144" s="33">
        <v>29405.8</v>
      </c>
      <c r="J144" s="21">
        <v>3355.43</v>
      </c>
      <c r="K144" s="6">
        <v>909.01</v>
      </c>
      <c r="L144" s="6">
        <v>4020.58</v>
      </c>
      <c r="M144" s="11">
        <v>2741.68</v>
      </c>
      <c r="N144" s="23">
        <v>6801.25</v>
      </c>
      <c r="O144" s="35">
        <v>170.76</v>
      </c>
      <c r="P144" s="6">
        <v>947.52679999999998</v>
      </c>
      <c r="Q144" s="25">
        <v>23462</v>
      </c>
      <c r="R144" s="6">
        <v>4026.9830000000002</v>
      </c>
      <c r="S144" s="6">
        <v>212094</v>
      </c>
      <c r="T144" s="6">
        <v>9771</v>
      </c>
      <c r="U144" s="6">
        <v>3353.3512000000001</v>
      </c>
      <c r="V144" s="11">
        <v>1.89</v>
      </c>
      <c r="W144" s="6">
        <f>0+8</f>
        <v>8</v>
      </c>
      <c r="X144" s="14">
        <v>1794188</v>
      </c>
      <c r="Y144" s="20">
        <v>7</v>
      </c>
      <c r="Z144" s="27">
        <v>452.26</v>
      </c>
      <c r="AA144" s="14">
        <v>2914</v>
      </c>
      <c r="AB144" s="15">
        <v>0.24302569074163841</v>
      </c>
      <c r="AC144" s="13">
        <v>418.61111111111109</v>
      </c>
      <c r="AD144" s="15">
        <v>0.35654763543526791</v>
      </c>
      <c r="AE144" s="28">
        <v>0.18121245270709557</v>
      </c>
      <c r="AF144" s="6">
        <v>0.44694080876283088</v>
      </c>
    </row>
    <row r="145" spans="1:32" ht="15.75" x14ac:dyDescent="0.2">
      <c r="A145" s="12" t="s">
        <v>21</v>
      </c>
      <c r="B145" s="6">
        <v>2014</v>
      </c>
      <c r="C145" s="18">
        <v>1.9877819726072004</v>
      </c>
      <c r="D145" s="19">
        <v>401</v>
      </c>
      <c r="E145" s="19">
        <v>537</v>
      </c>
      <c r="F145" s="11">
        <v>67</v>
      </c>
      <c r="G145" s="20">
        <v>106</v>
      </c>
      <c r="H145" s="20">
        <v>123</v>
      </c>
      <c r="I145" s="33">
        <v>28565</v>
      </c>
      <c r="J145" s="21">
        <v>295.76</v>
      </c>
      <c r="K145" s="6">
        <v>632.30999999999995</v>
      </c>
      <c r="L145" s="6">
        <v>1507.83</v>
      </c>
      <c r="M145" s="11">
        <v>663.89</v>
      </c>
      <c r="N145" s="23">
        <v>2495</v>
      </c>
      <c r="O145" s="35">
        <v>17.28</v>
      </c>
      <c r="P145" s="6">
        <v>247.00980000000001</v>
      </c>
      <c r="Q145" s="25">
        <v>7457</v>
      </c>
      <c r="R145" s="6">
        <v>4741.5330000000004</v>
      </c>
      <c r="S145" s="6">
        <v>114900</v>
      </c>
      <c r="T145" s="6">
        <v>1803</v>
      </c>
      <c r="U145" s="6">
        <v>502.09750000000003</v>
      </c>
      <c r="V145" s="11">
        <v>2.15</v>
      </c>
      <c r="W145" s="6">
        <f>0+1</f>
        <v>1</v>
      </c>
      <c r="X145" s="14">
        <v>701913</v>
      </c>
      <c r="Y145" s="20">
        <v>10</v>
      </c>
      <c r="Z145" s="27">
        <v>144.45699999999999</v>
      </c>
      <c r="AA145" s="14">
        <v>305</v>
      </c>
      <c r="AB145" s="15">
        <v>0.11993469785575049</v>
      </c>
      <c r="AC145" s="13">
        <v>67.043478260869563</v>
      </c>
      <c r="AD145" s="15">
        <v>0.10881421024208565</v>
      </c>
      <c r="AE145" s="28">
        <v>0.55603982878924862</v>
      </c>
      <c r="AF145" s="6">
        <v>0.33896714838608788</v>
      </c>
    </row>
    <row r="146" spans="1:32" ht="15.75" x14ac:dyDescent="0.2">
      <c r="A146" s="12" t="s">
        <v>22</v>
      </c>
      <c r="B146" s="6">
        <v>2014</v>
      </c>
      <c r="C146" s="18">
        <v>0.92768810725466333</v>
      </c>
      <c r="D146" s="19">
        <v>133</v>
      </c>
      <c r="E146" s="19">
        <v>352</v>
      </c>
      <c r="F146" s="11">
        <v>71</v>
      </c>
      <c r="G146" s="20">
        <v>18</v>
      </c>
      <c r="H146" s="20">
        <v>21</v>
      </c>
      <c r="I146" s="33">
        <v>4722.99</v>
      </c>
      <c r="J146" s="21">
        <v>66.14</v>
      </c>
      <c r="K146" s="6">
        <v>65.69</v>
      </c>
      <c r="L146" s="6">
        <v>156.91</v>
      </c>
      <c r="M146" s="11">
        <v>1672.97</v>
      </c>
      <c r="N146" s="23">
        <v>468.65</v>
      </c>
      <c r="O146" s="35">
        <v>2.66</v>
      </c>
      <c r="P146" s="6">
        <v>112.21720000000001</v>
      </c>
      <c r="Q146" s="25">
        <v>3805</v>
      </c>
      <c r="R146" s="6">
        <v>693.73400000000004</v>
      </c>
      <c r="S146" s="6">
        <v>26002</v>
      </c>
      <c r="T146" s="6">
        <v>2448</v>
      </c>
      <c r="U146" s="6">
        <v>139.42949999999999</v>
      </c>
      <c r="V146" s="11">
        <v>1.83</v>
      </c>
      <c r="W146" s="6">
        <f>0+1</f>
        <v>1</v>
      </c>
      <c r="X146" s="14">
        <v>180565</v>
      </c>
      <c r="Y146" s="26">
        <v>1</v>
      </c>
      <c r="Z146" s="27">
        <v>60.610999999999997</v>
      </c>
      <c r="AA146" s="14">
        <v>62</v>
      </c>
      <c r="AB146" s="15">
        <v>0.37581003861003859</v>
      </c>
      <c r="AC146" s="13">
        <v>65.882352941176478</v>
      </c>
      <c r="AD146" s="15">
        <v>0.15118292272727271</v>
      </c>
      <c r="AE146" s="28">
        <v>0.33703220536452455</v>
      </c>
      <c r="AF146" s="6">
        <v>0.19185606060606061</v>
      </c>
    </row>
    <row r="147" spans="1:32" ht="15.75" x14ac:dyDescent="0.2">
      <c r="A147" s="12" t="s">
        <v>23</v>
      </c>
      <c r="B147" s="6">
        <v>2014</v>
      </c>
      <c r="C147" s="18">
        <v>1.9355312540481093</v>
      </c>
      <c r="D147" s="19">
        <v>236</v>
      </c>
      <c r="E147" s="19">
        <v>504</v>
      </c>
      <c r="F147" s="11">
        <v>512</v>
      </c>
      <c r="G147" s="20">
        <v>78</v>
      </c>
      <c r="H147" s="20">
        <v>41</v>
      </c>
      <c r="I147" s="34">
        <f>基础数据!I116*1.1081</f>
        <v>35370.595670221002</v>
      </c>
      <c r="J147" s="21">
        <v>126.36</v>
      </c>
      <c r="K147" s="6">
        <v>382.16</v>
      </c>
      <c r="L147" s="6">
        <v>2153.9699999999998</v>
      </c>
      <c r="M147" s="11">
        <v>1557.48</v>
      </c>
      <c r="N147" s="30">
        <v>1999.4151778070004</v>
      </c>
      <c r="O147" s="35">
        <v>13.544</v>
      </c>
      <c r="P147" s="6">
        <v>334.68669999999997</v>
      </c>
      <c r="Q147" s="25">
        <v>5702</v>
      </c>
      <c r="R147" s="6">
        <v>1781.24</v>
      </c>
      <c r="S147" s="6">
        <v>127392</v>
      </c>
      <c r="T147" s="6">
        <v>1657.25</v>
      </c>
      <c r="U147" s="6">
        <v>417.90309999999999</v>
      </c>
      <c r="V147" s="11">
        <v>2.29</v>
      </c>
      <c r="W147" s="6">
        <f>0+6</f>
        <v>6</v>
      </c>
      <c r="X147" s="14">
        <v>691555</v>
      </c>
      <c r="Y147" s="20">
        <v>1</v>
      </c>
      <c r="Z147" s="27">
        <v>133.28899999999999</v>
      </c>
      <c r="AA147" s="14">
        <v>1120</v>
      </c>
      <c r="AB147" s="15">
        <v>0.20609840848806366</v>
      </c>
      <c r="AC147" s="13">
        <v>344.59295261239367</v>
      </c>
      <c r="AD147" s="15">
        <v>0.10558807301587302</v>
      </c>
      <c r="AE147" s="28">
        <v>0.51896998970773789</v>
      </c>
      <c r="AF147" s="6">
        <v>0.24819371143982752</v>
      </c>
    </row>
    <row r="148" spans="1:32" ht="15.75" x14ac:dyDescent="0.2">
      <c r="A148" s="12" t="s">
        <v>24</v>
      </c>
      <c r="B148" s="6">
        <v>2014</v>
      </c>
      <c r="C148" s="18">
        <v>3.2317782685306424</v>
      </c>
      <c r="D148" s="19">
        <v>388</v>
      </c>
      <c r="E148" s="19">
        <v>457</v>
      </c>
      <c r="F148" s="11">
        <v>492</v>
      </c>
      <c r="G148" s="20">
        <v>206</v>
      </c>
      <c r="H148" s="20">
        <v>207</v>
      </c>
      <c r="I148" s="33">
        <v>53549.69</v>
      </c>
      <c r="J148" s="21">
        <v>240.17</v>
      </c>
      <c r="K148" s="6">
        <v>992.88</v>
      </c>
      <c r="L148" s="6">
        <v>5329.16</v>
      </c>
      <c r="M148" s="11">
        <v>1887.34</v>
      </c>
      <c r="N148" s="23">
        <v>4838.34</v>
      </c>
      <c r="O148" s="23">
        <v>8.57</v>
      </c>
      <c r="P148" s="6">
        <v>822.51089999999999</v>
      </c>
      <c r="Q148" s="25">
        <v>14458</v>
      </c>
      <c r="R148" s="6">
        <v>3976.0050000000001</v>
      </c>
      <c r="S148" s="6">
        <v>309742</v>
      </c>
      <c r="T148" s="6">
        <v>3751.8</v>
      </c>
      <c r="U148" s="6">
        <v>1026.9734000000001</v>
      </c>
      <c r="V148" s="11">
        <v>2.17</v>
      </c>
      <c r="W148" s="6">
        <f>0+2</f>
        <v>2</v>
      </c>
      <c r="X148" s="14">
        <v>1328329</v>
      </c>
      <c r="Y148" s="20">
        <v>6</v>
      </c>
      <c r="Z148" s="27">
        <v>349.14600000000002</v>
      </c>
      <c r="AA148" s="14">
        <v>1547</v>
      </c>
      <c r="AB148" s="15">
        <v>0.15293371369294606</v>
      </c>
      <c r="AC148" s="13">
        <v>87.0625</v>
      </c>
      <c r="AD148" s="15">
        <v>0.12650392778993436</v>
      </c>
      <c r="AE148" s="28">
        <v>0.3890100333940128</v>
      </c>
      <c r="AF148" s="6">
        <v>0.30824399866391888</v>
      </c>
    </row>
    <row r="149" spans="1:32" ht="15.75" x14ac:dyDescent="0.2">
      <c r="A149" s="12" t="s">
        <v>25</v>
      </c>
      <c r="B149" s="6">
        <v>2014</v>
      </c>
      <c r="C149" s="18">
        <v>1.1438891211965492</v>
      </c>
      <c r="D149" s="19">
        <v>282</v>
      </c>
      <c r="E149" s="19">
        <v>299</v>
      </c>
      <c r="F149" s="11">
        <v>105</v>
      </c>
      <c r="G149" s="20">
        <v>74</v>
      </c>
      <c r="H149" s="20">
        <v>98</v>
      </c>
      <c r="I149" s="33">
        <v>32049.439999999999</v>
      </c>
      <c r="J149" s="21">
        <v>65.31</v>
      </c>
      <c r="K149" s="6">
        <v>290.54000000000002</v>
      </c>
      <c r="L149" s="6">
        <v>1293.33</v>
      </c>
      <c r="M149" s="11">
        <v>611.38</v>
      </c>
      <c r="N149" s="23">
        <v>2882.66</v>
      </c>
      <c r="O149" s="35">
        <v>1.8879999999999999</v>
      </c>
      <c r="P149" s="6">
        <v>301.1721</v>
      </c>
      <c r="Q149" s="25">
        <v>5755</v>
      </c>
      <c r="R149" s="6">
        <v>2373.1010000000001</v>
      </c>
      <c r="S149" s="6">
        <v>179079</v>
      </c>
      <c r="T149" s="6">
        <v>1420.68</v>
      </c>
      <c r="U149" s="6">
        <v>381.67129999999997</v>
      </c>
      <c r="V149" s="11">
        <v>2.17</v>
      </c>
      <c r="W149" s="6">
        <f>0+9</f>
        <v>9</v>
      </c>
      <c r="X149" s="14">
        <v>460401</v>
      </c>
      <c r="Y149" s="20">
        <v>2</v>
      </c>
      <c r="Z149" s="27">
        <v>105.913</v>
      </c>
      <c r="AA149" s="14">
        <v>385</v>
      </c>
      <c r="AB149" s="15">
        <v>0.10065668103448276</v>
      </c>
      <c r="AC149" s="13">
        <v>86.058823529411768</v>
      </c>
      <c r="AD149" s="15">
        <v>6.8914544481605347E-2</v>
      </c>
      <c r="AE149" s="28">
        <v>0.37096548860344197</v>
      </c>
      <c r="AF149" s="6">
        <v>0.40740250970682573</v>
      </c>
    </row>
    <row r="150" spans="1:32" ht="15.75" x14ac:dyDescent="0.2">
      <c r="A150" s="12" t="s">
        <v>26</v>
      </c>
      <c r="B150" s="6">
        <v>2014</v>
      </c>
      <c r="C150" s="18">
        <v>1.8904739600640421</v>
      </c>
      <c r="D150" s="19">
        <v>624</v>
      </c>
      <c r="E150" s="19">
        <v>704</v>
      </c>
      <c r="F150" s="11">
        <v>284</v>
      </c>
      <c r="G150" s="20">
        <v>86</v>
      </c>
      <c r="H150" s="20">
        <v>148</v>
      </c>
      <c r="I150" s="33">
        <v>28116.49</v>
      </c>
      <c r="J150" s="21">
        <v>286.56</v>
      </c>
      <c r="K150" s="6">
        <v>512.25</v>
      </c>
      <c r="L150" s="6">
        <v>1678.7</v>
      </c>
      <c r="M150" s="11">
        <v>2605.5700000000002</v>
      </c>
      <c r="N150" s="23">
        <v>2516.87</v>
      </c>
      <c r="O150" s="35">
        <v>24.21</v>
      </c>
      <c r="P150" s="6">
        <v>462.6891</v>
      </c>
      <c r="Q150" s="25">
        <v>7693</v>
      </c>
      <c r="R150" s="6">
        <v>2915.9140000000002</v>
      </c>
      <c r="S150" s="6">
        <v>230398</v>
      </c>
      <c r="T150" s="6">
        <v>1104.0999999999999</v>
      </c>
      <c r="U150" s="6">
        <v>566.84849999999994</v>
      </c>
      <c r="V150" s="11">
        <v>2.87</v>
      </c>
      <c r="W150" s="6">
        <f>0+1</f>
        <v>1</v>
      </c>
      <c r="X150" s="14">
        <v>577044</v>
      </c>
      <c r="Y150" s="20">
        <v>9</v>
      </c>
      <c r="Z150" s="27">
        <v>174.86199999999999</v>
      </c>
      <c r="AA150" s="14">
        <v>361</v>
      </c>
      <c r="AB150" s="15">
        <v>0.13544376130198915</v>
      </c>
      <c r="AC150" s="13">
        <v>51.763157894736842</v>
      </c>
      <c r="AD150" s="15">
        <v>0.22498039446022727</v>
      </c>
      <c r="AE150" s="28">
        <v>0.57870844958631362</v>
      </c>
      <c r="AF150" s="6">
        <v>0.32005138610414086</v>
      </c>
    </row>
    <row r="151" spans="1:32" ht="15.75" x14ac:dyDescent="0.2">
      <c r="A151" s="12" t="s">
        <v>27</v>
      </c>
      <c r="B151" s="6">
        <v>2014</v>
      </c>
      <c r="C151" s="18">
        <v>0.45386907033297025</v>
      </c>
      <c r="D151" s="19">
        <v>113</v>
      </c>
      <c r="E151" s="19">
        <v>102</v>
      </c>
      <c r="F151" s="11">
        <v>88</v>
      </c>
      <c r="G151" s="20">
        <v>4</v>
      </c>
      <c r="H151" s="20">
        <v>82</v>
      </c>
      <c r="I151" s="33">
        <v>1528.701</v>
      </c>
      <c r="J151" s="21">
        <v>24.44</v>
      </c>
      <c r="K151" s="6">
        <v>35.97</v>
      </c>
      <c r="L151" s="6">
        <v>37.799999999999997</v>
      </c>
      <c r="M151" s="11">
        <v>411.59</v>
      </c>
      <c r="N151" s="23">
        <v>194.9992</v>
      </c>
      <c r="O151" s="23">
        <v>1.4469000000000001</v>
      </c>
      <c r="P151" s="6">
        <v>58.682400000000001</v>
      </c>
      <c r="Q151" s="25">
        <v>285</v>
      </c>
      <c r="R151" s="6">
        <v>786.34500000000003</v>
      </c>
      <c r="S151" s="6">
        <v>75470</v>
      </c>
      <c r="T151" s="6">
        <v>315.14</v>
      </c>
      <c r="U151" s="6">
        <v>47.825400000000002</v>
      </c>
      <c r="V151" s="11">
        <v>4.51</v>
      </c>
      <c r="W151" s="6">
        <v>0</v>
      </c>
      <c r="X151" s="14">
        <v>33474</v>
      </c>
      <c r="Y151" s="20">
        <v>1</v>
      </c>
      <c r="Z151" s="27">
        <v>50.826000000000001</v>
      </c>
      <c r="AA151" s="14">
        <v>10</v>
      </c>
      <c r="AB151" s="15">
        <v>0.11075172413793104</v>
      </c>
      <c r="AC151" s="13">
        <v>0.6333333333333333</v>
      </c>
      <c r="AD151" s="15">
        <v>2.8306204901960782E-2</v>
      </c>
      <c r="AE151" s="28">
        <v>0.98843288488137904</v>
      </c>
      <c r="AF151" s="6">
        <v>0.29356741977262918</v>
      </c>
    </row>
    <row r="152" spans="1:32" ht="15.75" x14ac:dyDescent="0.2">
      <c r="A152" s="12" t="s">
        <v>28</v>
      </c>
      <c r="B152" s="6">
        <v>2014</v>
      </c>
      <c r="C152" s="18">
        <v>2.1170171481188613</v>
      </c>
      <c r="D152" s="19">
        <v>325</v>
      </c>
      <c r="E152" s="19">
        <v>687</v>
      </c>
      <c r="F152" s="11">
        <v>143</v>
      </c>
      <c r="G152" s="20">
        <v>238</v>
      </c>
      <c r="H152" s="20">
        <v>122</v>
      </c>
      <c r="I152" s="33">
        <v>32953</v>
      </c>
      <c r="J152" s="21">
        <v>266.3</v>
      </c>
      <c r="K152" s="6">
        <v>256.86</v>
      </c>
      <c r="L152" s="6">
        <v>3830.77</v>
      </c>
      <c r="M152" s="11">
        <v>2110.11</v>
      </c>
      <c r="N152" s="23">
        <v>2435</v>
      </c>
      <c r="O152" s="23">
        <v>14.163</v>
      </c>
      <c r="P152" s="6">
        <v>217.87909999999999</v>
      </c>
      <c r="Q152" s="25">
        <v>11116</v>
      </c>
      <c r="R152" s="6">
        <v>4524.1170000000002</v>
      </c>
      <c r="S152" s="6">
        <v>167145</v>
      </c>
      <c r="T152" s="6">
        <v>1020</v>
      </c>
      <c r="U152" s="6">
        <v>566.60440000000006</v>
      </c>
      <c r="V152" s="11">
        <v>4.3</v>
      </c>
      <c r="W152" s="6">
        <f>0+6</f>
        <v>6</v>
      </c>
      <c r="X152" s="14">
        <v>1099613</v>
      </c>
      <c r="Y152" s="20">
        <v>11</v>
      </c>
      <c r="Z152" s="27">
        <v>193.209</v>
      </c>
      <c r="AA152" s="14">
        <v>968</v>
      </c>
      <c r="AB152" s="15">
        <v>0.14612924791086351</v>
      </c>
      <c r="AC152" s="13">
        <v>133.78947368421052</v>
      </c>
      <c r="AD152" s="15">
        <v>6.5956169577874812E-2</v>
      </c>
      <c r="AE152" s="28">
        <v>0.44777290532839642</v>
      </c>
      <c r="AF152" s="6">
        <v>0.22458197108317821</v>
      </c>
    </row>
    <row r="153" spans="1:32" ht="15.75" x14ac:dyDescent="0.2">
      <c r="A153" s="12" t="s">
        <v>29</v>
      </c>
      <c r="B153" s="6">
        <v>2014</v>
      </c>
      <c r="C153" s="18">
        <v>1.3429529125908104</v>
      </c>
      <c r="D153" s="19">
        <v>313</v>
      </c>
      <c r="E153" s="19">
        <v>423</v>
      </c>
      <c r="F153" s="11">
        <v>190</v>
      </c>
      <c r="G153" s="20">
        <v>147</v>
      </c>
      <c r="H153" s="20">
        <v>103</v>
      </c>
      <c r="I153" s="33">
        <v>12660.2</v>
      </c>
      <c r="J153" s="21">
        <v>4.88</v>
      </c>
      <c r="K153" s="6">
        <v>205.76</v>
      </c>
      <c r="L153" s="6">
        <v>2007.79</v>
      </c>
      <c r="M153" s="11">
        <v>2149.94</v>
      </c>
      <c r="N153" s="23">
        <v>779.6</v>
      </c>
      <c r="O153" s="35">
        <v>0.1017</v>
      </c>
      <c r="P153" s="6">
        <v>148.90818999999999</v>
      </c>
      <c r="Q153" s="25">
        <v>5410</v>
      </c>
      <c r="R153" s="6">
        <v>3403.4349999999999</v>
      </c>
      <c r="S153" s="6">
        <v>138084</v>
      </c>
      <c r="T153" s="6">
        <v>866</v>
      </c>
      <c r="U153" s="6">
        <v>277.52030000000002</v>
      </c>
      <c r="V153" s="11">
        <v>2.5</v>
      </c>
      <c r="W153" s="6">
        <f>0+2</f>
        <v>2</v>
      </c>
      <c r="X153" s="14">
        <v>452300</v>
      </c>
      <c r="Y153" s="20">
        <v>1</v>
      </c>
      <c r="Z153" s="27">
        <v>110.71</v>
      </c>
      <c r="AA153" s="14">
        <v>339</v>
      </c>
      <c r="AB153" s="15">
        <v>0.12877</v>
      </c>
      <c r="AC153" s="13">
        <v>23.358974358974358</v>
      </c>
      <c r="AD153" s="15">
        <v>2.6372444917257681E-2</v>
      </c>
      <c r="AE153" s="28">
        <v>0.32486502142412926</v>
      </c>
      <c r="AF153" s="6">
        <v>0.19204450351991337</v>
      </c>
    </row>
    <row r="154" spans="1:32" ht="15.75" x14ac:dyDescent="0.2">
      <c r="A154" s="12" t="s">
        <v>30</v>
      </c>
      <c r="B154" s="6">
        <v>2014</v>
      </c>
      <c r="C154" s="18">
        <v>0.63631715274365341</v>
      </c>
      <c r="D154" s="19">
        <v>144</v>
      </c>
      <c r="E154" s="19">
        <v>237</v>
      </c>
      <c r="F154" s="11">
        <v>64</v>
      </c>
      <c r="G154" s="20">
        <v>22</v>
      </c>
      <c r="H154" s="20">
        <v>55</v>
      </c>
      <c r="I154" s="33">
        <v>2000.4</v>
      </c>
      <c r="J154" s="21">
        <v>5.15</v>
      </c>
      <c r="K154" s="6">
        <v>80.33</v>
      </c>
      <c r="L154" s="6">
        <v>232.57</v>
      </c>
      <c r="M154" s="11">
        <v>261.35000000000002</v>
      </c>
      <c r="N154" s="24">
        <v>200</v>
      </c>
      <c r="O154" s="35">
        <v>0.24740000000000001</v>
      </c>
      <c r="P154" s="6">
        <v>40.013100000000001</v>
      </c>
      <c r="Q154" s="25">
        <v>809</v>
      </c>
      <c r="R154" s="6">
        <v>2124.6030000000001</v>
      </c>
      <c r="S154" s="6">
        <v>72703</v>
      </c>
      <c r="T154" s="6">
        <v>410</v>
      </c>
      <c r="U154" s="6">
        <v>80.745500000000007</v>
      </c>
      <c r="V154" s="11">
        <v>4.04</v>
      </c>
      <c r="W154" s="6">
        <v>0</v>
      </c>
      <c r="X154" s="14">
        <v>52907</v>
      </c>
      <c r="Y154" s="20">
        <v>1</v>
      </c>
      <c r="Z154" s="27">
        <v>63.783999999999999</v>
      </c>
      <c r="AA154" s="14">
        <v>40</v>
      </c>
      <c r="AB154" s="15">
        <v>0.11209859154929577</v>
      </c>
      <c r="AC154" s="13">
        <v>2.0833333333333335</v>
      </c>
      <c r="AD154" s="15">
        <v>2.917232362869198E-2</v>
      </c>
      <c r="AE154" s="28">
        <v>0.36836413739516716</v>
      </c>
      <c r="AF154" s="6">
        <v>0.13093077521389682</v>
      </c>
    </row>
    <row r="155" spans="1:32" ht="15.75" x14ac:dyDescent="0.2">
      <c r="A155" s="12" t="s">
        <v>31</v>
      </c>
      <c r="B155" s="6">
        <v>2014</v>
      </c>
      <c r="C155" s="18">
        <v>0.67033628524881161</v>
      </c>
      <c r="D155" s="19">
        <v>90</v>
      </c>
      <c r="E155" s="19">
        <v>114</v>
      </c>
      <c r="F155" s="11">
        <v>31</v>
      </c>
      <c r="G155" s="20">
        <v>12</v>
      </c>
      <c r="H155" s="20">
        <v>26</v>
      </c>
      <c r="I155" s="33">
        <v>1671.62</v>
      </c>
      <c r="J155" s="21">
        <v>3.37</v>
      </c>
      <c r="K155" s="6">
        <v>155.41</v>
      </c>
      <c r="L155" s="6">
        <v>128.22999999999999</v>
      </c>
      <c r="M155" s="11">
        <v>414.3</v>
      </c>
      <c r="N155" s="23">
        <v>141.56</v>
      </c>
      <c r="O155" s="35">
        <v>0.18</v>
      </c>
      <c r="P155" s="6">
        <v>75.661500000000004</v>
      </c>
      <c r="Q155" s="25">
        <v>1431</v>
      </c>
      <c r="R155" s="6">
        <v>1289.4690000000001</v>
      </c>
      <c r="S155" s="6">
        <v>31276</v>
      </c>
      <c r="T155" s="6">
        <v>245.6</v>
      </c>
      <c r="U155" s="6">
        <v>102.6331</v>
      </c>
      <c r="V155" s="11">
        <v>2.5099999999999998</v>
      </c>
      <c r="W155" s="6">
        <f>0+1</f>
        <v>1</v>
      </c>
      <c r="X155" s="14">
        <v>111432</v>
      </c>
      <c r="Y155" s="20">
        <v>2</v>
      </c>
      <c r="Z155" s="27">
        <v>46.670999999999999</v>
      </c>
      <c r="AA155" s="14">
        <v>79</v>
      </c>
      <c r="AB155" s="15">
        <v>0.10461499999999999</v>
      </c>
      <c r="AC155" s="13">
        <v>41.969696969696969</v>
      </c>
      <c r="AD155" s="15">
        <v>8.3926181578947365E-2</v>
      </c>
      <c r="AE155" s="28">
        <v>0.18233497913678054</v>
      </c>
      <c r="AF155" s="6">
        <v>8.5814742967992241E-2</v>
      </c>
    </row>
    <row r="156" spans="1:32" ht="15.75" x14ac:dyDescent="0.2">
      <c r="A156" s="12" t="s">
        <v>32</v>
      </c>
      <c r="B156" s="6">
        <v>2014</v>
      </c>
      <c r="C156" s="18">
        <v>2.620296461473349</v>
      </c>
      <c r="D156" s="19">
        <v>366</v>
      </c>
      <c r="E156" s="19">
        <v>430</v>
      </c>
      <c r="F156" s="11">
        <v>122</v>
      </c>
      <c r="G156" s="20">
        <v>82</v>
      </c>
      <c r="H156" s="20">
        <v>117</v>
      </c>
      <c r="I156" s="33">
        <v>4803</v>
      </c>
      <c r="J156" s="21">
        <v>54.01</v>
      </c>
      <c r="K156" s="6">
        <v>312.31</v>
      </c>
      <c r="L156" s="6">
        <v>652.34</v>
      </c>
      <c r="M156" s="11">
        <v>923.15</v>
      </c>
      <c r="N156" s="23">
        <v>619.53</v>
      </c>
      <c r="O156" s="35">
        <v>4.9703999999999997</v>
      </c>
      <c r="P156" s="6">
        <v>151.49055999999999</v>
      </c>
      <c r="Q156" s="25">
        <v>3282</v>
      </c>
      <c r="R156" s="6">
        <v>5462.8280000000004</v>
      </c>
      <c r="S156" s="6">
        <v>175468</v>
      </c>
      <c r="T156" s="6">
        <v>727</v>
      </c>
      <c r="U156" s="6">
        <v>349.25799999999998</v>
      </c>
      <c r="V156" s="11">
        <v>3.36</v>
      </c>
      <c r="W156" s="6">
        <f>0+1</f>
        <v>1</v>
      </c>
      <c r="X156" s="14">
        <v>290418</v>
      </c>
      <c r="Y156" s="20">
        <v>2</v>
      </c>
      <c r="Z156" s="27">
        <v>148.97499999999999</v>
      </c>
      <c r="AA156" s="14">
        <v>81</v>
      </c>
      <c r="AB156" s="15">
        <v>0.12129999999999999</v>
      </c>
      <c r="AC156" s="13">
        <v>4.8</v>
      </c>
      <c r="AD156" s="15">
        <v>4.741875488372093E-2</v>
      </c>
      <c r="AE156" s="28">
        <v>0.1306506705527625</v>
      </c>
      <c r="AF156" s="6">
        <v>0.13895432101404356</v>
      </c>
    </row>
    <row r="157" spans="1:32" ht="15.75" x14ac:dyDescent="0.2">
      <c r="A157" s="12" t="s">
        <v>2</v>
      </c>
      <c r="B157" s="6">
        <v>2015</v>
      </c>
      <c r="C157" s="18">
        <v>2.3712978021219762</v>
      </c>
      <c r="D157" s="19">
        <v>509</v>
      </c>
      <c r="E157" s="19">
        <v>1397</v>
      </c>
      <c r="F157" s="11">
        <v>395</v>
      </c>
      <c r="G157" s="20">
        <v>40</v>
      </c>
      <c r="H157" s="20">
        <v>20</v>
      </c>
      <c r="I157" s="33">
        <v>27279</v>
      </c>
      <c r="J157" s="21">
        <v>419.96</v>
      </c>
      <c r="K157" s="6">
        <v>138.34</v>
      </c>
      <c r="L157" s="6">
        <v>579.29</v>
      </c>
      <c r="M157" s="11">
        <v>1085.18</v>
      </c>
      <c r="N157" s="23">
        <v>4320</v>
      </c>
      <c r="O157" s="35">
        <v>46.1</v>
      </c>
      <c r="P157" s="6">
        <v>6400.5756000000001</v>
      </c>
      <c r="Q157" s="25">
        <v>35067</v>
      </c>
      <c r="R157" s="6">
        <v>1284.7529999999999</v>
      </c>
      <c r="S157" s="6">
        <v>21885</v>
      </c>
      <c r="T157" s="6">
        <v>7172</v>
      </c>
      <c r="U157" s="6">
        <v>1181.8751999999999</v>
      </c>
      <c r="V157" s="11">
        <v>2.88</v>
      </c>
      <c r="W157" s="11">
        <f>0+6</f>
        <v>6</v>
      </c>
      <c r="X157" s="14">
        <v>603557</v>
      </c>
      <c r="Y157" s="26">
        <v>2</v>
      </c>
      <c r="Z157" s="27">
        <v>275.83199999999999</v>
      </c>
      <c r="AA157" s="14">
        <v>1408</v>
      </c>
      <c r="AB157" s="15">
        <v>0.34707811550151974</v>
      </c>
      <c r="AC157" s="13">
        <v>1168.452380952381</v>
      </c>
      <c r="AD157" s="15">
        <v>0.50843297394416609</v>
      </c>
      <c r="AE157" s="28">
        <v>0.4407201328682665</v>
      </c>
      <c r="AF157" s="6">
        <v>0.63961237296606877</v>
      </c>
    </row>
    <row r="158" spans="1:32" ht="15.75" x14ac:dyDescent="0.2">
      <c r="A158" s="12" t="s">
        <v>3</v>
      </c>
      <c r="B158" s="6">
        <v>2015</v>
      </c>
      <c r="C158" s="18">
        <v>0.79725978434982103</v>
      </c>
      <c r="D158" s="19">
        <v>87</v>
      </c>
      <c r="E158" s="19">
        <v>400</v>
      </c>
      <c r="F158" s="11">
        <v>86</v>
      </c>
      <c r="G158" s="20">
        <v>22</v>
      </c>
      <c r="H158" s="20">
        <v>19</v>
      </c>
      <c r="I158" s="33">
        <v>17058.7</v>
      </c>
      <c r="J158" s="21">
        <v>78.48</v>
      </c>
      <c r="K158" s="6">
        <v>116.74</v>
      </c>
      <c r="L158" s="6">
        <v>1002.66</v>
      </c>
      <c r="M158" s="11">
        <v>672.63</v>
      </c>
      <c r="N158" s="30">
        <v>2466.8048042720166</v>
      </c>
      <c r="O158" s="24">
        <v>32.981099999999998</v>
      </c>
      <c r="P158" s="6">
        <v>469.827</v>
      </c>
      <c r="Q158" s="25">
        <v>6360</v>
      </c>
      <c r="R158" s="6">
        <v>1043.7429999999999</v>
      </c>
      <c r="S158" s="6">
        <v>16550</v>
      </c>
      <c r="T158" s="6">
        <v>1503</v>
      </c>
      <c r="U158" s="6">
        <v>321.04669999999999</v>
      </c>
      <c r="V158" s="11">
        <v>1.52</v>
      </c>
      <c r="W158" s="11">
        <f>0+5</f>
        <v>5</v>
      </c>
      <c r="X158" s="14">
        <v>512854</v>
      </c>
      <c r="Y158" s="20">
        <v>1</v>
      </c>
      <c r="Z158" s="27">
        <v>153.744</v>
      </c>
      <c r="AA158" s="14">
        <v>378</v>
      </c>
      <c r="AB158" s="15">
        <v>0.16680394736842105</v>
      </c>
      <c r="AC158" s="13">
        <v>1073.6363636363635</v>
      </c>
      <c r="AD158" s="15">
        <v>0.10255025999999999</v>
      </c>
      <c r="AE158" s="28">
        <v>0.93418330965410401</v>
      </c>
      <c r="AF158" s="6">
        <v>0.3299190590172551</v>
      </c>
    </row>
    <row r="159" spans="1:32" ht="15.75" x14ac:dyDescent="0.2">
      <c r="A159" s="12" t="s">
        <v>4</v>
      </c>
      <c r="B159" s="6">
        <v>2015</v>
      </c>
      <c r="C159" s="18">
        <v>2.6075133262996721</v>
      </c>
      <c r="D159" s="19">
        <v>377</v>
      </c>
      <c r="E159" s="19">
        <v>1360</v>
      </c>
      <c r="F159" s="11">
        <v>596</v>
      </c>
      <c r="G159" s="20">
        <v>107</v>
      </c>
      <c r="H159" s="20">
        <v>180</v>
      </c>
      <c r="I159" s="33">
        <v>37059.96</v>
      </c>
      <c r="J159" s="21">
        <v>76.64</v>
      </c>
      <c r="K159" s="6">
        <v>491.37</v>
      </c>
      <c r="L159" s="6">
        <v>2645.6</v>
      </c>
      <c r="M159" s="11">
        <v>4559.0200000000004</v>
      </c>
      <c r="N159" s="30">
        <v>3395.6</v>
      </c>
      <c r="O159" s="24">
        <v>6.21</v>
      </c>
      <c r="P159" s="6">
        <v>246.88759999999999</v>
      </c>
      <c r="Q159" s="25">
        <v>10764</v>
      </c>
      <c r="R159" s="6">
        <v>6958.1059999999998</v>
      </c>
      <c r="S159" s="6">
        <v>184553</v>
      </c>
      <c r="T159" s="6">
        <v>358</v>
      </c>
      <c r="U159" s="6">
        <v>997.9348</v>
      </c>
      <c r="V159" s="11">
        <v>3.72</v>
      </c>
      <c r="W159" s="11">
        <f>0+10</f>
        <v>10</v>
      </c>
      <c r="X159" s="14">
        <v>1179172</v>
      </c>
      <c r="Y159" s="20">
        <v>12</v>
      </c>
      <c r="Z159" s="27">
        <v>185.34800000000001</v>
      </c>
      <c r="AA159" s="14">
        <v>440</v>
      </c>
      <c r="AB159" s="15">
        <v>0.13795441176470591</v>
      </c>
      <c r="AC159" s="13">
        <v>125.73684210526316</v>
      </c>
      <c r="AD159" s="15">
        <v>2.5175396544117646E-2</v>
      </c>
      <c r="AE159" s="28">
        <v>0.69708925039969361</v>
      </c>
      <c r="AF159" s="6">
        <v>0.25824760099870647</v>
      </c>
    </row>
    <row r="160" spans="1:32" ht="15.75" x14ac:dyDescent="0.2">
      <c r="A160" s="12" t="s">
        <v>5</v>
      </c>
      <c r="B160" s="6">
        <v>2015</v>
      </c>
      <c r="C160" s="18">
        <v>2.0318071401030067</v>
      </c>
      <c r="D160" s="19">
        <v>196</v>
      </c>
      <c r="E160" s="19">
        <v>783</v>
      </c>
      <c r="F160" s="11">
        <v>456</v>
      </c>
      <c r="G160" s="20">
        <v>100</v>
      </c>
      <c r="H160" s="20">
        <v>131</v>
      </c>
      <c r="I160" s="33">
        <v>36007</v>
      </c>
      <c r="J160" s="21">
        <v>59.38</v>
      </c>
      <c r="K160" s="6">
        <v>295.27999999999997</v>
      </c>
      <c r="L160" s="6">
        <v>1465.58</v>
      </c>
      <c r="M160" s="11">
        <v>3951.5</v>
      </c>
      <c r="N160" s="24">
        <v>3428.91</v>
      </c>
      <c r="O160" s="36">
        <v>3</v>
      </c>
      <c r="P160" s="6">
        <v>176.035</v>
      </c>
      <c r="Q160" s="25">
        <v>7713</v>
      </c>
      <c r="R160" s="6">
        <v>5085.7759999999998</v>
      </c>
      <c r="S160" s="6">
        <v>140960</v>
      </c>
      <c r="T160" s="6">
        <v>1088.8</v>
      </c>
      <c r="U160" s="6">
        <v>515.93079999999998</v>
      </c>
      <c r="V160" s="11">
        <v>2.93</v>
      </c>
      <c r="W160" s="11">
        <f>0+3</f>
        <v>3</v>
      </c>
      <c r="X160" s="14">
        <v>740245</v>
      </c>
      <c r="Y160" s="20">
        <v>31</v>
      </c>
      <c r="Z160" s="27">
        <v>182.00700000000001</v>
      </c>
      <c r="AA160" s="14">
        <v>469</v>
      </c>
      <c r="AB160" s="15">
        <v>8.8991935483870965E-2</v>
      </c>
      <c r="AC160" s="13">
        <v>136.93333333333334</v>
      </c>
      <c r="AD160" s="15">
        <v>7.460408531289911E-2</v>
      </c>
      <c r="AE160" s="28">
        <v>1.217978990586958</v>
      </c>
      <c r="AF160" s="6">
        <v>0.47198871881930943</v>
      </c>
    </row>
    <row r="161" spans="1:32" ht="15.75" x14ac:dyDescent="0.2">
      <c r="A161" s="12" t="s">
        <v>6</v>
      </c>
      <c r="B161" s="6">
        <v>2015</v>
      </c>
      <c r="C161" s="37">
        <v>1.5037873026480448</v>
      </c>
      <c r="D161" s="19">
        <v>278</v>
      </c>
      <c r="E161" s="19">
        <v>953</v>
      </c>
      <c r="F161" s="11">
        <v>175</v>
      </c>
      <c r="G161" s="20">
        <v>84</v>
      </c>
      <c r="H161" s="20">
        <v>119</v>
      </c>
      <c r="I161" s="33">
        <v>8352</v>
      </c>
      <c r="J161" s="21">
        <v>160.78</v>
      </c>
      <c r="K161" s="6">
        <v>362.04</v>
      </c>
      <c r="L161" s="6">
        <v>1149.58</v>
      </c>
      <c r="M161" s="11">
        <v>1123.49</v>
      </c>
      <c r="N161" s="23">
        <v>2193.77</v>
      </c>
      <c r="O161" s="23">
        <v>9.6248900000000006</v>
      </c>
      <c r="P161" s="6">
        <v>165.4194</v>
      </c>
      <c r="Q161" s="25">
        <v>6698</v>
      </c>
      <c r="R161" s="6">
        <v>12094.184999999999</v>
      </c>
      <c r="S161" s="6">
        <v>175374</v>
      </c>
      <c r="T161" s="6">
        <v>852</v>
      </c>
      <c r="U161" s="6">
        <v>400.30070000000001</v>
      </c>
      <c r="V161" s="11">
        <v>4.76</v>
      </c>
      <c r="W161" s="11">
        <f>0+7</f>
        <v>7</v>
      </c>
      <c r="X161" s="14">
        <v>420807</v>
      </c>
      <c r="Y161" s="20">
        <v>11</v>
      </c>
      <c r="Z161" s="27">
        <v>228.905</v>
      </c>
      <c r="AA161" s="14">
        <v>377</v>
      </c>
      <c r="AB161" s="15">
        <v>0.11564331210191083</v>
      </c>
      <c r="AC161" s="13">
        <v>11.672727272727272</v>
      </c>
      <c r="AD161" s="15">
        <v>2.2407049947534102E-2</v>
      </c>
      <c r="AE161" s="28">
        <v>0.52791359947584571</v>
      </c>
      <c r="AF161" s="6">
        <v>0.34706994910276318</v>
      </c>
    </row>
    <row r="162" spans="1:32" ht="15.75" x14ac:dyDescent="0.2">
      <c r="A162" s="12" t="s">
        <v>7</v>
      </c>
      <c r="B162" s="6">
        <v>2015</v>
      </c>
      <c r="C162" s="18">
        <v>1.9493325383930336</v>
      </c>
      <c r="D162" s="19">
        <v>382</v>
      </c>
      <c r="E162" s="19">
        <v>1253</v>
      </c>
      <c r="F162" s="11">
        <v>263</v>
      </c>
      <c r="G162" s="20">
        <v>64</v>
      </c>
      <c r="H162" s="20">
        <v>124</v>
      </c>
      <c r="I162" s="33">
        <v>39710.699999999997</v>
      </c>
      <c r="J162" s="21">
        <v>264.01</v>
      </c>
      <c r="K162" s="6">
        <v>425.83</v>
      </c>
      <c r="L162" s="6">
        <v>1157.6099999999999</v>
      </c>
      <c r="M162" s="11">
        <v>905.57</v>
      </c>
      <c r="N162" s="30">
        <v>3620.1</v>
      </c>
      <c r="O162" s="24">
        <v>16.827200000000001</v>
      </c>
      <c r="P162" s="6">
        <v>322.505</v>
      </c>
      <c r="Q162" s="25">
        <v>10098</v>
      </c>
      <c r="R162" s="6">
        <v>5773.3869999999997</v>
      </c>
      <c r="S162" s="6">
        <v>120365</v>
      </c>
      <c r="T162" s="6">
        <v>1354.15</v>
      </c>
      <c r="U162" s="6">
        <v>804.46849999999995</v>
      </c>
      <c r="V162" s="11">
        <v>2.2200000000000002</v>
      </c>
      <c r="W162" s="11">
        <f>0+10</f>
        <v>10</v>
      </c>
      <c r="X162" s="14">
        <v>1005650</v>
      </c>
      <c r="Y162" s="20">
        <v>9</v>
      </c>
      <c r="Z162" s="27">
        <v>165.405</v>
      </c>
      <c r="AA162" s="14">
        <v>533</v>
      </c>
      <c r="AB162" s="15">
        <v>0.18515473484848485</v>
      </c>
      <c r="AC162" s="13">
        <v>203.33333333333334</v>
      </c>
      <c r="AD162" s="15">
        <v>9.9793894652833198E-2</v>
      </c>
      <c r="AE162" s="28">
        <v>0.54245875713143543</v>
      </c>
      <c r="AF162" s="6">
        <v>0.37072777246653915</v>
      </c>
    </row>
    <row r="163" spans="1:32" ht="15.75" x14ac:dyDescent="0.2">
      <c r="A163" s="12" t="s">
        <v>8</v>
      </c>
      <c r="B163" s="6">
        <v>2015</v>
      </c>
      <c r="C163" s="18">
        <v>1.9402884885715439</v>
      </c>
      <c r="D163" s="19">
        <v>164</v>
      </c>
      <c r="E163" s="19">
        <v>651</v>
      </c>
      <c r="F163" s="11">
        <v>49</v>
      </c>
      <c r="G163" s="20">
        <v>76</v>
      </c>
      <c r="H163" s="20">
        <v>78</v>
      </c>
      <c r="I163" s="33">
        <v>13982.8</v>
      </c>
      <c r="J163" s="21">
        <v>148.1</v>
      </c>
      <c r="K163" s="6">
        <v>221.79</v>
      </c>
      <c r="L163" s="6">
        <v>949.09</v>
      </c>
      <c r="M163" s="11">
        <v>371.85</v>
      </c>
      <c r="N163" s="30">
        <v>2220.73</v>
      </c>
      <c r="O163" s="35">
        <v>2.72</v>
      </c>
      <c r="P163" s="6">
        <v>124.8353</v>
      </c>
      <c r="Q163" s="25">
        <v>4189</v>
      </c>
      <c r="R163" s="6">
        <v>5052.66</v>
      </c>
      <c r="S163" s="6">
        <v>97326</v>
      </c>
      <c r="T163" s="6">
        <v>536</v>
      </c>
      <c r="U163" s="6">
        <v>387.25729999999999</v>
      </c>
      <c r="V163" s="11">
        <v>3.11</v>
      </c>
      <c r="W163" s="11">
        <f>0+3</f>
        <v>3</v>
      </c>
      <c r="X163" s="14">
        <v>632723</v>
      </c>
      <c r="Y163" s="20">
        <v>9</v>
      </c>
      <c r="Z163" s="27">
        <v>156.42500000000001</v>
      </c>
      <c r="AA163" s="14">
        <v>184</v>
      </c>
      <c r="AB163" s="15">
        <v>0.17319065934065936</v>
      </c>
      <c r="AC163" s="13">
        <v>66.166666666666671</v>
      </c>
      <c r="AD163" s="15">
        <v>2.887787649769585E-2</v>
      </c>
      <c r="AE163" s="28">
        <v>0.38864990672790034</v>
      </c>
      <c r="AF163" s="6">
        <v>0.44577364448552065</v>
      </c>
    </row>
    <row r="164" spans="1:32" ht="15.75" x14ac:dyDescent="0.2">
      <c r="A164" s="12" t="s">
        <v>9</v>
      </c>
      <c r="B164" s="6">
        <v>2015</v>
      </c>
      <c r="C164" s="18">
        <v>2.641454536121421</v>
      </c>
      <c r="D164" s="19">
        <v>206</v>
      </c>
      <c r="E164" s="19">
        <v>672</v>
      </c>
      <c r="F164" s="11">
        <v>51</v>
      </c>
      <c r="G164" s="20">
        <v>158</v>
      </c>
      <c r="H164" s="20">
        <v>148</v>
      </c>
      <c r="I164" s="33">
        <v>12926</v>
      </c>
      <c r="J164" s="21">
        <v>83.47</v>
      </c>
      <c r="K164" s="6">
        <v>351.18</v>
      </c>
      <c r="L164" s="6">
        <v>2091.83</v>
      </c>
      <c r="M164" s="11">
        <v>327.58999999999997</v>
      </c>
      <c r="N164" s="24">
        <v>1337</v>
      </c>
      <c r="O164" s="35">
        <v>3.8685999999999998</v>
      </c>
      <c r="P164" s="6">
        <v>152.0907</v>
      </c>
      <c r="Q164" s="25">
        <v>5759</v>
      </c>
      <c r="R164" s="6">
        <v>6233.7629999999999</v>
      </c>
      <c r="S164" s="6">
        <v>163233</v>
      </c>
      <c r="T164" s="6">
        <v>1682</v>
      </c>
      <c r="U164" s="6">
        <v>511.44290000000001</v>
      </c>
      <c r="V164" s="11">
        <v>4.66</v>
      </c>
      <c r="W164" s="11">
        <f>0+20</f>
        <v>20</v>
      </c>
      <c r="X164" s="14">
        <v>735151</v>
      </c>
      <c r="Y164" s="20">
        <v>4</v>
      </c>
      <c r="Z164" s="27">
        <v>152.601</v>
      </c>
      <c r="AA164" s="14">
        <v>152</v>
      </c>
      <c r="AB164" s="15">
        <v>0.15621718061674009</v>
      </c>
      <c r="AC164" s="13">
        <v>26</v>
      </c>
      <c r="AD164" s="15">
        <v>4.7057916815476185E-2</v>
      </c>
      <c r="AE164" s="28">
        <v>0.30346783179797043</v>
      </c>
      <c r="AF164" s="6">
        <v>0.23940377751071726</v>
      </c>
    </row>
    <row r="165" spans="1:32" ht="15.75" x14ac:dyDescent="0.2">
      <c r="A165" s="12" t="s">
        <v>10</v>
      </c>
      <c r="B165" s="6">
        <v>2015</v>
      </c>
      <c r="C165" s="18">
        <v>1.1143499096063227</v>
      </c>
      <c r="D165" s="19">
        <v>228</v>
      </c>
      <c r="E165" s="19">
        <v>1225</v>
      </c>
      <c r="F165" s="11">
        <v>180</v>
      </c>
      <c r="G165" s="20">
        <v>99</v>
      </c>
      <c r="H165" s="20">
        <v>25</v>
      </c>
      <c r="I165" s="33">
        <v>27569</v>
      </c>
      <c r="J165" s="21">
        <v>653.59</v>
      </c>
      <c r="K165" s="6">
        <v>255.5</v>
      </c>
      <c r="L165" s="6">
        <v>1935.12</v>
      </c>
      <c r="M165" s="11">
        <v>862.86</v>
      </c>
      <c r="N165" s="30">
        <v>3455.4672879999998</v>
      </c>
      <c r="O165" s="35">
        <v>59.6</v>
      </c>
      <c r="P165" s="6">
        <v>2934.1489000000001</v>
      </c>
      <c r="Q165" s="25">
        <v>16909</v>
      </c>
      <c r="R165" s="6">
        <v>465.089</v>
      </c>
      <c r="S165" s="6">
        <v>13195</v>
      </c>
      <c r="T165" s="6">
        <v>5000</v>
      </c>
      <c r="U165" s="6">
        <v>1164.5114000000001</v>
      </c>
      <c r="V165" s="11">
        <v>2.57</v>
      </c>
      <c r="W165" s="11">
        <f>0+10</f>
        <v>10</v>
      </c>
      <c r="X165" s="14">
        <v>511623</v>
      </c>
      <c r="Y165" s="20">
        <v>2</v>
      </c>
      <c r="Z165" s="27">
        <v>365.52300000000002</v>
      </c>
      <c r="AA165" s="14">
        <v>1770</v>
      </c>
      <c r="AB165" s="15">
        <v>0.3570545331529093</v>
      </c>
      <c r="AC165" s="13">
        <v>3348.2758620689656</v>
      </c>
      <c r="AD165" s="15">
        <v>0.57320066097959177</v>
      </c>
      <c r="AE165" s="28">
        <v>2.0386002351239507</v>
      </c>
      <c r="AF165" s="6">
        <v>0.64079133759851648</v>
      </c>
    </row>
    <row r="166" spans="1:32" ht="15.75" x14ac:dyDescent="0.2">
      <c r="A166" s="12" t="s">
        <v>11</v>
      </c>
      <c r="B166" s="6">
        <v>2015</v>
      </c>
      <c r="C166" s="18">
        <v>6.3248779158726611</v>
      </c>
      <c r="D166" s="19">
        <v>608</v>
      </c>
      <c r="E166" s="19">
        <v>2160</v>
      </c>
      <c r="F166" s="11">
        <v>369</v>
      </c>
      <c r="G166" s="20">
        <v>312</v>
      </c>
      <c r="H166" s="20">
        <v>115</v>
      </c>
      <c r="I166" s="33">
        <v>61933.65</v>
      </c>
      <c r="J166" s="21">
        <v>305.01</v>
      </c>
      <c r="K166" s="6">
        <v>682.3</v>
      </c>
      <c r="L166" s="6">
        <v>7849.64</v>
      </c>
      <c r="M166" s="11">
        <v>2809.1</v>
      </c>
      <c r="N166" s="23">
        <v>8769.31</v>
      </c>
      <c r="O166" s="35">
        <v>35.299999999999997</v>
      </c>
      <c r="P166" s="6">
        <v>1563.9606000000001</v>
      </c>
      <c r="Q166" s="25">
        <v>21424</v>
      </c>
      <c r="R166" s="6">
        <v>2723.837</v>
      </c>
      <c r="S166" s="6">
        <v>158805</v>
      </c>
      <c r="T166" s="6">
        <v>882</v>
      </c>
      <c r="U166" s="6">
        <v>2316.4872</v>
      </c>
      <c r="V166" s="11">
        <v>3.82</v>
      </c>
      <c r="W166" s="11">
        <f>0+27</f>
        <v>27</v>
      </c>
      <c r="X166" s="14">
        <v>1715749</v>
      </c>
      <c r="Y166" s="20">
        <v>9</v>
      </c>
      <c r="Z166" s="27">
        <v>403.41699999999997</v>
      </c>
      <c r="AA166" s="14">
        <v>2065</v>
      </c>
      <c r="AB166" s="15">
        <v>0.20687786187322613</v>
      </c>
      <c r="AC166" s="13">
        <v>829</v>
      </c>
      <c r="AD166" s="15">
        <v>0.1502873922222222</v>
      </c>
      <c r="AE166" s="28">
        <v>0.45000038208197596</v>
      </c>
      <c r="AF166" s="6">
        <v>0.39289497447296218</v>
      </c>
    </row>
    <row r="167" spans="1:32" ht="15.75" x14ac:dyDescent="0.2">
      <c r="A167" s="12" t="s">
        <v>12</v>
      </c>
      <c r="B167" s="6">
        <v>2015</v>
      </c>
      <c r="C167" s="18">
        <v>4.98295742802246</v>
      </c>
      <c r="D167" s="19">
        <v>688</v>
      </c>
      <c r="E167" s="19">
        <v>2028</v>
      </c>
      <c r="F167" s="11">
        <v>1024</v>
      </c>
      <c r="G167" s="20">
        <v>224</v>
      </c>
      <c r="H167" s="20">
        <v>102</v>
      </c>
      <c r="I167" s="33">
        <v>52532</v>
      </c>
      <c r="J167" s="21">
        <v>459.02</v>
      </c>
      <c r="K167" s="6">
        <v>987.87</v>
      </c>
      <c r="L167" s="6">
        <v>4577.1499999999996</v>
      </c>
      <c r="M167" s="11">
        <v>15336.73</v>
      </c>
      <c r="N167" s="38">
        <v>6720</v>
      </c>
      <c r="O167" s="35">
        <v>67.88</v>
      </c>
      <c r="P167" s="6">
        <v>2044.0087000000001</v>
      </c>
      <c r="Q167" s="25">
        <v>19857</v>
      </c>
      <c r="R167" s="6">
        <v>2563.6509999999998</v>
      </c>
      <c r="S167" s="6">
        <v>118015</v>
      </c>
      <c r="T167" s="6">
        <v>2364</v>
      </c>
      <c r="U167" s="6">
        <v>2424.5513999999998</v>
      </c>
      <c r="V167" s="11">
        <v>3.78</v>
      </c>
      <c r="W167" s="11">
        <f>0+42</f>
        <v>42</v>
      </c>
      <c r="X167" s="14">
        <v>991149</v>
      </c>
      <c r="Y167" s="20">
        <v>7</v>
      </c>
      <c r="Z167" s="27">
        <v>488.22500000000002</v>
      </c>
      <c r="AA167" s="14">
        <v>1554</v>
      </c>
      <c r="AB167" s="15">
        <v>0.22305614722004696</v>
      </c>
      <c r="AC167" s="13">
        <v>523.79999999999995</v>
      </c>
      <c r="AD167" s="15">
        <v>0.12748046878698224</v>
      </c>
      <c r="AE167" s="28">
        <v>0.47581367607519198</v>
      </c>
      <c r="AF167" s="6">
        <v>0.39168244040271033</v>
      </c>
    </row>
    <row r="168" spans="1:32" ht="15.75" x14ac:dyDescent="0.2">
      <c r="A168" s="12" t="s">
        <v>13</v>
      </c>
      <c r="B168" s="6">
        <v>2015</v>
      </c>
      <c r="C168" s="18">
        <v>4.0897008156430337</v>
      </c>
      <c r="D168" s="19">
        <v>339</v>
      </c>
      <c r="E168" s="19">
        <v>1068</v>
      </c>
      <c r="F168" s="11">
        <v>1617</v>
      </c>
      <c r="G168" s="20">
        <v>171</v>
      </c>
      <c r="H168" s="20">
        <v>122</v>
      </c>
      <c r="I168" s="33">
        <v>44403.7</v>
      </c>
      <c r="J168" s="21">
        <v>291.12</v>
      </c>
      <c r="K168" s="6">
        <v>553.67999999999995</v>
      </c>
      <c r="L168" s="6">
        <v>2679.93</v>
      </c>
      <c r="M168" s="11">
        <v>10686.25</v>
      </c>
      <c r="N168" s="23">
        <v>3980.5</v>
      </c>
      <c r="O168" s="35">
        <v>22.63</v>
      </c>
      <c r="P168" s="6">
        <v>874.64919999999995</v>
      </c>
      <c r="Q168" s="25">
        <v>11989</v>
      </c>
      <c r="R168" s="6">
        <v>4168.8140000000003</v>
      </c>
      <c r="S168" s="6">
        <v>186940</v>
      </c>
      <c r="T168" s="6">
        <v>297</v>
      </c>
      <c r="U168" s="6">
        <v>823.45809999999994</v>
      </c>
      <c r="V168" s="11">
        <v>2.16</v>
      </c>
      <c r="W168" s="11">
        <f>0+7</f>
        <v>7</v>
      </c>
      <c r="X168" s="14">
        <v>1130748</v>
      </c>
      <c r="Y168" s="20">
        <v>11</v>
      </c>
      <c r="Z168" s="27">
        <v>146.25200000000001</v>
      </c>
      <c r="AA168" s="14">
        <v>1183</v>
      </c>
      <c r="AB168" s="15">
        <v>0.12152914572864321</v>
      </c>
      <c r="AC168" s="13">
        <v>331.69230769230768</v>
      </c>
      <c r="AD168" s="15">
        <v>6.6428156460674154E-2</v>
      </c>
      <c r="AE168" s="28">
        <v>0.51486048926550143</v>
      </c>
      <c r="AF168" s="6">
        <v>0.31891573912101179</v>
      </c>
    </row>
    <row r="169" spans="1:32" ht="15.75" x14ac:dyDescent="0.2">
      <c r="A169" s="12" t="s">
        <v>14</v>
      </c>
      <c r="B169" s="6">
        <v>2015</v>
      </c>
      <c r="C169" s="18">
        <v>2.7436158012557539</v>
      </c>
      <c r="D169" s="19">
        <v>352</v>
      </c>
      <c r="E169" s="19">
        <v>846</v>
      </c>
      <c r="F169" s="11">
        <v>397</v>
      </c>
      <c r="G169" s="20">
        <v>98</v>
      </c>
      <c r="H169" s="20">
        <v>97</v>
      </c>
      <c r="I169" s="33">
        <v>26129</v>
      </c>
      <c r="J169" s="21">
        <v>332.71</v>
      </c>
      <c r="K169" s="6">
        <v>244.36</v>
      </c>
      <c r="L169" s="6">
        <v>2412.13</v>
      </c>
      <c r="M169" s="11">
        <v>2760.07</v>
      </c>
      <c r="N169" s="23">
        <v>2798.16</v>
      </c>
      <c r="O169" s="35">
        <v>55.61</v>
      </c>
      <c r="P169" s="6">
        <v>1088.2181</v>
      </c>
      <c r="Q169" s="25">
        <v>13381</v>
      </c>
      <c r="R169" s="6">
        <v>3200.8110000000001</v>
      </c>
      <c r="S169" s="6">
        <v>104585</v>
      </c>
      <c r="T169" s="6">
        <v>2385.0100000000002</v>
      </c>
      <c r="U169" s="6">
        <v>1077.8389999999999</v>
      </c>
      <c r="V169" s="11">
        <v>2.7</v>
      </c>
      <c r="W169" s="11">
        <f>0+9</f>
        <v>9</v>
      </c>
      <c r="X169" s="14">
        <v>758452</v>
      </c>
      <c r="Y169" s="20">
        <v>10</v>
      </c>
      <c r="Z169" s="27">
        <v>187.52199999999999</v>
      </c>
      <c r="AA169" s="14">
        <v>921</v>
      </c>
      <c r="AB169" s="15">
        <v>0.19810659599528857</v>
      </c>
      <c r="AC169" s="13">
        <v>403.91666666666669</v>
      </c>
      <c r="AD169" s="15">
        <v>0.24253438841607566</v>
      </c>
      <c r="AE169" s="28">
        <v>0.51236775146659708</v>
      </c>
      <c r="AF169" s="6">
        <v>0.23699850626914318</v>
      </c>
    </row>
    <row r="170" spans="1:32" ht="15.75" x14ac:dyDescent="0.2">
      <c r="A170" s="12" t="s">
        <v>15</v>
      </c>
      <c r="B170" s="6">
        <v>2015</v>
      </c>
      <c r="C170" s="18">
        <v>2.7599021962357173</v>
      </c>
      <c r="D170" s="19">
        <v>311</v>
      </c>
      <c r="E170" s="19">
        <v>750</v>
      </c>
      <c r="F170" s="11">
        <v>236</v>
      </c>
      <c r="G170" s="20">
        <v>137</v>
      </c>
      <c r="H170" s="20">
        <v>118</v>
      </c>
      <c r="I170" s="34">
        <f>基础数据!I139*1.2386</f>
        <v>37313.256755524861</v>
      </c>
      <c r="J170" s="21">
        <v>155.88</v>
      </c>
      <c r="K170" s="6">
        <v>440.93</v>
      </c>
      <c r="L170" s="6">
        <v>2949.23</v>
      </c>
      <c r="M170" s="11">
        <v>1543.83</v>
      </c>
      <c r="N170" s="23">
        <v>3600.45</v>
      </c>
      <c r="O170" s="24">
        <v>5.67</v>
      </c>
      <c r="P170" s="6">
        <v>283.48090000000002</v>
      </c>
      <c r="Q170" s="25">
        <v>7354</v>
      </c>
      <c r="R170" s="6">
        <v>4009.7370000000001</v>
      </c>
      <c r="S170" s="6">
        <v>156625</v>
      </c>
      <c r="T170" s="6">
        <v>985</v>
      </c>
      <c r="U170" s="6">
        <v>620.07470000000001</v>
      </c>
      <c r="V170" s="11">
        <v>1.8</v>
      </c>
      <c r="W170" s="11">
        <f>0+16</f>
        <v>16</v>
      </c>
      <c r="X170" s="14">
        <v>984489</v>
      </c>
      <c r="Y170" s="20">
        <v>14</v>
      </c>
      <c r="Z170" s="27">
        <v>127.09399999999999</v>
      </c>
      <c r="AA170" s="14">
        <v>294</v>
      </c>
      <c r="AB170" s="15">
        <v>0.1364027397260274</v>
      </c>
      <c r="AC170" s="13">
        <v>114</v>
      </c>
      <c r="AD170" s="15">
        <v>5.0515142266666667E-2</v>
      </c>
      <c r="AE170" s="28">
        <v>0.60029119031867628</v>
      </c>
      <c r="AF170" s="6">
        <v>0.46205876001879914</v>
      </c>
    </row>
    <row r="171" spans="1:32" ht="15.75" x14ac:dyDescent="0.2">
      <c r="A171" s="12" t="s">
        <v>16</v>
      </c>
      <c r="B171" s="6">
        <v>2015</v>
      </c>
      <c r="C171" s="18">
        <v>5.0161992693163437</v>
      </c>
      <c r="D171" s="19">
        <v>650</v>
      </c>
      <c r="E171" s="19">
        <v>2109</v>
      </c>
      <c r="F171" s="11">
        <v>623</v>
      </c>
      <c r="G171" s="20">
        <v>312</v>
      </c>
      <c r="H171" s="20">
        <v>157</v>
      </c>
      <c r="I171" s="33">
        <v>65045.4</v>
      </c>
      <c r="J171" s="21">
        <v>312.22000000000003</v>
      </c>
      <c r="K171" s="6">
        <v>1014.92</v>
      </c>
      <c r="L171" s="6">
        <v>5129.76</v>
      </c>
      <c r="M171" s="11">
        <v>3871.62</v>
      </c>
      <c r="N171" s="23">
        <v>6505.1</v>
      </c>
      <c r="O171" s="35">
        <v>28.9651</v>
      </c>
      <c r="P171" s="6">
        <v>478.33699999999999</v>
      </c>
      <c r="Q171" s="25">
        <v>20441</v>
      </c>
      <c r="R171" s="6">
        <v>5434.4539999999997</v>
      </c>
      <c r="S171" s="6">
        <v>263447</v>
      </c>
      <c r="T171" s="6">
        <v>3184</v>
      </c>
      <c r="U171" s="6">
        <v>1474.5871</v>
      </c>
      <c r="V171" s="11">
        <v>2.0299999999999998</v>
      </c>
      <c r="W171" s="11">
        <f>0+21</f>
        <v>21</v>
      </c>
      <c r="X171" s="14">
        <v>1900612</v>
      </c>
      <c r="Y171" s="20">
        <v>7</v>
      </c>
      <c r="Z171" s="27">
        <v>299.77</v>
      </c>
      <c r="AA171" s="14">
        <v>2122</v>
      </c>
      <c r="AB171" s="15">
        <v>0.20115206611570247</v>
      </c>
      <c r="AC171" s="13">
        <v>580.33333333333337</v>
      </c>
      <c r="AD171" s="15">
        <v>8.0864608297771465E-2</v>
      </c>
      <c r="AE171" s="28">
        <v>1.0828687572699698</v>
      </c>
      <c r="AF171" s="6">
        <v>0.30737125224680228</v>
      </c>
    </row>
    <row r="172" spans="1:32" ht="15.75" x14ac:dyDescent="0.2">
      <c r="A172" s="12" t="s">
        <v>17</v>
      </c>
      <c r="B172" s="6">
        <v>2015</v>
      </c>
      <c r="C172" s="18">
        <v>3.7226448834150427</v>
      </c>
      <c r="D172" s="19">
        <v>303</v>
      </c>
      <c r="E172" s="19">
        <v>1082</v>
      </c>
      <c r="F172" s="11">
        <v>824</v>
      </c>
      <c r="G172" s="20">
        <v>248</v>
      </c>
      <c r="H172" s="20">
        <v>205</v>
      </c>
      <c r="I172" s="34">
        <f>基础数据!I141*1.1365</f>
        <v>51048.736084876684</v>
      </c>
      <c r="J172" s="21">
        <v>135.30000000000001</v>
      </c>
      <c r="K172" s="6">
        <v>685.6</v>
      </c>
      <c r="L172" s="6">
        <v>4727.55</v>
      </c>
      <c r="M172" s="11">
        <v>19415.689999999999</v>
      </c>
      <c r="N172" s="30">
        <v>4934.3804217843435</v>
      </c>
      <c r="O172" s="35">
        <f>P172-P172*0.05</f>
        <v>455.54647</v>
      </c>
      <c r="P172" s="6">
        <v>479.52260000000001</v>
      </c>
      <c r="Q172" s="25">
        <v>17982</v>
      </c>
      <c r="R172" s="6">
        <v>5296.1729999999998</v>
      </c>
      <c r="S172" s="6">
        <v>250584</v>
      </c>
      <c r="T172" s="6">
        <v>2516</v>
      </c>
      <c r="U172" s="6">
        <v>1328.1456000000001</v>
      </c>
      <c r="V172" s="11">
        <v>3.04</v>
      </c>
      <c r="W172" s="11">
        <f>0+23</f>
        <v>23</v>
      </c>
      <c r="X172" s="14">
        <v>1766869</v>
      </c>
      <c r="Y172" s="20">
        <v>17</v>
      </c>
      <c r="Z172" s="27">
        <v>206.03399999999999</v>
      </c>
      <c r="AA172" s="14">
        <v>1324</v>
      </c>
      <c r="AB172" s="15">
        <v>0.12775282289249806</v>
      </c>
      <c r="AC172" s="13">
        <v>406.9375</v>
      </c>
      <c r="AD172" s="15">
        <v>2.195659574861368E-2</v>
      </c>
      <c r="AE172" s="28">
        <v>0.40942170086119245</v>
      </c>
      <c r="AF172" s="6">
        <v>0.29441491694293881</v>
      </c>
    </row>
    <row r="173" spans="1:32" ht="15.75" x14ac:dyDescent="0.2">
      <c r="A173" s="12" t="s">
        <v>18</v>
      </c>
      <c r="B173" s="6">
        <v>2015</v>
      </c>
      <c r="C173" s="18">
        <v>3.5035620166425487</v>
      </c>
      <c r="D173" s="19">
        <v>361</v>
      </c>
      <c r="E173" s="19">
        <v>1037</v>
      </c>
      <c r="F173" s="11">
        <v>282</v>
      </c>
      <c r="G173" s="20">
        <v>175</v>
      </c>
      <c r="H173" s="20">
        <v>122</v>
      </c>
      <c r="I173" s="33">
        <v>50668.24</v>
      </c>
      <c r="J173" s="21">
        <v>311.76</v>
      </c>
      <c r="K173" s="6">
        <v>521.67999999999995</v>
      </c>
      <c r="L173" s="6">
        <v>2623.91</v>
      </c>
      <c r="M173" s="11">
        <v>2901.7</v>
      </c>
      <c r="N173" s="23">
        <v>4206.0200000000004</v>
      </c>
      <c r="O173" s="35">
        <v>16.72</v>
      </c>
      <c r="P173" s="6">
        <v>457.06450000000001</v>
      </c>
      <c r="Q173" s="25">
        <v>13139</v>
      </c>
      <c r="R173" s="6">
        <v>4062.2849999999999</v>
      </c>
      <c r="S173" s="6">
        <v>252980</v>
      </c>
      <c r="T173" s="6">
        <v>1082.1300000000001</v>
      </c>
      <c r="U173" s="6">
        <v>965.75109999999995</v>
      </c>
      <c r="V173" s="11">
        <v>2.78</v>
      </c>
      <c r="W173" s="11">
        <f>0+7</f>
        <v>7</v>
      </c>
      <c r="X173" s="14">
        <v>1410567</v>
      </c>
      <c r="Y173" s="20">
        <v>11</v>
      </c>
      <c r="Z173" s="27">
        <v>235.648</v>
      </c>
      <c r="AA173" s="14">
        <v>1667</v>
      </c>
      <c r="AB173" s="15">
        <v>0.14692241379310345</v>
      </c>
      <c r="AC173" s="13">
        <v>285.5</v>
      </c>
      <c r="AD173" s="15">
        <v>0.12646190057859208</v>
      </c>
      <c r="AE173" s="28">
        <v>0.49963081124854891</v>
      </c>
      <c r="AF173" s="6">
        <v>0.29633633881472615</v>
      </c>
    </row>
    <row r="174" spans="1:32" ht="15.75" x14ac:dyDescent="0.2">
      <c r="A174" s="12" t="s">
        <v>19</v>
      </c>
      <c r="B174" s="6">
        <v>2015</v>
      </c>
      <c r="C174" s="18">
        <v>2.6344837407941104</v>
      </c>
      <c r="D174" s="19">
        <v>429</v>
      </c>
      <c r="E174" s="19">
        <v>835</v>
      </c>
      <c r="F174" s="11">
        <v>273</v>
      </c>
      <c r="G174" s="20">
        <v>113</v>
      </c>
      <c r="H174" s="20">
        <v>143</v>
      </c>
      <c r="I174" s="33">
        <v>52756.800000000003</v>
      </c>
      <c r="J174" s="21">
        <v>226.05</v>
      </c>
      <c r="K174" s="6">
        <v>733.4</v>
      </c>
      <c r="L174" s="6">
        <v>4758.4799999999996</v>
      </c>
      <c r="M174" s="11">
        <v>1911.42</v>
      </c>
      <c r="N174" s="23">
        <v>3660</v>
      </c>
      <c r="O174" s="35">
        <v>2.48</v>
      </c>
      <c r="P174" s="6">
        <v>818.63220000000001</v>
      </c>
      <c r="Q174" s="25">
        <v>13285</v>
      </c>
      <c r="R174" s="6">
        <v>4539.567</v>
      </c>
      <c r="S174" s="6">
        <v>236886</v>
      </c>
      <c r="T174" s="6">
        <v>935</v>
      </c>
      <c r="U174" s="6">
        <v>906.66089999999997</v>
      </c>
      <c r="V174" s="11">
        <v>2.2599999999999998</v>
      </c>
      <c r="W174" s="11">
        <f>1+15</f>
        <v>16</v>
      </c>
      <c r="X174" s="14">
        <v>1180643</v>
      </c>
      <c r="Y174" s="20">
        <v>7</v>
      </c>
      <c r="Z174" s="27">
        <v>193.798</v>
      </c>
      <c r="AA174" s="14">
        <v>707</v>
      </c>
      <c r="AB174" s="15">
        <v>0.20691094391244871</v>
      </c>
      <c r="AC174" s="13">
        <v>191.8095238095238</v>
      </c>
      <c r="AD174" s="15">
        <v>0.14281424479041915</v>
      </c>
      <c r="AE174" s="28">
        <v>0.40349284371396232</v>
      </c>
      <c r="AF174" s="6">
        <v>0.26820407986361927</v>
      </c>
    </row>
    <row r="175" spans="1:32" ht="15.75" x14ac:dyDescent="0.2">
      <c r="A175" s="12" t="s">
        <v>20</v>
      </c>
      <c r="B175" s="6">
        <v>2015</v>
      </c>
      <c r="C175" s="18">
        <v>3.8705928618602949</v>
      </c>
      <c r="D175" s="19">
        <v>735</v>
      </c>
      <c r="E175" s="19">
        <v>1901</v>
      </c>
      <c r="F175" s="11">
        <v>391</v>
      </c>
      <c r="G175" s="20">
        <v>177</v>
      </c>
      <c r="H175" s="20">
        <v>146</v>
      </c>
      <c r="I175" s="33">
        <v>32779.82</v>
      </c>
      <c r="J175" s="21">
        <v>3450.35</v>
      </c>
      <c r="K175" s="6">
        <v>759.16</v>
      </c>
      <c r="L175" s="6">
        <v>4251.6000000000004</v>
      </c>
      <c r="M175" s="11">
        <v>2141.9499999999998</v>
      </c>
      <c r="N175" s="23">
        <v>7976.6</v>
      </c>
      <c r="O175" s="35">
        <v>178.27</v>
      </c>
      <c r="P175" s="6">
        <v>6727.8455999999996</v>
      </c>
      <c r="Q175" s="25">
        <v>26672</v>
      </c>
      <c r="R175" s="6">
        <v>4035.2109999999998</v>
      </c>
      <c r="S175" s="6">
        <v>216023</v>
      </c>
      <c r="T175" s="6">
        <v>10054</v>
      </c>
      <c r="U175" s="6">
        <v>4378.7781000000004</v>
      </c>
      <c r="V175" s="11">
        <v>1.9</v>
      </c>
      <c r="W175" s="11">
        <f>0+16</f>
        <v>16</v>
      </c>
      <c r="X175" s="14">
        <v>1856355</v>
      </c>
      <c r="Y175" s="20">
        <v>7</v>
      </c>
      <c r="Z175" s="27">
        <v>539.25699999999995</v>
      </c>
      <c r="AA175" s="14">
        <v>2893</v>
      </c>
      <c r="AB175" s="15">
        <v>0.24497375478927202</v>
      </c>
      <c r="AC175" s="13">
        <v>432.61111111111109</v>
      </c>
      <c r="AD175" s="15">
        <v>0.31968746417674904</v>
      </c>
      <c r="AE175" s="28">
        <v>0.29235299875917026</v>
      </c>
      <c r="AF175" s="6">
        <v>0.4605058040174248</v>
      </c>
    </row>
    <row r="176" spans="1:32" ht="15.75" x14ac:dyDescent="0.2">
      <c r="A176" s="12" t="s">
        <v>21</v>
      </c>
      <c r="B176" s="6">
        <v>2015</v>
      </c>
      <c r="C176" s="18">
        <v>2.2723736292968333</v>
      </c>
      <c r="D176" s="19">
        <v>400</v>
      </c>
      <c r="E176" s="19">
        <v>539</v>
      </c>
      <c r="F176" s="11">
        <v>92</v>
      </c>
      <c r="G176" s="20">
        <v>124</v>
      </c>
      <c r="H176" s="20">
        <v>123</v>
      </c>
      <c r="I176" s="33">
        <v>33661</v>
      </c>
      <c r="J176" s="21">
        <v>450.35</v>
      </c>
      <c r="K176" s="6">
        <v>748.02</v>
      </c>
      <c r="L176" s="6">
        <v>1655.48</v>
      </c>
      <c r="M176" s="11">
        <v>1824.04</v>
      </c>
      <c r="N176" s="23">
        <v>3136.4</v>
      </c>
      <c r="O176" s="35">
        <v>19.440000000000001</v>
      </c>
      <c r="P176" s="6">
        <v>351.29669999999999</v>
      </c>
      <c r="Q176" s="25">
        <v>8360</v>
      </c>
      <c r="R176" s="6">
        <v>5117.192</v>
      </c>
      <c r="S176" s="6">
        <v>117993</v>
      </c>
      <c r="T176" s="6">
        <v>1885</v>
      </c>
      <c r="U176" s="6">
        <v>651.53369999999995</v>
      </c>
      <c r="V176" s="11">
        <v>1.43</v>
      </c>
      <c r="W176" s="11">
        <f>0+3</f>
        <v>3</v>
      </c>
      <c r="X176" s="14">
        <v>751181</v>
      </c>
      <c r="Y176" s="20">
        <v>10</v>
      </c>
      <c r="Z176" s="27">
        <v>172.23</v>
      </c>
      <c r="AA176" s="14">
        <v>318</v>
      </c>
      <c r="AB176" s="15">
        <v>0.12711960784313725</v>
      </c>
      <c r="AC176" s="13">
        <v>76.173913043478265</v>
      </c>
      <c r="AD176" s="15">
        <v>7.3997871428571435E-2</v>
      </c>
      <c r="AE176" s="28">
        <v>0.69471448027813887</v>
      </c>
      <c r="AF176" s="6">
        <v>0.36379470324535218</v>
      </c>
    </row>
    <row r="177" spans="1:32" ht="15.75" x14ac:dyDescent="0.2">
      <c r="A177" s="12" t="s">
        <v>22</v>
      </c>
      <c r="B177" s="6">
        <v>2015</v>
      </c>
      <c r="C177" s="18">
        <v>1.1590088168135182</v>
      </c>
      <c r="D177" s="19">
        <v>123</v>
      </c>
      <c r="E177" s="19">
        <v>363</v>
      </c>
      <c r="F177" s="11">
        <v>66</v>
      </c>
      <c r="G177" s="20">
        <v>18</v>
      </c>
      <c r="H177" s="20">
        <v>21</v>
      </c>
      <c r="I177" s="33">
        <v>5275.68</v>
      </c>
      <c r="J177" s="21">
        <v>60.84</v>
      </c>
      <c r="K177" s="6">
        <v>104.76</v>
      </c>
      <c r="L177" s="6">
        <v>136.88999999999999</v>
      </c>
      <c r="M177" s="11">
        <v>701.21</v>
      </c>
      <c r="N177" s="23">
        <v>528.08000000000004</v>
      </c>
      <c r="O177" s="35">
        <v>2.48</v>
      </c>
      <c r="P177" s="6">
        <v>148.2611</v>
      </c>
      <c r="Q177" s="25">
        <v>5432</v>
      </c>
      <c r="R177" s="6">
        <v>1033.42</v>
      </c>
      <c r="S177" s="6">
        <v>26860</v>
      </c>
      <c r="T177" s="6">
        <v>2516</v>
      </c>
      <c r="U177" s="6">
        <v>183.92150000000001</v>
      </c>
      <c r="V177" s="11">
        <v>1.57</v>
      </c>
      <c r="W177" s="11">
        <f>0+3</f>
        <v>3</v>
      </c>
      <c r="X177" s="14">
        <v>182944</v>
      </c>
      <c r="Y177" s="26">
        <v>1</v>
      </c>
      <c r="Z177" s="27">
        <v>57.512</v>
      </c>
      <c r="AA177" s="14">
        <v>53</v>
      </c>
      <c r="AB177" s="15">
        <v>0.40262976190476191</v>
      </c>
      <c r="AC177" s="13">
        <v>57.058823529411768</v>
      </c>
      <c r="AD177" s="15">
        <v>0.11191762258953168</v>
      </c>
      <c r="AE177" s="28">
        <v>0.38873118943088697</v>
      </c>
      <c r="AF177" s="6">
        <v>0.18554806508070265</v>
      </c>
    </row>
    <row r="178" spans="1:32" ht="15.75" x14ac:dyDescent="0.2">
      <c r="A178" s="12" t="s">
        <v>23</v>
      </c>
      <c r="B178" s="6">
        <v>2015</v>
      </c>
      <c r="C178" s="18">
        <v>2.222342590290403</v>
      </c>
      <c r="D178" s="19">
        <v>212</v>
      </c>
      <c r="E178" s="19">
        <v>522</v>
      </c>
      <c r="F178" s="11">
        <v>730</v>
      </c>
      <c r="G178" s="20">
        <v>78</v>
      </c>
      <c r="H178" s="20">
        <v>41</v>
      </c>
      <c r="I178" s="33">
        <v>39200</v>
      </c>
      <c r="J178" s="21">
        <v>148.1</v>
      </c>
      <c r="K178" s="6">
        <v>497.71</v>
      </c>
      <c r="L178" s="6">
        <v>2298.77</v>
      </c>
      <c r="M178" s="11">
        <v>2222.5</v>
      </c>
      <c r="N178" s="23">
        <v>2251.3000000000002</v>
      </c>
      <c r="O178" s="35">
        <v>14.686</v>
      </c>
      <c r="P178" s="6">
        <v>1104.8466000000001</v>
      </c>
      <c r="Q178" s="25">
        <v>7118</v>
      </c>
      <c r="R178" s="6">
        <v>1922.7850000000001</v>
      </c>
      <c r="S178" s="6">
        <v>140551</v>
      </c>
      <c r="T178" s="6">
        <v>1882.23</v>
      </c>
      <c r="U178" s="6">
        <v>554.56190000000004</v>
      </c>
      <c r="V178" s="11">
        <v>2.4</v>
      </c>
      <c r="W178" s="11">
        <f>0+22</f>
        <v>22</v>
      </c>
      <c r="X178" s="14">
        <v>716580</v>
      </c>
      <c r="Y178" s="20">
        <v>1</v>
      </c>
      <c r="Z178" s="27">
        <v>169.727</v>
      </c>
      <c r="AA178" s="14">
        <v>1273</v>
      </c>
      <c r="AB178" s="15">
        <v>0.21818432835820895</v>
      </c>
      <c r="AC178" s="13">
        <v>387.12029161603886</v>
      </c>
      <c r="AD178" s="15">
        <v>7.7827772030651346E-2</v>
      </c>
      <c r="AE178" s="28">
        <v>0.63177726123393996</v>
      </c>
      <c r="AF178" s="6">
        <v>0.24201094965096642</v>
      </c>
    </row>
    <row r="179" spans="1:32" ht="15.75" x14ac:dyDescent="0.2">
      <c r="A179" s="12" t="s">
        <v>24</v>
      </c>
      <c r="B179" s="6">
        <v>2015</v>
      </c>
      <c r="C179" s="18">
        <v>3.6900079406025594</v>
      </c>
      <c r="D179" s="19">
        <v>395</v>
      </c>
      <c r="E179" s="19">
        <v>502</v>
      </c>
      <c r="F179" s="11">
        <v>543</v>
      </c>
      <c r="G179" s="20">
        <v>225</v>
      </c>
      <c r="H179" s="20">
        <v>207</v>
      </c>
      <c r="I179" s="33">
        <v>58500.63</v>
      </c>
      <c r="J179" s="21">
        <v>273.2</v>
      </c>
      <c r="K179" s="6">
        <v>1168.7</v>
      </c>
      <c r="L179" s="6">
        <v>5996.77</v>
      </c>
      <c r="M179" s="11">
        <v>2011.78</v>
      </c>
      <c r="N179" s="23">
        <v>6137.6</v>
      </c>
      <c r="O179" s="35">
        <v>11.808999999999999</v>
      </c>
      <c r="P179" s="6">
        <v>742.38819999999998</v>
      </c>
      <c r="Q179" s="25">
        <v>18698</v>
      </c>
      <c r="R179" s="6">
        <v>4442.1859999999997</v>
      </c>
      <c r="S179" s="6">
        <v>315582</v>
      </c>
      <c r="T179" s="6">
        <v>4204</v>
      </c>
      <c r="U179" s="6">
        <v>1297.5902000000001</v>
      </c>
      <c r="V179" s="11">
        <v>2.14</v>
      </c>
      <c r="W179" s="11">
        <f>0+27</f>
        <v>27</v>
      </c>
      <c r="X179" s="14">
        <v>1387889</v>
      </c>
      <c r="Y179" s="20">
        <v>6</v>
      </c>
      <c r="Z179" s="27">
        <v>395.78800000000001</v>
      </c>
      <c r="AA179" s="14">
        <v>1510</v>
      </c>
      <c r="AB179" s="15">
        <v>0.15776750524109015</v>
      </c>
      <c r="AC179" s="13">
        <v>88.4375</v>
      </c>
      <c r="AD179" s="15">
        <v>0.14763426932270918</v>
      </c>
      <c r="AE179" s="28">
        <v>0.43225835129830631</v>
      </c>
      <c r="AF179" s="6">
        <v>0.33460389157150378</v>
      </c>
    </row>
    <row r="180" spans="1:32" ht="15.75" x14ac:dyDescent="0.2">
      <c r="A180" s="12" t="s">
        <v>25</v>
      </c>
      <c r="B180" s="6">
        <v>2015</v>
      </c>
      <c r="C180" s="18">
        <v>1.4359109164678521</v>
      </c>
      <c r="D180" s="19">
        <v>298</v>
      </c>
      <c r="E180" s="19">
        <v>306</v>
      </c>
      <c r="F180" s="11">
        <v>95</v>
      </c>
      <c r="G180" s="20">
        <v>73</v>
      </c>
      <c r="H180" s="20">
        <v>98</v>
      </c>
      <c r="I180" s="33">
        <v>37536</v>
      </c>
      <c r="J180" s="21">
        <v>68.59</v>
      </c>
      <c r="K180" s="6">
        <v>475.09</v>
      </c>
      <c r="L180" s="6">
        <v>1581.41</v>
      </c>
      <c r="M180" s="11">
        <v>682.47</v>
      </c>
      <c r="N180" s="23">
        <v>3500.46</v>
      </c>
      <c r="O180" s="35">
        <v>2.3130000000000002</v>
      </c>
      <c r="P180" s="6">
        <v>322.58170000000001</v>
      </c>
      <c r="Q180" s="25">
        <v>8803</v>
      </c>
      <c r="R180" s="6">
        <v>2810.1149999999998</v>
      </c>
      <c r="S180" s="6">
        <v>186407</v>
      </c>
      <c r="T180" s="6">
        <v>1563.28</v>
      </c>
      <c r="U180" s="6">
        <v>515.16250000000002</v>
      </c>
      <c r="V180" s="11">
        <v>2.2400000000000002</v>
      </c>
      <c r="W180" s="11">
        <f>0+9</f>
        <v>9</v>
      </c>
      <c r="X180" s="14">
        <v>500882</v>
      </c>
      <c r="Y180" s="20">
        <v>2</v>
      </c>
      <c r="Z180" s="27">
        <v>119.93600000000001</v>
      </c>
      <c r="AA180" s="14">
        <v>385</v>
      </c>
      <c r="AB180" s="15">
        <v>0.10290222672064778</v>
      </c>
      <c r="AC180" s="13">
        <v>97.117647058823536</v>
      </c>
      <c r="AD180" s="15">
        <v>7.9204605882352938E-2</v>
      </c>
      <c r="AE180" s="28">
        <v>0.42956662323177758</v>
      </c>
      <c r="AF180" s="6">
        <v>0.40524901076335618</v>
      </c>
    </row>
    <row r="181" spans="1:32" ht="15.75" x14ac:dyDescent="0.2">
      <c r="A181" s="12" t="s">
        <v>26</v>
      </c>
      <c r="B181" s="6">
        <v>2015</v>
      </c>
      <c r="C181" s="18">
        <v>2.1195141215741873</v>
      </c>
      <c r="D181" s="19">
        <v>614</v>
      </c>
      <c r="E181" s="19">
        <v>766</v>
      </c>
      <c r="F181" s="11">
        <v>276</v>
      </c>
      <c r="G181" s="20">
        <v>86</v>
      </c>
      <c r="H181" s="20">
        <v>148</v>
      </c>
      <c r="I181" s="33">
        <v>32343.95</v>
      </c>
      <c r="J181" s="21">
        <v>570.08000000000004</v>
      </c>
      <c r="K181" s="6">
        <v>617.45000000000005</v>
      </c>
      <c r="L181" s="6">
        <v>1700.37</v>
      </c>
      <c r="M181" s="11">
        <v>1939.96</v>
      </c>
      <c r="N181" s="23">
        <v>3104.37</v>
      </c>
      <c r="O181" s="35">
        <v>28.76</v>
      </c>
      <c r="P181" s="6">
        <v>458.28809999999999</v>
      </c>
      <c r="Q181" s="25">
        <v>8770</v>
      </c>
      <c r="R181" s="6">
        <v>2929.3629999999998</v>
      </c>
      <c r="S181" s="6">
        <v>236007</v>
      </c>
      <c r="T181" s="6">
        <v>1210.32</v>
      </c>
      <c r="U181" s="6">
        <v>792.57539999999995</v>
      </c>
      <c r="V181" s="11">
        <v>2.94</v>
      </c>
      <c r="W181" s="11">
        <f>1+1</f>
        <v>2</v>
      </c>
      <c r="X181" s="14">
        <v>614569</v>
      </c>
      <c r="Y181" s="20">
        <v>10</v>
      </c>
      <c r="Z181" s="27">
        <v>191.21100000000001</v>
      </c>
      <c r="AA181" s="14">
        <v>380</v>
      </c>
      <c r="AB181" s="15">
        <v>0.15020856610800745</v>
      </c>
      <c r="AC181" s="13">
        <v>52.94736842105263</v>
      </c>
      <c r="AD181" s="15">
        <v>9.3468545169712799E-2</v>
      </c>
      <c r="AE181" s="28">
        <v>0.6745569924155651</v>
      </c>
      <c r="AF181" s="6">
        <v>0.33343391855644966</v>
      </c>
    </row>
    <row r="182" spans="1:32" ht="15.75" x14ac:dyDescent="0.2">
      <c r="A182" s="12" t="s">
        <v>27</v>
      </c>
      <c r="B182" s="6">
        <v>2015</v>
      </c>
      <c r="C182" s="18">
        <v>0.73145156579734016</v>
      </c>
      <c r="D182" s="19">
        <v>55</v>
      </c>
      <c r="E182" s="19">
        <v>196</v>
      </c>
      <c r="F182" s="11">
        <v>87</v>
      </c>
      <c r="G182" s="20">
        <v>7</v>
      </c>
      <c r="H182" s="20">
        <v>82</v>
      </c>
      <c r="I182" s="33">
        <v>1988.3</v>
      </c>
      <c r="J182" s="21">
        <v>29.26</v>
      </c>
      <c r="K182" s="6">
        <v>54.27</v>
      </c>
      <c r="L182" s="6">
        <v>48.6</v>
      </c>
      <c r="M182" s="11">
        <v>389.84</v>
      </c>
      <c r="N182" s="23">
        <v>271.06099999999998</v>
      </c>
      <c r="O182" s="35">
        <v>1.7665999999999999</v>
      </c>
      <c r="P182" s="6">
        <v>49.511899999999997</v>
      </c>
      <c r="Q182" s="25">
        <v>694</v>
      </c>
      <c r="R182" s="6">
        <v>786.34500000000003</v>
      </c>
      <c r="S182" s="6">
        <v>78348</v>
      </c>
      <c r="T182" s="6">
        <v>363.06</v>
      </c>
      <c r="U182" s="6">
        <v>56.382399999999997</v>
      </c>
      <c r="V182" s="11">
        <v>4.1900000000000004</v>
      </c>
      <c r="W182" s="11">
        <v>0</v>
      </c>
      <c r="X182" s="14">
        <v>34203</v>
      </c>
      <c r="Y182" s="20">
        <v>1</v>
      </c>
      <c r="Z182" s="27">
        <v>57.816000000000003</v>
      </c>
      <c r="AA182" s="14">
        <v>9</v>
      </c>
      <c r="AB182" s="15">
        <v>0.11574745762711865</v>
      </c>
      <c r="AC182" s="13">
        <v>0.6333333333333333</v>
      </c>
      <c r="AD182" s="15">
        <v>4.7013108163265302E-2</v>
      </c>
      <c r="AE182" s="28">
        <v>1.8481986530490615</v>
      </c>
      <c r="AF182" s="6">
        <v>0.28505561172901922</v>
      </c>
    </row>
    <row r="183" spans="1:32" ht="15.75" x14ac:dyDescent="0.2">
      <c r="A183" s="12" t="s">
        <v>28</v>
      </c>
      <c r="B183" s="6">
        <v>2015</v>
      </c>
      <c r="C183" s="18">
        <v>2.6208133205394599</v>
      </c>
      <c r="D183" s="19">
        <v>353</v>
      </c>
      <c r="E183" s="19">
        <v>680</v>
      </c>
      <c r="F183" s="11">
        <v>177</v>
      </c>
      <c r="G183" s="20">
        <v>249</v>
      </c>
      <c r="H183" s="20">
        <v>122</v>
      </c>
      <c r="I183" s="33">
        <v>38274</v>
      </c>
      <c r="J183" s="21">
        <v>293.02999999999997</v>
      </c>
      <c r="K183" s="6">
        <v>380.43</v>
      </c>
      <c r="L183" s="6">
        <v>4208.24</v>
      </c>
      <c r="M183" s="11">
        <v>4322.37</v>
      </c>
      <c r="N183" s="23">
        <v>2904</v>
      </c>
      <c r="O183" s="23">
        <v>20.002199999999998</v>
      </c>
      <c r="P183" s="6">
        <v>231.50040000000001</v>
      </c>
      <c r="Q183" s="25">
        <v>9227</v>
      </c>
      <c r="R183" s="6">
        <v>4549.1679999999997</v>
      </c>
      <c r="S183" s="6">
        <v>170069</v>
      </c>
      <c r="T183" s="6">
        <v>1125</v>
      </c>
      <c r="U183" s="6">
        <v>760.96519999999998</v>
      </c>
      <c r="V183" s="11">
        <v>4.58</v>
      </c>
      <c r="W183" s="11">
        <f>0+12</f>
        <v>12</v>
      </c>
      <c r="X183" s="14">
        <v>1099693</v>
      </c>
      <c r="Y183" s="20">
        <v>9</v>
      </c>
      <c r="Z183" s="27">
        <v>205.16800000000001</v>
      </c>
      <c r="AA183" s="14">
        <v>1022</v>
      </c>
      <c r="AB183" s="15">
        <v>0.13943785234899331</v>
      </c>
      <c r="AC183" s="13">
        <v>150.10526315789474</v>
      </c>
      <c r="AD183" s="15">
        <v>9.3356144558823531E-2</v>
      </c>
      <c r="AE183" s="28">
        <v>0.5534855574100177</v>
      </c>
      <c r="AF183" s="6">
        <v>0.25041026965337421</v>
      </c>
    </row>
    <row r="184" spans="1:32" ht="15.75" x14ac:dyDescent="0.2">
      <c r="A184" s="12" t="s">
        <v>29</v>
      </c>
      <c r="B184" s="6">
        <v>2015</v>
      </c>
      <c r="C184" s="18">
        <v>1.7555127397933052</v>
      </c>
      <c r="D184" s="19">
        <v>296</v>
      </c>
      <c r="E184" s="19">
        <v>445</v>
      </c>
      <c r="F184" s="11">
        <v>191</v>
      </c>
      <c r="G184" s="20">
        <v>150</v>
      </c>
      <c r="H184" s="20">
        <v>103</v>
      </c>
      <c r="I184" s="33">
        <v>15632.88</v>
      </c>
      <c r="J184" s="21">
        <v>5.45</v>
      </c>
      <c r="K184" s="6">
        <v>240.43</v>
      </c>
      <c r="L184" s="6">
        <v>2190.9899999999998</v>
      </c>
      <c r="M184" s="11">
        <v>2034.22</v>
      </c>
      <c r="N184" s="23">
        <v>975</v>
      </c>
      <c r="O184" s="35">
        <v>0.14180000000000001</v>
      </c>
      <c r="P184" s="6">
        <v>179.67750000000001</v>
      </c>
      <c r="Q184" s="25">
        <v>7335</v>
      </c>
      <c r="R184" s="6">
        <v>3847.2289999999998</v>
      </c>
      <c r="S184" s="6">
        <v>140052</v>
      </c>
      <c r="T184" s="6">
        <v>1061</v>
      </c>
      <c r="U184" s="6">
        <v>365.6148</v>
      </c>
      <c r="V184" s="11">
        <v>2.39</v>
      </c>
      <c r="W184" s="11">
        <f>0+1</f>
        <v>1</v>
      </c>
      <c r="X184" s="14">
        <v>450463</v>
      </c>
      <c r="Y184" s="20">
        <v>1</v>
      </c>
      <c r="Z184" s="27">
        <v>113.80200000000001</v>
      </c>
      <c r="AA184" s="14">
        <v>340</v>
      </c>
      <c r="AB184" s="15">
        <v>0.1350325259515571</v>
      </c>
      <c r="AC184" s="13">
        <v>26.179487179487179</v>
      </c>
      <c r="AD184" s="15">
        <v>1.7136525842696631E-2</v>
      </c>
      <c r="AE184" s="28">
        <v>0.3865775101648421</v>
      </c>
      <c r="AF184" s="6">
        <v>0.19786996426250811</v>
      </c>
    </row>
    <row r="185" spans="1:32" ht="15.75" x14ac:dyDescent="0.2">
      <c r="A185" s="12" t="s">
        <v>30</v>
      </c>
      <c r="B185" s="6">
        <v>2015</v>
      </c>
      <c r="C185" s="18">
        <v>0.68419189353897436</v>
      </c>
      <c r="D185" s="19">
        <v>158</v>
      </c>
      <c r="E185" s="19">
        <v>238</v>
      </c>
      <c r="F185" s="11">
        <v>54</v>
      </c>
      <c r="G185" s="20">
        <v>23</v>
      </c>
      <c r="H185" s="20">
        <v>55</v>
      </c>
      <c r="I185" s="33">
        <v>2009.3</v>
      </c>
      <c r="J185" s="21">
        <v>6.53</v>
      </c>
      <c r="K185" s="6">
        <v>93.93</v>
      </c>
      <c r="L185" s="6">
        <v>147.38999999999999</v>
      </c>
      <c r="M185" s="11">
        <v>333.27</v>
      </c>
      <c r="N185" s="30">
        <v>246</v>
      </c>
      <c r="O185" s="35">
        <v>0.38669999999999999</v>
      </c>
      <c r="P185" s="6">
        <v>51.800600000000003</v>
      </c>
      <c r="Q185" s="25">
        <v>1334</v>
      </c>
      <c r="R185" s="6">
        <v>2349.5030000000002</v>
      </c>
      <c r="S185" s="6">
        <v>75593</v>
      </c>
      <c r="T185" s="6">
        <v>434</v>
      </c>
      <c r="U185" s="6">
        <v>105.3764</v>
      </c>
      <c r="V185" s="11">
        <v>3.73</v>
      </c>
      <c r="W185" s="11">
        <f>0+2</f>
        <v>2</v>
      </c>
      <c r="X185" s="14">
        <v>57460</v>
      </c>
      <c r="Y185" s="20">
        <v>1</v>
      </c>
      <c r="Z185" s="27">
        <v>65.393000000000001</v>
      </c>
      <c r="AA185" s="14">
        <v>43</v>
      </c>
      <c r="AB185" s="15">
        <v>0.10080649350649351</v>
      </c>
      <c r="AC185" s="13">
        <v>2.6805555555555554</v>
      </c>
      <c r="AD185" s="15">
        <v>3.4269239915966386E-2</v>
      </c>
      <c r="AE185" s="28">
        <v>0.35983353582221811</v>
      </c>
      <c r="AF185" s="6">
        <v>0.14612302616073533</v>
      </c>
    </row>
    <row r="186" spans="1:32" ht="15.75" x14ac:dyDescent="0.2">
      <c r="A186" s="12" t="s">
        <v>31</v>
      </c>
      <c r="B186" s="6">
        <v>2015</v>
      </c>
      <c r="C186" s="18">
        <v>0.95063496715804485</v>
      </c>
      <c r="D186" s="19">
        <v>86</v>
      </c>
      <c r="E186" s="19">
        <v>111</v>
      </c>
      <c r="F186" s="11">
        <v>40</v>
      </c>
      <c r="G186" s="20">
        <v>12</v>
      </c>
      <c r="H186" s="20">
        <v>26</v>
      </c>
      <c r="I186" s="33">
        <v>1835.8</v>
      </c>
      <c r="J186" s="21">
        <v>3.73</v>
      </c>
      <c r="K186" s="6">
        <v>221.7</v>
      </c>
      <c r="L186" s="6">
        <v>198.04</v>
      </c>
      <c r="M186" s="11">
        <v>492.56</v>
      </c>
      <c r="N186" s="23">
        <v>160</v>
      </c>
      <c r="O186" s="35">
        <v>0.20830000000000001</v>
      </c>
      <c r="P186" s="6">
        <v>65.525300000000001</v>
      </c>
      <c r="Q186" s="25">
        <v>1957</v>
      </c>
      <c r="R186" s="6">
        <v>1289.4690000000001</v>
      </c>
      <c r="S186" s="6">
        <v>33240</v>
      </c>
      <c r="T186" s="6">
        <v>266.5</v>
      </c>
      <c r="U186" s="6">
        <v>135.416</v>
      </c>
      <c r="V186" s="11">
        <v>2.63</v>
      </c>
      <c r="W186" s="11">
        <v>0</v>
      </c>
      <c r="X186" s="14">
        <v>115007</v>
      </c>
      <c r="Y186" s="20">
        <v>2</v>
      </c>
      <c r="Z186" s="27">
        <v>58.610999999999997</v>
      </c>
      <c r="AA186" s="14">
        <v>80</v>
      </c>
      <c r="AB186" s="15">
        <v>0.10012911392405063</v>
      </c>
      <c r="AC186" s="13">
        <v>41.666666666666671</v>
      </c>
      <c r="AD186" s="15">
        <v>7.7437759459459465E-2</v>
      </c>
      <c r="AE186" s="28">
        <v>0.19779743593327792</v>
      </c>
      <c r="AF186" s="6">
        <v>9.2796659320264471E-2</v>
      </c>
    </row>
    <row r="187" spans="1:32" ht="15.75" x14ac:dyDescent="0.2">
      <c r="A187" s="12" t="s">
        <v>32</v>
      </c>
      <c r="B187" s="6">
        <v>2015</v>
      </c>
      <c r="C187" s="18">
        <v>3.0226679029832728</v>
      </c>
      <c r="D187" s="19">
        <v>357</v>
      </c>
      <c r="E187" s="19">
        <v>443</v>
      </c>
      <c r="F187" s="11">
        <v>132</v>
      </c>
      <c r="G187" s="20">
        <v>86</v>
      </c>
      <c r="H187" s="20">
        <v>118</v>
      </c>
      <c r="I187" s="39">
        <v>5929</v>
      </c>
      <c r="J187" s="21">
        <v>53.14</v>
      </c>
      <c r="K187" s="6">
        <v>369.81</v>
      </c>
      <c r="L187" s="6">
        <v>755.97</v>
      </c>
      <c r="M187" s="11">
        <v>1206.8699999999999</v>
      </c>
      <c r="N187" s="23">
        <v>985</v>
      </c>
      <c r="O187" s="35">
        <v>6.0774999999999997</v>
      </c>
      <c r="P187" s="6">
        <v>142.62569999999999</v>
      </c>
      <c r="Q187" s="25">
        <v>2887</v>
      </c>
      <c r="R187" s="6">
        <v>5867.64</v>
      </c>
      <c r="S187" s="6">
        <v>178263</v>
      </c>
      <c r="T187" s="6">
        <v>763</v>
      </c>
      <c r="U187" s="6">
        <v>404.80020000000002</v>
      </c>
      <c r="V187" s="11">
        <v>3.44</v>
      </c>
      <c r="W187" s="11">
        <f>0+4</f>
        <v>4</v>
      </c>
      <c r="X187" s="14">
        <v>304682</v>
      </c>
      <c r="Y187" s="20">
        <v>2</v>
      </c>
      <c r="Z187" s="27">
        <v>160.08799999999999</v>
      </c>
      <c r="AA187" s="14">
        <v>93</v>
      </c>
      <c r="AB187" s="15">
        <v>0.12631882352941176</v>
      </c>
      <c r="AC187" s="13">
        <v>5.4375</v>
      </c>
      <c r="AD187" s="15">
        <v>4.8865177652370202E-2</v>
      </c>
      <c r="AE187" s="28">
        <v>0.16641065932635726</v>
      </c>
      <c r="AF187" s="6">
        <v>0.18486695729247687</v>
      </c>
    </row>
    <row r="188" spans="1:32" ht="15.75" x14ac:dyDescent="0.2">
      <c r="A188" s="12" t="s">
        <v>2</v>
      </c>
      <c r="B188" s="6">
        <v>2016</v>
      </c>
      <c r="C188" s="18">
        <v>2.3784897307818884</v>
      </c>
      <c r="D188" s="19">
        <v>416</v>
      </c>
      <c r="E188" s="19">
        <v>1344</v>
      </c>
      <c r="F188" s="11">
        <v>485</v>
      </c>
      <c r="G188" s="20">
        <v>41</v>
      </c>
      <c r="H188" s="20">
        <v>21</v>
      </c>
      <c r="I188" s="33">
        <v>28115</v>
      </c>
      <c r="J188" s="21">
        <v>416.53</v>
      </c>
      <c r="K188" s="6">
        <v>157.97</v>
      </c>
      <c r="L188" s="6">
        <v>648.904</v>
      </c>
      <c r="M188" s="11">
        <v>877.01</v>
      </c>
      <c r="N188" s="23">
        <v>4683</v>
      </c>
      <c r="O188" s="35">
        <v>50.7</v>
      </c>
      <c r="P188" s="6">
        <v>8671.4406999999992</v>
      </c>
      <c r="Q188" s="25">
        <v>35377</v>
      </c>
      <c r="R188" s="6">
        <v>1264.3</v>
      </c>
      <c r="S188" s="6">
        <v>22026</v>
      </c>
      <c r="T188" s="6">
        <v>7872</v>
      </c>
      <c r="U188" s="6">
        <v>979.08410000000003</v>
      </c>
      <c r="V188" s="11">
        <v>2.87</v>
      </c>
      <c r="W188" s="11">
        <f>0+13</f>
        <v>13</v>
      </c>
      <c r="X188" s="14">
        <v>599188</v>
      </c>
      <c r="Y188" s="26">
        <v>2</v>
      </c>
      <c r="Z188" s="27">
        <v>352.798</v>
      </c>
      <c r="AA188" s="14">
        <v>1324</v>
      </c>
      <c r="AB188" s="15">
        <v>0.3778748962655602</v>
      </c>
      <c r="AC188" s="13">
        <v>1144.6428571428571</v>
      </c>
      <c r="AD188" s="15">
        <v>0.45542225446428569</v>
      </c>
      <c r="AE188" s="28">
        <v>0.46378263875930303</v>
      </c>
      <c r="AF188" s="6">
        <v>0.65728498494567356</v>
      </c>
    </row>
    <row r="189" spans="1:32" ht="15.75" x14ac:dyDescent="0.2">
      <c r="A189" s="12" t="s">
        <v>3</v>
      </c>
      <c r="B189" s="6">
        <v>2016</v>
      </c>
      <c r="C189" s="18">
        <v>0.79725978434982103</v>
      </c>
      <c r="D189" s="19">
        <v>84</v>
      </c>
      <c r="E189" s="19">
        <v>396</v>
      </c>
      <c r="F189" s="11">
        <v>84</v>
      </c>
      <c r="G189" s="20">
        <v>22</v>
      </c>
      <c r="H189" s="20">
        <v>19</v>
      </c>
      <c r="I189" s="33">
        <v>12036</v>
      </c>
      <c r="J189" s="21">
        <v>82.43</v>
      </c>
      <c r="K189" s="6">
        <v>134.12</v>
      </c>
      <c r="L189" s="6">
        <v>1013.377</v>
      </c>
      <c r="M189" s="11">
        <v>397.52</v>
      </c>
      <c r="N189" s="30">
        <v>2849.8995903754608</v>
      </c>
      <c r="O189" s="24">
        <v>35.5687</v>
      </c>
      <c r="P189" s="6">
        <v>1361.1819</v>
      </c>
      <c r="Q189" s="25">
        <v>6041</v>
      </c>
      <c r="R189" s="6">
        <v>1060.9000000000001</v>
      </c>
      <c r="S189" s="6">
        <v>16764</v>
      </c>
      <c r="T189" s="6">
        <v>1645</v>
      </c>
      <c r="U189" s="6">
        <v>269.60789999999997</v>
      </c>
      <c r="V189" s="11">
        <v>1.44</v>
      </c>
      <c r="W189" s="11">
        <f>0+8</f>
        <v>8</v>
      </c>
      <c r="X189" s="14">
        <v>513842</v>
      </c>
      <c r="Y189" s="20">
        <v>1</v>
      </c>
      <c r="Z189" s="27">
        <v>158.048</v>
      </c>
      <c r="AA189" s="14">
        <v>388</v>
      </c>
      <c r="AB189" s="15">
        <v>0.17144017094017092</v>
      </c>
      <c r="AC189" s="13">
        <v>1077.2727272727273</v>
      </c>
      <c r="AD189" s="15">
        <v>0.12713227323232323</v>
      </c>
      <c r="AE189" s="28">
        <v>0.65942643080418406</v>
      </c>
      <c r="AF189" s="6">
        <v>0.32585177113828728</v>
      </c>
    </row>
    <row r="190" spans="1:32" ht="15.75" x14ac:dyDescent="0.2">
      <c r="A190" s="12" t="s">
        <v>4</v>
      </c>
      <c r="B190" s="6">
        <v>2016</v>
      </c>
      <c r="C190" s="18">
        <v>2.6239210534974311</v>
      </c>
      <c r="D190" s="19">
        <v>350</v>
      </c>
      <c r="E190" s="19">
        <v>1373</v>
      </c>
      <c r="F190" s="11">
        <v>712</v>
      </c>
      <c r="G190" s="20">
        <v>111</v>
      </c>
      <c r="H190" s="20">
        <v>180</v>
      </c>
      <c r="I190" s="33" t="s">
        <v>60</v>
      </c>
      <c r="J190" s="21">
        <v>83.79</v>
      </c>
      <c r="K190" s="6">
        <v>580.76</v>
      </c>
      <c r="L190" s="6">
        <v>2723.8679999999999</v>
      </c>
      <c r="M190" s="11">
        <v>5418.56</v>
      </c>
      <c r="N190" s="30">
        <v>4610.13</v>
      </c>
      <c r="O190" s="24">
        <v>6.69</v>
      </c>
      <c r="P190" s="6">
        <v>232.1498</v>
      </c>
      <c r="Q190" s="25">
        <v>12747</v>
      </c>
      <c r="R190" s="6">
        <v>6956</v>
      </c>
      <c r="S190" s="6">
        <v>188431</v>
      </c>
      <c r="T190" s="6">
        <v>474</v>
      </c>
      <c r="U190" s="6">
        <v>819.9896</v>
      </c>
      <c r="V190" s="11">
        <v>3.15</v>
      </c>
      <c r="W190" s="11">
        <f>0+14</f>
        <v>14</v>
      </c>
      <c r="X190" s="14">
        <v>1216096</v>
      </c>
      <c r="Y190" s="20">
        <v>12</v>
      </c>
      <c r="Z190" s="27">
        <v>184.922</v>
      </c>
      <c r="AA190" s="14">
        <v>423</v>
      </c>
      <c r="AB190" s="15">
        <v>0.14293956521739132</v>
      </c>
      <c r="AC190" s="13">
        <v>132.52631578947367</v>
      </c>
      <c r="AD190" s="15">
        <v>3.09165048798252E-2</v>
      </c>
      <c r="AE190" s="28">
        <v>0.91941338242575898</v>
      </c>
      <c r="AF190" s="6">
        <v>0.32416999226927978</v>
      </c>
    </row>
    <row r="191" spans="1:32" ht="15.75" x14ac:dyDescent="0.2">
      <c r="A191" s="12" t="s">
        <v>5</v>
      </c>
      <c r="B191" s="6">
        <v>2016</v>
      </c>
      <c r="C191" s="18">
        <v>2.0839685672360293</v>
      </c>
      <c r="D191" s="19">
        <v>194</v>
      </c>
      <c r="E191" s="19">
        <v>778</v>
      </c>
      <c r="F191" s="11">
        <v>546</v>
      </c>
      <c r="G191" s="20">
        <v>105</v>
      </c>
      <c r="H191" s="20">
        <v>131</v>
      </c>
      <c r="I191" s="33">
        <v>44330</v>
      </c>
      <c r="J191" s="21">
        <v>62.98</v>
      </c>
      <c r="K191" s="6">
        <v>300.75</v>
      </c>
      <c r="L191" s="6">
        <v>1459.579</v>
      </c>
      <c r="M191" s="11">
        <v>4642.21</v>
      </c>
      <c r="N191" s="24">
        <v>4227.97</v>
      </c>
      <c r="O191" s="35">
        <v>3.2</v>
      </c>
      <c r="P191" s="6">
        <v>185.47559999999999</v>
      </c>
      <c r="Q191" s="25">
        <v>12080</v>
      </c>
      <c r="R191" s="6">
        <v>5293.4</v>
      </c>
      <c r="S191" s="6">
        <v>142066</v>
      </c>
      <c r="T191" s="6">
        <v>1245.4000000000001</v>
      </c>
      <c r="U191" s="6">
        <v>385.6044</v>
      </c>
      <c r="V191" s="11">
        <v>3.14</v>
      </c>
      <c r="W191" s="11">
        <f>0+4</f>
        <v>4</v>
      </c>
      <c r="X191" s="14">
        <v>756287</v>
      </c>
      <c r="Y191" s="20">
        <v>35</v>
      </c>
      <c r="Z191" s="27">
        <v>197.81800000000001</v>
      </c>
      <c r="AA191" s="14">
        <v>450</v>
      </c>
      <c r="AB191" s="15">
        <v>9.0228531073446319E-2</v>
      </c>
      <c r="AC191" s="13">
        <v>138.86666666666667</v>
      </c>
      <c r="AD191" s="15">
        <v>0.10891718059125964</v>
      </c>
      <c r="AE191" s="28">
        <v>1.6832252009255488</v>
      </c>
      <c r="AF191" s="6">
        <v>0.57254246427608524</v>
      </c>
    </row>
    <row r="192" spans="1:32" ht="15.75" x14ac:dyDescent="0.2">
      <c r="A192" s="12" t="s">
        <v>6</v>
      </c>
      <c r="B192" s="6">
        <v>2016</v>
      </c>
      <c r="C192" s="37">
        <v>1.952739975800295</v>
      </c>
      <c r="D192" s="19">
        <v>175</v>
      </c>
      <c r="E192" s="19">
        <v>956</v>
      </c>
      <c r="F192" s="11">
        <v>186</v>
      </c>
      <c r="G192" s="20">
        <v>87</v>
      </c>
      <c r="H192" s="20">
        <v>120</v>
      </c>
      <c r="I192" s="33">
        <v>9627.41</v>
      </c>
      <c r="J192" s="21">
        <v>177.91</v>
      </c>
      <c r="K192" s="6">
        <v>381.14</v>
      </c>
      <c r="L192" s="6">
        <v>1123.9970000000001</v>
      </c>
      <c r="M192" s="11">
        <v>1241.0999999999999</v>
      </c>
      <c r="N192" s="23">
        <v>2635.56</v>
      </c>
      <c r="O192" s="23">
        <v>11.3903</v>
      </c>
      <c r="P192" s="6">
        <v>176.37430000000001</v>
      </c>
      <c r="Q192" s="25">
        <v>8950</v>
      </c>
      <c r="R192" s="6">
        <v>12338.8</v>
      </c>
      <c r="S192" s="6">
        <v>196061</v>
      </c>
      <c r="T192" s="6">
        <v>956</v>
      </c>
      <c r="U192" s="6">
        <v>276.8879</v>
      </c>
      <c r="V192" s="11">
        <v>4.6900000000000004</v>
      </c>
      <c r="W192" s="11">
        <f>0+10</f>
        <v>10</v>
      </c>
      <c r="X192" s="14">
        <v>436699</v>
      </c>
      <c r="Y192" s="20">
        <v>11</v>
      </c>
      <c r="Z192" s="27">
        <v>259.572</v>
      </c>
      <c r="AA192" s="14">
        <v>369</v>
      </c>
      <c r="AB192" s="15">
        <v>0.11551210191082803</v>
      </c>
      <c r="AC192" s="13">
        <v>12.154545454545454</v>
      </c>
      <c r="AD192" s="15">
        <v>2.2022457008368204E-2</v>
      </c>
      <c r="AE192" s="28">
        <v>0.62314445014714759</v>
      </c>
      <c r="AF192" s="6">
        <v>0.34522795192980221</v>
      </c>
    </row>
    <row r="193" spans="1:32" ht="15.75" x14ac:dyDescent="0.2">
      <c r="A193" s="12" t="s">
        <v>7</v>
      </c>
      <c r="B193" s="6">
        <v>2016</v>
      </c>
      <c r="C193" s="18">
        <v>2.319343833974199</v>
      </c>
      <c r="D193" s="19">
        <v>349</v>
      </c>
      <c r="E193" s="19">
        <v>1258</v>
      </c>
      <c r="F193" s="11">
        <v>246</v>
      </c>
      <c r="G193" s="20">
        <v>65</v>
      </c>
      <c r="H193" s="20">
        <v>125</v>
      </c>
      <c r="I193" s="33">
        <v>44873</v>
      </c>
      <c r="J193" s="21">
        <v>273.67</v>
      </c>
      <c r="K193" s="6">
        <v>454.25</v>
      </c>
      <c r="L193" s="6">
        <v>1389.444</v>
      </c>
      <c r="M193" s="11">
        <v>565.17999999999995</v>
      </c>
      <c r="N193" s="30">
        <v>4122.2</v>
      </c>
      <c r="O193" s="24">
        <v>17.414100000000001</v>
      </c>
      <c r="P193" s="6">
        <v>741.49810000000002</v>
      </c>
      <c r="Q193" s="25">
        <v>10682</v>
      </c>
      <c r="R193" s="6">
        <v>5558.9</v>
      </c>
      <c r="S193" s="6">
        <v>120613</v>
      </c>
      <c r="T193" s="6">
        <v>1445</v>
      </c>
      <c r="U193" s="6">
        <v>614.15499999999997</v>
      </c>
      <c r="V193" s="11">
        <v>2.4</v>
      </c>
      <c r="W193" s="11">
        <f>0+10</f>
        <v>10</v>
      </c>
      <c r="X193" s="14">
        <v>998719</v>
      </c>
      <c r="Y193" s="20">
        <v>9</v>
      </c>
      <c r="Z193" s="27">
        <v>194.196</v>
      </c>
      <c r="AA193" s="14">
        <v>387</v>
      </c>
      <c r="AB193" s="15">
        <v>0.16043538135593219</v>
      </c>
      <c r="AC193" s="13">
        <v>165</v>
      </c>
      <c r="AD193" s="15">
        <v>9.9338088155802862E-2</v>
      </c>
      <c r="AE193" s="28">
        <v>0.61313811763160397</v>
      </c>
      <c r="AF193" s="6">
        <v>0.99073748387853211</v>
      </c>
    </row>
    <row r="194" spans="1:32" ht="15.75" x14ac:dyDescent="0.2">
      <c r="A194" s="12" t="s">
        <v>8</v>
      </c>
      <c r="B194" s="6">
        <v>2016</v>
      </c>
      <c r="C194" s="18">
        <v>1.9563637764143671</v>
      </c>
      <c r="D194" s="19">
        <v>169</v>
      </c>
      <c r="E194" s="19">
        <v>634</v>
      </c>
      <c r="F194" s="11">
        <v>54</v>
      </c>
      <c r="G194" s="20">
        <v>77</v>
      </c>
      <c r="H194" s="20">
        <v>78</v>
      </c>
      <c r="I194" s="33">
        <v>16416.82</v>
      </c>
      <c r="J194" s="21">
        <v>161.94999999999999</v>
      </c>
      <c r="K194" s="6">
        <v>203.58</v>
      </c>
      <c r="L194" s="6">
        <v>942.83100000000002</v>
      </c>
      <c r="M194" s="11">
        <v>358.29</v>
      </c>
      <c r="N194" s="30">
        <v>2845.94</v>
      </c>
      <c r="O194" s="35">
        <v>7.91</v>
      </c>
      <c r="P194" s="6">
        <v>120.9421</v>
      </c>
      <c r="Q194" s="25">
        <v>7328</v>
      </c>
      <c r="R194" s="6">
        <v>5052.7</v>
      </c>
      <c r="S194" s="6">
        <v>102484</v>
      </c>
      <c r="T194" s="6">
        <v>582</v>
      </c>
      <c r="U194" s="6">
        <v>310.34289999999999</v>
      </c>
      <c r="V194" s="11">
        <v>3.14</v>
      </c>
      <c r="W194" s="11">
        <f>0+15</f>
        <v>15</v>
      </c>
      <c r="X194" s="14">
        <v>642263</v>
      </c>
      <c r="Y194" s="20">
        <v>8</v>
      </c>
      <c r="Z194" s="27">
        <v>159.929</v>
      </c>
      <c r="AA194" s="14">
        <v>226</v>
      </c>
      <c r="AB194" s="15">
        <v>0.15665441176470588</v>
      </c>
      <c r="AC194" s="13">
        <v>95.666666666666671</v>
      </c>
      <c r="AD194" s="15">
        <v>3.5213329022082018E-2</v>
      </c>
      <c r="AE194" s="28">
        <v>0.47490593071235171</v>
      </c>
      <c r="AF194" s="6">
        <v>0.47164623724178339</v>
      </c>
    </row>
    <row r="195" spans="1:32" ht="15.75" x14ac:dyDescent="0.2">
      <c r="A195" s="12" t="s">
        <v>9</v>
      </c>
      <c r="B195" s="6">
        <v>2016</v>
      </c>
      <c r="C195" s="18">
        <v>2.5337324502925638</v>
      </c>
      <c r="D195" s="19">
        <v>198</v>
      </c>
      <c r="E195" s="19">
        <v>693</v>
      </c>
      <c r="F195" s="11">
        <v>57</v>
      </c>
      <c r="G195" s="20">
        <v>176</v>
      </c>
      <c r="H195" s="20">
        <v>148</v>
      </c>
      <c r="I195" s="33">
        <v>14380</v>
      </c>
      <c r="J195" s="21">
        <v>95.7</v>
      </c>
      <c r="K195" s="6">
        <v>393.58</v>
      </c>
      <c r="L195" s="6">
        <v>2201.4160000000002</v>
      </c>
      <c r="M195" s="11">
        <v>331.89</v>
      </c>
      <c r="N195" s="24">
        <v>1573</v>
      </c>
      <c r="O195" s="35">
        <v>4.5999999999999996</v>
      </c>
      <c r="P195" s="6">
        <v>145.40180000000001</v>
      </c>
      <c r="Q195" s="25">
        <v>6048</v>
      </c>
      <c r="R195" s="6">
        <v>6233.8</v>
      </c>
      <c r="S195" s="6">
        <v>164502</v>
      </c>
      <c r="T195" s="6">
        <v>1895</v>
      </c>
      <c r="U195" s="6">
        <v>388.99709999999999</v>
      </c>
      <c r="V195" s="11">
        <v>4.28</v>
      </c>
      <c r="W195" s="11">
        <f>0+23</f>
        <v>23</v>
      </c>
      <c r="X195" s="14">
        <v>735857</v>
      </c>
      <c r="Y195" s="20">
        <v>4</v>
      </c>
      <c r="Z195" s="27">
        <v>175.482</v>
      </c>
      <c r="AA195" s="14">
        <v>145</v>
      </c>
      <c r="AB195" s="15">
        <v>0.151403125</v>
      </c>
      <c r="AC195" s="13">
        <v>27.717391304347824</v>
      </c>
      <c r="AD195" s="15">
        <v>4.6398093217893219E-2</v>
      </c>
      <c r="AE195" s="28">
        <v>0.36753647930378519</v>
      </c>
      <c r="AF195" s="6">
        <v>0.27828788641452451</v>
      </c>
    </row>
    <row r="196" spans="1:32" ht="15.75" x14ac:dyDescent="0.2">
      <c r="A196" s="12" t="s">
        <v>10</v>
      </c>
      <c r="B196" s="6">
        <v>2016</v>
      </c>
      <c r="C196" s="18">
        <v>1.1000419105213959</v>
      </c>
      <c r="D196" s="19">
        <v>227</v>
      </c>
      <c r="E196" s="19">
        <v>1261</v>
      </c>
      <c r="F196" s="11">
        <v>205</v>
      </c>
      <c r="G196" s="20">
        <v>99</v>
      </c>
      <c r="H196" s="20">
        <v>24</v>
      </c>
      <c r="I196" s="33">
        <v>29621</v>
      </c>
      <c r="J196" s="21">
        <v>690.43</v>
      </c>
      <c r="K196" s="6">
        <v>230.07</v>
      </c>
      <c r="L196" s="6">
        <v>2218.4090000000001</v>
      </c>
      <c r="M196" s="11">
        <v>1034.4100000000001</v>
      </c>
      <c r="N196" s="30">
        <v>3728.4492037519994</v>
      </c>
      <c r="O196" s="35">
        <v>65.3</v>
      </c>
      <c r="P196" s="6">
        <v>2198.2235999999998</v>
      </c>
      <c r="Q196" s="25">
        <v>21491</v>
      </c>
      <c r="R196" s="6">
        <v>465.1</v>
      </c>
      <c r="S196" s="6">
        <v>13292</v>
      </c>
      <c r="T196" s="6">
        <v>5381</v>
      </c>
      <c r="U196" s="6">
        <v>1074.2168999999999</v>
      </c>
      <c r="V196" s="11">
        <v>2.57</v>
      </c>
      <c r="W196" s="11">
        <f>0+4</f>
        <v>4</v>
      </c>
      <c r="X196" s="14">
        <v>514683</v>
      </c>
      <c r="Y196" s="20">
        <v>2</v>
      </c>
      <c r="Z196" s="27">
        <v>422.14800000000002</v>
      </c>
      <c r="AA196" s="14">
        <v>1672</v>
      </c>
      <c r="AB196" s="15">
        <v>0.38882726027397263</v>
      </c>
      <c r="AC196" s="13">
        <v>3231.0344827586209</v>
      </c>
      <c r="AD196" s="15">
        <v>0.65604690396510701</v>
      </c>
      <c r="AE196" s="28">
        <v>2.1026894536486855</v>
      </c>
      <c r="AF196" s="6">
        <v>0.6451497099515503</v>
      </c>
    </row>
    <row r="197" spans="1:32" ht="15.75" x14ac:dyDescent="0.2">
      <c r="A197" s="12" t="s">
        <v>11</v>
      </c>
      <c r="B197" s="6">
        <v>2016</v>
      </c>
      <c r="C197" s="18">
        <v>6.8370563073591111</v>
      </c>
      <c r="D197" s="19">
        <v>561</v>
      </c>
      <c r="E197" s="19">
        <v>2241</v>
      </c>
      <c r="F197" s="11">
        <v>444</v>
      </c>
      <c r="G197" s="20">
        <v>317</v>
      </c>
      <c r="H197" s="20">
        <v>113</v>
      </c>
      <c r="I197" s="33">
        <v>67779.990000000005</v>
      </c>
      <c r="J197" s="21">
        <v>329.77</v>
      </c>
      <c r="K197" s="6">
        <v>651.44000000000005</v>
      </c>
      <c r="L197" s="6">
        <v>8511.5969999999998</v>
      </c>
      <c r="M197" s="11">
        <v>4051.15</v>
      </c>
      <c r="N197" s="23">
        <v>9952.4699999999993</v>
      </c>
      <c r="O197" s="35">
        <v>38</v>
      </c>
      <c r="P197" s="6">
        <v>2195.8281000000002</v>
      </c>
      <c r="Q197" s="25">
        <v>26034</v>
      </c>
      <c r="R197" s="6">
        <v>2767.4</v>
      </c>
      <c r="S197" s="6">
        <v>157304</v>
      </c>
      <c r="T197" s="6">
        <v>1025</v>
      </c>
      <c r="U197" s="6">
        <v>1870.2938999999999</v>
      </c>
      <c r="V197" s="11">
        <v>3.86</v>
      </c>
      <c r="W197" s="11">
        <f>0+36</f>
        <v>36</v>
      </c>
      <c r="X197" s="14">
        <v>1745847</v>
      </c>
      <c r="Y197" s="20">
        <v>8</v>
      </c>
      <c r="Z197" s="27">
        <v>470.80399999999997</v>
      </c>
      <c r="AA197" s="14">
        <v>2030</v>
      </c>
      <c r="AB197" s="15">
        <v>0.21504561734213007</v>
      </c>
      <c r="AC197" s="13">
        <v>857.1</v>
      </c>
      <c r="AD197" s="15">
        <v>0.26693439143239622</v>
      </c>
      <c r="AE197" s="28">
        <v>0.50987927019479462</v>
      </c>
      <c r="AF197" s="6">
        <v>0.41703642303379007</v>
      </c>
    </row>
    <row r="198" spans="1:32" ht="15.75" x14ac:dyDescent="0.2">
      <c r="A198" s="12" t="s">
        <v>12</v>
      </c>
      <c r="B198" s="6">
        <v>2016</v>
      </c>
      <c r="C198" s="18">
        <v>5.2284888244800882</v>
      </c>
      <c r="D198" s="19">
        <v>651</v>
      </c>
      <c r="E198" s="19">
        <v>2051</v>
      </c>
      <c r="F198" s="11">
        <v>1245</v>
      </c>
      <c r="G198" s="20">
        <v>275</v>
      </c>
      <c r="H198" s="20">
        <v>102</v>
      </c>
      <c r="I198" s="33">
        <v>57300</v>
      </c>
      <c r="J198" s="21">
        <v>525.59</v>
      </c>
      <c r="K198" s="6">
        <v>1222.6400000000001</v>
      </c>
      <c r="L198" s="6">
        <v>5956.5479999999998</v>
      </c>
      <c r="M198" s="11">
        <v>18040.490000000002</v>
      </c>
      <c r="N198" s="23">
        <v>7600</v>
      </c>
      <c r="O198" s="35">
        <v>74.3</v>
      </c>
      <c r="P198" s="6">
        <v>3940.6012999999998</v>
      </c>
      <c r="Q198" s="25">
        <v>20847</v>
      </c>
      <c r="R198" s="6">
        <v>2576.9</v>
      </c>
      <c r="S198" s="6">
        <v>119053</v>
      </c>
      <c r="T198" s="6">
        <v>2628</v>
      </c>
      <c r="U198" s="6">
        <v>2367.2275</v>
      </c>
      <c r="V198" s="11">
        <v>3.5</v>
      </c>
      <c r="W198" s="11">
        <f>0+35</f>
        <v>35</v>
      </c>
      <c r="X198" s="14">
        <v>996143</v>
      </c>
      <c r="Y198" s="20">
        <v>6</v>
      </c>
      <c r="Z198" s="27">
        <v>544.51599999999996</v>
      </c>
      <c r="AA198" s="14">
        <v>1526</v>
      </c>
      <c r="AB198" s="15">
        <v>0.22922981220657276</v>
      </c>
      <c r="AC198" s="13">
        <v>563.9</v>
      </c>
      <c r="AD198" s="15">
        <v>2.6522614870794731E-2</v>
      </c>
      <c r="AE198" s="28">
        <v>0.55062533931732016</v>
      </c>
      <c r="AF198" s="6">
        <v>0.38847566156105851</v>
      </c>
    </row>
    <row r="199" spans="1:32" ht="15.75" x14ac:dyDescent="0.2">
      <c r="A199" s="12" t="s">
        <v>13</v>
      </c>
      <c r="B199" s="6">
        <v>2016</v>
      </c>
      <c r="C199" s="18">
        <v>4.454946297991631</v>
      </c>
      <c r="D199" s="19">
        <v>312</v>
      </c>
      <c r="E199" s="19">
        <v>1070</v>
      </c>
      <c r="F199" s="11">
        <v>1879</v>
      </c>
      <c r="G199" s="20">
        <v>171</v>
      </c>
      <c r="H199" s="20">
        <v>121</v>
      </c>
      <c r="I199" s="33">
        <v>52241.2</v>
      </c>
      <c r="J199" s="21">
        <v>313.43</v>
      </c>
      <c r="K199" s="6">
        <v>542.46</v>
      </c>
      <c r="L199" s="6">
        <v>2797.558</v>
      </c>
      <c r="M199" s="11">
        <v>32968.5</v>
      </c>
      <c r="N199" s="23">
        <v>4763.6000000000004</v>
      </c>
      <c r="O199" s="35">
        <v>25.42</v>
      </c>
      <c r="P199" s="6">
        <v>952.84190000000001</v>
      </c>
      <c r="Q199" s="25">
        <v>12947</v>
      </c>
      <c r="R199" s="6">
        <v>4242.6000000000004</v>
      </c>
      <c r="S199" s="6">
        <v>197588</v>
      </c>
      <c r="T199" s="6">
        <v>341</v>
      </c>
      <c r="U199" s="6">
        <v>664.4502</v>
      </c>
      <c r="V199" s="11">
        <v>2.25</v>
      </c>
      <c r="W199" s="11">
        <f>0+22</f>
        <v>22</v>
      </c>
      <c r="X199" s="14">
        <v>1145007</v>
      </c>
      <c r="Y199" s="20">
        <v>11</v>
      </c>
      <c r="Z199" s="27">
        <v>175.60300000000001</v>
      </c>
      <c r="AA199" s="14">
        <v>1214</v>
      </c>
      <c r="AB199" s="15">
        <v>0.12988873483535529</v>
      </c>
      <c r="AC199" s="13">
        <v>358.30769230769232</v>
      </c>
      <c r="AD199" s="15">
        <v>7.9580317383177585E-2</v>
      </c>
      <c r="AE199" s="28">
        <v>0.6479774875537696</v>
      </c>
      <c r="AF199" s="6">
        <v>0.34123157173791219</v>
      </c>
    </row>
    <row r="200" spans="1:32" ht="15.75" x14ac:dyDescent="0.2">
      <c r="A200" s="12" t="s">
        <v>14</v>
      </c>
      <c r="B200" s="6">
        <v>2016</v>
      </c>
      <c r="C200" s="18">
        <v>2.8108691103426864</v>
      </c>
      <c r="D200" s="19">
        <v>334</v>
      </c>
      <c r="E200" s="19">
        <v>844</v>
      </c>
      <c r="F200" s="11">
        <v>429</v>
      </c>
      <c r="G200" s="20">
        <v>98</v>
      </c>
      <c r="H200" s="20">
        <v>97</v>
      </c>
      <c r="I200" s="33">
        <v>30864</v>
      </c>
      <c r="J200" s="21">
        <v>611.48</v>
      </c>
      <c r="K200" s="6">
        <v>260.55</v>
      </c>
      <c r="L200" s="6">
        <v>2545.3589999999999</v>
      </c>
      <c r="M200" s="11">
        <v>2285.87</v>
      </c>
      <c r="N200" s="23">
        <v>3495.21</v>
      </c>
      <c r="O200" s="35">
        <v>66.260000000000005</v>
      </c>
      <c r="P200" s="6">
        <v>1736.8459</v>
      </c>
      <c r="Q200" s="25">
        <v>17609</v>
      </c>
      <c r="R200" s="6">
        <v>3201</v>
      </c>
      <c r="S200" s="6">
        <v>106757</v>
      </c>
      <c r="T200" s="6">
        <v>2587.34</v>
      </c>
      <c r="U200" s="6">
        <v>889.21119999999996</v>
      </c>
      <c r="V200" s="11">
        <v>2.15</v>
      </c>
      <c r="W200" s="11">
        <f>0+23</f>
        <v>23</v>
      </c>
      <c r="X200" s="14">
        <v>756392</v>
      </c>
      <c r="Y200" s="20">
        <v>10</v>
      </c>
      <c r="Z200" s="27">
        <v>215.77</v>
      </c>
      <c r="AA200" s="14">
        <v>957</v>
      </c>
      <c r="AB200" s="15">
        <v>0.20120011415525113</v>
      </c>
      <c r="AC200" s="13">
        <v>466.16666666666669</v>
      </c>
      <c r="AD200" s="15">
        <v>0.30820845971563982</v>
      </c>
      <c r="AE200" s="28">
        <v>0.60940801695299041</v>
      </c>
      <c r="AF200" s="6">
        <v>0.27020887979455349</v>
      </c>
    </row>
    <row r="201" spans="1:32" ht="15.75" x14ac:dyDescent="0.2">
      <c r="A201" s="12" t="s">
        <v>15</v>
      </c>
      <c r="B201" s="6">
        <v>2016</v>
      </c>
      <c r="C201" s="18">
        <v>2.9339044098749176</v>
      </c>
      <c r="D201" s="19">
        <v>290</v>
      </c>
      <c r="E201" s="19">
        <v>744</v>
      </c>
      <c r="F201" s="11">
        <v>304</v>
      </c>
      <c r="G201" s="20">
        <v>138</v>
      </c>
      <c r="H201" s="20">
        <v>118</v>
      </c>
      <c r="I201" s="33">
        <f>基础数据!I170*1.2386</f>
        <v>46216.199817393092</v>
      </c>
      <c r="J201" s="21">
        <v>164.83</v>
      </c>
      <c r="K201" s="6">
        <v>409.09</v>
      </c>
      <c r="L201" s="6">
        <v>3391.4380000000001</v>
      </c>
      <c r="M201" s="11">
        <v>1624.95</v>
      </c>
      <c r="N201" s="23">
        <v>4954.4799999999996</v>
      </c>
      <c r="O201" s="24">
        <v>5.8453999999999997</v>
      </c>
      <c r="P201" s="6">
        <v>454.94850000000002</v>
      </c>
      <c r="Q201" s="25">
        <v>8569</v>
      </c>
      <c r="R201" s="6">
        <v>4010.5</v>
      </c>
      <c r="S201" s="6">
        <v>161909</v>
      </c>
      <c r="T201" s="6">
        <v>1050</v>
      </c>
      <c r="U201" s="6">
        <v>486.86020000000002</v>
      </c>
      <c r="V201" s="11">
        <v>1.9</v>
      </c>
      <c r="W201" s="11">
        <f>0+28</f>
        <v>28</v>
      </c>
      <c r="X201" s="14">
        <v>1038951</v>
      </c>
      <c r="Y201" s="20">
        <v>14</v>
      </c>
      <c r="Z201" s="27">
        <v>128.94399999999999</v>
      </c>
      <c r="AA201" s="14">
        <v>346</v>
      </c>
      <c r="AB201" s="15">
        <v>0.13640991561181434</v>
      </c>
      <c r="AC201" s="13">
        <v>145.6875</v>
      </c>
      <c r="AD201" s="15">
        <v>5.2223326747311831E-2</v>
      </c>
      <c r="AE201" s="28">
        <v>0.73765924897088508</v>
      </c>
      <c r="AF201" s="6">
        <v>0.5621365125468607</v>
      </c>
    </row>
    <row r="202" spans="1:32" ht="15.75" x14ac:dyDescent="0.2">
      <c r="A202" s="12" t="s">
        <v>16</v>
      </c>
      <c r="B202" s="6">
        <v>2016</v>
      </c>
      <c r="C202" s="18">
        <v>5.2894114026188026</v>
      </c>
      <c r="D202" s="19">
        <v>622</v>
      </c>
      <c r="E202" s="19">
        <v>2115</v>
      </c>
      <c r="F202" s="11">
        <v>567</v>
      </c>
      <c r="G202" s="20">
        <v>393</v>
      </c>
      <c r="H202" s="20">
        <v>157</v>
      </c>
      <c r="I202" s="33">
        <v>70716.5</v>
      </c>
      <c r="J202" s="21">
        <v>328.82</v>
      </c>
      <c r="K202" s="6">
        <v>1183.05</v>
      </c>
      <c r="L202" s="6">
        <v>5835.7860000000001</v>
      </c>
      <c r="M202" s="11">
        <v>4093.49</v>
      </c>
      <c r="N202" s="23">
        <v>7399.6</v>
      </c>
      <c r="O202" s="35">
        <v>30.634509999999999</v>
      </c>
      <c r="P202" s="6">
        <v>341.75639999999999</v>
      </c>
      <c r="Q202" s="25">
        <v>20852</v>
      </c>
      <c r="R202" s="6">
        <v>5452.3</v>
      </c>
      <c r="S202" s="6">
        <v>265720</v>
      </c>
      <c r="T202" s="6">
        <v>3907</v>
      </c>
      <c r="U202" s="6">
        <v>1164.9896000000001</v>
      </c>
      <c r="V202" s="11">
        <v>2.04</v>
      </c>
      <c r="W202" s="11">
        <f>0+35</f>
        <v>35</v>
      </c>
      <c r="X202" s="14">
        <v>1995880</v>
      </c>
      <c r="Y202" s="20">
        <v>7</v>
      </c>
      <c r="Z202" s="27">
        <v>320.98</v>
      </c>
      <c r="AA202" s="14">
        <v>2057</v>
      </c>
      <c r="AB202" s="15">
        <v>0.21073644773358</v>
      </c>
      <c r="AC202" s="13">
        <v>578.4666666666667</v>
      </c>
      <c r="AD202" s="15">
        <v>8.0249571914893611E-2</v>
      </c>
      <c r="AE202" s="28">
        <v>1.1194829157780926</v>
      </c>
      <c r="AF202" s="6">
        <v>0.32687376364568832</v>
      </c>
    </row>
    <row r="203" spans="1:32" ht="15.75" x14ac:dyDescent="0.2">
      <c r="A203" s="12" t="s">
        <v>17</v>
      </c>
      <c r="B203" s="6">
        <v>2016</v>
      </c>
      <c r="C203" s="18">
        <v>4.0465506760247951</v>
      </c>
      <c r="D203" s="19">
        <v>411</v>
      </c>
      <c r="E203" s="19">
        <v>1009</v>
      </c>
      <c r="F203" s="11">
        <v>1006</v>
      </c>
      <c r="G203" s="20">
        <v>270</v>
      </c>
      <c r="H203" s="20">
        <v>206</v>
      </c>
      <c r="I203" s="33">
        <v>58013</v>
      </c>
      <c r="J203" s="21">
        <v>149.93</v>
      </c>
      <c r="K203" s="6">
        <v>774.95</v>
      </c>
      <c r="L203" s="6">
        <v>4964.1390000000001</v>
      </c>
      <c r="M203" s="11">
        <v>11994.32</v>
      </c>
      <c r="N203" s="23">
        <v>5703.2</v>
      </c>
      <c r="O203" s="35">
        <v>8.9499999999999993</v>
      </c>
      <c r="P203" s="6">
        <v>537.06290000000001</v>
      </c>
      <c r="Q203" s="25">
        <v>20407</v>
      </c>
      <c r="R203" s="6">
        <v>5570.8</v>
      </c>
      <c r="S203" s="6">
        <v>267441</v>
      </c>
      <c r="T203" s="6">
        <v>3189</v>
      </c>
      <c r="U203" s="6">
        <v>990.89319999999998</v>
      </c>
      <c r="V203" s="11">
        <v>3.25</v>
      </c>
      <c r="W203" s="11">
        <f>0+39</f>
        <v>39</v>
      </c>
      <c r="X203" s="14">
        <v>1874752</v>
      </c>
      <c r="Y203" s="20">
        <v>17</v>
      </c>
      <c r="Z203" s="27">
        <v>222.77600000000001</v>
      </c>
      <c r="AA203" s="14">
        <v>1416</v>
      </c>
      <c r="AB203" s="15">
        <v>0.12201850068775791</v>
      </c>
      <c r="AC203" s="13">
        <v>491.6875</v>
      </c>
      <c r="AD203" s="15">
        <v>3.8057868681863234E-2</v>
      </c>
      <c r="AE203" s="28">
        <v>0.48256699433342148</v>
      </c>
      <c r="AF203" s="6">
        <v>0.29016159073747799</v>
      </c>
    </row>
    <row r="204" spans="1:32" ht="15.75" x14ac:dyDescent="0.2">
      <c r="A204" s="12" t="s">
        <v>18</v>
      </c>
      <c r="B204" s="6">
        <v>2016</v>
      </c>
      <c r="C204" s="18">
        <v>3.6086042735478046</v>
      </c>
      <c r="D204" s="19">
        <v>364</v>
      </c>
      <c r="E204" s="19">
        <v>1057</v>
      </c>
      <c r="F204" s="11">
        <v>308</v>
      </c>
      <c r="G204" s="20">
        <v>183</v>
      </c>
      <c r="H204" s="20">
        <v>123</v>
      </c>
      <c r="I204" s="33">
        <v>56930.83</v>
      </c>
      <c r="J204" s="21">
        <v>337.56</v>
      </c>
      <c r="K204" s="6">
        <v>786.45</v>
      </c>
      <c r="L204" s="6">
        <v>2671.2379999999998</v>
      </c>
      <c r="M204" s="11">
        <v>3051.78</v>
      </c>
      <c r="N204" s="23">
        <v>4764.18</v>
      </c>
      <c r="O204" s="35">
        <v>18.72</v>
      </c>
      <c r="P204" s="6">
        <v>556.65009999999995</v>
      </c>
      <c r="Q204" s="25">
        <v>17415</v>
      </c>
      <c r="R204" s="6">
        <v>4138.2</v>
      </c>
      <c r="S204" s="6">
        <v>260179</v>
      </c>
      <c r="T204" s="6">
        <v>1164.73</v>
      </c>
      <c r="U204" s="6">
        <v>707.38559999999995</v>
      </c>
      <c r="V204" s="11">
        <v>2.64</v>
      </c>
      <c r="W204" s="11">
        <f>0+13</f>
        <v>13</v>
      </c>
      <c r="X204" s="14">
        <v>1401840</v>
      </c>
      <c r="Y204" s="20">
        <v>11</v>
      </c>
      <c r="Z204" s="27">
        <v>290.40800000000002</v>
      </c>
      <c r="AA204" s="14">
        <v>1630</v>
      </c>
      <c r="AB204" s="15">
        <v>0.14906469104665826</v>
      </c>
      <c r="AC204" s="13">
        <v>282.27777777777777</v>
      </c>
      <c r="AD204" s="15">
        <v>0.11434420501419111</v>
      </c>
      <c r="AE204" s="28">
        <v>0.55605975841129374</v>
      </c>
      <c r="AF204" s="6">
        <v>0.29061600837038976</v>
      </c>
    </row>
    <row r="205" spans="1:32" ht="15.75" x14ac:dyDescent="0.2">
      <c r="A205" s="12" t="s">
        <v>19</v>
      </c>
      <c r="B205" s="6">
        <v>2016</v>
      </c>
      <c r="C205" s="18">
        <v>2.9758360119269072</v>
      </c>
      <c r="D205" s="19">
        <v>419</v>
      </c>
      <c r="E205" s="19">
        <v>838</v>
      </c>
      <c r="F205" s="11">
        <v>452</v>
      </c>
      <c r="G205" s="20">
        <v>115</v>
      </c>
      <c r="H205" s="20">
        <v>143</v>
      </c>
      <c r="I205" s="33">
        <v>59487</v>
      </c>
      <c r="J205" s="21">
        <v>240.81</v>
      </c>
      <c r="K205" s="6">
        <v>712.08</v>
      </c>
      <c r="L205" s="6">
        <v>4783.8890000000001</v>
      </c>
      <c r="M205" s="11">
        <v>2443.0500000000002</v>
      </c>
      <c r="N205" s="23">
        <v>4641</v>
      </c>
      <c r="O205" s="35">
        <v>3.5</v>
      </c>
      <c r="P205" s="6">
        <v>1378.1738</v>
      </c>
      <c r="Q205" s="25">
        <v>15047</v>
      </c>
      <c r="R205" s="6">
        <v>4719.8</v>
      </c>
      <c r="S205" s="6">
        <v>238273</v>
      </c>
      <c r="T205" s="6">
        <v>1091</v>
      </c>
      <c r="U205" s="6">
        <v>699.12109999999996</v>
      </c>
      <c r="V205" s="11">
        <v>2.3199999999999998</v>
      </c>
      <c r="W205" s="11">
        <f>0+38</f>
        <v>38</v>
      </c>
      <c r="X205" s="14">
        <v>1225016</v>
      </c>
      <c r="Y205" s="20">
        <v>8</v>
      </c>
      <c r="Z205" s="27">
        <v>241.90100000000001</v>
      </c>
      <c r="AA205" s="14">
        <v>800</v>
      </c>
      <c r="AB205" s="15">
        <v>0.20367375328083989</v>
      </c>
      <c r="AC205" s="13">
        <v>222.38095238095238</v>
      </c>
      <c r="AD205" s="15">
        <v>0.17532640489260146</v>
      </c>
      <c r="AE205" s="28">
        <v>0.49053567141242632</v>
      </c>
      <c r="AF205" s="6">
        <v>0.28224202126064979</v>
      </c>
    </row>
    <row r="206" spans="1:32" ht="15.75" x14ac:dyDescent="0.2">
      <c r="A206" s="12" t="s">
        <v>20</v>
      </c>
      <c r="B206" s="6">
        <v>2016</v>
      </c>
      <c r="C206" s="18">
        <v>4.1514499845169546</v>
      </c>
      <c r="D206" s="19">
        <v>723</v>
      </c>
      <c r="E206" s="19">
        <v>2028</v>
      </c>
      <c r="F206" s="11">
        <v>357</v>
      </c>
      <c r="G206" s="20">
        <v>177</v>
      </c>
      <c r="H206" s="20">
        <v>146</v>
      </c>
      <c r="I206" s="33">
        <v>36200.089999999997</v>
      </c>
      <c r="J206" s="21">
        <v>3507.21</v>
      </c>
      <c r="K206" s="6">
        <v>865.54</v>
      </c>
      <c r="L206" s="6">
        <v>4727.4449999999997</v>
      </c>
      <c r="M206" s="11">
        <v>2427.2800000000002</v>
      </c>
      <c r="N206" s="23">
        <v>9200.2999999999993</v>
      </c>
      <c r="O206" s="35">
        <v>185.77</v>
      </c>
      <c r="P206" s="6">
        <v>11833.535900000001</v>
      </c>
      <c r="Q206" s="25">
        <v>30557</v>
      </c>
      <c r="R206" s="6">
        <v>4157.8999999999996</v>
      </c>
      <c r="S206" s="6">
        <v>218085</v>
      </c>
      <c r="T206" s="6">
        <v>10566</v>
      </c>
      <c r="U206" s="6">
        <v>3877.5616</v>
      </c>
      <c r="V206" s="11">
        <v>1.95</v>
      </c>
      <c r="W206" s="11">
        <f>0+37</f>
        <v>37</v>
      </c>
      <c r="X206" s="14">
        <v>1892878</v>
      </c>
      <c r="Y206" s="20">
        <v>7</v>
      </c>
      <c r="Z206" s="27">
        <v>656.96900000000005</v>
      </c>
      <c r="AA206" s="14">
        <v>2958</v>
      </c>
      <c r="AB206" s="15">
        <v>0.24800236001850992</v>
      </c>
      <c r="AC206" s="13">
        <v>468.83333333333331</v>
      </c>
      <c r="AD206" s="15">
        <v>0.35532320207100593</v>
      </c>
      <c r="AE206" s="28">
        <v>0.30463131882494882</v>
      </c>
      <c r="AF206" s="6">
        <v>0.47973745919352612</v>
      </c>
    </row>
    <row r="207" spans="1:32" ht="15.75" x14ac:dyDescent="0.2">
      <c r="A207" s="12" t="s">
        <v>21</v>
      </c>
      <c r="B207" s="6">
        <v>2016</v>
      </c>
      <c r="C207" s="18">
        <v>2.5574905719088519</v>
      </c>
      <c r="D207" s="19">
        <v>410</v>
      </c>
      <c r="E207" s="19">
        <v>586</v>
      </c>
      <c r="F207" s="11">
        <v>100</v>
      </c>
      <c r="G207" s="20">
        <v>125</v>
      </c>
      <c r="H207" s="20">
        <v>124</v>
      </c>
      <c r="I207" s="33">
        <v>40419</v>
      </c>
      <c r="J207" s="21">
        <v>482.52</v>
      </c>
      <c r="K207" s="6">
        <v>769.81</v>
      </c>
      <c r="L207" s="6">
        <v>1773.4949999999999</v>
      </c>
      <c r="M207" s="11">
        <v>848.4</v>
      </c>
      <c r="N207" s="23">
        <v>4048</v>
      </c>
      <c r="O207" s="35">
        <v>23.41</v>
      </c>
      <c r="P207" s="6">
        <v>363.19170000000003</v>
      </c>
      <c r="Q207" s="25">
        <v>8883</v>
      </c>
      <c r="R207" s="6">
        <v>5192.1000000000004</v>
      </c>
      <c r="S207" s="6">
        <v>120547</v>
      </c>
      <c r="T207" s="6">
        <v>2066</v>
      </c>
      <c r="U207" s="6">
        <v>452.65660000000003</v>
      </c>
      <c r="V207" s="11">
        <v>1.38</v>
      </c>
      <c r="W207" s="11">
        <f>0+4</f>
        <v>4</v>
      </c>
      <c r="X207" s="14">
        <v>810282</v>
      </c>
      <c r="Y207" s="20">
        <v>10</v>
      </c>
      <c r="Z207" s="27">
        <v>199.327</v>
      </c>
      <c r="AA207" s="14">
        <v>320</v>
      </c>
      <c r="AB207" s="15">
        <v>0.1332214971209213</v>
      </c>
      <c r="AC207" s="13">
        <v>85.478260869565219</v>
      </c>
      <c r="AD207" s="15">
        <v>0.10985943071672355</v>
      </c>
      <c r="AE207" s="28">
        <v>0.83989151288352271</v>
      </c>
      <c r="AF207" s="6">
        <v>0.38981055216093302</v>
      </c>
    </row>
    <row r="208" spans="1:32" ht="15.75" x14ac:dyDescent="0.2">
      <c r="A208" s="12" t="s">
        <v>22</v>
      </c>
      <c r="B208" s="6">
        <v>2016</v>
      </c>
      <c r="C208" s="18">
        <v>1.3447008177285915</v>
      </c>
      <c r="D208" s="19">
        <v>124</v>
      </c>
      <c r="E208" s="19">
        <v>304</v>
      </c>
      <c r="F208" s="11">
        <v>74</v>
      </c>
      <c r="G208" s="20">
        <v>18</v>
      </c>
      <c r="H208" s="20">
        <v>23</v>
      </c>
      <c r="I208" s="33">
        <v>5948.7</v>
      </c>
      <c r="J208" s="21">
        <v>74.89</v>
      </c>
      <c r="K208" s="6">
        <v>69.09</v>
      </c>
      <c r="L208" s="6">
        <v>104.02800000000001</v>
      </c>
      <c r="M208" s="11">
        <v>811.18</v>
      </c>
      <c r="N208" s="23">
        <v>610.27</v>
      </c>
      <c r="O208" s="35">
        <v>3.5</v>
      </c>
      <c r="P208" s="6">
        <v>230.5881</v>
      </c>
      <c r="Q208" s="25">
        <v>4999</v>
      </c>
      <c r="R208" s="6">
        <v>1033.4000000000001</v>
      </c>
      <c r="S208" s="6">
        <v>28217</v>
      </c>
      <c r="T208" s="6">
        <v>3189</v>
      </c>
      <c r="U208" s="6">
        <v>142.8432</v>
      </c>
      <c r="V208" s="11">
        <v>2.44</v>
      </c>
      <c r="W208" s="11">
        <f>0+4</f>
        <v>4</v>
      </c>
      <c r="X208" s="14">
        <v>184875</v>
      </c>
      <c r="Y208" s="26">
        <v>1</v>
      </c>
      <c r="Z208" s="27">
        <v>70.203999999999994</v>
      </c>
      <c r="AA208" s="14">
        <v>51</v>
      </c>
      <c r="AB208" s="15">
        <v>0.39995764705882353</v>
      </c>
      <c r="AC208" s="13">
        <v>58.82352941176471</v>
      </c>
      <c r="AD208" s="15">
        <v>0.16430185164473685</v>
      </c>
      <c r="AE208" s="28">
        <v>0.43299339217460403</v>
      </c>
      <c r="AF208" s="6">
        <v>0.19475579563358092</v>
      </c>
    </row>
    <row r="209" spans="1:32" ht="15.75" x14ac:dyDescent="0.2">
      <c r="A209" s="12" t="s">
        <v>23</v>
      </c>
      <c r="B209" s="6">
        <v>2016</v>
      </c>
      <c r="C209" s="18">
        <v>2.3089945318251277</v>
      </c>
      <c r="D209" s="19">
        <v>197</v>
      </c>
      <c r="E209" s="19">
        <v>546</v>
      </c>
      <c r="F209" s="11">
        <v>770</v>
      </c>
      <c r="G209" s="20">
        <v>82</v>
      </c>
      <c r="H209" s="20">
        <v>41</v>
      </c>
      <c r="I209" s="33">
        <f>(基础数据!I178+基础数据!I240)/2</f>
        <v>46535.5</v>
      </c>
      <c r="J209" s="21">
        <v>180.89</v>
      </c>
      <c r="K209" s="6">
        <v>662.41</v>
      </c>
      <c r="L209" s="6">
        <v>2528.1669999999999</v>
      </c>
      <c r="M209" s="11">
        <v>3080.58</v>
      </c>
      <c r="N209" s="30">
        <v>2713.9229999999998</v>
      </c>
      <c r="O209" s="35">
        <v>16.867999999999999</v>
      </c>
      <c r="P209" s="6">
        <v>3601.9965000000002</v>
      </c>
      <c r="Q209" s="25">
        <v>9537</v>
      </c>
      <c r="R209" s="6">
        <v>2102.1</v>
      </c>
      <c r="S209" s="6">
        <v>142921</v>
      </c>
      <c r="T209" s="6">
        <v>2147</v>
      </c>
      <c r="U209" s="6">
        <v>428.2303</v>
      </c>
      <c r="V209" s="11">
        <v>2.4300000000000002</v>
      </c>
      <c r="W209" s="11">
        <f>0+9</f>
        <v>9</v>
      </c>
      <c r="X209" s="14">
        <v>732475</v>
      </c>
      <c r="Y209" s="20">
        <v>1</v>
      </c>
      <c r="Z209" s="27">
        <v>204.828</v>
      </c>
      <c r="AA209" s="14">
        <v>1412</v>
      </c>
      <c r="AB209" s="15">
        <v>0.2172557734204793</v>
      </c>
      <c r="AC209" s="13">
        <v>420.41312272174969</v>
      </c>
      <c r="AD209" s="15">
        <v>9.1479419230769229E-2</v>
      </c>
      <c r="AE209" s="28">
        <v>0.76265551914218022</v>
      </c>
      <c r="AF209" s="6">
        <v>0.25741841928545706</v>
      </c>
    </row>
    <row r="210" spans="1:32" ht="15.75" x14ac:dyDescent="0.2">
      <c r="A210" s="12" t="s">
        <v>24</v>
      </c>
      <c r="B210" s="6">
        <v>2016</v>
      </c>
      <c r="C210" s="18">
        <v>4.271442499616982</v>
      </c>
      <c r="D210" s="19">
        <v>298</v>
      </c>
      <c r="E210" s="19">
        <v>485</v>
      </c>
      <c r="F210" s="11">
        <v>621</v>
      </c>
      <c r="G210" s="20">
        <v>239</v>
      </c>
      <c r="H210" s="20">
        <v>207</v>
      </c>
      <c r="I210" s="33">
        <v>63025</v>
      </c>
      <c r="J210" s="21">
        <v>308.79000000000002</v>
      </c>
      <c r="K210" s="6">
        <v>1136.17</v>
      </c>
      <c r="L210" s="6">
        <v>5975.9359999999997</v>
      </c>
      <c r="M210" s="11">
        <v>2303.7399999999998</v>
      </c>
      <c r="N210" s="23">
        <v>7600.52</v>
      </c>
      <c r="O210" s="35">
        <v>15.817</v>
      </c>
      <c r="P210" s="6">
        <v>1171.4447</v>
      </c>
      <c r="Q210" s="25">
        <v>25902</v>
      </c>
      <c r="R210" s="6">
        <v>4622.7</v>
      </c>
      <c r="S210" s="6">
        <v>324138</v>
      </c>
      <c r="T210" s="6">
        <v>4609</v>
      </c>
      <c r="U210" s="6">
        <v>913.96759999999995</v>
      </c>
      <c r="V210" s="11">
        <v>2.1800000000000002</v>
      </c>
      <c r="W210" s="11">
        <f>0+25</f>
        <v>25</v>
      </c>
      <c r="X210" s="14">
        <v>1446559</v>
      </c>
      <c r="Y210" s="20">
        <v>7</v>
      </c>
      <c r="Z210" s="27">
        <v>403.685</v>
      </c>
      <c r="AA210" s="14">
        <v>1538</v>
      </c>
      <c r="AB210" s="15">
        <v>0.16124811507936507</v>
      </c>
      <c r="AC210" s="13">
        <v>93.520833333333329</v>
      </c>
      <c r="AD210" s="15">
        <v>0.1738224043298969</v>
      </c>
      <c r="AE210" s="28">
        <v>0.51180549959855781</v>
      </c>
      <c r="AF210" s="6">
        <v>0.39104486701277347</v>
      </c>
    </row>
    <row r="211" spans="1:32" ht="15.75" x14ac:dyDescent="0.2">
      <c r="A211" s="12" t="s">
        <v>25</v>
      </c>
      <c r="B211" s="6">
        <v>2016</v>
      </c>
      <c r="C211" s="18">
        <v>1.612916566755012</v>
      </c>
      <c r="D211" s="19">
        <v>266</v>
      </c>
      <c r="E211" s="19">
        <v>348</v>
      </c>
      <c r="F211" s="11">
        <v>113</v>
      </c>
      <c r="G211" s="20">
        <v>73</v>
      </c>
      <c r="H211" s="20">
        <v>99</v>
      </c>
      <c r="I211" s="33">
        <v>53038.23</v>
      </c>
      <c r="J211" s="21">
        <v>72.290000000000006</v>
      </c>
      <c r="K211" s="6">
        <v>572.30999999999995</v>
      </c>
      <c r="L211" s="6">
        <v>1653.502</v>
      </c>
      <c r="M211" s="11">
        <v>817.44</v>
      </c>
      <c r="N211" s="23">
        <v>5011.9399999999996</v>
      </c>
      <c r="O211" s="35">
        <v>2.5270000000000001</v>
      </c>
      <c r="P211" s="6">
        <v>494.62119999999999</v>
      </c>
      <c r="Q211" s="25">
        <v>10184</v>
      </c>
      <c r="R211" s="6">
        <v>3269.5</v>
      </c>
      <c r="S211" s="6">
        <v>191626</v>
      </c>
      <c r="T211" s="6">
        <v>1873.81</v>
      </c>
      <c r="U211" s="6">
        <v>378.9171</v>
      </c>
      <c r="V211" s="11">
        <v>2.0099999999999998</v>
      </c>
      <c r="W211" s="11">
        <f>0+8</f>
        <v>8</v>
      </c>
      <c r="X211" s="14">
        <v>573932</v>
      </c>
      <c r="Y211" s="20">
        <v>3</v>
      </c>
      <c r="Z211" s="27">
        <v>151.12799999999999</v>
      </c>
      <c r="AA211" s="14">
        <v>511</v>
      </c>
      <c r="AB211" s="15">
        <v>0.10574502617801047</v>
      </c>
      <c r="AC211" s="13">
        <v>120.23529411764706</v>
      </c>
      <c r="AD211" s="15">
        <v>7.7385068103448279E-2</v>
      </c>
      <c r="AE211" s="28">
        <v>0.59365166238610489</v>
      </c>
      <c r="AF211" s="6">
        <v>0.50080087658133277</v>
      </c>
    </row>
    <row r="212" spans="1:32" ht="15.75" x14ac:dyDescent="0.2">
      <c r="A212" s="12" t="s">
        <v>26</v>
      </c>
      <c r="B212" s="6">
        <v>2016</v>
      </c>
      <c r="C212" s="18">
        <v>2.489851245198929</v>
      </c>
      <c r="D212" s="19">
        <v>559</v>
      </c>
      <c r="E212" s="19">
        <v>855</v>
      </c>
      <c r="F212" s="11">
        <v>221</v>
      </c>
      <c r="G212" s="20">
        <v>90</v>
      </c>
      <c r="H212" s="20">
        <v>149</v>
      </c>
      <c r="I212" s="33">
        <v>42519.33</v>
      </c>
      <c r="J212" s="21">
        <v>600.38</v>
      </c>
      <c r="K212" s="6">
        <v>651.88</v>
      </c>
      <c r="L212" s="6">
        <v>1912.318</v>
      </c>
      <c r="M212" s="11">
        <v>3883.17</v>
      </c>
      <c r="N212" s="23">
        <v>4536.54</v>
      </c>
      <c r="O212" s="35">
        <v>30.75</v>
      </c>
      <c r="P212" s="6">
        <v>463.0933</v>
      </c>
      <c r="Q212" s="25">
        <v>9188</v>
      </c>
      <c r="R212" s="6">
        <v>3651.5</v>
      </c>
      <c r="S212" s="6">
        <v>238052</v>
      </c>
      <c r="T212" s="6">
        <v>1183.08</v>
      </c>
      <c r="U212" s="6">
        <v>551.02520000000004</v>
      </c>
      <c r="V212" s="11">
        <v>3.46</v>
      </c>
      <c r="W212" s="11">
        <f>0+3</f>
        <v>3</v>
      </c>
      <c r="X212" s="14">
        <v>656594</v>
      </c>
      <c r="Y212" s="20">
        <v>10</v>
      </c>
      <c r="Z212" s="27">
        <v>218.72800000000001</v>
      </c>
      <c r="AA212" s="14">
        <v>493</v>
      </c>
      <c r="AB212" s="15">
        <v>0.14963389544688027</v>
      </c>
      <c r="AC212" s="13">
        <v>58.789473684210527</v>
      </c>
      <c r="AD212" s="15">
        <v>0.10990032105263156</v>
      </c>
      <c r="AE212" s="28">
        <v>0.92692568143871612</v>
      </c>
      <c r="AF212" s="6">
        <v>0.37626083702860419</v>
      </c>
    </row>
    <row r="213" spans="1:32" ht="15.75" x14ac:dyDescent="0.2">
      <c r="A213" s="12" t="s">
        <v>27</v>
      </c>
      <c r="B213" s="6">
        <v>2016</v>
      </c>
      <c r="C213" s="18">
        <v>0.75864397581278298</v>
      </c>
      <c r="D213" s="19">
        <v>68</v>
      </c>
      <c r="E213" s="19">
        <v>205</v>
      </c>
      <c r="F213" s="11">
        <v>87</v>
      </c>
      <c r="G213" s="20">
        <v>7</v>
      </c>
      <c r="H213" s="20">
        <v>82</v>
      </c>
      <c r="I213" s="33">
        <v>2283.752</v>
      </c>
      <c r="J213" s="21">
        <v>32.19</v>
      </c>
      <c r="K213" s="6">
        <v>58.2</v>
      </c>
      <c r="L213" s="6">
        <v>55.177999999999997</v>
      </c>
      <c r="M213" s="11">
        <v>390.74</v>
      </c>
      <c r="N213" s="23">
        <v>318.80220000000003</v>
      </c>
      <c r="O213" s="23">
        <v>1.9439</v>
      </c>
      <c r="P213" s="6">
        <v>18.381499999999999</v>
      </c>
      <c r="Q213" s="25">
        <v>635</v>
      </c>
      <c r="R213" s="6">
        <v>786.3</v>
      </c>
      <c r="S213" s="6">
        <v>82096</v>
      </c>
      <c r="T213" s="6">
        <v>423.9</v>
      </c>
      <c r="U213" s="6">
        <v>36.073300000000003</v>
      </c>
      <c r="V213" s="11">
        <v>2.69</v>
      </c>
      <c r="W213" s="11">
        <f>0+1</f>
        <v>1</v>
      </c>
      <c r="X213" s="14">
        <v>35034</v>
      </c>
      <c r="Y213" s="20">
        <v>1</v>
      </c>
      <c r="Z213" s="27">
        <v>72.823999999999998</v>
      </c>
      <c r="AA213" s="14">
        <v>12</v>
      </c>
      <c r="AB213" s="15">
        <v>0.11849393939393939</v>
      </c>
      <c r="AC213" s="13">
        <v>0.70833333333333337</v>
      </c>
      <c r="AD213" s="15">
        <v>4.9133801463414638E-2</v>
      </c>
      <c r="AE213" s="28">
        <v>2.0055262464666437</v>
      </c>
      <c r="AF213" s="6">
        <v>0.26331502268927637</v>
      </c>
    </row>
    <row r="214" spans="1:32" ht="15.75" x14ac:dyDescent="0.2">
      <c r="A214" s="12" t="s">
        <v>28</v>
      </c>
      <c r="B214" s="6">
        <v>2016</v>
      </c>
      <c r="C214" s="18">
        <v>2.9481432271774262</v>
      </c>
      <c r="D214" s="19">
        <v>275</v>
      </c>
      <c r="E214" s="19">
        <v>696</v>
      </c>
      <c r="F214" s="11">
        <v>281</v>
      </c>
      <c r="G214" s="20">
        <v>274</v>
      </c>
      <c r="H214" s="20">
        <v>122</v>
      </c>
      <c r="I214" s="33">
        <v>44575</v>
      </c>
      <c r="J214" s="21">
        <v>338.2</v>
      </c>
      <c r="K214" s="6">
        <v>416.32</v>
      </c>
      <c r="L214" s="6">
        <v>5337.9</v>
      </c>
      <c r="M214" s="11">
        <v>3241.27</v>
      </c>
      <c r="N214" s="23">
        <v>3659</v>
      </c>
      <c r="O214" s="23">
        <v>23.3855</v>
      </c>
      <c r="P214" s="6">
        <v>269.84089999999998</v>
      </c>
      <c r="Q214" s="25">
        <v>15012</v>
      </c>
      <c r="R214" s="6">
        <v>4632.6000000000004</v>
      </c>
      <c r="S214" s="6">
        <v>172471</v>
      </c>
      <c r="T214" s="6">
        <v>1002</v>
      </c>
      <c r="U214" s="6">
        <v>557.02070000000003</v>
      </c>
      <c r="V214" s="11">
        <v>4.47</v>
      </c>
      <c r="W214" s="11">
        <f>0+23</f>
        <v>23</v>
      </c>
      <c r="X214" s="14">
        <v>1076254</v>
      </c>
      <c r="Y214" s="20">
        <v>9</v>
      </c>
      <c r="Z214" s="27">
        <v>216.685</v>
      </c>
      <c r="AA214" s="14">
        <v>1128</v>
      </c>
      <c r="AB214" s="15">
        <v>0.14067318295739348</v>
      </c>
      <c r="AC214" s="13">
        <v>176.52631578947367</v>
      </c>
      <c r="AD214" s="15">
        <v>0.10260951867816091</v>
      </c>
      <c r="AE214" s="28">
        <v>0.64327114920474149</v>
      </c>
      <c r="AF214" s="6">
        <v>0.27136665456796977</v>
      </c>
    </row>
    <row r="215" spans="1:32" ht="15.75" x14ac:dyDescent="0.2">
      <c r="A215" s="12" t="s">
        <v>29</v>
      </c>
      <c r="B215" s="6">
        <v>2016</v>
      </c>
      <c r="C215" s="18">
        <v>1.8156684754271875</v>
      </c>
      <c r="D215" s="19">
        <v>299</v>
      </c>
      <c r="E215" s="19">
        <v>463</v>
      </c>
      <c r="F215" s="11">
        <v>227</v>
      </c>
      <c r="G215" s="20">
        <v>152</v>
      </c>
      <c r="H215" s="20">
        <v>103</v>
      </c>
      <c r="I215" s="33">
        <v>19089.400000000001</v>
      </c>
      <c r="J215" s="21">
        <v>7.15</v>
      </c>
      <c r="K215" s="6">
        <v>253.7</v>
      </c>
      <c r="L215" s="6">
        <v>2317.125</v>
      </c>
      <c r="M215" s="11">
        <v>2774.92</v>
      </c>
      <c r="N215" s="23">
        <v>1219</v>
      </c>
      <c r="O215" s="35">
        <v>0.19139999999999999</v>
      </c>
      <c r="P215" s="6">
        <v>168.21</v>
      </c>
      <c r="Q215" s="25">
        <v>6490</v>
      </c>
      <c r="R215" s="6">
        <v>4102.1000000000004</v>
      </c>
      <c r="S215" s="6">
        <v>143039</v>
      </c>
      <c r="T215" s="6">
        <v>149</v>
      </c>
      <c r="U215" s="6">
        <v>254.238</v>
      </c>
      <c r="V215" s="11">
        <v>2.58</v>
      </c>
      <c r="W215" s="11">
        <f>2+10</f>
        <v>12</v>
      </c>
      <c r="X215" s="14">
        <v>457204</v>
      </c>
      <c r="Y215" s="20">
        <v>3</v>
      </c>
      <c r="Z215" s="27">
        <v>143.16999999999999</v>
      </c>
      <c r="AA215" s="14">
        <v>358</v>
      </c>
      <c r="AB215" s="15">
        <v>0.13459375000000001</v>
      </c>
      <c r="AC215" s="13">
        <v>28.692307692307693</v>
      </c>
      <c r="AD215" s="15">
        <v>3.1625198488120947E-2</v>
      </c>
      <c r="AE215" s="28">
        <v>0.45876190617538931</v>
      </c>
      <c r="AF215" s="6">
        <v>0.20648308098770449</v>
      </c>
    </row>
    <row r="216" spans="1:32" ht="15.75" x14ac:dyDescent="0.2">
      <c r="A216" s="12" t="s">
        <v>30</v>
      </c>
      <c r="B216" s="6">
        <v>2016</v>
      </c>
      <c r="C216" s="18">
        <v>0.70741797381606952</v>
      </c>
      <c r="D216" s="19">
        <v>76</v>
      </c>
      <c r="E216" s="19">
        <v>231</v>
      </c>
      <c r="F216" s="11">
        <v>60</v>
      </c>
      <c r="G216" s="20">
        <v>23</v>
      </c>
      <c r="H216" s="20">
        <v>55</v>
      </c>
      <c r="I216" s="33">
        <v>2869.9</v>
      </c>
      <c r="J216" s="21">
        <v>7.01</v>
      </c>
      <c r="K216" s="6">
        <v>113.94</v>
      </c>
      <c r="L216" s="6">
        <v>247.47800000000001</v>
      </c>
      <c r="M216" s="11">
        <v>284.44</v>
      </c>
      <c r="N216" s="30">
        <v>307</v>
      </c>
      <c r="O216" s="35">
        <f>4416/10000</f>
        <v>0.44159999999999999</v>
      </c>
      <c r="P216" s="6">
        <v>47.822000000000003</v>
      </c>
      <c r="Q216" s="25">
        <v>1038</v>
      </c>
      <c r="R216" s="6">
        <v>2349.1999999999998</v>
      </c>
      <c r="S216" s="6">
        <v>78585</v>
      </c>
      <c r="T216" s="6">
        <v>511</v>
      </c>
      <c r="U216" s="6">
        <v>72.042100000000005</v>
      </c>
      <c r="V216" s="11">
        <v>3.74</v>
      </c>
      <c r="W216" s="11">
        <v>0</v>
      </c>
      <c r="X216" s="14">
        <v>61860</v>
      </c>
      <c r="Y216" s="20">
        <v>1</v>
      </c>
      <c r="Z216" s="27">
        <v>78.466999999999999</v>
      </c>
      <c r="AA216" s="14">
        <v>53</v>
      </c>
      <c r="AB216" s="15">
        <v>9.2028409090909091E-2</v>
      </c>
      <c r="AC216" s="13">
        <v>3.1805555555555554</v>
      </c>
      <c r="AD216" s="15">
        <v>4.11556619047619E-2</v>
      </c>
      <c r="AE216" s="28">
        <v>0.48485842735926155</v>
      </c>
      <c r="AF216" s="6">
        <v>0.14296914633583913</v>
      </c>
    </row>
    <row r="217" spans="1:32" ht="15.75" x14ac:dyDescent="0.2">
      <c r="A217" s="12" t="s">
        <v>31</v>
      </c>
      <c r="B217" s="6">
        <v>2016</v>
      </c>
      <c r="C217" s="18">
        <v>0.98319823882334623</v>
      </c>
      <c r="D217" s="19">
        <v>90</v>
      </c>
      <c r="E217" s="19">
        <v>115</v>
      </c>
      <c r="F217" s="11">
        <v>34</v>
      </c>
      <c r="G217" s="20">
        <v>13</v>
      </c>
      <c r="H217" s="20">
        <v>26</v>
      </c>
      <c r="I217" s="33">
        <f>(基础数据!I186+基础数据!I248)/2</f>
        <v>2457.15</v>
      </c>
      <c r="J217" s="21">
        <v>5.12</v>
      </c>
      <c r="K217" s="6">
        <v>178.31</v>
      </c>
      <c r="L217" s="6">
        <v>188.114</v>
      </c>
      <c r="M217" s="11">
        <v>359.92</v>
      </c>
      <c r="N217" s="30">
        <v>217.6</v>
      </c>
      <c r="O217" s="35">
        <f>2968/10000</f>
        <v>0.29680000000000001</v>
      </c>
      <c r="P217" s="6">
        <v>89.171899999999994</v>
      </c>
      <c r="Q217" s="25">
        <v>1216</v>
      </c>
      <c r="R217" s="6">
        <v>1320.1</v>
      </c>
      <c r="S217" s="6">
        <v>33940</v>
      </c>
      <c r="T217" s="6">
        <v>313.39999999999998</v>
      </c>
      <c r="U217" s="6">
        <v>109.9255</v>
      </c>
      <c r="V217" s="11">
        <v>2.62</v>
      </c>
      <c r="W217" s="11">
        <v>0</v>
      </c>
      <c r="X217" s="14">
        <v>117149</v>
      </c>
      <c r="Y217" s="20">
        <v>2</v>
      </c>
      <c r="Z217" s="27">
        <v>67.680999999999997</v>
      </c>
      <c r="AA217" s="14">
        <v>70</v>
      </c>
      <c r="AB217" s="15">
        <v>0.10706301369863014</v>
      </c>
      <c r="AC217" s="13">
        <v>42.878787878787882</v>
      </c>
      <c r="AD217" s="15">
        <v>8.1887686086956513E-2</v>
      </c>
      <c r="AE217" s="28">
        <v>0.28118914113171767</v>
      </c>
      <c r="AF217" s="6">
        <v>0.10853409147588408</v>
      </c>
    </row>
    <row r="218" spans="1:32" ht="15.75" x14ac:dyDescent="0.2">
      <c r="A218" s="12" t="s">
        <v>32</v>
      </c>
      <c r="B218" s="6">
        <v>2016</v>
      </c>
      <c r="C218" s="18">
        <v>3.5340410834231686</v>
      </c>
      <c r="D218" s="19">
        <v>350</v>
      </c>
      <c r="E218" s="19">
        <v>415</v>
      </c>
      <c r="F218" s="11">
        <v>131</v>
      </c>
      <c r="G218" s="20">
        <v>90</v>
      </c>
      <c r="H218" s="20">
        <v>119</v>
      </c>
      <c r="I218" s="33">
        <v>7901</v>
      </c>
      <c r="J218" s="21">
        <v>58.21</v>
      </c>
      <c r="K218" s="6">
        <v>579.4</v>
      </c>
      <c r="L218" s="6">
        <v>686.32</v>
      </c>
      <c r="M218" s="11">
        <v>1190.1600000000001</v>
      </c>
      <c r="N218" s="23">
        <v>1340</v>
      </c>
      <c r="O218" s="35">
        <v>5.1872999999999996</v>
      </c>
      <c r="P218" s="6">
        <v>309.89699999999999</v>
      </c>
      <c r="Q218" s="25">
        <v>3565</v>
      </c>
      <c r="R218" s="6">
        <v>5869</v>
      </c>
      <c r="S218" s="6">
        <v>182085</v>
      </c>
      <c r="T218" s="6">
        <v>2780</v>
      </c>
      <c r="U218" s="6">
        <v>280.34969999999998</v>
      </c>
      <c r="V218" s="11">
        <v>3.28</v>
      </c>
      <c r="W218" s="11">
        <f>0+3</f>
        <v>3</v>
      </c>
      <c r="X218" s="14">
        <v>319875</v>
      </c>
      <c r="Y218" s="20">
        <v>2</v>
      </c>
      <c r="Z218" s="27">
        <v>165.55799999999999</v>
      </c>
      <c r="AA218" s="14">
        <v>95</v>
      </c>
      <c r="AB218" s="15">
        <v>0.12545092936802973</v>
      </c>
      <c r="AC218" s="13">
        <v>5.7687499999999998</v>
      </c>
      <c r="AD218" s="15">
        <v>6.4818848674698795E-2</v>
      </c>
      <c r="AE218" s="28">
        <v>0.24757998967296113</v>
      </c>
      <c r="AF218" s="6">
        <v>0.22939760614346766</v>
      </c>
    </row>
    <row r="219" spans="1:32" ht="15.75" x14ac:dyDescent="0.2">
      <c r="A219" s="12" t="s">
        <v>2</v>
      </c>
      <c r="B219" s="6">
        <v>2017</v>
      </c>
      <c r="C219" s="18">
        <v>2.4127781470661658</v>
      </c>
      <c r="D219" s="19">
        <v>496</v>
      </c>
      <c r="E219" s="19">
        <v>1396</v>
      </c>
      <c r="F219" s="11">
        <v>451</v>
      </c>
      <c r="G219" s="20">
        <v>71</v>
      </c>
      <c r="H219" s="20">
        <v>19</v>
      </c>
      <c r="I219" s="33">
        <v>29353.599999999999</v>
      </c>
      <c r="J219" s="21">
        <v>392.56</v>
      </c>
      <c r="K219" s="6">
        <v>237.16</v>
      </c>
      <c r="L219" s="6">
        <v>1833.29</v>
      </c>
      <c r="M219" s="11">
        <v>1100.73</v>
      </c>
      <c r="N219" s="23">
        <v>5122.3999999999996</v>
      </c>
      <c r="O219" s="35">
        <v>51.3</v>
      </c>
      <c r="P219" s="6">
        <v>11900.032800000001</v>
      </c>
      <c r="Q219" s="25">
        <v>38033</v>
      </c>
      <c r="R219" s="6">
        <v>1264.2529999999999</v>
      </c>
      <c r="S219" s="6">
        <v>22225.97</v>
      </c>
      <c r="T219" s="6">
        <v>8607</v>
      </c>
      <c r="U219" s="6">
        <v>1289.9016999999999</v>
      </c>
      <c r="V219" s="11">
        <v>2.81</v>
      </c>
      <c r="W219" s="11">
        <f>0+16</f>
        <v>16</v>
      </c>
      <c r="X219" s="14">
        <v>592878</v>
      </c>
      <c r="Y219" s="26">
        <v>2</v>
      </c>
      <c r="Z219" s="27">
        <v>361.97199999999998</v>
      </c>
      <c r="AA219" s="14">
        <v>1299</v>
      </c>
      <c r="AB219" s="15">
        <v>0.40510260688216893</v>
      </c>
      <c r="AC219" s="13">
        <v>1116.0714285714287</v>
      </c>
      <c r="AD219" s="15">
        <v>0.47180609645557292</v>
      </c>
      <c r="AE219" s="28">
        <v>0.50527742839585033</v>
      </c>
      <c r="AF219" s="6">
        <v>0.68719843184559715</v>
      </c>
    </row>
    <row r="220" spans="1:32" ht="15.75" x14ac:dyDescent="0.2">
      <c r="A220" s="12" t="s">
        <v>3</v>
      </c>
      <c r="B220" s="6">
        <v>2017</v>
      </c>
      <c r="C220" s="18">
        <v>0.77798097756817375</v>
      </c>
      <c r="D220" s="19">
        <v>80</v>
      </c>
      <c r="E220" s="19">
        <v>475</v>
      </c>
      <c r="F220" s="11">
        <v>103</v>
      </c>
      <c r="G220" s="20">
        <v>62</v>
      </c>
      <c r="H220" s="20">
        <v>18</v>
      </c>
      <c r="I220" s="33">
        <v>20769</v>
      </c>
      <c r="J220" s="21">
        <v>79.209999999999994</v>
      </c>
      <c r="K220" s="6">
        <v>110.73</v>
      </c>
      <c r="L220" s="6">
        <v>1279.3699999999999</v>
      </c>
      <c r="M220" s="11">
        <v>465.08</v>
      </c>
      <c r="N220" s="23">
        <v>3292</v>
      </c>
      <c r="O220" s="24">
        <v>37.514699999999998</v>
      </c>
      <c r="P220" s="6">
        <v>1762.2329</v>
      </c>
      <c r="Q220" s="25">
        <v>8153</v>
      </c>
      <c r="R220" s="6">
        <v>1148.8620000000001</v>
      </c>
      <c r="S220" s="6">
        <v>16532.146000000001</v>
      </c>
      <c r="T220" s="6">
        <v>1863</v>
      </c>
      <c r="U220" s="6">
        <v>406.8021</v>
      </c>
      <c r="V220" s="11">
        <v>1.74</v>
      </c>
      <c r="W220" s="11">
        <f>0+14</f>
        <v>14</v>
      </c>
      <c r="X220" s="14">
        <v>514669</v>
      </c>
      <c r="Y220" s="20">
        <v>1</v>
      </c>
      <c r="Z220" s="27">
        <v>186.858</v>
      </c>
      <c r="AA220" s="14">
        <v>351</v>
      </c>
      <c r="AB220" s="15">
        <v>0.18946681222707423</v>
      </c>
      <c r="AC220" s="13">
        <v>868.18181818181813</v>
      </c>
      <c r="AD220" s="15">
        <v>0.14317030634784328</v>
      </c>
      <c r="AE220" s="28">
        <v>1.1954100180944425</v>
      </c>
      <c r="AF220" s="6">
        <v>0.43617091752235837</v>
      </c>
    </row>
    <row r="221" spans="1:32" ht="15.75" x14ac:dyDescent="0.2">
      <c r="A221" s="12" t="s">
        <v>4</v>
      </c>
      <c r="B221" s="6">
        <v>2017</v>
      </c>
      <c r="C221" s="18">
        <v>3.2401292576752603</v>
      </c>
      <c r="D221" s="19">
        <v>338</v>
      </c>
      <c r="E221" s="19">
        <v>1382</v>
      </c>
      <c r="F221" s="11">
        <v>735</v>
      </c>
      <c r="G221" s="20">
        <v>122</v>
      </c>
      <c r="H221" s="20">
        <v>167</v>
      </c>
      <c r="I221" s="40">
        <v>57073.88</v>
      </c>
      <c r="J221" s="21">
        <v>91.01</v>
      </c>
      <c r="K221" s="6">
        <v>631.33000000000004</v>
      </c>
      <c r="L221" s="6">
        <v>2991.49</v>
      </c>
      <c r="M221" s="11">
        <v>5501.41</v>
      </c>
      <c r="N221" s="30">
        <v>6089.6</v>
      </c>
      <c r="O221" s="24">
        <v>7.6</v>
      </c>
      <c r="P221" s="6">
        <v>1056.0563999999999</v>
      </c>
      <c r="Q221" s="25">
        <v>16939</v>
      </c>
      <c r="R221" s="6">
        <v>7162.0159999999996</v>
      </c>
      <c r="S221" s="6">
        <v>191693.209</v>
      </c>
      <c r="T221" s="6">
        <v>666.8</v>
      </c>
      <c r="U221" s="6">
        <v>1365.2288000000001</v>
      </c>
      <c r="V221" s="11">
        <v>2.95</v>
      </c>
      <c r="W221" s="11">
        <f>0+10</f>
        <v>10</v>
      </c>
      <c r="X221" s="14">
        <v>1268873</v>
      </c>
      <c r="Y221" s="20">
        <v>12</v>
      </c>
      <c r="Z221" s="27">
        <v>251.89400000000001</v>
      </c>
      <c r="AA221" s="14">
        <v>429</v>
      </c>
      <c r="AB221" s="15">
        <v>0.15464999999999998</v>
      </c>
      <c r="AC221" s="13">
        <v>132.94736842105263</v>
      </c>
      <c r="AD221" s="15">
        <v>2.8547800448918862E-2</v>
      </c>
      <c r="AE221" s="28">
        <v>1.1427823777208708</v>
      </c>
      <c r="AF221" s="6">
        <v>0.39583851692375127</v>
      </c>
    </row>
    <row r="222" spans="1:32" ht="15.75" x14ac:dyDescent="0.2">
      <c r="A222" s="12" t="s">
        <v>5</v>
      </c>
      <c r="B222" s="6">
        <v>2017</v>
      </c>
      <c r="C222" s="18">
        <v>2.3361099302128712</v>
      </c>
      <c r="D222" s="19">
        <v>203</v>
      </c>
      <c r="E222" s="19">
        <v>790</v>
      </c>
      <c r="F222" s="11">
        <v>665</v>
      </c>
      <c r="G222" s="20">
        <v>138</v>
      </c>
      <c r="H222" s="20">
        <v>119</v>
      </c>
      <c r="I222" s="33">
        <v>56073</v>
      </c>
      <c r="J222" s="21">
        <v>67</v>
      </c>
      <c r="K222" s="6">
        <v>370.39</v>
      </c>
      <c r="L222" s="6">
        <v>2467.54</v>
      </c>
      <c r="M222" s="11">
        <v>5692.74</v>
      </c>
      <c r="N222" s="24">
        <v>5338.61</v>
      </c>
      <c r="O222" s="35">
        <v>3.5</v>
      </c>
      <c r="P222" s="6">
        <v>159.3313</v>
      </c>
      <c r="Q222" s="25">
        <v>17361</v>
      </c>
      <c r="R222" s="6">
        <v>5316.8230000000003</v>
      </c>
      <c r="S222" s="6">
        <v>142855.14300000001</v>
      </c>
      <c r="T222" s="6">
        <v>1583.4</v>
      </c>
      <c r="U222" s="6">
        <v>656.63350000000003</v>
      </c>
      <c r="V222" s="11">
        <v>2.09</v>
      </c>
      <c r="W222" s="11">
        <f>0+8</f>
        <v>8</v>
      </c>
      <c r="X222" s="14">
        <v>762974</v>
      </c>
      <c r="Y222" s="20">
        <v>35</v>
      </c>
      <c r="Z222" s="27">
        <v>222.49299999999999</v>
      </c>
      <c r="AA222" s="14">
        <v>397</v>
      </c>
      <c r="AB222" s="15">
        <v>0.10626413373860183</v>
      </c>
      <c r="AC222" s="13">
        <v>136.73333333333332</v>
      </c>
      <c r="AD222" s="15">
        <v>7.2987312074390992E-2</v>
      </c>
      <c r="AE222" s="28">
        <v>2.2317519612265735</v>
      </c>
      <c r="AF222" s="6">
        <v>1.5978209675976989</v>
      </c>
    </row>
    <row r="223" spans="1:32" ht="15.75" x14ac:dyDescent="0.2">
      <c r="A223" s="12" t="s">
        <v>6</v>
      </c>
      <c r="B223" s="6">
        <v>2017</v>
      </c>
      <c r="C223" s="37">
        <v>2.2734574665952363</v>
      </c>
      <c r="D223" s="19">
        <v>242</v>
      </c>
      <c r="E223" s="19">
        <v>992</v>
      </c>
      <c r="F223" s="11">
        <v>206</v>
      </c>
      <c r="G223" s="20">
        <v>93</v>
      </c>
      <c r="H223" s="20">
        <v>107</v>
      </c>
      <c r="I223" s="33">
        <v>11461.19</v>
      </c>
      <c r="J223" s="21">
        <v>184.83</v>
      </c>
      <c r="K223" s="6">
        <v>490.23</v>
      </c>
      <c r="L223" s="6">
        <v>1240.3900000000001</v>
      </c>
      <c r="M223" s="11">
        <v>1601.91</v>
      </c>
      <c r="N223" s="23">
        <v>3358.59</v>
      </c>
      <c r="O223" s="23">
        <v>12.4556</v>
      </c>
      <c r="P223" s="6">
        <v>162.7286</v>
      </c>
      <c r="Q223" s="25">
        <v>14817</v>
      </c>
      <c r="R223" s="6">
        <v>12674.69</v>
      </c>
      <c r="S223" s="6">
        <v>199422.89</v>
      </c>
      <c r="T223" s="6">
        <v>1188</v>
      </c>
      <c r="U223" s="6">
        <v>525.49180000000001</v>
      </c>
      <c r="V223" s="11">
        <v>7.24</v>
      </c>
      <c r="W223" s="11">
        <f>0+6</f>
        <v>6</v>
      </c>
      <c r="X223" s="14">
        <v>448092</v>
      </c>
      <c r="Y223" s="20">
        <v>11</v>
      </c>
      <c r="Z223" s="27">
        <v>276.846</v>
      </c>
      <c r="AA223" s="14">
        <v>326</v>
      </c>
      <c r="AB223" s="15">
        <v>0.12026836734693877</v>
      </c>
      <c r="AC223" s="13">
        <v>11.227272727272727</v>
      </c>
      <c r="AD223" s="15">
        <v>2.0364558862740374E-2</v>
      </c>
      <c r="AE223" s="28">
        <v>0.78334832741697624</v>
      </c>
      <c r="AF223" s="6">
        <v>0.45751010745824028</v>
      </c>
    </row>
    <row r="224" spans="1:32" ht="15.75" x14ac:dyDescent="0.2">
      <c r="A224" s="12" t="s">
        <v>7</v>
      </c>
      <c r="B224" s="6">
        <v>2017</v>
      </c>
      <c r="C224" s="18">
        <v>2.7992767959297704</v>
      </c>
      <c r="D224" s="19">
        <v>336</v>
      </c>
      <c r="E224" s="19">
        <v>1246</v>
      </c>
      <c r="F224" s="11">
        <v>187</v>
      </c>
      <c r="G224" s="20">
        <v>65</v>
      </c>
      <c r="H224" s="20">
        <v>102</v>
      </c>
      <c r="I224" s="33">
        <v>50318</v>
      </c>
      <c r="J224" s="21">
        <v>278.85000000000002</v>
      </c>
      <c r="K224" s="6">
        <v>407.96</v>
      </c>
      <c r="L224" s="6">
        <v>1538.48</v>
      </c>
      <c r="M224" s="11">
        <v>517.92999999999995</v>
      </c>
      <c r="N224" s="30">
        <v>4620.7</v>
      </c>
      <c r="O224" s="24">
        <v>17.7806</v>
      </c>
      <c r="P224" s="6">
        <v>997.9873</v>
      </c>
      <c r="Q224" s="25">
        <v>16513</v>
      </c>
      <c r="R224" s="6">
        <v>5914.66</v>
      </c>
      <c r="S224" s="6">
        <v>122705.448</v>
      </c>
      <c r="T224" s="6">
        <v>1559</v>
      </c>
      <c r="U224" s="6">
        <v>1000.4924999999999</v>
      </c>
      <c r="V224" s="11">
        <v>1.84</v>
      </c>
      <c r="W224" s="11">
        <f>0+17</f>
        <v>17</v>
      </c>
      <c r="X224" s="14">
        <v>980995</v>
      </c>
      <c r="Y224" s="20">
        <v>8</v>
      </c>
      <c r="Z224" s="27">
        <v>212.42599999999999</v>
      </c>
      <c r="AA224" s="14">
        <v>343</v>
      </c>
      <c r="AB224" s="15">
        <v>0.15138869179600889</v>
      </c>
      <c r="AC224" s="13">
        <v>152.6</v>
      </c>
      <c r="AD224" s="15">
        <v>9.111618879410209E-2</v>
      </c>
      <c r="AE224" s="28">
        <v>0.69805512039862683</v>
      </c>
      <c r="AF224" s="6">
        <v>1.1245048506843143</v>
      </c>
    </row>
    <row r="225" spans="1:32" ht="15.75" x14ac:dyDescent="0.2">
      <c r="A225" s="12" t="s">
        <v>8</v>
      </c>
      <c r="B225" s="6">
        <v>2017</v>
      </c>
      <c r="C225" s="18">
        <v>2.0974652607400079</v>
      </c>
      <c r="D225" s="19">
        <v>115</v>
      </c>
      <c r="E225" s="19">
        <v>615</v>
      </c>
      <c r="F225" s="11">
        <v>68</v>
      </c>
      <c r="G225" s="20">
        <v>107</v>
      </c>
      <c r="H225" s="20">
        <v>65</v>
      </c>
      <c r="I225" s="33">
        <v>19092.900000000001</v>
      </c>
      <c r="J225" s="21">
        <v>148.43</v>
      </c>
      <c r="K225" s="6">
        <v>203.04</v>
      </c>
      <c r="L225" s="6">
        <v>1128.4000000000001</v>
      </c>
      <c r="M225" s="11">
        <v>426.32</v>
      </c>
      <c r="N225" s="30">
        <v>3456.5</v>
      </c>
      <c r="O225" s="35">
        <v>2.75</v>
      </c>
      <c r="P225" s="6">
        <v>136.10380000000001</v>
      </c>
      <c r="Q225" s="25">
        <v>11496</v>
      </c>
      <c r="R225" s="6">
        <v>5044.1260000000002</v>
      </c>
      <c r="S225" s="6">
        <v>103895.72900000001</v>
      </c>
      <c r="T225" s="6">
        <v>699</v>
      </c>
      <c r="U225" s="6">
        <v>543.89459999999997</v>
      </c>
      <c r="V225" s="11">
        <v>2.93</v>
      </c>
      <c r="W225" s="11">
        <f>0+14</f>
        <v>14</v>
      </c>
      <c r="X225" s="14">
        <v>643872</v>
      </c>
      <c r="Y225" s="20">
        <v>7</v>
      </c>
      <c r="Z225" s="27">
        <v>177.98599999999999</v>
      </c>
      <c r="AA225" s="14">
        <v>223</v>
      </c>
      <c r="AB225" s="15">
        <v>0.14780796019900497</v>
      </c>
      <c r="AC225" s="13">
        <v>103.38888888888889</v>
      </c>
      <c r="AD225" s="15">
        <v>3.6101604181891234E-2</v>
      </c>
      <c r="AE225" s="28">
        <v>0.58326287778453623</v>
      </c>
      <c r="AF225" s="6">
        <v>0.56799689038611045</v>
      </c>
    </row>
    <row r="226" spans="1:32" ht="15.75" x14ac:dyDescent="0.2">
      <c r="A226" s="12" t="s">
        <v>9</v>
      </c>
      <c r="B226" s="6">
        <v>2017</v>
      </c>
      <c r="C226" s="18">
        <v>2.6261332274475442</v>
      </c>
      <c r="D226" s="19">
        <v>187</v>
      </c>
      <c r="E226" s="19">
        <v>781</v>
      </c>
      <c r="F226" s="11">
        <v>71</v>
      </c>
      <c r="G226" s="20">
        <v>183</v>
      </c>
      <c r="H226" s="20">
        <v>131</v>
      </c>
      <c r="I226" s="33">
        <v>16304</v>
      </c>
      <c r="J226" s="21">
        <v>103.88</v>
      </c>
      <c r="K226" s="6">
        <v>458.76</v>
      </c>
      <c r="L226" s="6">
        <v>2331.64</v>
      </c>
      <c r="M226" s="11">
        <v>332.64</v>
      </c>
      <c r="N226" s="24">
        <v>1877</v>
      </c>
      <c r="O226" s="35">
        <v>4.4000000000000004</v>
      </c>
      <c r="P226" s="6">
        <v>1235.7646</v>
      </c>
      <c r="Q226" s="25">
        <v>9667</v>
      </c>
      <c r="R226" s="6">
        <v>6232.2460000000001</v>
      </c>
      <c r="S226" s="6">
        <v>165989.16699999999</v>
      </c>
      <c r="T226" s="6">
        <v>2211</v>
      </c>
      <c r="U226" s="6">
        <v>676.72609999999997</v>
      </c>
      <c r="V226" s="11">
        <v>4.01</v>
      </c>
      <c r="W226" s="11">
        <f>0+19</f>
        <v>19</v>
      </c>
      <c r="X226" s="14">
        <v>734166</v>
      </c>
      <c r="Y226" s="20">
        <v>3</v>
      </c>
      <c r="Z226" s="27">
        <v>180.77699999999999</v>
      </c>
      <c r="AA226" s="14">
        <v>101</v>
      </c>
      <c r="AB226" s="15">
        <v>0.14973636363636364</v>
      </c>
      <c r="AC226" s="13">
        <v>25.391304347826086</v>
      </c>
      <c r="AD226" s="15">
        <v>3.9649252898700318E-2</v>
      </c>
      <c r="AE226" s="28">
        <v>0.47326527057101936</v>
      </c>
      <c r="AF226" s="6">
        <v>0.31953534305274256</v>
      </c>
    </row>
    <row r="227" spans="1:32" ht="15.75" x14ac:dyDescent="0.2">
      <c r="A227" s="12" t="s">
        <v>10</v>
      </c>
      <c r="B227" s="6">
        <v>2017</v>
      </c>
      <c r="C227" s="18">
        <v>1.1052919385918301</v>
      </c>
      <c r="D227" s="19">
        <v>223</v>
      </c>
      <c r="E227" s="19">
        <v>1382</v>
      </c>
      <c r="F227" s="11">
        <v>199</v>
      </c>
      <c r="G227" s="20">
        <v>98</v>
      </c>
      <c r="H227" s="20">
        <v>24</v>
      </c>
      <c r="I227" s="33">
        <v>32845</v>
      </c>
      <c r="J227" s="21">
        <v>719.33</v>
      </c>
      <c r="K227" s="6">
        <v>439.57</v>
      </c>
      <c r="L227" s="6">
        <v>2270.0700000000002</v>
      </c>
      <c r="M227" s="11">
        <v>968.88</v>
      </c>
      <c r="N227" s="23">
        <v>4025.13</v>
      </c>
      <c r="O227" s="35">
        <v>68.099999999999994</v>
      </c>
      <c r="P227" s="6">
        <v>4683.7012999999997</v>
      </c>
      <c r="Q227" s="25">
        <v>23148</v>
      </c>
      <c r="R227" s="6">
        <v>465.09500000000003</v>
      </c>
      <c r="S227" s="6">
        <v>13321.991</v>
      </c>
      <c r="T227" s="6">
        <v>5644</v>
      </c>
      <c r="U227" s="6">
        <v>1405.6649</v>
      </c>
      <c r="V227" s="11">
        <v>2.57</v>
      </c>
      <c r="W227" s="11">
        <f>0+10</f>
        <v>10</v>
      </c>
      <c r="X227" s="14">
        <v>514917</v>
      </c>
      <c r="Y227" s="20">
        <v>2</v>
      </c>
      <c r="Z227" s="27">
        <v>438.82600000000002</v>
      </c>
      <c r="AA227" s="14">
        <v>1655</v>
      </c>
      <c r="AB227" s="15">
        <v>0.40212080443828019</v>
      </c>
      <c r="AC227" s="13">
        <v>3224.1379310344828</v>
      </c>
      <c r="AD227" s="15">
        <v>0.60421033242689648</v>
      </c>
      <c r="AE227" s="28">
        <v>2.1675503428863157</v>
      </c>
      <c r="AF227" s="6">
        <v>0.64746010809419641</v>
      </c>
    </row>
    <row r="228" spans="1:32" ht="15.75" x14ac:dyDescent="0.2">
      <c r="A228" s="12" t="s">
        <v>11</v>
      </c>
      <c r="B228" s="6">
        <v>2017</v>
      </c>
      <c r="C228" s="18">
        <v>7.0843472475763134</v>
      </c>
      <c r="D228" s="19">
        <v>514</v>
      </c>
      <c r="E228" s="19">
        <v>2364</v>
      </c>
      <c r="F228" s="11">
        <v>628</v>
      </c>
      <c r="G228" s="20">
        <v>322</v>
      </c>
      <c r="H228" s="20">
        <v>101</v>
      </c>
      <c r="I228" s="33">
        <v>74287.31</v>
      </c>
      <c r="J228" s="21">
        <v>370.1</v>
      </c>
      <c r="K228" s="6">
        <v>703.62</v>
      </c>
      <c r="L228" s="6">
        <v>9108.49</v>
      </c>
      <c r="M228" s="11">
        <v>3724.04</v>
      </c>
      <c r="N228" s="23">
        <v>11307.51</v>
      </c>
      <c r="O228" s="35">
        <v>42</v>
      </c>
      <c r="P228" s="6">
        <v>3323.5389</v>
      </c>
      <c r="Q228" s="25">
        <v>29565</v>
      </c>
      <c r="R228" s="6">
        <v>2816.4369999999999</v>
      </c>
      <c r="S228" s="6">
        <v>158475.01300000001</v>
      </c>
      <c r="T228" s="6">
        <v>1169</v>
      </c>
      <c r="U228" s="6">
        <v>2947.4261999999999</v>
      </c>
      <c r="V228" s="11">
        <v>4.0199999999999996</v>
      </c>
      <c r="W228" s="11">
        <f>5+76</f>
        <v>81</v>
      </c>
      <c r="X228" s="14">
        <v>1767877</v>
      </c>
      <c r="Y228" s="20">
        <v>7</v>
      </c>
      <c r="Z228" s="27">
        <v>578.08399999999995</v>
      </c>
      <c r="AA228" s="14">
        <v>1853</v>
      </c>
      <c r="AB228" s="15">
        <v>0.23435119388729705</v>
      </c>
      <c r="AC228" s="13">
        <v>841.1</v>
      </c>
      <c r="AD228" s="15">
        <v>0.24304451324746668</v>
      </c>
      <c r="AE228" s="28">
        <v>0.58886127775637842</v>
      </c>
      <c r="AF228" s="6">
        <v>0.44131036126888745</v>
      </c>
    </row>
    <row r="229" spans="1:32" ht="15.75" x14ac:dyDescent="0.2">
      <c r="A229" s="12" t="s">
        <v>12</v>
      </c>
      <c r="B229" s="6">
        <v>2017</v>
      </c>
      <c r="C229" s="18">
        <v>6.0399751980538783</v>
      </c>
      <c r="D229" s="19">
        <v>585</v>
      </c>
      <c r="E229" s="19">
        <v>2216</v>
      </c>
      <c r="F229" s="11">
        <v>1410</v>
      </c>
      <c r="G229" s="20">
        <v>308</v>
      </c>
      <c r="H229" s="20">
        <v>89</v>
      </c>
      <c r="I229" s="33">
        <v>62868</v>
      </c>
      <c r="J229" s="21">
        <v>589.05999999999995</v>
      </c>
      <c r="K229" s="6">
        <v>1230.6600000000001</v>
      </c>
      <c r="L229" s="6">
        <v>6485.45</v>
      </c>
      <c r="M229" s="11">
        <v>20973.18</v>
      </c>
      <c r="N229" s="23">
        <v>8763.9</v>
      </c>
      <c r="O229" s="35">
        <v>43.62</v>
      </c>
      <c r="P229" s="6">
        <v>7242.6565000000001</v>
      </c>
      <c r="Q229" s="25">
        <v>27480</v>
      </c>
      <c r="R229" s="6">
        <v>2623.97</v>
      </c>
      <c r="S229" s="6">
        <v>120101.401</v>
      </c>
      <c r="T229" s="6">
        <v>3040</v>
      </c>
      <c r="U229" s="6">
        <v>3522.5861</v>
      </c>
      <c r="V229" s="11">
        <v>3.23</v>
      </c>
      <c r="W229" s="11">
        <f>0+41</f>
        <v>41</v>
      </c>
      <c r="X229" s="14">
        <v>1002346</v>
      </c>
      <c r="Y229" s="20">
        <v>7</v>
      </c>
      <c r="Z229" s="27">
        <v>593.47</v>
      </c>
      <c r="AA229" s="14">
        <v>1579</v>
      </c>
      <c r="AB229" s="15">
        <v>0.24624818181818181</v>
      </c>
      <c r="AC229" s="13">
        <v>579.1</v>
      </c>
      <c r="AD229" s="15">
        <v>4.4870310909577063E-2</v>
      </c>
      <c r="AE229" s="28">
        <v>0.60726403446724697</v>
      </c>
      <c r="AF229" s="6">
        <v>0.42214745955344651</v>
      </c>
    </row>
    <row r="230" spans="1:32" ht="15.75" x14ac:dyDescent="0.2">
      <c r="A230" s="12" t="s">
        <v>13</v>
      </c>
      <c r="B230" s="6">
        <v>2017</v>
      </c>
      <c r="C230" s="18">
        <v>4.6892246322017934</v>
      </c>
      <c r="D230" s="19">
        <v>294</v>
      </c>
      <c r="E230" s="19">
        <v>1104</v>
      </c>
      <c r="F230" s="11">
        <v>2639</v>
      </c>
      <c r="G230" s="20">
        <v>196</v>
      </c>
      <c r="H230" s="20">
        <v>106</v>
      </c>
      <c r="I230" s="33">
        <v>62627</v>
      </c>
      <c r="J230" s="21">
        <v>351.09</v>
      </c>
      <c r="K230" s="6">
        <v>745.9</v>
      </c>
      <c r="L230" s="6">
        <v>3182.88</v>
      </c>
      <c r="M230" s="11">
        <v>25330.65</v>
      </c>
      <c r="N230" s="23">
        <v>6002.4</v>
      </c>
      <c r="O230" s="35">
        <v>28.81</v>
      </c>
      <c r="P230" s="6">
        <v>981.93769999999995</v>
      </c>
      <c r="Q230" s="25">
        <v>17570</v>
      </c>
      <c r="R230" s="6">
        <v>4274.6120000000001</v>
      </c>
      <c r="S230" s="6">
        <v>203285.30799999999</v>
      </c>
      <c r="T230" s="6">
        <v>341</v>
      </c>
      <c r="U230" s="6">
        <v>1079.7846</v>
      </c>
      <c r="V230" s="11">
        <v>2.25</v>
      </c>
      <c r="W230" s="11">
        <f>0+20</f>
        <v>20</v>
      </c>
      <c r="X230" s="14">
        <v>1147401</v>
      </c>
      <c r="Y230" s="20">
        <v>11</v>
      </c>
      <c r="Z230" s="27">
        <v>183.018</v>
      </c>
      <c r="AA230" s="14">
        <v>1213</v>
      </c>
      <c r="AB230" s="15">
        <v>0.13048138686131386</v>
      </c>
      <c r="AC230" s="13">
        <v>375</v>
      </c>
      <c r="AD230" s="15">
        <v>7.8573083330741492E-2</v>
      </c>
      <c r="AE230" s="28">
        <v>0.91133626912618459</v>
      </c>
      <c r="AF230" s="6">
        <v>0.40026482366619298</v>
      </c>
    </row>
    <row r="231" spans="1:32" ht="15.75" x14ac:dyDescent="0.2">
      <c r="A231" s="12" t="s">
        <v>14</v>
      </c>
      <c r="B231" s="6">
        <v>2017</v>
      </c>
      <c r="C231" s="18">
        <v>2.986565591838477</v>
      </c>
      <c r="D231" s="19">
        <v>306</v>
      </c>
      <c r="E231" s="19">
        <v>897</v>
      </c>
      <c r="F231" s="11">
        <v>426</v>
      </c>
      <c r="G231" s="20">
        <v>123</v>
      </c>
      <c r="H231" s="20">
        <v>87</v>
      </c>
      <c r="I231" s="34">
        <v>37534</v>
      </c>
      <c r="J231" s="21">
        <v>691.74</v>
      </c>
      <c r="K231" s="6">
        <v>301.89</v>
      </c>
      <c r="L231" s="6">
        <v>2933.18</v>
      </c>
      <c r="M231" s="11">
        <v>2661.4</v>
      </c>
      <c r="N231" s="23">
        <v>4570.7700000000004</v>
      </c>
      <c r="O231" s="35">
        <v>75.88</v>
      </c>
      <c r="P231" s="6">
        <v>1733.2009</v>
      </c>
      <c r="Q231" s="25">
        <v>22664</v>
      </c>
      <c r="R231" s="6">
        <v>3191.413</v>
      </c>
      <c r="S231" s="6">
        <v>108011.607</v>
      </c>
      <c r="T231" s="6">
        <v>2983.98</v>
      </c>
      <c r="U231" s="6">
        <v>1301.8073999999999</v>
      </c>
      <c r="V231" s="11">
        <v>3.07</v>
      </c>
      <c r="W231" s="11">
        <f>0+31</f>
        <v>31</v>
      </c>
      <c r="X231" s="14">
        <v>750987</v>
      </c>
      <c r="Y231" s="20">
        <v>10</v>
      </c>
      <c r="Z231" s="27">
        <v>242.92</v>
      </c>
      <c r="AA231" s="14">
        <v>1021</v>
      </c>
      <c r="AB231" s="15">
        <v>0.22943774011299436</v>
      </c>
      <c r="AC231" s="13">
        <v>505.75</v>
      </c>
      <c r="AD231" s="15">
        <v>0.26394848708776592</v>
      </c>
      <c r="AE231" s="28">
        <v>0.74756518138115724</v>
      </c>
      <c r="AF231" s="6">
        <v>0.30707472226081811</v>
      </c>
    </row>
    <row r="232" spans="1:32" ht="15.75" x14ac:dyDescent="0.2">
      <c r="A232" s="12" t="s">
        <v>15</v>
      </c>
      <c r="B232" s="6">
        <v>2017</v>
      </c>
      <c r="C232" s="18">
        <v>3.5527910183303408</v>
      </c>
      <c r="D232" s="19">
        <v>281</v>
      </c>
      <c r="E232" s="19">
        <v>765</v>
      </c>
      <c r="F232" s="11">
        <v>425</v>
      </c>
      <c r="G232" s="20">
        <v>139</v>
      </c>
      <c r="H232" s="20">
        <v>104</v>
      </c>
      <c r="I232" s="33">
        <v>57253.5</v>
      </c>
      <c r="J232" s="21">
        <v>174.69</v>
      </c>
      <c r="K232" s="6">
        <v>480.11</v>
      </c>
      <c r="L232" s="6">
        <v>3233.06</v>
      </c>
      <c r="M232" s="11">
        <v>3134.12</v>
      </c>
      <c r="N232" s="23">
        <v>6392.56</v>
      </c>
      <c r="O232" s="24">
        <v>6.2991999999999999</v>
      </c>
      <c r="P232" s="6">
        <v>1446.116</v>
      </c>
      <c r="Q232" s="25">
        <v>13490</v>
      </c>
      <c r="R232" s="6">
        <v>4280.4620000000004</v>
      </c>
      <c r="S232" s="6">
        <v>162285.12400000001</v>
      </c>
      <c r="T232" s="6">
        <v>1415</v>
      </c>
      <c r="U232" s="6">
        <v>791.12980000000005</v>
      </c>
      <c r="V232" s="11">
        <v>1.95</v>
      </c>
      <c r="W232" s="11">
        <f>0+16</f>
        <v>16</v>
      </c>
      <c r="X232" s="14">
        <v>1048289</v>
      </c>
      <c r="Y232" s="20">
        <v>14</v>
      </c>
      <c r="Z232" s="27">
        <v>152.60300000000001</v>
      </c>
      <c r="AA232" s="14">
        <v>447</v>
      </c>
      <c r="AB232" s="15">
        <v>0.13317003816793893</v>
      </c>
      <c r="AC232" s="13">
        <v>180.875</v>
      </c>
      <c r="AD232" s="15">
        <v>5.9094082333873595E-2</v>
      </c>
      <c r="AE232" s="28">
        <v>0.91159937924713264</v>
      </c>
      <c r="AF232" s="6">
        <v>0.66349342186662275</v>
      </c>
    </row>
    <row r="233" spans="1:32" ht="15.75" x14ac:dyDescent="0.2">
      <c r="A233" s="12" t="s">
        <v>16</v>
      </c>
      <c r="B233" s="6">
        <v>2017</v>
      </c>
      <c r="C233" s="18">
        <v>6.0763893086595147</v>
      </c>
      <c r="D233" s="19">
        <v>586</v>
      </c>
      <c r="E233" s="19">
        <v>2220</v>
      </c>
      <c r="F233" s="11">
        <v>772</v>
      </c>
      <c r="G233" s="20">
        <v>485</v>
      </c>
      <c r="H233" s="20">
        <v>139</v>
      </c>
      <c r="I233" s="33">
        <v>77966.2</v>
      </c>
      <c r="J233" s="21">
        <v>440.52</v>
      </c>
      <c r="K233" s="6">
        <v>1352.65</v>
      </c>
      <c r="L233" s="6">
        <v>6763.66</v>
      </c>
      <c r="M233" s="11">
        <v>4838.18</v>
      </c>
      <c r="N233" s="23">
        <v>8491.5</v>
      </c>
      <c r="O233" s="35">
        <v>31.740459999999999</v>
      </c>
      <c r="P233" s="6">
        <v>331.22829999999999</v>
      </c>
      <c r="Q233" s="25">
        <v>29788</v>
      </c>
      <c r="R233" s="6">
        <v>5726.402</v>
      </c>
      <c r="S233" s="6">
        <v>270590.23800000001</v>
      </c>
      <c r="T233" s="6">
        <v>4794</v>
      </c>
      <c r="U233" s="6">
        <v>1891.8821</v>
      </c>
      <c r="V233" s="11">
        <v>1.85</v>
      </c>
      <c r="W233" s="11">
        <f>0+9</f>
        <v>9</v>
      </c>
      <c r="X233" s="14">
        <v>2015345</v>
      </c>
      <c r="Y233" s="20">
        <v>7</v>
      </c>
      <c r="Z233" s="27">
        <v>388.22199999999998</v>
      </c>
      <c r="AA233" s="14">
        <v>1767</v>
      </c>
      <c r="AB233" s="15">
        <v>0.19053199285075961</v>
      </c>
      <c r="AC233" s="13">
        <v>533.79999999999995</v>
      </c>
      <c r="AD233" s="15">
        <v>7.5908465066702818E-2</v>
      </c>
      <c r="AE233" s="28">
        <v>1.2007273585050957</v>
      </c>
      <c r="AF233" s="6">
        <v>0.32331734339263973</v>
      </c>
    </row>
    <row r="234" spans="1:32" ht="15.75" x14ac:dyDescent="0.2">
      <c r="A234" s="12" t="s">
        <v>17</v>
      </c>
      <c r="B234" s="6">
        <v>2017</v>
      </c>
      <c r="C234" s="18">
        <v>4.4028956268724722</v>
      </c>
      <c r="D234" s="19">
        <v>389</v>
      </c>
      <c r="E234" s="19">
        <v>974</v>
      </c>
      <c r="F234" s="11">
        <v>1671</v>
      </c>
      <c r="G234" s="20">
        <v>334</v>
      </c>
      <c r="H234" s="20">
        <v>186</v>
      </c>
      <c r="I234" s="33">
        <v>66204</v>
      </c>
      <c r="J234" s="21">
        <v>155.88999999999999</v>
      </c>
      <c r="K234" s="6">
        <v>868.5</v>
      </c>
      <c r="L234" s="6">
        <v>5542.81</v>
      </c>
      <c r="M234" s="11">
        <v>15047.97</v>
      </c>
      <c r="N234" s="23">
        <v>6620.4</v>
      </c>
      <c r="O234" s="35">
        <v>9.82</v>
      </c>
      <c r="P234" s="6">
        <v>506.005</v>
      </c>
      <c r="Q234" s="25">
        <v>26516</v>
      </c>
      <c r="R234" s="6">
        <v>5414.6710000000003</v>
      </c>
      <c r="S234" s="6">
        <v>267805.41600000003</v>
      </c>
      <c r="T234" s="6">
        <v>3463</v>
      </c>
      <c r="U234" s="6">
        <v>1817.3285000000001</v>
      </c>
      <c r="V234" s="11">
        <v>3.44</v>
      </c>
      <c r="W234" s="11">
        <f>0+33</f>
        <v>33</v>
      </c>
      <c r="X234" s="14">
        <v>2004662</v>
      </c>
      <c r="Y234" s="20">
        <v>17</v>
      </c>
      <c r="Z234" s="27">
        <v>251.48699999999999</v>
      </c>
      <c r="AA234" s="14">
        <v>1235</v>
      </c>
      <c r="AB234" s="15">
        <v>0.12330212164073549</v>
      </c>
      <c r="AC234" s="13">
        <v>461.3125</v>
      </c>
      <c r="AD234" s="15">
        <v>4.2399948500197362E-2</v>
      </c>
      <c r="AE234" s="28">
        <v>0.58031849736899466</v>
      </c>
      <c r="AF234" s="6">
        <v>0.29596149124960541</v>
      </c>
    </row>
    <row r="235" spans="1:32" ht="15.75" x14ac:dyDescent="0.2">
      <c r="A235" s="12" t="s">
        <v>18</v>
      </c>
      <c r="B235" s="6">
        <v>2017</v>
      </c>
      <c r="C235" s="18">
        <v>3.6633511456746191</v>
      </c>
      <c r="D235" s="19">
        <v>364</v>
      </c>
      <c r="E235" s="19">
        <v>1067</v>
      </c>
      <c r="F235" s="11">
        <v>473</v>
      </c>
      <c r="G235" s="20">
        <v>199</v>
      </c>
      <c r="H235" s="20">
        <v>112</v>
      </c>
      <c r="I235" s="33">
        <v>63499.86</v>
      </c>
      <c r="J235" s="21">
        <v>368.14</v>
      </c>
      <c r="K235" s="6">
        <v>828.5</v>
      </c>
      <c r="L235" s="6">
        <v>3470.85</v>
      </c>
      <c r="M235" s="11">
        <v>4150.71</v>
      </c>
      <c r="N235" s="23">
        <v>5372.79</v>
      </c>
      <c r="O235" s="35">
        <v>21.05</v>
      </c>
      <c r="P235" s="6">
        <v>785.59010000000001</v>
      </c>
      <c r="Q235" s="25">
        <v>26058</v>
      </c>
      <c r="R235" s="6">
        <v>4215.5439999999999</v>
      </c>
      <c r="S235" s="6">
        <v>269484.03200000001</v>
      </c>
      <c r="T235" s="6">
        <v>1275.6099999999899</v>
      </c>
      <c r="U235" s="6">
        <v>1123.3846000000001</v>
      </c>
      <c r="V235" s="11">
        <v>2.33</v>
      </c>
      <c r="W235" s="11">
        <f>0+16</f>
        <v>16</v>
      </c>
      <c r="X235" s="14">
        <v>1400918</v>
      </c>
      <c r="Y235" s="20">
        <v>11</v>
      </c>
      <c r="Z235" s="27">
        <v>343.99200000000002</v>
      </c>
      <c r="AA235" s="14">
        <v>1363</v>
      </c>
      <c r="AB235" s="15">
        <v>0.16340110957004161</v>
      </c>
      <c r="AC235" s="13">
        <v>247.72222222222223</v>
      </c>
      <c r="AD235" s="15">
        <v>0.11172419818037187</v>
      </c>
      <c r="AE235" s="28">
        <v>0.61921304829531265</v>
      </c>
      <c r="AF235" s="6">
        <v>0.30492983445576088</v>
      </c>
    </row>
    <row r="236" spans="1:32" ht="15.75" x14ac:dyDescent="0.2">
      <c r="A236" s="12" t="s">
        <v>19</v>
      </c>
      <c r="B236" s="6">
        <v>2017</v>
      </c>
      <c r="C236" s="18">
        <v>3.138227964382863</v>
      </c>
      <c r="D236" s="19">
        <v>366</v>
      </c>
      <c r="E236" s="19">
        <v>885</v>
      </c>
      <c r="F236" s="11">
        <v>534</v>
      </c>
      <c r="G236" s="20">
        <v>120</v>
      </c>
      <c r="H236" s="20">
        <v>127</v>
      </c>
      <c r="I236" s="33">
        <v>66330.7</v>
      </c>
      <c r="J236" s="21">
        <v>322.27999999999997</v>
      </c>
      <c r="K236" s="6">
        <v>704.52</v>
      </c>
      <c r="L236" s="6">
        <v>5513.15</v>
      </c>
      <c r="M236" s="11">
        <v>2488.13</v>
      </c>
      <c r="N236" s="24">
        <v>7085.16</v>
      </c>
      <c r="O236" s="35">
        <v>6.81</v>
      </c>
      <c r="P236" s="6">
        <v>1404.9214999999999</v>
      </c>
      <c r="Q236" s="25">
        <v>23104</v>
      </c>
      <c r="R236" s="6">
        <v>4744.5190000000002</v>
      </c>
      <c r="S236" s="6">
        <v>239723.81599999999</v>
      </c>
      <c r="T236" s="6">
        <v>1241</v>
      </c>
      <c r="U236" s="6">
        <v>1121.7467999999999</v>
      </c>
      <c r="V236" s="11">
        <v>2.0099999999999998</v>
      </c>
      <c r="W236" s="11">
        <f>0+58</f>
        <v>58</v>
      </c>
      <c r="X236" s="14">
        <v>1273208</v>
      </c>
      <c r="Y236" s="20">
        <v>8</v>
      </c>
      <c r="Z236" s="27">
        <v>277.96699999999998</v>
      </c>
      <c r="AA236" s="14">
        <v>930</v>
      </c>
      <c r="AB236" s="15">
        <v>0.20794093198992442</v>
      </c>
      <c r="AC236" s="13">
        <v>246.66666666666666</v>
      </c>
      <c r="AD236" s="15">
        <v>0.16825763470605976</v>
      </c>
      <c r="AE236" s="28">
        <v>0.57991145183713178</v>
      </c>
      <c r="AF236" s="6">
        <v>0.37270521234417786</v>
      </c>
    </row>
    <row r="237" spans="1:32" ht="15.75" x14ac:dyDescent="0.2">
      <c r="A237" s="12" t="s">
        <v>20</v>
      </c>
      <c r="B237" s="6">
        <v>2017</v>
      </c>
      <c r="C237" s="18">
        <v>4.2773177418723654</v>
      </c>
      <c r="D237" s="19">
        <v>658</v>
      </c>
      <c r="E237" s="19">
        <v>2450</v>
      </c>
      <c r="F237" s="11">
        <v>390</v>
      </c>
      <c r="G237" s="20">
        <v>184</v>
      </c>
      <c r="H237" s="20">
        <v>122</v>
      </c>
      <c r="I237" s="33">
        <v>47857</v>
      </c>
      <c r="J237" s="21">
        <v>3654.52</v>
      </c>
      <c r="K237" s="6">
        <v>999.61</v>
      </c>
      <c r="L237" s="6">
        <v>5111.7</v>
      </c>
      <c r="M237" s="11">
        <v>2350.15</v>
      </c>
      <c r="N237" s="23">
        <v>10667.14</v>
      </c>
      <c r="O237" s="35">
        <v>199.60400000000001</v>
      </c>
      <c r="P237" s="6">
        <v>49486.805999999997</v>
      </c>
      <c r="Q237" s="25">
        <v>37616</v>
      </c>
      <c r="R237" s="6">
        <v>4200.7039999999997</v>
      </c>
      <c r="S237" s="6">
        <v>219580.02299999999</v>
      </c>
      <c r="T237" s="6">
        <v>11420</v>
      </c>
      <c r="U237" s="6">
        <v>6105.9862000000003</v>
      </c>
      <c r="V237" s="11">
        <v>1.93</v>
      </c>
      <c r="W237" s="11">
        <f>0+31</f>
        <v>31</v>
      </c>
      <c r="X237" s="14">
        <v>1925775</v>
      </c>
      <c r="Y237" s="20">
        <v>7</v>
      </c>
      <c r="Z237" s="27">
        <v>814.33460000000002</v>
      </c>
      <c r="AA237" s="14">
        <v>3143</v>
      </c>
      <c r="AB237" s="15">
        <v>0.24855900841080125</v>
      </c>
      <c r="AC237" s="13">
        <v>497.44444444444446</v>
      </c>
      <c r="AD237" s="15">
        <v>0.29638931593073736</v>
      </c>
      <c r="AE237" s="28">
        <v>0.37485177618516619</v>
      </c>
      <c r="AF237" s="6">
        <v>0.47556289473997221</v>
      </c>
    </row>
    <row r="238" spans="1:32" ht="15.75" x14ac:dyDescent="0.2">
      <c r="A238" s="12" t="s">
        <v>21</v>
      </c>
      <c r="B238" s="6">
        <v>2017</v>
      </c>
      <c r="C238" s="18">
        <v>3.1201017235311372</v>
      </c>
      <c r="D238" s="19">
        <v>370</v>
      </c>
      <c r="E238" s="19">
        <v>598</v>
      </c>
      <c r="F238" s="11">
        <v>108</v>
      </c>
      <c r="G238" s="20">
        <v>132</v>
      </c>
      <c r="H238" s="20">
        <v>109</v>
      </c>
      <c r="I238" s="33">
        <v>51800</v>
      </c>
      <c r="J238" s="21">
        <v>512.44000000000005</v>
      </c>
      <c r="K238" s="6">
        <v>927.29</v>
      </c>
      <c r="L238" s="6">
        <v>1827.86</v>
      </c>
      <c r="M238" s="11">
        <v>973.2</v>
      </c>
      <c r="N238" s="23">
        <v>5418.61</v>
      </c>
      <c r="O238" s="35">
        <v>23.96</v>
      </c>
      <c r="P238" s="6">
        <v>389.3732</v>
      </c>
      <c r="Q238" s="25">
        <v>13897</v>
      </c>
      <c r="R238" s="6">
        <v>5191.3869999999997</v>
      </c>
      <c r="S238" s="6">
        <v>123259.406</v>
      </c>
      <c r="T238" s="6">
        <v>2478</v>
      </c>
      <c r="U238" s="6">
        <v>799.68920000000003</v>
      </c>
      <c r="V238" s="11">
        <v>1.37</v>
      </c>
      <c r="W238" s="11">
        <f>0+9</f>
        <v>9</v>
      </c>
      <c r="X238" s="14">
        <v>866716</v>
      </c>
      <c r="Y238" s="20">
        <v>9</v>
      </c>
      <c r="Z238" s="27">
        <v>194.95500000000001</v>
      </c>
      <c r="AA238" s="14">
        <v>344</v>
      </c>
      <c r="AB238" s="15">
        <v>0.13965660714285716</v>
      </c>
      <c r="AC238" s="13">
        <v>99.478260869565219</v>
      </c>
      <c r="AD238" s="15">
        <v>0.10914390468421213</v>
      </c>
      <c r="AE238" s="28">
        <v>1.0768686312693847</v>
      </c>
      <c r="AF238" s="6">
        <v>0.45570699440610835</v>
      </c>
    </row>
    <row r="239" spans="1:32" ht="15.75" x14ac:dyDescent="0.2">
      <c r="A239" s="12" t="s">
        <v>22</v>
      </c>
      <c r="B239" s="6">
        <v>2017</v>
      </c>
      <c r="C239" s="18">
        <v>1.3574669701771784</v>
      </c>
      <c r="D239" s="19">
        <v>120</v>
      </c>
      <c r="E239" s="19">
        <v>272</v>
      </c>
      <c r="F239" s="11">
        <v>77</v>
      </c>
      <c r="G239" s="20">
        <v>19</v>
      </c>
      <c r="H239" s="20">
        <v>19</v>
      </c>
      <c r="I239" s="33">
        <v>6633.07</v>
      </c>
      <c r="J239" s="21">
        <v>111.95</v>
      </c>
      <c r="K239" s="6">
        <v>98.26</v>
      </c>
      <c r="L239" s="6">
        <v>146.05000000000001</v>
      </c>
      <c r="M239" s="11">
        <v>940.68</v>
      </c>
      <c r="N239" s="23">
        <v>766.77</v>
      </c>
      <c r="O239" s="35">
        <v>6.81</v>
      </c>
      <c r="P239" s="6">
        <v>339.55560000000003</v>
      </c>
      <c r="Q239" s="25">
        <v>5322</v>
      </c>
      <c r="R239" s="6">
        <v>1033.42</v>
      </c>
      <c r="S239" s="6">
        <v>30684.296999999999</v>
      </c>
      <c r="T239" s="6">
        <v>3463</v>
      </c>
      <c r="U239" s="6">
        <v>270.26749999999998</v>
      </c>
      <c r="V239" s="11">
        <v>2.33</v>
      </c>
      <c r="W239" s="11">
        <f>0+9</f>
        <v>9</v>
      </c>
      <c r="X239" s="14">
        <v>185538</v>
      </c>
      <c r="Y239" s="20">
        <v>1</v>
      </c>
      <c r="Z239" s="27">
        <v>90.745000000000005</v>
      </c>
      <c r="AA239" s="14">
        <v>52</v>
      </c>
      <c r="AB239" s="15">
        <v>0.44329486166007903</v>
      </c>
      <c r="AC239" s="13">
        <v>60.588235294117652</v>
      </c>
      <c r="AD239" s="15">
        <v>0.20342041875515188</v>
      </c>
      <c r="AE239" s="28">
        <v>0.46010015760685868</v>
      </c>
      <c r="AF239" s="6">
        <v>0.20699245436932803</v>
      </c>
    </row>
    <row r="240" spans="1:32" ht="15.75" x14ac:dyDescent="0.2">
      <c r="A240" s="12" t="s">
        <v>23</v>
      </c>
      <c r="B240" s="6">
        <v>2017</v>
      </c>
      <c r="C240" s="18">
        <v>2.5709381796440214</v>
      </c>
      <c r="D240" s="19">
        <v>188</v>
      </c>
      <c r="E240" s="19">
        <v>559</v>
      </c>
      <c r="F240" s="11">
        <v>1283</v>
      </c>
      <c r="G240" s="20">
        <v>94</v>
      </c>
      <c r="H240" s="20">
        <v>40</v>
      </c>
      <c r="I240" s="33">
        <v>53871</v>
      </c>
      <c r="J240" s="21">
        <v>224.85</v>
      </c>
      <c r="K240" s="6">
        <v>760.48</v>
      </c>
      <c r="L240" s="6">
        <v>3095.9</v>
      </c>
      <c r="M240" s="11">
        <v>3371</v>
      </c>
      <c r="N240" s="23">
        <v>3176.5459999999998</v>
      </c>
      <c r="O240" s="35">
        <v>19.475899999999999</v>
      </c>
      <c r="P240" s="6">
        <v>1654.9084</v>
      </c>
      <c r="Q240" s="25">
        <v>15023</v>
      </c>
      <c r="R240" s="6">
        <v>2166.047</v>
      </c>
      <c r="S240" s="6">
        <v>147881.342</v>
      </c>
      <c r="T240" s="6">
        <v>2776.16</v>
      </c>
      <c r="U240" s="6">
        <v>711.43299999999999</v>
      </c>
      <c r="V240" s="11">
        <v>2.74</v>
      </c>
      <c r="W240" s="11">
        <f>1+35</f>
        <v>36</v>
      </c>
      <c r="X240" s="14">
        <v>746859</v>
      </c>
      <c r="Y240" s="20">
        <v>1</v>
      </c>
      <c r="Z240" s="27">
        <v>207.405</v>
      </c>
      <c r="AA240" s="14">
        <v>1372</v>
      </c>
      <c r="AB240" s="15">
        <v>0.20239781181619257</v>
      </c>
      <c r="AC240" s="13">
        <v>423.20777642770349</v>
      </c>
      <c r="AD240" s="15">
        <v>9.89809551008968E-2</v>
      </c>
      <c r="AE240" s="28">
        <v>0.89382330495810991</v>
      </c>
      <c r="AF240" s="6">
        <v>0.29422060942419553</v>
      </c>
    </row>
    <row r="241" spans="1:32" ht="15.75" x14ac:dyDescent="0.2">
      <c r="A241" s="12" t="s">
        <v>24</v>
      </c>
      <c r="B241" s="6">
        <v>2017</v>
      </c>
      <c r="C241" s="18">
        <v>4.775319377304645</v>
      </c>
      <c r="D241" s="19">
        <v>323</v>
      </c>
      <c r="E241" s="19">
        <v>773</v>
      </c>
      <c r="F241" s="11">
        <v>697</v>
      </c>
      <c r="G241" s="20">
        <v>255</v>
      </c>
      <c r="H241" s="20">
        <v>185</v>
      </c>
      <c r="I241" s="33">
        <v>66924</v>
      </c>
      <c r="J241" s="21">
        <v>336.17</v>
      </c>
      <c r="K241" s="6">
        <v>1111.56</v>
      </c>
      <c r="L241" s="6">
        <v>6751.63</v>
      </c>
      <c r="M241" s="11">
        <v>2541.14</v>
      </c>
      <c r="N241" s="23">
        <v>8825.39</v>
      </c>
      <c r="O241" s="23">
        <v>14.465400000000001</v>
      </c>
      <c r="P241" s="6">
        <v>2236.9481999999998</v>
      </c>
      <c r="Q241" s="25">
        <v>30198</v>
      </c>
      <c r="R241" s="6">
        <v>4831.732</v>
      </c>
      <c r="S241" s="6">
        <v>329950.46999999997</v>
      </c>
      <c r="T241" s="6">
        <v>4976</v>
      </c>
      <c r="U241" s="6">
        <v>1515.2494999999999</v>
      </c>
      <c r="V241" s="11">
        <v>2.38</v>
      </c>
      <c r="W241" s="11">
        <f>0+27</f>
        <v>27</v>
      </c>
      <c r="X241" s="14">
        <v>1499715</v>
      </c>
      <c r="Y241" s="20">
        <v>6</v>
      </c>
      <c r="Z241" s="27">
        <v>413.22</v>
      </c>
      <c r="AA241" s="14">
        <v>1474</v>
      </c>
      <c r="AB241" s="15">
        <v>0.14372742857142859</v>
      </c>
      <c r="AC241" s="13">
        <v>90.541666666666671</v>
      </c>
      <c r="AD241" s="15">
        <v>0.11020614595662495</v>
      </c>
      <c r="AE241" s="28">
        <v>0.61653977183975839</v>
      </c>
      <c r="AF241" s="6">
        <v>0.41476939953703273</v>
      </c>
    </row>
    <row r="242" spans="1:32" ht="15.75" x14ac:dyDescent="0.2">
      <c r="A242" s="12" t="s">
        <v>25</v>
      </c>
      <c r="B242" s="6">
        <v>2017</v>
      </c>
      <c r="C242" s="18">
        <v>2.1772289597212064</v>
      </c>
      <c r="D242" s="19">
        <v>232</v>
      </c>
      <c r="E242" s="19">
        <v>379</v>
      </c>
      <c r="F242" s="11">
        <v>137</v>
      </c>
      <c r="G242" s="20">
        <v>84</v>
      </c>
      <c r="H242" s="20">
        <v>89</v>
      </c>
      <c r="I242" s="33">
        <v>74290.600000000006</v>
      </c>
      <c r="J242" s="21">
        <v>32.4</v>
      </c>
      <c r="K242" s="6">
        <v>588.76</v>
      </c>
      <c r="L242" s="6">
        <v>1851.12</v>
      </c>
      <c r="M242" s="11">
        <v>2712.61</v>
      </c>
      <c r="N242" s="23">
        <v>7097.91</v>
      </c>
      <c r="O242" s="35">
        <v>2.8327</v>
      </c>
      <c r="P242" s="6">
        <v>602.89779999999996</v>
      </c>
      <c r="Q242" s="25">
        <v>16207</v>
      </c>
      <c r="R242" s="6">
        <v>3284.5479999999998</v>
      </c>
      <c r="S242" s="6">
        <v>194379.014</v>
      </c>
      <c r="T242" s="6">
        <v>2457.65</v>
      </c>
      <c r="U242" s="6">
        <v>889.34870000000001</v>
      </c>
      <c r="V242" s="11">
        <v>2.88</v>
      </c>
      <c r="W242" s="11">
        <f>0+13</f>
        <v>13</v>
      </c>
      <c r="X242" s="14">
        <v>627672</v>
      </c>
      <c r="Y242" s="20">
        <v>3</v>
      </c>
      <c r="Z242" s="27">
        <v>193.28800000000001</v>
      </c>
      <c r="AA242" s="14">
        <v>598</v>
      </c>
      <c r="AB242" s="15">
        <v>0.10819464566929134</v>
      </c>
      <c r="AC242" s="13">
        <v>142.11764705882354</v>
      </c>
      <c r="AD242" s="15">
        <v>8.5188578756627609E-2</v>
      </c>
      <c r="AE242" s="28">
        <v>0.80958924017241096</v>
      </c>
      <c r="AF242" s="6">
        <v>0.58834602316410811</v>
      </c>
    </row>
    <row r="243" spans="1:32" ht="15.75" x14ac:dyDescent="0.2">
      <c r="A243" s="12" t="s">
        <v>26</v>
      </c>
      <c r="B243" s="6">
        <v>2017</v>
      </c>
      <c r="C243" s="18">
        <v>2.5107120269292764</v>
      </c>
      <c r="D243" s="19">
        <v>518</v>
      </c>
      <c r="E243" s="19">
        <v>900</v>
      </c>
      <c r="F243" s="11">
        <v>316</v>
      </c>
      <c r="G243" s="20">
        <v>125</v>
      </c>
      <c r="H243" s="20">
        <v>132</v>
      </c>
      <c r="I243" s="33">
        <v>56672.12</v>
      </c>
      <c r="J243" s="21">
        <v>667.69</v>
      </c>
      <c r="K243" s="6">
        <v>687.22</v>
      </c>
      <c r="L243" s="6">
        <v>2342.31</v>
      </c>
      <c r="M243" s="11">
        <v>2483.66</v>
      </c>
      <c r="N243" s="23">
        <v>6682.58</v>
      </c>
      <c r="O243" s="35">
        <v>35.5</v>
      </c>
      <c r="P243" s="6">
        <v>546.12959999999998</v>
      </c>
      <c r="Q243" s="25">
        <v>12834</v>
      </c>
      <c r="R243" s="6">
        <v>3681.6680000000001</v>
      </c>
      <c r="S243" s="6">
        <v>242546.30300000001</v>
      </c>
      <c r="T243" s="6">
        <v>1193.02</v>
      </c>
      <c r="U243" s="6">
        <v>1209.7077999999999</v>
      </c>
      <c r="V243" s="11">
        <v>5.38</v>
      </c>
      <c r="W243" s="11">
        <f>0+10</f>
        <v>10</v>
      </c>
      <c r="X243" s="14">
        <v>705854</v>
      </c>
      <c r="Y243" s="20">
        <v>11</v>
      </c>
      <c r="Z243" s="27">
        <v>241.00299999999999</v>
      </c>
      <c r="AA243" s="14">
        <v>536</v>
      </c>
      <c r="AB243" s="15">
        <v>0.15714500818330607</v>
      </c>
      <c r="AC243" s="13">
        <v>58.973684210526315</v>
      </c>
      <c r="AD243" s="15">
        <v>0.10794844610496304</v>
      </c>
      <c r="AE243" s="28">
        <v>1.2850262213337889</v>
      </c>
      <c r="AF243" s="6">
        <v>0.46026689539615412</v>
      </c>
    </row>
    <row r="244" spans="1:32" ht="15.75" x14ac:dyDescent="0.2">
      <c r="A244" s="12" t="s">
        <v>27</v>
      </c>
      <c r="B244" s="6">
        <v>2017</v>
      </c>
      <c r="C244" s="18">
        <v>1.1430532863090501</v>
      </c>
      <c r="D244" s="19">
        <v>70</v>
      </c>
      <c r="E244" s="19">
        <v>251</v>
      </c>
      <c r="F244" s="11">
        <v>87</v>
      </c>
      <c r="G244" s="20">
        <v>7</v>
      </c>
      <c r="H244" s="20">
        <v>74</v>
      </c>
      <c r="I244" s="33">
        <v>2527.1</v>
      </c>
      <c r="J244" s="21">
        <v>34.35</v>
      </c>
      <c r="K244" s="6">
        <v>82.03</v>
      </c>
      <c r="L244" s="6">
        <v>10.48</v>
      </c>
      <c r="M244" s="11">
        <v>428.15</v>
      </c>
      <c r="N244" s="23">
        <v>366.3</v>
      </c>
      <c r="O244" s="23">
        <v>1.9751000000000001</v>
      </c>
      <c r="P244" s="6">
        <v>59.095500000000001</v>
      </c>
      <c r="Q244" s="25">
        <v>977</v>
      </c>
      <c r="R244" s="6">
        <v>785.08500000000004</v>
      </c>
      <c r="S244" s="6">
        <v>89343.288</v>
      </c>
      <c r="T244" s="6">
        <v>390.81</v>
      </c>
      <c r="U244" s="6">
        <v>48.649500000000003</v>
      </c>
      <c r="V244" s="11">
        <v>4.84</v>
      </c>
      <c r="W244" s="11">
        <v>0</v>
      </c>
      <c r="X244" s="14">
        <v>35643</v>
      </c>
      <c r="Y244" s="20">
        <v>1</v>
      </c>
      <c r="Z244" s="27">
        <v>83.888999999999996</v>
      </c>
      <c r="AA244" s="14">
        <v>13</v>
      </c>
      <c r="AB244" s="15">
        <v>0.12959117647058824</v>
      </c>
      <c r="AC244" s="13">
        <v>0.71666666666666667</v>
      </c>
      <c r="AD244" s="15">
        <v>3.592314379098234E-2</v>
      </c>
      <c r="AE244" s="28">
        <v>1.9416396096451227</v>
      </c>
      <c r="AF244" s="6">
        <v>0.25382711093269106</v>
      </c>
    </row>
    <row r="245" spans="1:32" ht="15.75" x14ac:dyDescent="0.2">
      <c r="A245" s="12" t="s">
        <v>28</v>
      </c>
      <c r="B245" s="6">
        <v>2017</v>
      </c>
      <c r="C245" s="18">
        <v>3.2288071152568558</v>
      </c>
      <c r="D245" s="19">
        <v>300</v>
      </c>
      <c r="E245" s="19">
        <v>737</v>
      </c>
      <c r="F245" s="11">
        <v>462</v>
      </c>
      <c r="G245" s="20">
        <v>282</v>
      </c>
      <c r="H245" s="20">
        <v>111</v>
      </c>
      <c r="I245" s="33">
        <v>51901</v>
      </c>
      <c r="J245" s="21">
        <v>383.74</v>
      </c>
      <c r="K245" s="6">
        <v>484.25</v>
      </c>
      <c r="L245" s="6">
        <v>5790.86</v>
      </c>
      <c r="M245" s="11">
        <v>4251.6400000000003</v>
      </c>
      <c r="N245" s="23">
        <v>4603</v>
      </c>
      <c r="O245" s="23">
        <v>27.044</v>
      </c>
      <c r="P245" s="6">
        <v>664.17859999999996</v>
      </c>
      <c r="Q245" s="25">
        <v>20678</v>
      </c>
      <c r="R245" s="6">
        <v>4972.1390000000001</v>
      </c>
      <c r="S245" s="6">
        <v>174395.00599999999</v>
      </c>
      <c r="T245" s="6">
        <v>1113</v>
      </c>
      <c r="U245" s="6">
        <v>952.31240000000003</v>
      </c>
      <c r="V245" s="11">
        <v>4.9800000000000004</v>
      </c>
      <c r="W245" s="11">
        <f>0+33</f>
        <v>33</v>
      </c>
      <c r="X245" s="14">
        <v>1069374</v>
      </c>
      <c r="Y245" s="20">
        <v>8</v>
      </c>
      <c r="Z245" s="27">
        <v>208.45400000000001</v>
      </c>
      <c r="AA245" s="14">
        <v>1241</v>
      </c>
      <c r="AB245" s="15">
        <v>0.14213421658986175</v>
      </c>
      <c r="AC245" s="13">
        <v>194.05263157894737</v>
      </c>
      <c r="AD245" s="15">
        <v>0.10859300542056073</v>
      </c>
      <c r="AE245" s="28">
        <v>0.77024769320828046</v>
      </c>
      <c r="AF245" s="6">
        <v>0.29155613697203142</v>
      </c>
    </row>
    <row r="246" spans="1:32" ht="15.75" x14ac:dyDescent="0.2">
      <c r="A246" s="12" t="s">
        <v>29</v>
      </c>
      <c r="B246" s="6">
        <v>2017</v>
      </c>
      <c r="C246" s="18">
        <v>1.8436399212794468</v>
      </c>
      <c r="D246" s="19">
        <v>304</v>
      </c>
      <c r="E246" s="19">
        <v>504</v>
      </c>
      <c r="F246" s="11">
        <v>286</v>
      </c>
      <c r="G246" s="20">
        <v>204</v>
      </c>
      <c r="H246" s="20">
        <v>86</v>
      </c>
      <c r="I246" s="33">
        <v>23889.4</v>
      </c>
      <c r="J246" s="21">
        <v>7.88</v>
      </c>
      <c r="K246" s="6">
        <v>320.33</v>
      </c>
      <c r="L246" s="6">
        <v>2837.18</v>
      </c>
      <c r="M246" s="11">
        <v>3378.07</v>
      </c>
      <c r="N246" s="23">
        <v>1579</v>
      </c>
      <c r="O246" s="23">
        <v>0.20860000000000001</v>
      </c>
      <c r="P246" s="6">
        <v>193.40950000000001</v>
      </c>
      <c r="Q246" s="25">
        <v>10062</v>
      </c>
      <c r="R246" s="6">
        <v>4663.8239999999996</v>
      </c>
      <c r="S246" s="6">
        <v>142252.03599999999</v>
      </c>
      <c r="T246" s="6">
        <v>156</v>
      </c>
      <c r="U246" s="6">
        <v>482.93090000000001</v>
      </c>
      <c r="V246" s="11">
        <v>2.62</v>
      </c>
      <c r="W246" s="11">
        <f>2+14</f>
        <v>16</v>
      </c>
      <c r="X246" s="14">
        <v>466185</v>
      </c>
      <c r="Y246" s="20">
        <v>3</v>
      </c>
      <c r="Z246" s="27">
        <v>166.608</v>
      </c>
      <c r="AA246" s="14">
        <v>362</v>
      </c>
      <c r="AB246" s="15">
        <v>0.12024914285714286</v>
      </c>
      <c r="AC246" s="13">
        <v>28</v>
      </c>
      <c r="AD246" s="15">
        <v>3.3056630812267944E-2</v>
      </c>
      <c r="AE246" s="28">
        <v>0.56047475297681915</v>
      </c>
      <c r="AF246" s="6">
        <v>0.36538060962344066</v>
      </c>
    </row>
    <row r="247" spans="1:32" ht="15.75" x14ac:dyDescent="0.2">
      <c r="A247" s="12" t="s">
        <v>30</v>
      </c>
      <c r="B247" s="6">
        <v>2017</v>
      </c>
      <c r="C247" s="18">
        <v>0.93839982980360648</v>
      </c>
      <c r="D247" s="19">
        <v>162</v>
      </c>
      <c r="E247" s="19">
        <v>284</v>
      </c>
      <c r="F247" s="11">
        <v>48</v>
      </c>
      <c r="G247" s="20">
        <v>23</v>
      </c>
      <c r="H247" s="20">
        <v>46</v>
      </c>
      <c r="I247" s="33">
        <v>4684.3</v>
      </c>
      <c r="J247" s="21">
        <v>7.02</v>
      </c>
      <c r="K247" s="6">
        <v>135.94</v>
      </c>
      <c r="L247" s="6">
        <v>150</v>
      </c>
      <c r="M247" s="11">
        <v>244.78</v>
      </c>
      <c r="N247" s="30">
        <v>379</v>
      </c>
      <c r="O247" s="35">
        <f>3829/10000</f>
        <v>0.38290000000000002</v>
      </c>
      <c r="P247" s="6">
        <v>55.705800000000004</v>
      </c>
      <c r="Q247" s="25">
        <v>2178</v>
      </c>
      <c r="R247" s="6">
        <v>2349.491</v>
      </c>
      <c r="S247" s="6">
        <v>80895.127999999997</v>
      </c>
      <c r="T247" s="6">
        <v>626</v>
      </c>
      <c r="U247" s="6">
        <v>167.69390000000001</v>
      </c>
      <c r="V247" s="11">
        <v>3.65</v>
      </c>
      <c r="W247" s="11">
        <v>0</v>
      </c>
      <c r="X247" s="14">
        <v>66974</v>
      </c>
      <c r="Y247" s="20">
        <v>1</v>
      </c>
      <c r="Z247" s="27">
        <v>88.382999999999996</v>
      </c>
      <c r="AA247" s="14">
        <v>53</v>
      </c>
      <c r="AB247" s="15">
        <v>8.7902061855670108E-2</v>
      </c>
      <c r="AC247" s="13">
        <v>3.2083333333333335</v>
      </c>
      <c r="AD247" s="15">
        <v>3.8556186986407816E-2</v>
      </c>
      <c r="AE247" s="28">
        <v>0.74775800669314929</v>
      </c>
      <c r="AF247" s="6">
        <v>0.15233082107110102</v>
      </c>
    </row>
    <row r="248" spans="1:32" ht="15.75" x14ac:dyDescent="0.2">
      <c r="A248" s="12" t="s">
        <v>31</v>
      </c>
      <c r="B248" s="6">
        <v>2017</v>
      </c>
      <c r="C248" s="18">
        <v>0.994881223873056</v>
      </c>
      <c r="D248" s="19">
        <v>94</v>
      </c>
      <c r="E248" s="19">
        <v>127</v>
      </c>
      <c r="F248" s="11">
        <v>45</v>
      </c>
      <c r="G248" s="20">
        <v>54</v>
      </c>
      <c r="H248" s="20">
        <v>20</v>
      </c>
      <c r="I248" s="33">
        <v>3078.5</v>
      </c>
      <c r="J248" s="21">
        <v>6.53</v>
      </c>
      <c r="K248" s="6">
        <v>174.71</v>
      </c>
      <c r="L248" s="6">
        <v>743.12</v>
      </c>
      <c r="M248" s="11">
        <v>388.54</v>
      </c>
      <c r="N248" s="23">
        <v>275.2</v>
      </c>
      <c r="O248" s="35">
        <v>0.38600000000000001</v>
      </c>
      <c r="P248" s="6">
        <v>63.628</v>
      </c>
      <c r="Q248" s="25">
        <v>1924</v>
      </c>
      <c r="R248" s="6">
        <v>1352.104</v>
      </c>
      <c r="S248" s="6">
        <v>34561.152000000002</v>
      </c>
      <c r="T248" s="6">
        <v>431.5</v>
      </c>
      <c r="U248" s="6">
        <v>220.18960000000001</v>
      </c>
      <c r="V248" s="11">
        <v>2.5299999999999998</v>
      </c>
      <c r="W248" s="11">
        <v>0</v>
      </c>
      <c r="X248" s="14">
        <v>121051</v>
      </c>
      <c r="Y248" s="20">
        <v>2</v>
      </c>
      <c r="Z248" s="27">
        <v>63.792999999999999</v>
      </c>
      <c r="AA248" s="14">
        <v>67</v>
      </c>
      <c r="AB248" s="15">
        <v>0.11067820512820511</v>
      </c>
      <c r="AC248" s="13">
        <v>41.363636363636367</v>
      </c>
      <c r="AD248" s="15">
        <v>7.2704207852290662E-2</v>
      </c>
      <c r="AE248" s="28">
        <v>0.41999191635737437</v>
      </c>
      <c r="AF248" s="6">
        <v>0.12932330827067667</v>
      </c>
    </row>
    <row r="249" spans="1:32" ht="15.75" x14ac:dyDescent="0.2">
      <c r="A249" s="12" t="s">
        <v>32</v>
      </c>
      <c r="B249" s="6">
        <v>2017</v>
      </c>
      <c r="C249" s="18">
        <v>3.7884447035888416</v>
      </c>
      <c r="D249" s="19">
        <v>322</v>
      </c>
      <c r="E249" s="19">
        <v>332</v>
      </c>
      <c r="F249" s="11">
        <v>127</v>
      </c>
      <c r="G249" s="20">
        <v>90</v>
      </c>
      <c r="H249" s="20">
        <v>102</v>
      </c>
      <c r="I249" s="33">
        <v>10491</v>
      </c>
      <c r="J249" s="21">
        <v>77.41</v>
      </c>
      <c r="K249" s="6">
        <v>479.86</v>
      </c>
      <c r="L249" s="6">
        <v>701.29</v>
      </c>
      <c r="M249" s="11">
        <v>1093.75</v>
      </c>
      <c r="N249" s="23">
        <v>1751.6</v>
      </c>
      <c r="O249" s="35">
        <v>8.1081000000000003</v>
      </c>
      <c r="P249" s="6">
        <v>581.84519999999998</v>
      </c>
      <c r="Q249" s="25">
        <v>3739</v>
      </c>
      <c r="R249" s="6">
        <v>5946.9049999999997</v>
      </c>
      <c r="S249" s="6">
        <v>185337.72</v>
      </c>
      <c r="T249" s="6">
        <v>3007</v>
      </c>
      <c r="U249" s="6">
        <v>365.7955</v>
      </c>
      <c r="V249" s="11">
        <v>3.04</v>
      </c>
      <c r="W249" s="11">
        <f>0+6</f>
        <v>6</v>
      </c>
      <c r="X249" s="14">
        <v>346044</v>
      </c>
      <c r="Y249" s="20">
        <v>2</v>
      </c>
      <c r="Z249" s="27">
        <v>169.15199999999999</v>
      </c>
      <c r="AA249" s="14">
        <v>97</v>
      </c>
      <c r="AB249" s="15">
        <v>0.12953919413919412</v>
      </c>
      <c r="AC249" s="13">
        <v>6.1375000000000002</v>
      </c>
      <c r="AD249" s="15">
        <v>6.6733366384376311E-2</v>
      </c>
      <c r="AE249" s="28">
        <v>0.39021702432219035</v>
      </c>
      <c r="AF249" s="6">
        <v>0.17818247448285651</v>
      </c>
    </row>
    <row r="250" spans="1:32" ht="15.75" x14ac:dyDescent="0.2">
      <c r="A250" s="12" t="s">
        <v>2</v>
      </c>
      <c r="B250" s="6">
        <v>2018</v>
      </c>
      <c r="C250" s="18">
        <v>2.431593427578183</v>
      </c>
      <c r="D250" s="19">
        <v>377</v>
      </c>
      <c r="E250" s="19">
        <v>2859</v>
      </c>
      <c r="F250" s="11">
        <v>414</v>
      </c>
      <c r="G250" s="20">
        <v>82</v>
      </c>
      <c r="H250" s="20">
        <v>20</v>
      </c>
      <c r="I250" s="33">
        <v>30693.200000000001</v>
      </c>
      <c r="J250" s="21">
        <v>400.41</v>
      </c>
      <c r="K250" s="6">
        <v>358.7</v>
      </c>
      <c r="L250" s="6">
        <v>2374.8000000000002</v>
      </c>
      <c r="M250" s="11">
        <v>915.34</v>
      </c>
      <c r="N250" s="23">
        <v>5556.2</v>
      </c>
      <c r="O250" s="35">
        <v>55.2</v>
      </c>
      <c r="P250" s="6">
        <v>12671.496499999999</v>
      </c>
      <c r="Q250" s="25">
        <v>45232</v>
      </c>
      <c r="R250" s="6">
        <v>1264.2529999999999</v>
      </c>
      <c r="S250" s="6">
        <v>22255.827000000001</v>
      </c>
      <c r="T250" s="6">
        <v>9123</v>
      </c>
      <c r="U250" s="6">
        <v>2153.3897000000002</v>
      </c>
      <c r="V250" s="11">
        <v>2.83</v>
      </c>
      <c r="W250" s="11">
        <f>0+14</f>
        <v>14</v>
      </c>
      <c r="X250" s="14">
        <v>594933</v>
      </c>
      <c r="Y250" s="26">
        <v>2</v>
      </c>
      <c r="Z250" s="27">
        <v>348.42</v>
      </c>
      <c r="AA250" s="14">
        <v>1259</v>
      </c>
      <c r="AB250" s="15">
        <v>0.45311827956989242</v>
      </c>
      <c r="AC250" s="13">
        <v>1108.3333333333335</v>
      </c>
      <c r="AD250" s="15">
        <v>0.24789642307234241</v>
      </c>
      <c r="AE250" s="28">
        <v>0.52759431345560659</v>
      </c>
      <c r="AF250" s="6">
        <v>0.79401682773903481</v>
      </c>
    </row>
    <row r="251" spans="1:32" ht="15.75" x14ac:dyDescent="0.2">
      <c r="A251" s="12" t="s">
        <v>3</v>
      </c>
      <c r="B251" s="6">
        <v>2018</v>
      </c>
      <c r="C251" s="18">
        <v>0.75968557667543912</v>
      </c>
      <c r="D251" s="19">
        <v>75</v>
      </c>
      <c r="E251" s="19">
        <v>476</v>
      </c>
      <c r="F251" s="11">
        <v>121</v>
      </c>
      <c r="G251" s="20">
        <v>65</v>
      </c>
      <c r="H251" s="20">
        <v>17</v>
      </c>
      <c r="I251" s="33">
        <v>22651</v>
      </c>
      <c r="J251" s="21">
        <v>58.96</v>
      </c>
      <c r="K251" s="6">
        <v>162.22999999999999</v>
      </c>
      <c r="L251" s="6">
        <v>1400.38</v>
      </c>
      <c r="M251" s="11">
        <v>364.34</v>
      </c>
      <c r="N251" s="23">
        <v>3841</v>
      </c>
      <c r="O251" s="24">
        <v>11.0985</v>
      </c>
      <c r="P251" s="6">
        <v>1957.1737000000001</v>
      </c>
      <c r="Q251" s="25">
        <v>12941</v>
      </c>
      <c r="R251" s="6">
        <v>1153.4290000000001</v>
      </c>
      <c r="S251" s="6">
        <v>16256.736999999999</v>
      </c>
      <c r="T251" s="6">
        <v>1915</v>
      </c>
      <c r="U251" s="6">
        <v>853.15869999999995</v>
      </c>
      <c r="V251" s="11">
        <v>1.07</v>
      </c>
      <c r="W251" s="11">
        <f>1+16</f>
        <v>17</v>
      </c>
      <c r="X251" s="14">
        <v>523349</v>
      </c>
      <c r="Y251" s="20">
        <v>1</v>
      </c>
      <c r="Z251" s="27">
        <v>179.249</v>
      </c>
      <c r="AA251" s="14">
        <v>345</v>
      </c>
      <c r="AB251" s="15">
        <v>0.17901785714285715</v>
      </c>
      <c r="AC251" s="13">
        <v>797.27272727272725</v>
      </c>
      <c r="AD251" s="15">
        <v>0.19299016457504073</v>
      </c>
      <c r="AE251" s="28">
        <v>1.3014070590345757</v>
      </c>
      <c r="AF251" s="6">
        <v>0.53739201180275709</v>
      </c>
    </row>
    <row r="252" spans="1:32" ht="15.75" x14ac:dyDescent="0.2">
      <c r="A252" s="12" t="s">
        <v>4</v>
      </c>
      <c r="B252" s="6">
        <v>2018</v>
      </c>
      <c r="C252" s="18">
        <v>3.287115507059466</v>
      </c>
      <c r="D252" s="19">
        <v>305</v>
      </c>
      <c r="E252" s="19">
        <v>1478</v>
      </c>
      <c r="F252" s="11">
        <v>450</v>
      </c>
      <c r="G252" s="20">
        <v>134</v>
      </c>
      <c r="H252" s="20">
        <v>180</v>
      </c>
      <c r="I252" s="40">
        <v>67610.73</v>
      </c>
      <c r="J252" s="21">
        <v>98.86</v>
      </c>
      <c r="K252" s="6">
        <v>901.84</v>
      </c>
      <c r="L252" s="6">
        <v>3289.21</v>
      </c>
      <c r="M252" s="11">
        <v>3315.62</v>
      </c>
      <c r="N252" s="30">
        <v>7580.21</v>
      </c>
      <c r="O252" s="24">
        <v>8.49</v>
      </c>
      <c r="P252" s="6">
        <v>81.478700000000003</v>
      </c>
      <c r="Q252" s="25">
        <v>25625</v>
      </c>
      <c r="R252" s="6">
        <v>7361.81</v>
      </c>
      <c r="S252" s="6">
        <v>193252.27600000001</v>
      </c>
      <c r="T252" s="6">
        <v>759.8</v>
      </c>
      <c r="U252" s="6">
        <v>3170.2458999999999</v>
      </c>
      <c r="V252" s="11">
        <v>3.18</v>
      </c>
      <c r="W252" s="11">
        <f>0+20</f>
        <v>20</v>
      </c>
      <c r="X252" s="14">
        <v>1342631</v>
      </c>
      <c r="Y252" s="20">
        <v>12</v>
      </c>
      <c r="Z252" s="27">
        <v>270.38299999999998</v>
      </c>
      <c r="AA252" s="14">
        <v>442</v>
      </c>
      <c r="AB252" s="15">
        <v>0.16445916114790288</v>
      </c>
      <c r="AC252" s="13">
        <v>128</v>
      </c>
      <c r="AD252" s="15">
        <v>2.4809957971813647E-2</v>
      </c>
      <c r="AE252" s="28">
        <v>1.4301122188459128</v>
      </c>
      <c r="AF252" s="6">
        <v>0.47330374492818006</v>
      </c>
    </row>
    <row r="253" spans="1:32" ht="15.75" x14ac:dyDescent="0.2">
      <c r="A253" s="12" t="s">
        <v>5</v>
      </c>
      <c r="B253" s="6">
        <v>2018</v>
      </c>
      <c r="C253" s="18">
        <v>2.6395090117876077</v>
      </c>
      <c r="D253" s="19">
        <v>185</v>
      </c>
      <c r="E253" s="19">
        <v>890</v>
      </c>
      <c r="F253" s="11">
        <v>795</v>
      </c>
      <c r="G253" s="20">
        <v>152</v>
      </c>
      <c r="H253" s="20">
        <v>130</v>
      </c>
      <c r="I253" s="33">
        <v>70378</v>
      </c>
      <c r="J253" s="21">
        <v>71.349999999999994</v>
      </c>
      <c r="K253" s="6">
        <v>579.79</v>
      </c>
      <c r="L253" s="6">
        <v>2533</v>
      </c>
      <c r="M253" s="11">
        <v>4848.47</v>
      </c>
      <c r="N253" s="24">
        <v>6699.46</v>
      </c>
      <c r="O253" s="35">
        <v>3.8</v>
      </c>
      <c r="P253" s="6">
        <v>176.96619999999999</v>
      </c>
      <c r="Q253" s="25">
        <v>22154</v>
      </c>
      <c r="R253" s="6">
        <v>5440.884</v>
      </c>
      <c r="S253" s="6">
        <v>143326.15</v>
      </c>
      <c r="T253" s="6">
        <v>1843</v>
      </c>
      <c r="U253" s="6">
        <v>1466.9944</v>
      </c>
      <c r="V253" s="11">
        <v>2.12</v>
      </c>
      <c r="W253" s="11">
        <f>0+20</f>
        <v>20</v>
      </c>
      <c r="X253" s="14">
        <v>765580</v>
      </c>
      <c r="Y253" s="20">
        <v>35</v>
      </c>
      <c r="Z253" s="27">
        <v>233.5</v>
      </c>
      <c r="AA253" s="14">
        <v>442</v>
      </c>
      <c r="AB253" s="15">
        <v>0.10944444444444444</v>
      </c>
      <c r="AC253" s="13">
        <v>133.06666666666666</v>
      </c>
      <c r="AD253" s="15">
        <v>4.4084196374172262E-2</v>
      </c>
      <c r="AE253" s="28">
        <v>2.9554132593328504</v>
      </c>
      <c r="AF253" s="6">
        <v>1.7594325635832209</v>
      </c>
    </row>
    <row r="254" spans="1:32" ht="15.75" x14ac:dyDescent="0.2">
      <c r="A254" s="12" t="s">
        <v>6</v>
      </c>
      <c r="B254" s="6">
        <v>2018</v>
      </c>
      <c r="C254" s="37">
        <v>2.5378266054294181</v>
      </c>
      <c r="D254" s="19">
        <v>217</v>
      </c>
      <c r="E254" s="19">
        <v>1129</v>
      </c>
      <c r="F254" s="11">
        <v>226</v>
      </c>
      <c r="G254" s="20">
        <v>109</v>
      </c>
      <c r="H254" s="20">
        <v>120</v>
      </c>
      <c r="I254" s="33">
        <v>12856.07</v>
      </c>
      <c r="J254" s="21">
        <v>188.08</v>
      </c>
      <c r="K254" s="6">
        <v>580.36</v>
      </c>
      <c r="L254" s="6">
        <v>1176.4100000000001</v>
      </c>
      <c r="M254" s="11">
        <v>1611.41</v>
      </c>
      <c r="N254" s="23">
        <v>3924.01</v>
      </c>
      <c r="O254" s="23">
        <v>12.721</v>
      </c>
      <c r="P254" s="6">
        <v>145.69560000000001</v>
      </c>
      <c r="Q254" s="25">
        <v>15239</v>
      </c>
      <c r="R254" s="6">
        <v>12765.788</v>
      </c>
      <c r="S254" s="6">
        <v>202641.446</v>
      </c>
      <c r="T254" s="6">
        <v>1340</v>
      </c>
      <c r="U254" s="6">
        <v>1315.1222</v>
      </c>
      <c r="V254" s="11">
        <v>8.15</v>
      </c>
      <c r="W254" s="11">
        <f>0+5</f>
        <v>5</v>
      </c>
      <c r="X254" s="14">
        <v>455284</v>
      </c>
      <c r="Y254" s="20">
        <v>10</v>
      </c>
      <c r="Z254" s="27">
        <v>278.55599999999998</v>
      </c>
      <c r="AA254" s="14">
        <v>281</v>
      </c>
      <c r="AB254" s="15">
        <v>0.11413043478260869</v>
      </c>
      <c r="AC254" s="13">
        <v>9.9454545454545453</v>
      </c>
      <c r="AD254" s="15">
        <v>1.7169425076978096E-2</v>
      </c>
      <c r="AE254" s="28">
        <v>0.98310639568474012</v>
      </c>
      <c r="AF254" s="6">
        <v>0.77767290856883542</v>
      </c>
    </row>
    <row r="255" spans="1:32" ht="15.75" x14ac:dyDescent="0.2">
      <c r="A255" s="12" t="s">
        <v>7</v>
      </c>
      <c r="B255" s="6">
        <v>2018</v>
      </c>
      <c r="C255" s="18">
        <v>2.5367753924080687</v>
      </c>
      <c r="D255" s="19">
        <v>343</v>
      </c>
      <c r="E255" s="19">
        <v>1517</v>
      </c>
      <c r="F255" s="11">
        <v>192</v>
      </c>
      <c r="G255" s="20">
        <v>65</v>
      </c>
      <c r="H255" s="20">
        <v>125</v>
      </c>
      <c r="I255" s="33">
        <v>56211</v>
      </c>
      <c r="J255" s="21">
        <v>287.7</v>
      </c>
      <c r="K255" s="6">
        <v>365.29</v>
      </c>
      <c r="L255" s="6">
        <v>1703.35</v>
      </c>
      <c r="M255" s="11">
        <v>819.02</v>
      </c>
      <c r="N255" s="30">
        <v>5254.8</v>
      </c>
      <c r="O255" s="24">
        <v>17.395800000000001</v>
      </c>
      <c r="P255" s="6">
        <v>3212.4052999999999</v>
      </c>
      <c r="Q255" s="25">
        <v>19975</v>
      </c>
      <c r="R255" s="6">
        <v>6524.85</v>
      </c>
      <c r="S255" s="6">
        <v>122973.599</v>
      </c>
      <c r="T255" s="6">
        <v>1739</v>
      </c>
      <c r="U255" s="6">
        <v>1935.5971</v>
      </c>
      <c r="V255" s="11">
        <v>1.8</v>
      </c>
      <c r="W255" s="11">
        <f>0+19</f>
        <v>19</v>
      </c>
      <c r="X255" s="14">
        <v>963208</v>
      </c>
      <c r="Y255" s="20">
        <v>8</v>
      </c>
      <c r="Z255" s="27">
        <v>168.38900000000001</v>
      </c>
      <c r="AA255" s="14">
        <v>304</v>
      </c>
      <c r="AB255" s="15">
        <v>0.16635294117647059</v>
      </c>
      <c r="AC255" s="13">
        <v>142.93333333333334</v>
      </c>
      <c r="AD255" s="15">
        <v>6.7990018125309554E-2</v>
      </c>
      <c r="AE255" s="28">
        <v>0.79193168277367554</v>
      </c>
      <c r="AF255" s="6">
        <v>1.2826807028215037</v>
      </c>
    </row>
    <row r="256" spans="1:32" ht="15.75" x14ac:dyDescent="0.2">
      <c r="A256" s="12" t="s">
        <v>8</v>
      </c>
      <c r="B256" s="6">
        <v>2018</v>
      </c>
      <c r="C256" s="18">
        <v>2.1448320591921064</v>
      </c>
      <c r="D256" s="19">
        <v>100</v>
      </c>
      <c r="E256" s="19">
        <v>716</v>
      </c>
      <c r="F256" s="11">
        <v>82</v>
      </c>
      <c r="G256" s="20">
        <v>107</v>
      </c>
      <c r="H256" s="20">
        <v>79</v>
      </c>
      <c r="I256" s="33">
        <v>22012.639999999999</v>
      </c>
      <c r="J256" s="21">
        <v>143.75</v>
      </c>
      <c r="K256" s="6">
        <v>253.73</v>
      </c>
      <c r="L256" s="6">
        <v>1040.77</v>
      </c>
      <c r="M256" s="11">
        <v>367.45</v>
      </c>
      <c r="N256" s="30">
        <v>4165.6000000000004</v>
      </c>
      <c r="O256" s="35">
        <v>2.52</v>
      </c>
      <c r="P256" s="6">
        <v>130.55779999999999</v>
      </c>
      <c r="Q256" s="25">
        <v>10966</v>
      </c>
      <c r="R256" s="6">
        <v>5042.9889999999996</v>
      </c>
      <c r="S256" s="6">
        <v>105398.933</v>
      </c>
      <c r="T256" s="6">
        <v>777</v>
      </c>
      <c r="U256" s="6">
        <v>1150.4398000000001</v>
      </c>
      <c r="V256" s="11">
        <v>3.14</v>
      </c>
      <c r="W256" s="11">
        <f>0+19</f>
        <v>19</v>
      </c>
      <c r="X256" s="14">
        <v>658327</v>
      </c>
      <c r="Y256" s="20">
        <v>7</v>
      </c>
      <c r="Z256" s="27">
        <v>216.221</v>
      </c>
      <c r="AA256" s="14">
        <v>174</v>
      </c>
      <c r="AB256" s="15">
        <v>0.13175355450236967</v>
      </c>
      <c r="AC256" s="13">
        <v>85.055555555555557</v>
      </c>
      <c r="AD256" s="15">
        <v>3.0838544146973092E-2</v>
      </c>
      <c r="AE256" s="28">
        <v>0.69333598095646498</v>
      </c>
      <c r="AF256" s="6">
        <v>0.64704794430624479</v>
      </c>
    </row>
    <row r="257" spans="1:32" ht="15.75" x14ac:dyDescent="0.2">
      <c r="A257" s="12" t="s">
        <v>9</v>
      </c>
      <c r="B257" s="6">
        <v>2018</v>
      </c>
      <c r="C257" s="18">
        <v>2.7791811543795153</v>
      </c>
      <c r="D257" s="19">
        <v>173</v>
      </c>
      <c r="E257" s="19">
        <v>829</v>
      </c>
      <c r="F257" s="11">
        <v>90</v>
      </c>
      <c r="G257" s="20">
        <v>191</v>
      </c>
      <c r="H257" s="20">
        <v>149</v>
      </c>
      <c r="I257" s="33">
        <v>18100</v>
      </c>
      <c r="J257" s="21">
        <v>109.16</v>
      </c>
      <c r="K257" s="6">
        <v>454.5</v>
      </c>
      <c r="L257" s="6">
        <v>2144.4</v>
      </c>
      <c r="M257" s="11">
        <v>586.64</v>
      </c>
      <c r="N257" s="24">
        <v>2208</v>
      </c>
      <c r="O257" s="35">
        <v>3.5</v>
      </c>
      <c r="P257" s="6">
        <v>198.89410000000001</v>
      </c>
      <c r="Q257" s="25">
        <v>10285</v>
      </c>
      <c r="R257" s="6">
        <v>6894.4530000000004</v>
      </c>
      <c r="S257" s="6">
        <v>167115.66500000001</v>
      </c>
      <c r="T257" s="6">
        <v>2445</v>
      </c>
      <c r="U257" s="6">
        <v>1225.2666999999999</v>
      </c>
      <c r="V257" s="11">
        <v>4.08</v>
      </c>
      <c r="W257" s="11">
        <f>1+24</f>
        <v>25</v>
      </c>
      <c r="X257" s="14">
        <v>732082</v>
      </c>
      <c r="Y257" s="20">
        <v>3</v>
      </c>
      <c r="Z257" s="27">
        <v>165.654</v>
      </c>
      <c r="AA257" s="14">
        <v>80</v>
      </c>
      <c r="AB257" s="15">
        <v>0.13507853403141362</v>
      </c>
      <c r="AC257" s="13">
        <v>24.195652173913043</v>
      </c>
      <c r="AD257" s="15">
        <v>3.5973623609682495E-2</v>
      </c>
      <c r="AE257" s="28">
        <v>0.57682723738252661</v>
      </c>
      <c r="AF257" s="6">
        <v>0.414579313401232</v>
      </c>
    </row>
    <row r="258" spans="1:32" ht="15.75" x14ac:dyDescent="0.2">
      <c r="A258" s="12" t="s">
        <v>10</v>
      </c>
      <c r="B258" s="6">
        <v>2018</v>
      </c>
      <c r="C258" s="18">
        <v>1.1999387478983496</v>
      </c>
      <c r="D258" s="19">
        <v>203</v>
      </c>
      <c r="E258" s="19">
        <v>1691</v>
      </c>
      <c r="F258" s="11">
        <v>254</v>
      </c>
      <c r="G258" s="20">
        <v>100</v>
      </c>
      <c r="H258" s="20">
        <v>25</v>
      </c>
      <c r="I258" s="33">
        <v>33977</v>
      </c>
      <c r="J258" s="21">
        <v>742.04</v>
      </c>
      <c r="K258" s="6">
        <v>442.47</v>
      </c>
      <c r="L258" s="6">
        <v>2583.8000000000002</v>
      </c>
      <c r="M258" s="11">
        <v>1097.4100000000001</v>
      </c>
      <c r="N258" s="30">
        <v>4477</v>
      </c>
      <c r="O258" s="35">
        <v>73.7</v>
      </c>
      <c r="P258" s="6">
        <v>3593.3607999999999</v>
      </c>
      <c r="Q258" s="25">
        <v>29873</v>
      </c>
      <c r="R258" s="6">
        <v>466.07299999999998</v>
      </c>
      <c r="S258" s="6">
        <v>13106.395</v>
      </c>
      <c r="T258" s="6">
        <v>5921</v>
      </c>
      <c r="U258" s="6">
        <v>2256.9629</v>
      </c>
      <c r="V258" s="11">
        <v>2.5</v>
      </c>
      <c r="W258" s="11">
        <f>0+3</f>
        <v>3</v>
      </c>
      <c r="X258" s="14">
        <v>517796</v>
      </c>
      <c r="Y258" s="20">
        <v>2</v>
      </c>
      <c r="Z258" s="27">
        <v>478.666</v>
      </c>
      <c r="AA258" s="14">
        <v>1626</v>
      </c>
      <c r="AB258" s="15">
        <v>0.3956692913385827</v>
      </c>
      <c r="AC258" s="13">
        <v>3317.2413793103451</v>
      </c>
      <c r="AD258" s="15">
        <v>0.49842382887685954</v>
      </c>
      <c r="AE258" s="28">
        <v>2.1912202269659495</v>
      </c>
      <c r="AF258" s="6">
        <v>0.69781532212289976</v>
      </c>
    </row>
    <row r="259" spans="1:32" ht="15.75" x14ac:dyDescent="0.2">
      <c r="A259" s="12" t="s">
        <v>11</v>
      </c>
      <c r="B259" s="6">
        <v>2018</v>
      </c>
      <c r="C259" s="18">
        <v>7.189548450546793</v>
      </c>
      <c r="D259" s="19">
        <v>481</v>
      </c>
      <c r="E259" s="19">
        <v>2835</v>
      </c>
      <c r="F259" s="11">
        <v>662</v>
      </c>
      <c r="G259" s="20">
        <v>329</v>
      </c>
      <c r="H259" s="20">
        <v>115</v>
      </c>
      <c r="I259" s="33">
        <v>81422.84</v>
      </c>
      <c r="J259" s="21">
        <v>400.85</v>
      </c>
      <c r="K259" s="6">
        <v>810.52</v>
      </c>
      <c r="L259" s="6">
        <v>9518.83</v>
      </c>
      <c r="M259" s="11">
        <v>3546.37</v>
      </c>
      <c r="N259" s="23">
        <v>12851.3</v>
      </c>
      <c r="O259" s="35">
        <v>46.5</v>
      </c>
      <c r="P259" s="6">
        <v>2904.5268999999998</v>
      </c>
      <c r="Q259" s="25">
        <v>35337</v>
      </c>
      <c r="R259" s="6">
        <v>3061.7669999999998</v>
      </c>
      <c r="S259" s="6">
        <v>158728.658</v>
      </c>
      <c r="T259" s="6">
        <v>1272</v>
      </c>
      <c r="U259" s="6">
        <v>5864.8878000000004</v>
      </c>
      <c r="V259" s="11">
        <v>4.13</v>
      </c>
      <c r="W259" s="11">
        <f>0+50</f>
        <v>50</v>
      </c>
      <c r="X259" s="14">
        <v>1806277</v>
      </c>
      <c r="Y259" s="20">
        <v>7</v>
      </c>
      <c r="Z259" s="27">
        <v>620.41600000000005</v>
      </c>
      <c r="AA259" s="14">
        <v>1848</v>
      </c>
      <c r="AB259" s="15">
        <v>0.23172093023255813</v>
      </c>
      <c r="AC259" s="13">
        <v>858.5</v>
      </c>
      <c r="AD259" s="15">
        <v>0.1946557047118366</v>
      </c>
      <c r="AE259" s="28">
        <v>0.67840443947743023</v>
      </c>
      <c r="AF259" s="6">
        <v>0.48340624226403778</v>
      </c>
    </row>
    <row r="260" spans="1:32" ht="15.75" x14ac:dyDescent="0.2">
      <c r="A260" s="12" t="s">
        <v>12</v>
      </c>
      <c r="B260" s="6">
        <v>2018</v>
      </c>
      <c r="C260" s="18">
        <v>6.6474209221156917</v>
      </c>
      <c r="D260" s="19">
        <v>548</v>
      </c>
      <c r="E260" s="19">
        <v>2686</v>
      </c>
      <c r="F260" s="11">
        <v>1573</v>
      </c>
      <c r="G260" s="20">
        <v>337</v>
      </c>
      <c r="H260" s="20">
        <v>101</v>
      </c>
      <c r="I260" s="33">
        <v>68386</v>
      </c>
      <c r="J260" s="21">
        <v>456.76</v>
      </c>
      <c r="K260" s="6">
        <v>1484.14</v>
      </c>
      <c r="L260" s="6">
        <v>7005.39</v>
      </c>
      <c r="M260" s="11">
        <v>20787.57</v>
      </c>
      <c r="N260" s="23">
        <v>9833.98</v>
      </c>
      <c r="O260" s="35">
        <v>33.9</v>
      </c>
      <c r="P260" s="6">
        <v>6120.5605999999998</v>
      </c>
      <c r="Q260" s="25">
        <v>35246</v>
      </c>
      <c r="R260" s="6">
        <v>2813.4650000000001</v>
      </c>
      <c r="S260" s="6">
        <v>120661.751</v>
      </c>
      <c r="T260" s="6">
        <v>3375</v>
      </c>
      <c r="U260" s="6">
        <v>6427.5553</v>
      </c>
      <c r="V260" s="11">
        <v>3.17</v>
      </c>
      <c r="W260" s="11">
        <f>0+32</f>
        <v>32</v>
      </c>
      <c r="X260" s="14">
        <v>1019449</v>
      </c>
      <c r="Y260" s="20">
        <v>7</v>
      </c>
      <c r="Z260" s="27">
        <v>668.73699999999997</v>
      </c>
      <c r="AA260" s="14">
        <v>1659</v>
      </c>
      <c r="AB260" s="15">
        <v>0.24081779053084648</v>
      </c>
      <c r="AC260" s="13">
        <v>580.79999999999995</v>
      </c>
      <c r="AD260" s="15">
        <v>6.7665868743308016E-2</v>
      </c>
      <c r="AE260" s="28">
        <v>0.69976269197063234</v>
      </c>
      <c r="AF260" s="6">
        <v>0.41151121480952446</v>
      </c>
    </row>
    <row r="261" spans="1:32" ht="15.75" x14ac:dyDescent="0.2">
      <c r="A261" s="12" t="s">
        <v>13</v>
      </c>
      <c r="B261" s="6">
        <v>2018</v>
      </c>
      <c r="C261" s="18">
        <v>4.8191335696171675</v>
      </c>
      <c r="D261" s="19">
        <v>278</v>
      </c>
      <c r="E261" s="19">
        <v>1436</v>
      </c>
      <c r="F261" s="11">
        <v>2859</v>
      </c>
      <c r="G261" s="20">
        <v>201</v>
      </c>
      <c r="H261" s="20">
        <v>122</v>
      </c>
      <c r="I261" s="33">
        <v>72147.199999999997</v>
      </c>
      <c r="J261" s="21">
        <v>370.75</v>
      </c>
      <c r="K261" s="6">
        <v>906.03</v>
      </c>
      <c r="L261" s="6">
        <v>3025.65</v>
      </c>
      <c r="M261" s="11">
        <v>19959.939999999999</v>
      </c>
      <c r="N261" s="23">
        <v>7030</v>
      </c>
      <c r="O261" s="35">
        <v>31.88</v>
      </c>
      <c r="P261" s="6">
        <v>1268.1822999999999</v>
      </c>
      <c r="Q261" s="25">
        <v>23158</v>
      </c>
      <c r="R261" s="6">
        <v>4324.2120000000004</v>
      </c>
      <c r="S261" s="6">
        <v>208826.24900000001</v>
      </c>
      <c r="T261" s="6">
        <v>343</v>
      </c>
      <c r="U261" s="6">
        <v>2577.6959000000002</v>
      </c>
      <c r="V261" s="11">
        <v>2.38</v>
      </c>
      <c r="W261" s="11">
        <f>0+26</f>
        <v>26</v>
      </c>
      <c r="X261" s="14">
        <v>1139112</v>
      </c>
      <c r="Y261" s="20">
        <v>11</v>
      </c>
      <c r="Z261" s="27">
        <v>198.57400000000001</v>
      </c>
      <c r="AA261" s="14">
        <v>1252</v>
      </c>
      <c r="AB261" s="15">
        <v>0.13362989323843416</v>
      </c>
      <c r="AC261" s="13">
        <v>384.61538461538464</v>
      </c>
      <c r="AD261" s="15">
        <v>6.1537784140948987E-2</v>
      </c>
      <c r="AE261" s="28">
        <v>1.1447807744173704</v>
      </c>
      <c r="AF261" s="6">
        <v>0.4429019232500695</v>
      </c>
    </row>
    <row r="262" spans="1:32" ht="15.75" x14ac:dyDescent="0.2">
      <c r="A262" s="12" t="s">
        <v>14</v>
      </c>
      <c r="B262" s="6">
        <v>2018</v>
      </c>
      <c r="C262" s="18">
        <v>3.1506250715423665</v>
      </c>
      <c r="D262" s="19">
        <v>301</v>
      </c>
      <c r="E262" s="19">
        <v>1128</v>
      </c>
      <c r="F262" s="11">
        <v>454</v>
      </c>
      <c r="G262" s="20">
        <v>128</v>
      </c>
      <c r="H262" s="20">
        <v>97</v>
      </c>
      <c r="I262" s="34">
        <v>45139</v>
      </c>
      <c r="J262" s="21">
        <v>513.54999999999995</v>
      </c>
      <c r="K262" s="6">
        <v>290.73</v>
      </c>
      <c r="L262" s="6">
        <v>3715.38</v>
      </c>
      <c r="M262" s="11">
        <v>3403.68</v>
      </c>
      <c r="N262" s="23">
        <v>6032.95</v>
      </c>
      <c r="O262" s="35">
        <v>90.92</v>
      </c>
      <c r="P262" s="6">
        <v>2390.6840999999999</v>
      </c>
      <c r="Q262" s="25">
        <v>25226</v>
      </c>
      <c r="R262" s="6">
        <v>3513.7440000000001</v>
      </c>
      <c r="S262" s="6">
        <v>108901.276</v>
      </c>
      <c r="T262" s="6">
        <v>3329.82</v>
      </c>
      <c r="U262" s="6">
        <v>2525.2687999999998</v>
      </c>
      <c r="V262" s="11">
        <v>3.68</v>
      </c>
      <c r="W262" s="11">
        <f>0+30</f>
        <v>30</v>
      </c>
      <c r="X262" s="14">
        <v>772361</v>
      </c>
      <c r="Y262" s="20">
        <v>10</v>
      </c>
      <c r="Z262" s="27">
        <v>280.74400000000003</v>
      </c>
      <c r="AA262" s="14">
        <v>1092</v>
      </c>
      <c r="AB262" s="15">
        <v>0.24891416752843845</v>
      </c>
      <c r="AC262" s="13">
        <v>534.16666666666663</v>
      </c>
      <c r="AD262" s="15">
        <v>0.19104124459979308</v>
      </c>
      <c r="AE262" s="28">
        <v>0.94901621877907139</v>
      </c>
      <c r="AF262" s="6">
        <v>0.36940188823362685</v>
      </c>
    </row>
    <row r="263" spans="1:32" ht="15.75" x14ac:dyDescent="0.2">
      <c r="A263" s="12" t="s">
        <v>15</v>
      </c>
      <c r="B263" s="6">
        <v>2018</v>
      </c>
      <c r="C263" s="18">
        <v>4.0104548275251677</v>
      </c>
      <c r="D263" s="19">
        <v>279</v>
      </c>
      <c r="E263" s="19">
        <v>882</v>
      </c>
      <c r="F263" s="11">
        <v>379</v>
      </c>
      <c r="G263" s="20">
        <v>144</v>
      </c>
      <c r="H263" s="20">
        <v>118</v>
      </c>
      <c r="I263" s="33">
        <v>68550.399999999994</v>
      </c>
      <c r="J263" s="21">
        <v>191.78</v>
      </c>
      <c r="K263" s="6">
        <v>641.71</v>
      </c>
      <c r="L263" s="6">
        <v>3696.99</v>
      </c>
      <c r="M263" s="11">
        <v>2326.36</v>
      </c>
      <c r="N263" s="23">
        <v>8095.79</v>
      </c>
      <c r="O263" s="24">
        <v>7.4538000000000002</v>
      </c>
      <c r="P263" s="6">
        <v>286.78949999999998</v>
      </c>
      <c r="Q263" s="25">
        <v>16878</v>
      </c>
      <c r="R263" s="6">
        <v>4278.4449999999997</v>
      </c>
      <c r="S263" s="6">
        <v>161940.96</v>
      </c>
      <c r="T263" s="6">
        <v>1734</v>
      </c>
      <c r="U263" s="6">
        <v>1785.8213000000001</v>
      </c>
      <c r="V263" s="11">
        <v>2.15</v>
      </c>
      <c r="W263" s="11">
        <f>0+27</f>
        <v>27</v>
      </c>
      <c r="X263" s="14">
        <v>1054400</v>
      </c>
      <c r="Y263" s="20">
        <v>14</v>
      </c>
      <c r="Z263" s="27">
        <v>159.46100000000001</v>
      </c>
      <c r="AA263" s="14">
        <v>540</v>
      </c>
      <c r="AB263" s="15">
        <v>0.13082077051926297</v>
      </c>
      <c r="AC263" s="13">
        <v>195.875</v>
      </c>
      <c r="AD263" s="15">
        <v>5.9635491306545364E-2</v>
      </c>
      <c r="AE263" s="28">
        <v>1.1327577556359021</v>
      </c>
      <c r="AF263" s="6">
        <v>0.77046512516634047</v>
      </c>
    </row>
    <row r="264" spans="1:32" ht="15.75" x14ac:dyDescent="0.2">
      <c r="A264" s="12" t="s">
        <v>16</v>
      </c>
      <c r="B264" s="6">
        <v>2018</v>
      </c>
      <c r="C264" s="18">
        <v>6.419414836212006</v>
      </c>
      <c r="D264" s="19">
        <v>544</v>
      </c>
      <c r="E264" s="19">
        <v>2511</v>
      </c>
      <c r="F264" s="11">
        <v>828</v>
      </c>
      <c r="G264" s="20">
        <v>517</v>
      </c>
      <c r="H264" s="20">
        <v>157</v>
      </c>
      <c r="I264" s="33">
        <v>85899.3</v>
      </c>
      <c r="J264" s="21">
        <v>422</v>
      </c>
      <c r="K264" s="6">
        <v>1812.59</v>
      </c>
      <c r="L264" s="6">
        <v>7232.62</v>
      </c>
      <c r="M264" s="11">
        <v>5255.57</v>
      </c>
      <c r="N264" s="23">
        <v>9661.5</v>
      </c>
      <c r="O264" s="35">
        <v>33.641959999999997</v>
      </c>
      <c r="P264" s="6">
        <v>674.99659999999994</v>
      </c>
      <c r="Q264" s="25">
        <v>37969</v>
      </c>
      <c r="R264" s="6">
        <v>6335.8869999999997</v>
      </c>
      <c r="S264" s="6">
        <v>275641.59700000001</v>
      </c>
      <c r="T264" s="6">
        <v>4500</v>
      </c>
      <c r="U264" s="6">
        <v>4187.5753000000004</v>
      </c>
      <c r="V264" s="11">
        <v>1.92</v>
      </c>
      <c r="W264" s="11">
        <f>1+30</f>
        <v>31</v>
      </c>
      <c r="X264" s="14">
        <v>2040793</v>
      </c>
      <c r="Y264" s="20">
        <v>7</v>
      </c>
      <c r="Z264" s="27">
        <v>423.072</v>
      </c>
      <c r="AA264" s="14">
        <v>1609</v>
      </c>
      <c r="AB264" s="15">
        <v>0.15550500454959054</v>
      </c>
      <c r="AC264" s="13">
        <v>493.6</v>
      </c>
      <c r="AD264" s="15">
        <v>6.6632569281990489E-2</v>
      </c>
      <c r="AE264" s="28">
        <v>1.2799060797948956</v>
      </c>
      <c r="AF264" s="6">
        <v>0.21478856297583993</v>
      </c>
    </row>
    <row r="265" spans="1:32" ht="15.75" x14ac:dyDescent="0.2">
      <c r="A265" s="12" t="s">
        <v>17</v>
      </c>
      <c r="B265" s="6">
        <v>2018</v>
      </c>
      <c r="C265" s="18">
        <v>4.7745626230541003</v>
      </c>
      <c r="D265" s="19">
        <v>371</v>
      </c>
      <c r="E265" s="19">
        <v>1147</v>
      </c>
      <c r="F265" s="11">
        <v>2017</v>
      </c>
      <c r="G265" s="20">
        <v>334</v>
      </c>
      <c r="H265" s="20">
        <v>204</v>
      </c>
      <c r="I265" s="33">
        <v>78261</v>
      </c>
      <c r="J265" s="21">
        <v>167.25</v>
      </c>
      <c r="K265" s="6">
        <v>1126.6500000000001</v>
      </c>
      <c r="L265" s="6">
        <v>6040.11</v>
      </c>
      <c r="M265" s="11">
        <v>15348.63</v>
      </c>
      <c r="N265" s="23">
        <v>8051.81</v>
      </c>
      <c r="O265" s="35">
        <v>10.34</v>
      </c>
      <c r="P265" s="6">
        <v>493.9957</v>
      </c>
      <c r="Q265" s="25">
        <v>29628</v>
      </c>
      <c r="R265" s="6">
        <v>5409.665</v>
      </c>
      <c r="S265" s="6">
        <v>268589.34000000003</v>
      </c>
      <c r="T265" s="6">
        <v>3911</v>
      </c>
      <c r="U265" s="6">
        <v>4387.0243</v>
      </c>
      <c r="V265" s="11">
        <v>3.92</v>
      </c>
      <c r="W265" s="11">
        <f>0+36</f>
        <v>36</v>
      </c>
      <c r="X265" s="14">
        <v>2140780</v>
      </c>
      <c r="Y265" s="20">
        <v>17</v>
      </c>
      <c r="Z265" s="27">
        <v>277.63499999999999</v>
      </c>
      <c r="AA265" s="14">
        <v>983</v>
      </c>
      <c r="AB265" s="15">
        <v>9.6676970633693973E-2</v>
      </c>
      <c r="AC265" s="13">
        <v>375.75</v>
      </c>
      <c r="AD265" s="15">
        <v>3.8721263889136409E-2</v>
      </c>
      <c r="AE265" s="28">
        <v>0.71026637157228234</v>
      </c>
      <c r="AF265" s="6">
        <v>0.32186906083700656</v>
      </c>
    </row>
    <row r="266" spans="1:32" ht="15.75" x14ac:dyDescent="0.2">
      <c r="A266" s="12" t="s">
        <v>18</v>
      </c>
      <c r="B266" s="6">
        <v>2018</v>
      </c>
      <c r="C266" s="18">
        <v>4.020793921774251</v>
      </c>
      <c r="D266" s="19">
        <v>353</v>
      </c>
      <c r="E266" s="19">
        <v>1229</v>
      </c>
      <c r="F266" s="11">
        <v>489</v>
      </c>
      <c r="G266" s="20">
        <v>200</v>
      </c>
      <c r="H266" s="20">
        <v>125</v>
      </c>
      <c r="I266" s="33">
        <v>72253.58</v>
      </c>
      <c r="J266" s="21">
        <v>405.11</v>
      </c>
      <c r="K266" s="6">
        <v>843.85</v>
      </c>
      <c r="L266" s="6">
        <v>3922.46</v>
      </c>
      <c r="M266" s="11">
        <v>4425.5600000000004</v>
      </c>
      <c r="N266" s="23">
        <v>6186.88</v>
      </c>
      <c r="O266" s="35">
        <v>23.8</v>
      </c>
      <c r="P266" s="6">
        <v>1532.2820999999999</v>
      </c>
      <c r="Q266" s="25">
        <v>25190</v>
      </c>
      <c r="R266" s="6">
        <v>4340.5519999999997</v>
      </c>
      <c r="S266" s="6">
        <v>275039.30800000002</v>
      </c>
      <c r="T266" s="6">
        <v>1382</v>
      </c>
      <c r="U266" s="6">
        <v>2385.2739999999999</v>
      </c>
      <c r="V266" s="11">
        <v>2.4500000000000002</v>
      </c>
      <c r="W266" s="11">
        <f>0+13</f>
        <v>13</v>
      </c>
      <c r="X266" s="14">
        <v>1438242</v>
      </c>
      <c r="Y266" s="20">
        <v>11</v>
      </c>
      <c r="Z266" s="27">
        <v>421.351</v>
      </c>
      <c r="AA266" s="14">
        <v>1479</v>
      </c>
      <c r="AB266" s="15">
        <v>0.15398843930635836</v>
      </c>
      <c r="AC266" s="13">
        <v>272.44444444444446</v>
      </c>
      <c r="AD266" s="15">
        <v>9.5671438126957956E-2</v>
      </c>
      <c r="AE266" s="28">
        <v>0.73877653928572784</v>
      </c>
      <c r="AF266" s="6">
        <v>0.32064961202707476</v>
      </c>
    </row>
    <row r="267" spans="1:32" ht="15.75" x14ac:dyDescent="0.2">
      <c r="A267" s="12" t="s">
        <v>19</v>
      </c>
      <c r="B267" s="6">
        <v>2018</v>
      </c>
      <c r="C267" s="18">
        <v>3.3017432125500576</v>
      </c>
      <c r="D267" s="19">
        <v>304</v>
      </c>
      <c r="E267" s="19">
        <v>1055</v>
      </c>
      <c r="F267" s="11">
        <v>510</v>
      </c>
      <c r="G267" s="20">
        <v>121</v>
      </c>
      <c r="H267" s="20">
        <v>145</v>
      </c>
      <c r="I267" s="33">
        <v>75010.399999999994</v>
      </c>
      <c r="J267" s="21">
        <v>365.08</v>
      </c>
      <c r="K267" s="6">
        <v>785.86</v>
      </c>
      <c r="L267" s="6">
        <v>5444.09</v>
      </c>
      <c r="M267" s="11">
        <v>2247.77</v>
      </c>
      <c r="N267" s="23">
        <v>8255.1200000000008</v>
      </c>
      <c r="O267" s="35">
        <v>7.71</v>
      </c>
      <c r="P267" s="6">
        <v>1780.6908000000001</v>
      </c>
      <c r="Q267" s="25">
        <v>26657</v>
      </c>
      <c r="R267" s="6">
        <v>5070.1000000000004</v>
      </c>
      <c r="S267" s="6">
        <v>240059.799</v>
      </c>
      <c r="T267" s="6">
        <v>1403</v>
      </c>
      <c r="U267" s="6">
        <v>2725.3402999999998</v>
      </c>
      <c r="V267" s="11">
        <v>2.5</v>
      </c>
      <c r="W267" s="11">
        <f>0+28</f>
        <v>28</v>
      </c>
      <c r="X267" s="14">
        <v>1326828</v>
      </c>
      <c r="Y267" s="20">
        <v>8</v>
      </c>
      <c r="Z267" s="27">
        <v>313.18900000000002</v>
      </c>
      <c r="AA267" s="14">
        <v>1101</v>
      </c>
      <c r="AB267" s="15">
        <v>0.18585858585858586</v>
      </c>
      <c r="AC267" s="13">
        <v>280.14285714285717</v>
      </c>
      <c r="AD267" s="15">
        <v>0.14305145996971039</v>
      </c>
      <c r="AE267" s="28">
        <v>0.70655934405883558</v>
      </c>
      <c r="AF267" s="6">
        <v>0.42692416779459991</v>
      </c>
    </row>
    <row r="268" spans="1:32" ht="15.75" x14ac:dyDescent="0.2">
      <c r="A268" s="12" t="s">
        <v>20</v>
      </c>
      <c r="B268" s="6">
        <v>2018</v>
      </c>
      <c r="C268" s="18">
        <v>4.6723797009909065</v>
      </c>
      <c r="D268" s="19">
        <v>598</v>
      </c>
      <c r="E268" s="19">
        <v>3045</v>
      </c>
      <c r="F268" s="11">
        <v>436</v>
      </c>
      <c r="G268" s="20">
        <v>184</v>
      </c>
      <c r="H268" s="20">
        <v>145</v>
      </c>
      <c r="I268" s="33">
        <v>45252.79</v>
      </c>
      <c r="J268" s="21">
        <v>3748.06</v>
      </c>
      <c r="K268" s="6">
        <v>1738.92</v>
      </c>
      <c r="L268" s="6">
        <v>5511.98</v>
      </c>
      <c r="M268" s="11">
        <v>2522.27</v>
      </c>
      <c r="N268" s="23">
        <v>12253.3</v>
      </c>
      <c r="O268" s="35">
        <v>205.12</v>
      </c>
      <c r="P268" s="6">
        <v>12828.3786</v>
      </c>
      <c r="Q268" s="25">
        <v>41276</v>
      </c>
      <c r="R268" s="6">
        <v>4524.1679999999997</v>
      </c>
      <c r="S268" s="6">
        <v>217699.10699999999</v>
      </c>
      <c r="T268" s="6">
        <v>12931</v>
      </c>
      <c r="U268" s="6">
        <v>11014.1775</v>
      </c>
      <c r="V268" s="11">
        <v>1.87</v>
      </c>
      <c r="W268" s="11">
        <f>0+79</f>
        <v>79</v>
      </c>
      <c r="X268" s="14">
        <v>1963170</v>
      </c>
      <c r="Y268" s="20">
        <v>7</v>
      </c>
      <c r="Z268" s="27">
        <v>994.68100000000004</v>
      </c>
      <c r="AA268" s="14">
        <v>3491</v>
      </c>
      <c r="AB268" s="15">
        <v>0.24306846999154694</v>
      </c>
      <c r="AC268" s="13">
        <v>456.88888888888891</v>
      </c>
      <c r="AD268" s="15">
        <v>0.24031365162252258</v>
      </c>
      <c r="AE268" s="28">
        <v>0.34472569860528862</v>
      </c>
      <c r="AF268" s="6">
        <v>0.47046734542809765</v>
      </c>
    </row>
    <row r="269" spans="1:32" ht="15.75" x14ac:dyDescent="0.2">
      <c r="A269" s="12" t="s">
        <v>21</v>
      </c>
      <c r="B269" s="6">
        <v>2018</v>
      </c>
      <c r="C269" s="18">
        <v>3.8107870956189474</v>
      </c>
      <c r="D269" s="19">
        <v>386</v>
      </c>
      <c r="E269" s="19">
        <v>819</v>
      </c>
      <c r="F269" s="11">
        <v>112</v>
      </c>
      <c r="G269" s="20">
        <v>131</v>
      </c>
      <c r="H269" s="20">
        <v>124</v>
      </c>
      <c r="I269" s="33">
        <v>67800</v>
      </c>
      <c r="J269" s="21">
        <v>562.33000000000004</v>
      </c>
      <c r="K269" s="6">
        <v>899.52</v>
      </c>
      <c r="L269" s="6">
        <v>1753.65</v>
      </c>
      <c r="M269" s="11">
        <v>1118.19</v>
      </c>
      <c r="N269" s="23">
        <v>7436.08</v>
      </c>
      <c r="O269" s="35">
        <v>27.78</v>
      </c>
      <c r="P269" s="6">
        <v>444.85899999999998</v>
      </c>
      <c r="Q269" s="25">
        <v>17920</v>
      </c>
      <c r="R269" s="6">
        <v>5202.2439999999997</v>
      </c>
      <c r="S269" s="6">
        <v>125449.478</v>
      </c>
      <c r="T269" s="6">
        <v>2766</v>
      </c>
      <c r="U269" s="6">
        <v>2180.4254999999998</v>
      </c>
      <c r="V269" s="11">
        <v>1.4</v>
      </c>
      <c r="W269" s="11">
        <f>1+15</f>
        <v>16</v>
      </c>
      <c r="X269" s="14">
        <v>942227</v>
      </c>
      <c r="Y269" s="20">
        <v>9</v>
      </c>
      <c r="Z269" s="27">
        <v>209.23500000000001</v>
      </c>
      <c r="AA269" s="14">
        <v>362</v>
      </c>
      <c r="AB269" s="15">
        <v>0.13433070866141733</v>
      </c>
      <c r="AC269" s="13">
        <v>104.43478260869566</v>
      </c>
      <c r="AD269" s="15">
        <v>8.0794626886147233E-2</v>
      </c>
      <c r="AE269" s="28">
        <v>1.4262711722853862</v>
      </c>
      <c r="AF269" s="6">
        <v>0.70867628321384935</v>
      </c>
    </row>
    <row r="270" spans="1:32" ht="15.75" x14ac:dyDescent="0.2">
      <c r="A270" s="12" t="s">
        <v>22</v>
      </c>
      <c r="B270" s="6">
        <v>2018</v>
      </c>
      <c r="C270" s="18">
        <v>1.3534795683693706</v>
      </c>
      <c r="D270" s="19">
        <v>114</v>
      </c>
      <c r="E270" s="19">
        <v>440</v>
      </c>
      <c r="F270" s="11">
        <v>82</v>
      </c>
      <c r="G270" s="20">
        <v>19</v>
      </c>
      <c r="H270" s="20">
        <v>23</v>
      </c>
      <c r="I270" s="33">
        <v>7501.04</v>
      </c>
      <c r="J270" s="21">
        <v>126.36</v>
      </c>
      <c r="K270" s="6">
        <v>153.96</v>
      </c>
      <c r="L270" s="6">
        <v>234.46</v>
      </c>
      <c r="M270" s="11">
        <v>715.56</v>
      </c>
      <c r="N270" s="23">
        <v>898.14</v>
      </c>
      <c r="O270" s="35">
        <v>7.71</v>
      </c>
      <c r="P270" s="6">
        <v>514.87570000000005</v>
      </c>
      <c r="Q270" s="25">
        <v>9670</v>
      </c>
      <c r="R270" s="6">
        <v>1033.42</v>
      </c>
      <c r="S270" s="6">
        <v>35022.677000000003</v>
      </c>
      <c r="T270" s="6">
        <v>3911</v>
      </c>
      <c r="U270" s="6">
        <v>591.08109999999999</v>
      </c>
      <c r="V270" s="11">
        <v>2.69</v>
      </c>
      <c r="W270" s="11">
        <f>0+12</f>
        <v>12</v>
      </c>
      <c r="X270" s="14">
        <v>189179</v>
      </c>
      <c r="Y270" s="20">
        <v>1</v>
      </c>
      <c r="Z270" s="27">
        <v>71.150999999999996</v>
      </c>
      <c r="AA270" s="14">
        <v>55</v>
      </c>
      <c r="AB270" s="15">
        <v>0.47734375000000001</v>
      </c>
      <c r="AC270" s="13">
        <v>60.588235294117652</v>
      </c>
      <c r="AD270" s="15">
        <v>0.13930226505674151</v>
      </c>
      <c r="AE270" s="28">
        <v>0.5303106529964241</v>
      </c>
      <c r="AF270" s="6">
        <v>0.28296115019883755</v>
      </c>
    </row>
    <row r="271" spans="1:32" ht="15.75" x14ac:dyDescent="0.2">
      <c r="A271" s="12" t="s">
        <v>23</v>
      </c>
      <c r="B271" s="6">
        <v>2018</v>
      </c>
      <c r="C271" s="18">
        <v>2.6581100007980285</v>
      </c>
      <c r="D271" s="19">
        <v>178</v>
      </c>
      <c r="E271" s="19">
        <v>613</v>
      </c>
      <c r="F271" s="11">
        <v>1571</v>
      </c>
      <c r="G271" s="20">
        <v>100</v>
      </c>
      <c r="H271" s="20">
        <v>41</v>
      </c>
      <c r="I271" s="33">
        <v>51381</v>
      </c>
      <c r="J271" s="21">
        <v>279.98</v>
      </c>
      <c r="K271" s="6">
        <v>559.99</v>
      </c>
      <c r="L271" s="6">
        <v>3687.1</v>
      </c>
      <c r="M271" s="11">
        <v>5142.8</v>
      </c>
      <c r="N271" s="30">
        <v>4370.5779999999995</v>
      </c>
      <c r="O271" s="35">
        <v>21.898900000000001</v>
      </c>
      <c r="P271" s="6">
        <v>855.12279999999998</v>
      </c>
      <c r="Q271" s="25">
        <v>20263</v>
      </c>
      <c r="R271" s="6">
        <v>2326.4430000000002</v>
      </c>
      <c r="S271" s="6">
        <v>157483.40700000001</v>
      </c>
      <c r="T271" s="6">
        <v>3046.76</v>
      </c>
      <c r="U271" s="6">
        <v>1678.3524</v>
      </c>
      <c r="V271" s="11">
        <v>2.81</v>
      </c>
      <c r="W271" s="11">
        <f>0+36</f>
        <v>36</v>
      </c>
      <c r="X271" s="14">
        <v>762811</v>
      </c>
      <c r="Y271" s="20">
        <v>1</v>
      </c>
      <c r="Z271" s="27">
        <v>212.048</v>
      </c>
      <c r="AA271" s="14">
        <v>1224</v>
      </c>
      <c r="AB271" s="15">
        <v>0.1932754880694143</v>
      </c>
      <c r="AC271" s="13">
        <v>389.18590522478735</v>
      </c>
      <c r="AD271" s="15">
        <v>9.9988575244643177E-2</v>
      </c>
      <c r="AE271" s="28">
        <v>0.85266820849789593</v>
      </c>
      <c r="AF271" s="6">
        <v>0.36042289088205376</v>
      </c>
    </row>
    <row r="272" spans="1:32" ht="15.75" x14ac:dyDescent="0.2">
      <c r="A272" s="12" t="s">
        <v>24</v>
      </c>
      <c r="B272" s="6">
        <v>2018</v>
      </c>
      <c r="C272" s="18">
        <v>5.1920988961501378</v>
      </c>
      <c r="D272" s="19">
        <v>329</v>
      </c>
      <c r="E272" s="19">
        <v>1148</v>
      </c>
      <c r="F272" s="11">
        <v>829</v>
      </c>
      <c r="G272" s="20">
        <v>252</v>
      </c>
      <c r="H272" s="20">
        <v>207</v>
      </c>
      <c r="I272" s="33">
        <v>70198.44</v>
      </c>
      <c r="J272" s="21">
        <v>369.82</v>
      </c>
      <c r="K272" s="6">
        <v>1242.32</v>
      </c>
      <c r="L272" s="6">
        <v>7189.09</v>
      </c>
      <c r="M272" s="11">
        <v>2339.61</v>
      </c>
      <c r="N272" s="23">
        <v>10012.719999999999</v>
      </c>
      <c r="O272" s="23">
        <v>15.1165</v>
      </c>
      <c r="P272" s="6">
        <v>2034.8707999999999</v>
      </c>
      <c r="Q272" s="25">
        <v>34678</v>
      </c>
      <c r="R272" s="6">
        <v>4950.2150000000001</v>
      </c>
      <c r="S272" s="6">
        <v>331592.25799999997</v>
      </c>
      <c r="T272" s="6">
        <v>5484.3</v>
      </c>
      <c r="U272" s="6">
        <v>3645.5999000000002</v>
      </c>
      <c r="V272" s="11">
        <v>2.36</v>
      </c>
      <c r="W272" s="11">
        <f>1+42</f>
        <v>43</v>
      </c>
      <c r="X272" s="14">
        <v>1564710</v>
      </c>
      <c r="Y272" s="20">
        <v>6</v>
      </c>
      <c r="Z272" s="27">
        <v>430.24200000000002</v>
      </c>
      <c r="AA272" s="14">
        <v>1544</v>
      </c>
      <c r="AB272" s="15">
        <v>0.15021910604732691</v>
      </c>
      <c r="AC272" s="13">
        <v>91.354166666666671</v>
      </c>
      <c r="AD272" s="15">
        <v>7.4986181383227143E-2</v>
      </c>
      <c r="AE272" s="28">
        <v>0.71592919339462191</v>
      </c>
      <c r="AF272" s="6">
        <v>0.41709832914933048</v>
      </c>
    </row>
    <row r="273" spans="1:32" ht="15.75" x14ac:dyDescent="0.2">
      <c r="A273" s="12" t="s">
        <v>25</v>
      </c>
      <c r="B273" s="6">
        <v>2018</v>
      </c>
      <c r="C273" s="18">
        <v>2.7573446558799248</v>
      </c>
      <c r="D273" s="19">
        <v>221</v>
      </c>
      <c r="E273" s="19">
        <v>532</v>
      </c>
      <c r="F273" s="11">
        <v>153</v>
      </c>
      <c r="G273" s="20">
        <v>91</v>
      </c>
      <c r="H273" s="20">
        <v>99</v>
      </c>
      <c r="I273" s="33">
        <v>96712</v>
      </c>
      <c r="J273" s="21">
        <v>39.69</v>
      </c>
      <c r="K273" s="6">
        <v>710.47</v>
      </c>
      <c r="L273" s="6">
        <v>1973.75</v>
      </c>
      <c r="M273" s="11">
        <v>1231.3499999999999</v>
      </c>
      <c r="N273" s="23">
        <v>9449.58</v>
      </c>
      <c r="O273" s="35">
        <v>3.1762999999999999</v>
      </c>
      <c r="P273" s="6">
        <v>633.14700000000005</v>
      </c>
      <c r="Q273" s="25">
        <v>13133</v>
      </c>
      <c r="R273" s="6">
        <v>3564.7020000000002</v>
      </c>
      <c r="S273" s="6">
        <v>196907.58900000001</v>
      </c>
      <c r="T273" s="6">
        <v>2799.51</v>
      </c>
      <c r="U273" s="6">
        <v>2256.4443000000001</v>
      </c>
      <c r="V273" s="11">
        <v>2.86</v>
      </c>
      <c r="W273" s="11">
        <f>0+21</f>
        <v>21</v>
      </c>
      <c r="X273" s="14">
        <v>687530</v>
      </c>
      <c r="Y273" s="20">
        <v>3</v>
      </c>
      <c r="Z273" s="27">
        <v>177.39099999999999</v>
      </c>
      <c r="AA273" s="14">
        <v>611</v>
      </c>
      <c r="AB273" s="15">
        <v>0.10426136363636364</v>
      </c>
      <c r="AC273" s="13">
        <v>144.1764705882353</v>
      </c>
      <c r="AD273" s="15">
        <v>7.2760071986513006E-2</v>
      </c>
      <c r="AE273" s="28">
        <v>1.0400641358885729</v>
      </c>
      <c r="AF273" s="6">
        <v>0.68741806180119214</v>
      </c>
    </row>
    <row r="274" spans="1:32" ht="15.75" x14ac:dyDescent="0.2">
      <c r="A274" s="12" t="s">
        <v>26</v>
      </c>
      <c r="B274" s="6">
        <v>2018</v>
      </c>
      <c r="C274" s="18">
        <v>2.5380138637960714</v>
      </c>
      <c r="D274" s="19">
        <v>458</v>
      </c>
      <c r="E274" s="19">
        <v>1185</v>
      </c>
      <c r="F274" s="11">
        <v>268</v>
      </c>
      <c r="G274" s="20">
        <v>137</v>
      </c>
      <c r="H274" s="20">
        <v>149</v>
      </c>
      <c r="I274" s="33">
        <v>68141.72</v>
      </c>
      <c r="J274" s="21">
        <v>706.08</v>
      </c>
      <c r="K274" s="6">
        <v>864.98</v>
      </c>
      <c r="L274" s="6">
        <v>2322.63</v>
      </c>
      <c r="M274" s="11">
        <v>2569.9499999999998</v>
      </c>
      <c r="N274" s="23">
        <v>8698.9699999999993</v>
      </c>
      <c r="O274" s="35">
        <v>44.18</v>
      </c>
      <c r="P274" s="6">
        <v>378.11520000000002</v>
      </c>
      <c r="Q274" s="25">
        <v>17113</v>
      </c>
      <c r="R274" s="6">
        <v>3847.8910000000001</v>
      </c>
      <c r="S274" s="6">
        <v>252928.62599999999</v>
      </c>
      <c r="T274" s="6">
        <v>1348.16</v>
      </c>
      <c r="U274" s="6">
        <v>2569.1619999999998</v>
      </c>
      <c r="V274" s="11">
        <v>6.4</v>
      </c>
      <c r="W274" s="11">
        <f>0+13</f>
        <v>13</v>
      </c>
      <c r="X274" s="14">
        <v>764659</v>
      </c>
      <c r="Y274" s="20">
        <v>11</v>
      </c>
      <c r="Z274" s="27">
        <v>299.68</v>
      </c>
      <c r="AA274" s="14">
        <v>611</v>
      </c>
      <c r="AB274" s="15">
        <v>0.14779969650986344</v>
      </c>
      <c r="AC274" s="13">
        <v>60.815789473684212</v>
      </c>
      <c r="AD274" s="15">
        <v>8.4768477489632524E-2</v>
      </c>
      <c r="AE274" s="28">
        <v>1.6596111853895554</v>
      </c>
      <c r="AF274" s="6">
        <v>0.54055244726556007</v>
      </c>
    </row>
    <row r="275" spans="1:32" ht="15.75" x14ac:dyDescent="0.2">
      <c r="A275" s="12" t="s">
        <v>27</v>
      </c>
      <c r="B275" s="6">
        <v>2018</v>
      </c>
      <c r="C275" s="18">
        <v>1.1420264722598252</v>
      </c>
      <c r="D275" s="19">
        <v>85</v>
      </c>
      <c r="E275" s="19">
        <v>310</v>
      </c>
      <c r="F275" s="11">
        <v>86</v>
      </c>
      <c r="G275" s="20">
        <v>7</v>
      </c>
      <c r="H275" s="20">
        <v>82</v>
      </c>
      <c r="I275" s="33">
        <v>3321.1</v>
      </c>
      <c r="J275" s="21">
        <v>47.62</v>
      </c>
      <c r="K275" s="6">
        <v>101.74</v>
      </c>
      <c r="L275" s="6">
        <v>19.97</v>
      </c>
      <c r="M275" s="11">
        <v>440.17</v>
      </c>
      <c r="N275" s="23">
        <v>487.7</v>
      </c>
      <c r="O275" s="23">
        <v>2.4708999999999999</v>
      </c>
      <c r="P275" s="6">
        <v>79.753799999999998</v>
      </c>
      <c r="Q275" s="25">
        <v>2235</v>
      </c>
      <c r="R275" s="6">
        <v>785.08500000000004</v>
      </c>
      <c r="S275" s="6">
        <v>97784.964999999997</v>
      </c>
      <c r="T275" s="6">
        <v>475.32</v>
      </c>
      <c r="U275" s="6">
        <v>116.6786</v>
      </c>
      <c r="V275" s="11">
        <v>3.94</v>
      </c>
      <c r="W275" s="11">
        <v>0</v>
      </c>
      <c r="X275" s="14">
        <v>35717</v>
      </c>
      <c r="Y275" s="20">
        <v>1</v>
      </c>
      <c r="Z275" s="27">
        <v>100.867</v>
      </c>
      <c r="AA275" s="14">
        <v>10</v>
      </c>
      <c r="AB275" s="15">
        <v>0.12676056338028169</v>
      </c>
      <c r="AC275" s="13">
        <v>0.75</v>
      </c>
      <c r="AD275" s="15">
        <v>2.6037554666245143E-2</v>
      </c>
      <c r="AE275" s="28">
        <v>2.407136749736579</v>
      </c>
      <c r="AF275" s="6">
        <v>0.31084415745023319</v>
      </c>
    </row>
    <row r="276" spans="1:32" ht="15.75" x14ac:dyDescent="0.2">
      <c r="A276" s="12" t="s">
        <v>28</v>
      </c>
      <c r="B276" s="6">
        <v>2018</v>
      </c>
      <c r="C276" s="18">
        <v>3.5506424954599307</v>
      </c>
      <c r="D276" s="19">
        <v>304</v>
      </c>
      <c r="E276" s="19">
        <v>819</v>
      </c>
      <c r="F276" s="11">
        <v>531</v>
      </c>
      <c r="G276" s="20">
        <v>294</v>
      </c>
      <c r="H276" s="20">
        <v>123</v>
      </c>
      <c r="I276" s="33">
        <v>62588</v>
      </c>
      <c r="J276" s="21">
        <v>437.14</v>
      </c>
      <c r="K276" s="6">
        <v>579.45000000000005</v>
      </c>
      <c r="L276" s="6">
        <v>6713.38</v>
      </c>
      <c r="M276" s="11">
        <v>4937.6899999999996</v>
      </c>
      <c r="N276" s="23">
        <v>5789</v>
      </c>
      <c r="O276" s="23">
        <v>31.264199999999999</v>
      </c>
      <c r="P276" s="6">
        <v>468.7586</v>
      </c>
      <c r="Q276" s="25">
        <v>22499</v>
      </c>
      <c r="R276" s="6">
        <v>5001.5259999999998</v>
      </c>
      <c r="S276" s="6">
        <v>177127.81299999999</v>
      </c>
      <c r="T276" s="6">
        <v>1190</v>
      </c>
      <c r="U276" s="6">
        <v>2354.7898</v>
      </c>
      <c r="V276" s="11">
        <v>5.28</v>
      </c>
      <c r="W276" s="11">
        <f>0+30</f>
        <v>30</v>
      </c>
      <c r="X276" s="14">
        <v>1054808</v>
      </c>
      <c r="Y276" s="20">
        <v>8</v>
      </c>
      <c r="Z276" s="27">
        <v>219.126</v>
      </c>
      <c r="AA276" s="14">
        <v>1282</v>
      </c>
      <c r="AB276" s="15">
        <v>0.14535864978902954</v>
      </c>
      <c r="AC276" s="13">
        <v>212.21052631578948</v>
      </c>
      <c r="AD276" s="15">
        <v>0.10951103652393174</v>
      </c>
      <c r="AE276" s="28">
        <v>0.88044878472437593</v>
      </c>
      <c r="AF276" s="6">
        <v>0.33067620796873726</v>
      </c>
    </row>
    <row r="277" spans="1:32" ht="15.75" x14ac:dyDescent="0.2">
      <c r="A277" s="12" t="s">
        <v>29</v>
      </c>
      <c r="B277" s="6">
        <v>2018</v>
      </c>
      <c r="C277" s="18">
        <v>2.0128122249575311</v>
      </c>
      <c r="D277" s="19">
        <v>307</v>
      </c>
      <c r="E277" s="19">
        <v>678</v>
      </c>
      <c r="F277" s="11">
        <v>351</v>
      </c>
      <c r="G277" s="20">
        <v>215</v>
      </c>
      <c r="H277" s="20">
        <v>103</v>
      </c>
      <c r="I277" s="41">
        <v>30190.9</v>
      </c>
      <c r="J277" s="21">
        <v>10.01</v>
      </c>
      <c r="K277" s="6">
        <v>414.36</v>
      </c>
      <c r="L277" s="6">
        <v>2915.33</v>
      </c>
      <c r="M277" s="11">
        <v>3258.8</v>
      </c>
      <c r="N277" s="23">
        <v>2058</v>
      </c>
      <c r="O277" s="23">
        <v>0.282974</v>
      </c>
      <c r="P277" s="6">
        <v>182.9539</v>
      </c>
      <c r="Q277" s="25">
        <v>12921</v>
      </c>
      <c r="R277" s="6">
        <v>4671.741</v>
      </c>
      <c r="S277" s="6">
        <v>143227.598</v>
      </c>
      <c r="T277" s="6">
        <v>168</v>
      </c>
      <c r="U277" s="6">
        <v>1225.2526</v>
      </c>
      <c r="V277" s="11">
        <v>3.1</v>
      </c>
      <c r="W277" s="11">
        <f>1+22</f>
        <v>23</v>
      </c>
      <c r="X277" s="14">
        <v>483620</v>
      </c>
      <c r="Y277" s="20">
        <v>3</v>
      </c>
      <c r="Z277" s="27">
        <v>180.01</v>
      </c>
      <c r="AA277" s="14">
        <v>348</v>
      </c>
      <c r="AB277" s="15">
        <v>0.10764872521246459</v>
      </c>
      <c r="AC277" s="13">
        <v>24.128205128205128</v>
      </c>
      <c r="AD277" s="15">
        <v>2.795981561022667E-2</v>
      </c>
      <c r="AE277" s="28">
        <v>0.71590748541855953</v>
      </c>
      <c r="AF277" s="6">
        <v>0.43385206716360936</v>
      </c>
    </row>
    <row r="278" spans="1:32" ht="15.75" x14ac:dyDescent="0.2">
      <c r="A278" s="12" t="s">
        <v>30</v>
      </c>
      <c r="B278" s="6">
        <v>2018</v>
      </c>
      <c r="C278" s="18">
        <v>0.94102484383882345</v>
      </c>
      <c r="D278" s="19">
        <v>162</v>
      </c>
      <c r="E278" s="19">
        <v>491</v>
      </c>
      <c r="F278" s="11">
        <v>84</v>
      </c>
      <c r="G278" s="20">
        <v>24</v>
      </c>
      <c r="H278" s="20">
        <v>55</v>
      </c>
      <c r="I278" s="33">
        <v>3710.8</v>
      </c>
      <c r="J278" s="21">
        <v>6.92</v>
      </c>
      <c r="K278" s="6">
        <v>133.46</v>
      </c>
      <c r="L278" s="6">
        <v>188.98</v>
      </c>
      <c r="M278" s="11">
        <v>423.8</v>
      </c>
      <c r="N278" s="23">
        <v>464</v>
      </c>
      <c r="O278" s="35">
        <f>3613/10000</f>
        <v>0.36130000000000001</v>
      </c>
      <c r="P278" s="6">
        <v>65.967699999999994</v>
      </c>
      <c r="Q278" s="25">
        <v>3944</v>
      </c>
      <c r="R278" s="6">
        <v>2349.0549999999998</v>
      </c>
      <c r="S278" s="6">
        <v>82137.077000000005</v>
      </c>
      <c r="T278" s="6">
        <v>715</v>
      </c>
      <c r="U278" s="6">
        <v>429.96</v>
      </c>
      <c r="V278" s="11">
        <v>3.69</v>
      </c>
      <c r="W278" s="11">
        <f>0+1</f>
        <v>1</v>
      </c>
      <c r="X278" s="14">
        <v>70288</v>
      </c>
      <c r="Y278" s="20">
        <v>1</v>
      </c>
      <c r="Z278" s="27">
        <v>83.738</v>
      </c>
      <c r="AA278" s="14">
        <v>48</v>
      </c>
      <c r="AB278" s="15">
        <v>8.6274509803921581E-2</v>
      </c>
      <c r="AC278" s="13">
        <v>3.2916666666666665</v>
      </c>
      <c r="AD278" s="15">
        <v>2.568631315008104E-2</v>
      </c>
      <c r="AE278" s="28">
        <v>0.57704063330121036</v>
      </c>
      <c r="AF278" s="6">
        <v>0.1778255031917961</v>
      </c>
    </row>
    <row r="279" spans="1:32" ht="15.75" x14ac:dyDescent="0.2">
      <c r="A279" s="12" t="s">
        <v>31</v>
      </c>
      <c r="B279" s="6">
        <v>2018</v>
      </c>
      <c r="C279" s="18">
        <v>1.0301530460462467</v>
      </c>
      <c r="D279" s="19">
        <v>83</v>
      </c>
      <c r="E279" s="19">
        <v>161</v>
      </c>
      <c r="F279" s="11">
        <v>75</v>
      </c>
      <c r="G279" s="20">
        <v>54</v>
      </c>
      <c r="H279" s="20">
        <v>27</v>
      </c>
      <c r="I279" s="33">
        <v>3335.9</v>
      </c>
      <c r="J279" s="21">
        <v>8.82</v>
      </c>
      <c r="K279" s="6">
        <v>186.44</v>
      </c>
      <c r="L279" s="6">
        <v>724.24</v>
      </c>
      <c r="M279" s="11">
        <v>279.89</v>
      </c>
      <c r="N279" s="23">
        <v>291.89999999999998</v>
      </c>
      <c r="O279" s="35">
        <v>0.55869999999999997</v>
      </c>
      <c r="P279" s="6">
        <v>61.650199999999998</v>
      </c>
      <c r="Q279" s="25">
        <v>3492</v>
      </c>
      <c r="R279" s="6">
        <v>1373.0540000000001</v>
      </c>
      <c r="S279" s="6">
        <v>35405.235999999997</v>
      </c>
      <c r="T279" s="6">
        <v>458.8</v>
      </c>
      <c r="U279" s="6">
        <v>480.71460000000002</v>
      </c>
      <c r="V279" s="11">
        <v>2.65</v>
      </c>
      <c r="W279" s="11">
        <f>0+2</f>
        <v>2</v>
      </c>
      <c r="X279" s="14">
        <v>125253</v>
      </c>
      <c r="Y279" s="20">
        <v>2</v>
      </c>
      <c r="Z279" s="27">
        <v>69.171999999999997</v>
      </c>
      <c r="AA279" s="14">
        <v>62</v>
      </c>
      <c r="AB279" s="15">
        <v>0.11940298507462686</v>
      </c>
      <c r="AC279" s="13">
        <v>40.454545454545453</v>
      </c>
      <c r="AD279" s="15">
        <v>5.6232089310341023E-2</v>
      </c>
      <c r="AE279" s="28">
        <v>0.54502031181291344</v>
      </c>
      <c r="AF279" s="6">
        <v>0.17907448124227016</v>
      </c>
    </row>
    <row r="280" spans="1:32" ht="15.75" x14ac:dyDescent="0.2">
      <c r="A280" s="12" t="s">
        <v>32</v>
      </c>
      <c r="B280" s="6">
        <v>2018</v>
      </c>
      <c r="C280" s="18">
        <v>3.9554404191339012</v>
      </c>
      <c r="D280" s="19">
        <v>300</v>
      </c>
      <c r="E280" s="19">
        <v>574</v>
      </c>
      <c r="F280" s="11">
        <v>134</v>
      </c>
      <c r="G280" s="20">
        <v>91</v>
      </c>
      <c r="H280" s="20">
        <v>119</v>
      </c>
      <c r="I280" s="33">
        <v>15025</v>
      </c>
      <c r="J280" s="21">
        <v>99.3</v>
      </c>
      <c r="K280" s="6">
        <v>364.02</v>
      </c>
      <c r="L280" s="6">
        <v>679.98</v>
      </c>
      <c r="M280" s="11">
        <v>1061.97</v>
      </c>
      <c r="N280" s="23">
        <v>2522.9</v>
      </c>
      <c r="O280" s="35">
        <v>9.4636999999999993</v>
      </c>
      <c r="P280" s="6">
        <v>714.85940000000005</v>
      </c>
      <c r="Q280" s="25">
        <v>7614</v>
      </c>
      <c r="R280" s="6">
        <v>5959.3860000000004</v>
      </c>
      <c r="S280" s="6">
        <v>189049.88699999999</v>
      </c>
      <c r="T280" s="6">
        <v>3368</v>
      </c>
      <c r="U280" s="6">
        <v>894.20540000000005</v>
      </c>
      <c r="V280" s="11">
        <v>3.03</v>
      </c>
      <c r="W280" s="11">
        <f>0+7</f>
        <v>7</v>
      </c>
      <c r="X280" s="14">
        <v>374944</v>
      </c>
      <c r="Y280" s="20">
        <v>2</v>
      </c>
      <c r="Z280" s="27">
        <v>169.29300000000001</v>
      </c>
      <c r="AA280" s="14">
        <v>94</v>
      </c>
      <c r="AB280" s="15">
        <v>0.13854545454545455</v>
      </c>
      <c r="AC280" s="13">
        <v>5.9812500000000002</v>
      </c>
      <c r="AD280" s="15">
        <v>3.1790761622961926E-2</v>
      </c>
      <c r="AE280" s="28">
        <v>0.7132677305413232</v>
      </c>
      <c r="AF280" s="6">
        <v>0.4500102903454371</v>
      </c>
    </row>
    <row r="281" spans="1:32" ht="15.75" x14ac:dyDescent="0.2">
      <c r="A281" s="12" t="s">
        <v>2</v>
      </c>
      <c r="B281" s="6">
        <v>2019</v>
      </c>
      <c r="C281" s="18">
        <v>2.552711214856521</v>
      </c>
      <c r="D281" s="19">
        <v>439</v>
      </c>
      <c r="E281" s="19">
        <v>3062</v>
      </c>
      <c r="F281" s="11">
        <v>370</v>
      </c>
      <c r="G281" s="20">
        <v>81</v>
      </c>
      <c r="H281" s="20">
        <v>20</v>
      </c>
      <c r="I281" s="33">
        <v>31800</v>
      </c>
      <c r="J281" s="21">
        <v>376.9</v>
      </c>
      <c r="K281" s="6">
        <v>698.59</v>
      </c>
      <c r="L281" s="6">
        <v>2488.84</v>
      </c>
      <c r="M281" s="11">
        <v>803.4</v>
      </c>
      <c r="N281" s="23">
        <v>5866.2</v>
      </c>
      <c r="O281" s="35">
        <v>51.9</v>
      </c>
      <c r="P281" s="6">
        <v>18848.7742</v>
      </c>
      <c r="Q281" s="25">
        <v>42046</v>
      </c>
      <c r="R281" s="6">
        <v>1366.9639999999999</v>
      </c>
      <c r="S281" s="6">
        <v>22365.936000000002</v>
      </c>
      <c r="T281" s="6">
        <v>9241</v>
      </c>
      <c r="U281" s="6">
        <v>3142.0945000000002</v>
      </c>
      <c r="V281" s="11">
        <v>3.24</v>
      </c>
      <c r="W281" s="11">
        <f>3+26</f>
        <v>29</v>
      </c>
      <c r="X281" s="14">
        <v>601545</v>
      </c>
      <c r="Y281" s="26">
        <v>2</v>
      </c>
      <c r="Z281" s="27">
        <v>474.69499999999999</v>
      </c>
      <c r="AA281" s="14">
        <v>2076</v>
      </c>
      <c r="AB281" s="15">
        <v>0.3643278044871795</v>
      </c>
      <c r="AC281" s="13">
        <v>1489.2857142857144</v>
      </c>
      <c r="AD281" s="15">
        <v>0.24906613324624427</v>
      </c>
      <c r="AE281" s="28">
        <v>0.51093441715980759</v>
      </c>
      <c r="AF281" s="6">
        <v>0.85438089846997689</v>
      </c>
    </row>
    <row r="282" spans="1:32" ht="15.75" x14ac:dyDescent="0.2">
      <c r="A282" s="12" t="s">
        <v>3</v>
      </c>
      <c r="B282" s="6">
        <v>2019</v>
      </c>
      <c r="C282" s="18">
        <v>0.74151000144884893</v>
      </c>
      <c r="D282" s="19">
        <v>71</v>
      </c>
      <c r="E282" s="19">
        <v>502</v>
      </c>
      <c r="F282" s="11">
        <v>151</v>
      </c>
      <c r="G282" s="20">
        <v>68</v>
      </c>
      <c r="H282" s="20">
        <v>17</v>
      </c>
      <c r="I282" s="33">
        <v>24497</v>
      </c>
      <c r="J282" s="21">
        <v>56.1</v>
      </c>
      <c r="K282" s="6">
        <v>182.37</v>
      </c>
      <c r="L282" s="6">
        <v>1486.9</v>
      </c>
      <c r="M282" s="11">
        <v>395.87</v>
      </c>
      <c r="N282" s="23">
        <v>4235</v>
      </c>
      <c r="O282" s="24">
        <v>11.8254</v>
      </c>
      <c r="P282" s="6">
        <v>4831.9081999999999</v>
      </c>
      <c r="Q282" s="25">
        <v>11025</v>
      </c>
      <c r="R282" s="6">
        <v>1185.2719999999999</v>
      </c>
      <c r="S282" s="6">
        <v>16131.882</v>
      </c>
      <c r="T282" s="6">
        <v>2069</v>
      </c>
      <c r="U282" s="6">
        <v>1343.4019000000001</v>
      </c>
      <c r="V282" s="11">
        <v>1.1599999999999999</v>
      </c>
      <c r="W282" s="11">
        <f>1+7</f>
        <v>8</v>
      </c>
      <c r="X282" s="14">
        <v>539366</v>
      </c>
      <c r="Y282" s="20">
        <v>1</v>
      </c>
      <c r="Z282" s="27">
        <v>170.602</v>
      </c>
      <c r="AA282" s="14">
        <v>483</v>
      </c>
      <c r="AB282" s="15">
        <v>0.14828412162162161</v>
      </c>
      <c r="AC282" s="13">
        <v>922.72727272727263</v>
      </c>
      <c r="AD282" s="15">
        <v>0.2471917529880478</v>
      </c>
      <c r="AE282" s="28">
        <v>1.3888351604184055</v>
      </c>
      <c r="AF282" s="6">
        <v>0.52997881579564909</v>
      </c>
    </row>
    <row r="283" spans="1:32" ht="15.75" x14ac:dyDescent="0.2">
      <c r="A283" s="12" t="s">
        <v>4</v>
      </c>
      <c r="B283" s="6">
        <v>2019</v>
      </c>
      <c r="C283" s="18">
        <v>3.5871522342587436</v>
      </c>
      <c r="D283" s="19">
        <v>320</v>
      </c>
      <c r="E283" s="19">
        <v>1513</v>
      </c>
      <c r="F283" s="11">
        <v>749</v>
      </c>
      <c r="G283" s="20">
        <v>136</v>
      </c>
      <c r="H283" s="20">
        <v>180</v>
      </c>
      <c r="I283" s="40">
        <v>78078.89</v>
      </c>
      <c r="J283" s="21">
        <v>97.08</v>
      </c>
      <c r="K283" s="6">
        <v>1137.93</v>
      </c>
      <c r="L283" s="6">
        <v>3407.05</v>
      </c>
      <c r="M283" s="11">
        <v>6854.1</v>
      </c>
      <c r="N283" s="30">
        <v>9248.69</v>
      </c>
      <c r="O283" s="24">
        <v>9.36</v>
      </c>
      <c r="P283" s="6">
        <v>237.93049999999999</v>
      </c>
      <c r="Q283" s="25">
        <v>24245</v>
      </c>
      <c r="R283" s="6">
        <v>7791.29</v>
      </c>
      <c r="S283" s="6">
        <v>196983.16099999999</v>
      </c>
      <c r="T283" s="6">
        <v>790.3</v>
      </c>
      <c r="U283" s="6">
        <v>5299.3218999999999</v>
      </c>
      <c r="V283" s="11">
        <v>3.04</v>
      </c>
      <c r="W283" s="11">
        <f>0+23</f>
        <v>23</v>
      </c>
      <c r="X283" s="14">
        <v>1473971</v>
      </c>
      <c r="Y283" s="20">
        <v>12</v>
      </c>
      <c r="Z283" s="27">
        <v>297.96499999999997</v>
      </c>
      <c r="AA283" s="14">
        <v>468</v>
      </c>
      <c r="AB283" s="15">
        <v>0.17100038910505835</v>
      </c>
      <c r="AC283" s="13">
        <v>134.36842105263159</v>
      </c>
      <c r="AD283" s="15">
        <v>2.2525855915399868E-2</v>
      </c>
      <c r="AE283" s="28">
        <v>1.7476029583958943</v>
      </c>
      <c r="AF283" s="6">
        <v>0.52003696766068086</v>
      </c>
    </row>
    <row r="284" spans="1:32" ht="15.75" x14ac:dyDescent="0.2">
      <c r="A284" s="12" t="s">
        <v>5</v>
      </c>
      <c r="B284" s="6">
        <v>2019</v>
      </c>
      <c r="C284" s="18">
        <v>2.6990868017888179</v>
      </c>
      <c r="D284" s="19">
        <v>190</v>
      </c>
      <c r="E284" s="19">
        <v>927</v>
      </c>
      <c r="F284" s="11">
        <v>779</v>
      </c>
      <c r="G284" s="20">
        <v>158</v>
      </c>
      <c r="H284" s="20">
        <v>130</v>
      </c>
      <c r="I284" s="33">
        <v>83390</v>
      </c>
      <c r="J284" s="21">
        <v>76.22</v>
      </c>
      <c r="K284" s="6">
        <v>664.47</v>
      </c>
      <c r="L284" s="6">
        <v>2460.7800000000002</v>
      </c>
      <c r="M284" s="11">
        <v>5209.93</v>
      </c>
      <c r="N284" s="24">
        <v>7999.35</v>
      </c>
      <c r="O284" s="35">
        <v>2.0508600000000001</v>
      </c>
      <c r="P284" s="6">
        <v>170.69069999999999</v>
      </c>
      <c r="Q284" s="25">
        <v>20537</v>
      </c>
      <c r="R284" s="6">
        <v>5890.4059999999999</v>
      </c>
      <c r="S284" s="6">
        <v>144282.50099999999</v>
      </c>
      <c r="T284" s="6">
        <v>2037.1</v>
      </c>
      <c r="U284" s="6">
        <v>2491.5421000000001</v>
      </c>
      <c r="V284" s="11">
        <v>2.19</v>
      </c>
      <c r="W284" s="11">
        <f>1+21</f>
        <v>22</v>
      </c>
      <c r="X284" s="14">
        <v>802005</v>
      </c>
      <c r="Y284" s="20">
        <v>36</v>
      </c>
      <c r="Z284" s="27">
        <v>282.29899999999998</v>
      </c>
      <c r="AA284" s="14">
        <v>471</v>
      </c>
      <c r="AB284" s="15">
        <v>0.11574456233421751</v>
      </c>
      <c r="AC284" s="13">
        <v>137.86666666666667</v>
      </c>
      <c r="AD284" s="15">
        <v>2.879994606256742E-2</v>
      </c>
      <c r="AE284" s="28">
        <v>3.7419704546867671</v>
      </c>
      <c r="AF284" s="6">
        <v>1.8841054410537719</v>
      </c>
    </row>
    <row r="285" spans="1:32" ht="15.75" x14ac:dyDescent="0.2">
      <c r="A285" s="12" t="s">
        <v>6</v>
      </c>
      <c r="B285" s="6">
        <v>2019</v>
      </c>
      <c r="C285" s="37">
        <v>2.772776358339518</v>
      </c>
      <c r="D285" s="19">
        <v>205</v>
      </c>
      <c r="E285" s="19">
        <v>1147</v>
      </c>
      <c r="F285" s="11">
        <v>264</v>
      </c>
      <c r="G285" s="20">
        <v>125</v>
      </c>
      <c r="H285" s="20">
        <v>120</v>
      </c>
      <c r="I285" s="33">
        <v>19316.650000000001</v>
      </c>
      <c r="J285" s="21">
        <v>195.83</v>
      </c>
      <c r="K285" s="6">
        <v>591.54</v>
      </c>
      <c r="L285" s="6">
        <v>1483.99</v>
      </c>
      <c r="M285" s="11">
        <v>2237.9699999999998</v>
      </c>
      <c r="N285" s="23">
        <v>4558.5200000000004</v>
      </c>
      <c r="O285" s="23">
        <v>13.4009</v>
      </c>
      <c r="P285" s="6">
        <v>460.27179999999998</v>
      </c>
      <c r="Q285" s="25">
        <v>12219</v>
      </c>
      <c r="R285" s="6">
        <v>13016.406000000001</v>
      </c>
      <c r="S285" s="6">
        <v>206089.38800000001</v>
      </c>
      <c r="T285" s="6">
        <v>1443</v>
      </c>
      <c r="U285" s="6">
        <v>2126.1720999999998</v>
      </c>
      <c r="V285" s="11">
        <v>7.82</v>
      </c>
      <c r="W285" s="11">
        <f>0+9</f>
        <v>9</v>
      </c>
      <c r="X285" s="14">
        <v>472033</v>
      </c>
      <c r="Y285" s="20">
        <v>9</v>
      </c>
      <c r="Z285" s="27">
        <v>285.70800000000003</v>
      </c>
      <c r="AA285" s="14">
        <v>239</v>
      </c>
      <c r="AB285" s="15">
        <v>0.11331377049180327</v>
      </c>
      <c r="AC285" s="13">
        <v>9.872727272727273</v>
      </c>
      <c r="AD285" s="15">
        <v>1.6216207497820399E-2</v>
      </c>
      <c r="AE285" s="28">
        <v>1.6049228794799524</v>
      </c>
      <c r="AF285" s="6">
        <v>0.85557035565656325</v>
      </c>
    </row>
    <row r="286" spans="1:32" ht="15.75" x14ac:dyDescent="0.2">
      <c r="A286" s="12" t="s">
        <v>7</v>
      </c>
      <c r="B286" s="6">
        <v>2019</v>
      </c>
      <c r="C286" s="18">
        <v>3.1892980608187158</v>
      </c>
      <c r="D286" s="19">
        <v>304</v>
      </c>
      <c r="E286" s="19">
        <v>1524</v>
      </c>
      <c r="F286" s="11">
        <v>238</v>
      </c>
      <c r="G286" s="20">
        <v>65</v>
      </c>
      <c r="H286" s="20">
        <v>124</v>
      </c>
      <c r="I286" s="33">
        <v>63876</v>
      </c>
      <c r="J286" s="21">
        <v>294.14</v>
      </c>
      <c r="K286" s="6">
        <v>338.73</v>
      </c>
      <c r="L286" s="6">
        <v>2240.85</v>
      </c>
      <c r="M286" s="11">
        <v>835.96</v>
      </c>
      <c r="N286" s="30">
        <v>6102.7</v>
      </c>
      <c r="O286" s="23">
        <v>17.399999999999999</v>
      </c>
      <c r="P286" s="6">
        <v>342.62369999999999</v>
      </c>
      <c r="Q286" s="25">
        <v>19666</v>
      </c>
      <c r="R286" s="6">
        <v>6512.13</v>
      </c>
      <c r="S286" s="6">
        <v>124767.298</v>
      </c>
      <c r="T286" s="6">
        <v>1711</v>
      </c>
      <c r="U286" s="6">
        <v>2925.9065999999998</v>
      </c>
      <c r="V286" s="11">
        <v>2.02</v>
      </c>
      <c r="W286" s="11">
        <f>0+17</f>
        <v>17</v>
      </c>
      <c r="X286" s="14">
        <v>1041144</v>
      </c>
      <c r="Y286" s="20">
        <v>6</v>
      </c>
      <c r="Z286" s="27">
        <v>206.02</v>
      </c>
      <c r="AA286" s="14">
        <v>340</v>
      </c>
      <c r="AB286" s="15">
        <v>0.14590414937759336</v>
      </c>
      <c r="AC286" s="13">
        <v>148.4</v>
      </c>
      <c r="AD286" s="15">
        <v>6.1484114173228348E-2</v>
      </c>
      <c r="AE286" s="28">
        <v>0.91324585882154097</v>
      </c>
      <c r="AF286" s="6">
        <v>1.4487682934161452</v>
      </c>
    </row>
    <row r="287" spans="1:32" ht="15.75" x14ac:dyDescent="0.2">
      <c r="A287" s="12" t="s">
        <v>8</v>
      </c>
      <c r="B287" s="6">
        <v>2019</v>
      </c>
      <c r="C287" s="18">
        <v>2.3077310431287432</v>
      </c>
      <c r="D287" s="19">
        <v>94</v>
      </c>
      <c r="E287" s="19">
        <v>701</v>
      </c>
      <c r="F287" s="11">
        <v>95</v>
      </c>
      <c r="G287" s="20">
        <v>107</v>
      </c>
      <c r="H287" s="20">
        <v>79</v>
      </c>
      <c r="I287" s="33">
        <v>24696.43</v>
      </c>
      <c r="J287" s="21">
        <v>136.58000000000001</v>
      </c>
      <c r="K287" s="6">
        <v>246.33</v>
      </c>
      <c r="L287" s="6">
        <v>1120.74</v>
      </c>
      <c r="M287" s="11">
        <v>348.13</v>
      </c>
      <c r="N287" s="30">
        <v>4877.8900000000003</v>
      </c>
      <c r="O287" s="35">
        <v>2.65</v>
      </c>
      <c r="P287" s="6">
        <v>195.74350000000001</v>
      </c>
      <c r="Q287" s="25">
        <v>12017</v>
      </c>
      <c r="R287" s="6">
        <v>5042.9889999999996</v>
      </c>
      <c r="S287" s="6">
        <v>106659.942</v>
      </c>
      <c r="T287" s="6">
        <v>830</v>
      </c>
      <c r="U287" s="6">
        <v>1863.8585</v>
      </c>
      <c r="V287" s="11">
        <v>3.62</v>
      </c>
      <c r="W287" s="11">
        <f>0+22</f>
        <v>22</v>
      </c>
      <c r="X287" s="14">
        <v>700145</v>
      </c>
      <c r="Y287" s="20">
        <v>6</v>
      </c>
      <c r="Z287" s="27">
        <v>260.15300000000002</v>
      </c>
      <c r="AA287" s="14">
        <v>166</v>
      </c>
      <c r="AB287" s="15">
        <v>0.13646904761904763</v>
      </c>
      <c r="AC287" s="13">
        <v>65.666666666666671</v>
      </c>
      <c r="AD287" s="15">
        <v>3.1325221112696151E-2</v>
      </c>
      <c r="AE287" s="28">
        <v>0.78588322515446607</v>
      </c>
      <c r="AF287" s="6">
        <v>0.79336013075038803</v>
      </c>
    </row>
    <row r="288" spans="1:32" ht="15.75" x14ac:dyDescent="0.2">
      <c r="A288" s="12" t="s">
        <v>9</v>
      </c>
      <c r="B288" s="6">
        <v>2019</v>
      </c>
      <c r="C288" s="18">
        <v>2.8449248607926063</v>
      </c>
      <c r="D288" s="19">
        <v>155</v>
      </c>
      <c r="E288" s="19">
        <v>837</v>
      </c>
      <c r="F288" s="11">
        <v>87</v>
      </c>
      <c r="G288" s="20">
        <v>193</v>
      </c>
      <c r="H288" s="20">
        <v>150</v>
      </c>
      <c r="I288" s="33">
        <v>21555</v>
      </c>
      <c r="J288" s="21">
        <v>110.69</v>
      </c>
      <c r="K288" s="6">
        <v>442.17</v>
      </c>
      <c r="L288" s="6">
        <v>2217.89</v>
      </c>
      <c r="M288" s="11">
        <v>416.8</v>
      </c>
      <c r="N288" s="24">
        <v>2604</v>
      </c>
      <c r="O288" s="35">
        <v>6.46</v>
      </c>
      <c r="P288" s="6">
        <v>166.30109999999999</v>
      </c>
      <c r="Q288" s="25">
        <v>10034</v>
      </c>
      <c r="R288" s="6">
        <v>6780.9530000000004</v>
      </c>
      <c r="S288" s="6">
        <v>168710.076</v>
      </c>
      <c r="T288" s="6">
        <v>2509</v>
      </c>
      <c r="U288" s="6">
        <v>1847.1285</v>
      </c>
      <c r="V288" s="11">
        <v>4.29</v>
      </c>
      <c r="W288" s="11">
        <f>0+20</f>
        <v>20</v>
      </c>
      <c r="X288" s="14">
        <v>778160</v>
      </c>
      <c r="Y288" s="20">
        <v>3</v>
      </c>
      <c r="Z288" s="27">
        <v>192.59200000000001</v>
      </c>
      <c r="AA288" s="14">
        <v>87</v>
      </c>
      <c r="AB288" s="15">
        <v>0.11914771573604062</v>
      </c>
      <c r="AC288" s="13">
        <v>25.586956521739129</v>
      </c>
      <c r="AD288" s="15">
        <v>3.431357228195938E-2</v>
      </c>
      <c r="AE288" s="28">
        <v>0.72823059677505997</v>
      </c>
      <c r="AF288" s="6">
        <v>0.459529587418463</v>
      </c>
    </row>
    <row r="289" spans="1:32" ht="15.75" x14ac:dyDescent="0.2">
      <c r="A289" s="12" t="s">
        <v>10</v>
      </c>
      <c r="B289" s="6">
        <v>2019</v>
      </c>
      <c r="C289" s="18">
        <v>1.2192376188361771</v>
      </c>
      <c r="D289" s="19">
        <v>190</v>
      </c>
      <c r="E289" s="19">
        <v>1758</v>
      </c>
      <c r="F289" s="11">
        <v>311</v>
      </c>
      <c r="G289" s="20">
        <v>98</v>
      </c>
      <c r="H289" s="20">
        <v>24</v>
      </c>
      <c r="I289" s="33">
        <v>36141</v>
      </c>
      <c r="J289" s="21">
        <v>734.69</v>
      </c>
      <c r="K289" s="6">
        <v>451.36</v>
      </c>
      <c r="L289" s="6">
        <v>2768.05</v>
      </c>
      <c r="M289" s="11">
        <v>1224.8599999999999</v>
      </c>
      <c r="N289" s="23">
        <v>4789.3</v>
      </c>
      <c r="O289" s="35">
        <v>83.76</v>
      </c>
      <c r="P289" s="6">
        <v>12855.7639</v>
      </c>
      <c r="Q289" s="25">
        <v>27729</v>
      </c>
      <c r="R289" s="6">
        <v>466.53699999999998</v>
      </c>
      <c r="S289" s="6">
        <v>13044.643</v>
      </c>
      <c r="T289" s="6">
        <v>6121</v>
      </c>
      <c r="U289" s="6">
        <v>3010.4747000000002</v>
      </c>
      <c r="V289" s="11">
        <v>2.56</v>
      </c>
      <c r="W289" s="11">
        <f>0+12</f>
        <v>12</v>
      </c>
      <c r="X289" s="14">
        <v>526585</v>
      </c>
      <c r="Y289" s="20">
        <v>2</v>
      </c>
      <c r="Z289" s="27">
        <v>629.48</v>
      </c>
      <c r="AA289" s="14">
        <v>2231</v>
      </c>
      <c r="AB289" s="15">
        <v>0.33143667649950836</v>
      </c>
      <c r="AC289" s="13">
        <v>4475.8620689655172</v>
      </c>
      <c r="AD289" s="15">
        <v>0.48391573947667804</v>
      </c>
      <c r="AE289" s="28">
        <v>2.2427256251972576</v>
      </c>
      <c r="AF289" s="6">
        <v>0.71916425813356555</v>
      </c>
    </row>
    <row r="290" spans="1:32" ht="15.75" x14ac:dyDescent="0.2">
      <c r="A290" s="12" t="s">
        <v>11</v>
      </c>
      <c r="B290" s="6">
        <v>2019</v>
      </c>
      <c r="C290" s="18">
        <v>7.4077187300988703</v>
      </c>
      <c r="D290" s="19">
        <v>408</v>
      </c>
      <c r="E290" s="19">
        <v>2943</v>
      </c>
      <c r="F290" s="11">
        <v>626</v>
      </c>
      <c r="G290" s="20">
        <v>345</v>
      </c>
      <c r="H290" s="20">
        <v>115</v>
      </c>
      <c r="I290" s="33">
        <v>87611.7</v>
      </c>
      <c r="J290" s="21">
        <v>399.46</v>
      </c>
      <c r="K290" s="6">
        <v>833.87</v>
      </c>
      <c r="L290" s="6">
        <v>10034.129999999999</v>
      </c>
      <c r="M290" s="11">
        <v>4683.3999999999996</v>
      </c>
      <c r="N290" s="23">
        <v>13902.21</v>
      </c>
      <c r="O290" s="35">
        <v>47.4</v>
      </c>
      <c r="P290" s="6">
        <v>1614.8612000000001</v>
      </c>
      <c r="Q290" s="25">
        <v>35545</v>
      </c>
      <c r="R290" s="6">
        <v>3586.7959999999998</v>
      </c>
      <c r="S290" s="6">
        <v>159937.04699999999</v>
      </c>
      <c r="T290" s="6">
        <v>1364</v>
      </c>
      <c r="U290" s="6">
        <v>8972.3387000000002</v>
      </c>
      <c r="V290" s="11">
        <v>4.1399999999999997</v>
      </c>
      <c r="W290" s="11">
        <f>1+90</f>
        <v>91</v>
      </c>
      <c r="X290" s="14">
        <v>1874084</v>
      </c>
      <c r="Y290" s="20">
        <v>7</v>
      </c>
      <c r="Z290" s="27">
        <v>720.52</v>
      </c>
      <c r="AA290" s="14">
        <v>2030</v>
      </c>
      <c r="AB290" s="15">
        <v>0.20007268211920531</v>
      </c>
      <c r="AC290" s="13">
        <v>882.4</v>
      </c>
      <c r="AD290" s="15">
        <v>0.18010129799524296</v>
      </c>
      <c r="AE290" s="28">
        <v>0.73160863582610292</v>
      </c>
      <c r="AF290" s="6">
        <v>0.49163541291164142</v>
      </c>
    </row>
    <row r="291" spans="1:32" ht="15.75" x14ac:dyDescent="0.2">
      <c r="A291" s="12" t="s">
        <v>12</v>
      </c>
      <c r="B291" s="6">
        <v>2019</v>
      </c>
      <c r="C291" s="18">
        <v>6.8739097058868701</v>
      </c>
      <c r="D291" s="19">
        <v>528</v>
      </c>
      <c r="E291" s="19">
        <v>2769</v>
      </c>
      <c r="F291" s="11">
        <v>1550</v>
      </c>
      <c r="G291" s="20">
        <v>366</v>
      </c>
      <c r="H291" s="20">
        <v>101</v>
      </c>
      <c r="I291" s="33">
        <v>72180</v>
      </c>
      <c r="J291" s="21">
        <v>467.11</v>
      </c>
      <c r="K291" s="6">
        <v>2352.0100000000002</v>
      </c>
      <c r="L291" s="6">
        <v>8029.65</v>
      </c>
      <c r="M291" s="11">
        <v>18261.23</v>
      </c>
      <c r="N291" s="23">
        <v>10727</v>
      </c>
      <c r="O291" s="35">
        <v>26.68</v>
      </c>
      <c r="P291" s="6">
        <v>6660.0231000000003</v>
      </c>
      <c r="Q291" s="25">
        <v>35273</v>
      </c>
      <c r="R291" s="6">
        <v>2842.1570000000002</v>
      </c>
      <c r="S291" s="6">
        <v>121812.898</v>
      </c>
      <c r="T291" s="6">
        <v>3600</v>
      </c>
      <c r="U291" s="6">
        <v>9894.6851000000006</v>
      </c>
      <c r="V291" s="11">
        <v>3.02</v>
      </c>
      <c r="W291" s="11">
        <f>0+41</f>
        <v>41</v>
      </c>
      <c r="X291" s="14">
        <v>1074688</v>
      </c>
      <c r="Y291" s="20">
        <v>7</v>
      </c>
      <c r="Z291" s="27">
        <v>798.95600000000002</v>
      </c>
      <c r="AA291" s="14">
        <v>1957</v>
      </c>
      <c r="AB291" s="15">
        <v>0.22007589339794065</v>
      </c>
      <c r="AC291" s="13">
        <v>628.5</v>
      </c>
      <c r="AD291" s="15">
        <v>0.11997742867461177</v>
      </c>
      <c r="AE291" s="28">
        <v>0.71297474265355132</v>
      </c>
      <c r="AF291" s="6">
        <v>0.40682742347218337</v>
      </c>
    </row>
    <row r="292" spans="1:32" ht="15.75" x14ac:dyDescent="0.2">
      <c r="A292" s="12" t="s">
        <v>13</v>
      </c>
      <c r="B292" s="6">
        <v>2019</v>
      </c>
      <c r="C292" s="18">
        <v>4.7779075338583441</v>
      </c>
      <c r="D292" s="19">
        <v>268</v>
      </c>
      <c r="E292" s="19">
        <v>1487</v>
      </c>
      <c r="F292" s="11">
        <v>2628</v>
      </c>
      <c r="G292" s="20">
        <v>219</v>
      </c>
      <c r="H292" s="20">
        <v>123</v>
      </c>
      <c r="I292" s="33">
        <v>81955</v>
      </c>
      <c r="J292" s="21">
        <v>379.74</v>
      </c>
      <c r="K292" s="6">
        <v>991.8</v>
      </c>
      <c r="L292" s="6">
        <v>2979.14</v>
      </c>
      <c r="M292" s="11">
        <v>13398.3</v>
      </c>
      <c r="N292" s="23">
        <v>8291.5</v>
      </c>
      <c r="O292" s="35">
        <v>33.880000000000003</v>
      </c>
      <c r="P292" s="6">
        <v>3022.3076000000001</v>
      </c>
      <c r="Q292" s="25">
        <v>21822</v>
      </c>
      <c r="R292" s="6">
        <v>4843.933</v>
      </c>
      <c r="S292" s="6">
        <v>218294.57800000001</v>
      </c>
      <c r="T292" s="6">
        <v>360</v>
      </c>
      <c r="U292" s="6">
        <v>4447.4787999999999</v>
      </c>
      <c r="V292" s="11">
        <v>2.6</v>
      </c>
      <c r="W292" s="11">
        <f>0+30</f>
        <v>30</v>
      </c>
      <c r="X292" s="14">
        <v>1241151</v>
      </c>
      <c r="Y292" s="20">
        <v>11</v>
      </c>
      <c r="Z292" s="27">
        <v>218.762</v>
      </c>
      <c r="AA292" s="14">
        <v>1271</v>
      </c>
      <c r="AB292" s="15">
        <v>0.14409735294117645</v>
      </c>
      <c r="AC292" s="13">
        <v>395.46153846153845</v>
      </c>
      <c r="AD292" s="15">
        <v>6.0539488903833226E-2</v>
      </c>
      <c r="AE292" s="28">
        <v>1.3890336641195256</v>
      </c>
      <c r="AF292" s="6">
        <v>0.47149690304092556</v>
      </c>
    </row>
    <row r="293" spans="1:32" ht="15.75" x14ac:dyDescent="0.2">
      <c r="A293" s="12" t="s">
        <v>14</v>
      </c>
      <c r="B293" s="6">
        <v>2019</v>
      </c>
      <c r="C293" s="18">
        <v>3.242825766406483</v>
      </c>
      <c r="D293" s="19">
        <v>290</v>
      </c>
      <c r="E293" s="19">
        <v>1181</v>
      </c>
      <c r="F293" s="11">
        <v>455</v>
      </c>
      <c r="G293" s="20">
        <v>130</v>
      </c>
      <c r="H293" s="20">
        <v>97</v>
      </c>
      <c r="I293" s="33">
        <v>52697</v>
      </c>
      <c r="J293" s="21">
        <v>566.03</v>
      </c>
      <c r="K293" s="6">
        <v>345.06</v>
      </c>
      <c r="L293" s="6">
        <v>4166.8500000000004</v>
      </c>
      <c r="M293" s="11">
        <v>4295</v>
      </c>
      <c r="N293" s="23">
        <v>7393</v>
      </c>
      <c r="O293" s="35">
        <v>102.43</v>
      </c>
      <c r="P293" s="6">
        <v>1477.3393000000001</v>
      </c>
      <c r="Q293" s="25">
        <v>24747</v>
      </c>
      <c r="R293" s="6">
        <v>3513.7640000000001</v>
      </c>
      <c r="S293" s="6">
        <v>109785.15700000001</v>
      </c>
      <c r="T293" s="6">
        <v>3618.06</v>
      </c>
      <c r="U293" s="6">
        <v>3881.4618999999998</v>
      </c>
      <c r="V293" s="11">
        <v>4.18</v>
      </c>
      <c r="W293" s="11">
        <f>0+23</f>
        <v>23</v>
      </c>
      <c r="X293" s="14">
        <v>861231</v>
      </c>
      <c r="Y293" s="20">
        <v>10</v>
      </c>
      <c r="Z293" s="27">
        <v>305.916</v>
      </c>
      <c r="AA293" s="14">
        <v>1272</v>
      </c>
      <c r="AB293" s="15">
        <v>0.24445954861111108</v>
      </c>
      <c r="AC293" s="13">
        <v>597.33333333333337</v>
      </c>
      <c r="AD293" s="15">
        <v>0.16607756138865368</v>
      </c>
      <c r="AE293" s="28">
        <v>1.1639401284901942</v>
      </c>
      <c r="AF293" s="6">
        <v>0.43877558237072367</v>
      </c>
    </row>
    <row r="294" spans="1:32" ht="15.75" x14ac:dyDescent="0.2">
      <c r="A294" s="12" t="s">
        <v>15</v>
      </c>
      <c r="B294" s="6">
        <v>2019</v>
      </c>
      <c r="C294" s="18">
        <v>4.2940768540393695</v>
      </c>
      <c r="D294" s="19">
        <v>310</v>
      </c>
      <c r="E294" s="19">
        <v>909</v>
      </c>
      <c r="F294" s="11">
        <v>337</v>
      </c>
      <c r="G294" s="20">
        <v>143</v>
      </c>
      <c r="H294" s="20">
        <v>118</v>
      </c>
      <c r="I294" s="33">
        <v>79078.28</v>
      </c>
      <c r="J294" s="21">
        <v>197.17</v>
      </c>
      <c r="K294" s="6">
        <v>661.3</v>
      </c>
      <c r="L294" s="6">
        <v>3791.9</v>
      </c>
      <c r="M294" s="11">
        <v>3124.5</v>
      </c>
      <c r="N294" s="23">
        <v>9596.67</v>
      </c>
      <c r="O294" s="24">
        <v>8.6538000000000004</v>
      </c>
      <c r="P294" s="6">
        <v>1185.2828</v>
      </c>
      <c r="Q294" s="25">
        <v>17250</v>
      </c>
      <c r="R294" s="6">
        <v>4904.9750000000004</v>
      </c>
      <c r="S294" s="6">
        <v>209131.109</v>
      </c>
      <c r="T294" s="6">
        <v>1846</v>
      </c>
      <c r="U294" s="6">
        <v>3068.6806999999999</v>
      </c>
      <c r="V294" s="11">
        <v>3.02</v>
      </c>
      <c r="W294" s="11">
        <f>0+36</f>
        <v>36</v>
      </c>
      <c r="X294" s="14">
        <v>1134950</v>
      </c>
      <c r="Y294" s="20">
        <v>14</v>
      </c>
      <c r="Z294" s="27">
        <v>234.405</v>
      </c>
      <c r="AA294" s="14">
        <v>635</v>
      </c>
      <c r="AB294" s="15">
        <v>0.12363084795321638</v>
      </c>
      <c r="AC294" s="13">
        <v>215.375</v>
      </c>
      <c r="AD294" s="15">
        <v>6.7325170517051711E-2</v>
      </c>
      <c r="AE294" s="28">
        <v>1.3651982745114568</v>
      </c>
      <c r="AF294" s="6">
        <v>0.83646391020839683</v>
      </c>
    </row>
    <row r="295" spans="1:32" ht="15.75" x14ac:dyDescent="0.2">
      <c r="A295" s="12" t="s">
        <v>16</v>
      </c>
      <c r="B295" s="6">
        <v>2019</v>
      </c>
      <c r="C295" s="18">
        <v>6.5127213877247012</v>
      </c>
      <c r="D295" s="19">
        <v>502</v>
      </c>
      <c r="E295" s="19">
        <v>2613</v>
      </c>
      <c r="F295" s="11">
        <v>1306</v>
      </c>
      <c r="G295" s="20">
        <v>541</v>
      </c>
      <c r="H295" s="20">
        <v>157</v>
      </c>
      <c r="I295" s="33">
        <v>93288</v>
      </c>
      <c r="J295" s="21">
        <v>404.22</v>
      </c>
      <c r="K295" s="6">
        <v>1924.73</v>
      </c>
      <c r="L295" s="6">
        <v>7658.29</v>
      </c>
      <c r="M295" s="11">
        <v>7055.94</v>
      </c>
      <c r="N295" s="23">
        <v>10851.3</v>
      </c>
      <c r="O295" s="35">
        <v>34.131399999999999</v>
      </c>
      <c r="P295" s="6">
        <v>1132.6925000000001</v>
      </c>
      <c r="Q295" s="25">
        <v>36606</v>
      </c>
      <c r="R295" s="6">
        <v>6633.0069999999996</v>
      </c>
      <c r="S295" s="6">
        <v>280324.54200000002</v>
      </c>
      <c r="T295" s="6">
        <v>5881</v>
      </c>
      <c r="U295" s="6">
        <v>6504.3744999999999</v>
      </c>
      <c r="V295" s="11">
        <v>1.93</v>
      </c>
      <c r="W295" s="11">
        <f>0+30</f>
        <v>30</v>
      </c>
      <c r="X295" s="14">
        <v>2183944</v>
      </c>
      <c r="Y295" s="20">
        <v>7</v>
      </c>
      <c r="Z295" s="27">
        <v>451.91</v>
      </c>
      <c r="AA295" s="14">
        <v>1377</v>
      </c>
      <c r="AB295" s="15">
        <v>0.15700146923783287</v>
      </c>
      <c r="AC295" s="13">
        <v>364.8</v>
      </c>
      <c r="AD295" s="15">
        <v>6.35746460007654E-2</v>
      </c>
      <c r="AE295" s="28">
        <v>1.3594291107598551</v>
      </c>
      <c r="AF295" s="6">
        <v>0.22540525135495665</v>
      </c>
    </row>
    <row r="296" spans="1:32" ht="15.75" x14ac:dyDescent="0.2">
      <c r="A296" s="12" t="s">
        <v>17</v>
      </c>
      <c r="B296" s="6">
        <v>2019</v>
      </c>
      <c r="C296" s="18">
        <v>5.0215352224985086</v>
      </c>
      <c r="D296" s="19">
        <v>361</v>
      </c>
      <c r="E296" s="19">
        <v>1156</v>
      </c>
      <c r="F296" s="11">
        <v>2221</v>
      </c>
      <c r="G296" s="20">
        <v>340</v>
      </c>
      <c r="H296" s="20">
        <v>205</v>
      </c>
      <c r="I296" s="33">
        <v>89803</v>
      </c>
      <c r="J296" s="21">
        <v>180.35</v>
      </c>
      <c r="K296" s="6">
        <v>1273.55</v>
      </c>
      <c r="L296" s="6">
        <v>6429.16</v>
      </c>
      <c r="M296" s="11">
        <v>20174.099999999999</v>
      </c>
      <c r="N296" s="23">
        <v>9516.9599999999991</v>
      </c>
      <c r="O296" s="35">
        <v>13.04</v>
      </c>
      <c r="P296" s="6">
        <v>1104.7085</v>
      </c>
      <c r="Q296" s="25">
        <v>30516</v>
      </c>
      <c r="R296" s="6">
        <v>6466.9409999999998</v>
      </c>
      <c r="S296" s="6">
        <v>269832.21899999998</v>
      </c>
      <c r="T296" s="6">
        <v>3901</v>
      </c>
      <c r="U296" s="6">
        <v>6589.5735000000004</v>
      </c>
      <c r="V296" s="11">
        <v>4.0999999999999996</v>
      </c>
      <c r="W296" s="11">
        <f>2+46</f>
        <v>48</v>
      </c>
      <c r="X296" s="14">
        <v>2319653</v>
      </c>
      <c r="Y296" s="20">
        <v>17</v>
      </c>
      <c r="Z296" s="27">
        <v>318.108</v>
      </c>
      <c r="AA296" s="14">
        <v>1133</v>
      </c>
      <c r="AB296" s="15">
        <v>9.694888268156425E-2</v>
      </c>
      <c r="AC296" s="13">
        <v>416.0625</v>
      </c>
      <c r="AD296" s="15">
        <v>4.1318425605536328E-2</v>
      </c>
      <c r="AE296" s="28">
        <v>0.82329058081139983</v>
      </c>
      <c r="AF296" s="6">
        <v>0.34936225093613377</v>
      </c>
    </row>
    <row r="297" spans="1:32" ht="15.75" x14ac:dyDescent="0.2">
      <c r="A297" s="12" t="s">
        <v>18</v>
      </c>
      <c r="B297" s="6">
        <v>2019</v>
      </c>
      <c r="C297" s="18">
        <v>4.2728957157096676</v>
      </c>
      <c r="D297" s="19">
        <v>330</v>
      </c>
      <c r="E297" s="19">
        <v>1267</v>
      </c>
      <c r="F297" s="11">
        <v>388</v>
      </c>
      <c r="G297" s="20">
        <v>213</v>
      </c>
      <c r="H297" s="20">
        <v>124</v>
      </c>
      <c r="I297" s="33">
        <v>60144</v>
      </c>
      <c r="J297" s="21">
        <v>450.02</v>
      </c>
      <c r="K297" s="6">
        <v>754.12</v>
      </c>
      <c r="L297" s="6">
        <v>4109.97</v>
      </c>
      <c r="M297" s="11">
        <v>6048.52</v>
      </c>
      <c r="N297" s="23">
        <v>6743.99</v>
      </c>
      <c r="O297" s="35">
        <v>26.54</v>
      </c>
      <c r="P297" s="6">
        <v>2756.527</v>
      </c>
      <c r="Q297" s="25">
        <v>25470</v>
      </c>
      <c r="R297" s="6">
        <v>5164.8490000000002</v>
      </c>
      <c r="S297" s="6">
        <v>289029.196</v>
      </c>
      <c r="T297" s="6">
        <v>1494.3742999999999</v>
      </c>
      <c r="U297" s="6">
        <v>3829.3434000000002</v>
      </c>
      <c r="V297" s="11">
        <v>2.5</v>
      </c>
      <c r="W297" s="11">
        <f>0+27</f>
        <v>27</v>
      </c>
      <c r="X297" s="14">
        <v>1500819</v>
      </c>
      <c r="Y297" s="20">
        <v>11</v>
      </c>
      <c r="Z297" s="27">
        <v>410.23399999999998</v>
      </c>
      <c r="AA297" s="14">
        <v>1494</v>
      </c>
      <c r="AB297" s="15">
        <v>0.14713895538628943</v>
      </c>
      <c r="AC297" s="13">
        <v>278.77777777777777</v>
      </c>
      <c r="AD297" s="15">
        <v>9.1533504340962898E-2</v>
      </c>
      <c r="AE297" s="28">
        <v>0.69304124134673351</v>
      </c>
      <c r="AF297" s="6">
        <v>0.30874569515753963</v>
      </c>
    </row>
    <row r="298" spans="1:32" ht="15.75" x14ac:dyDescent="0.2">
      <c r="A298" s="12" t="s">
        <v>19</v>
      </c>
      <c r="B298" s="6">
        <v>2019</v>
      </c>
      <c r="C298" s="18">
        <v>3.7307910235750303</v>
      </c>
      <c r="D298" s="19">
        <v>302</v>
      </c>
      <c r="E298" s="19">
        <v>1143</v>
      </c>
      <c r="F298" s="11">
        <v>575</v>
      </c>
      <c r="G298" s="20">
        <v>117</v>
      </c>
      <c r="H298" s="20">
        <v>146</v>
      </c>
      <c r="I298" s="33">
        <v>81676.100000000006</v>
      </c>
      <c r="J298" s="21">
        <v>466.95</v>
      </c>
      <c r="K298" s="6">
        <v>700.64</v>
      </c>
      <c r="L298" s="6">
        <v>6411.77</v>
      </c>
      <c r="M298" s="11">
        <v>2640.25</v>
      </c>
      <c r="N298" s="23">
        <v>9613.3700000000008</v>
      </c>
      <c r="O298" s="35">
        <v>9.7200000000000006</v>
      </c>
      <c r="P298" s="6">
        <v>2283.3564000000001</v>
      </c>
      <c r="Q298" s="25">
        <v>25046</v>
      </c>
      <c r="R298" s="6">
        <v>5578.8140000000003</v>
      </c>
      <c r="S298" s="6">
        <v>240566.15299999999</v>
      </c>
      <c r="T298" s="6">
        <v>1542</v>
      </c>
      <c r="U298" s="6">
        <v>4570.6063000000004</v>
      </c>
      <c r="V298" s="11">
        <v>2.41</v>
      </c>
      <c r="W298" s="11">
        <f>0+71</f>
        <v>71</v>
      </c>
      <c r="X298" s="14">
        <v>1407108</v>
      </c>
      <c r="Y298" s="20">
        <v>8</v>
      </c>
      <c r="Z298" s="27">
        <v>354.322</v>
      </c>
      <c r="AA298" s="14">
        <v>1250</v>
      </c>
      <c r="AB298" s="15">
        <v>0.16833480825958699</v>
      </c>
      <c r="AC298" s="13">
        <v>314.09523809523807</v>
      </c>
      <c r="AD298" s="15">
        <v>0.13382129483814523</v>
      </c>
      <c r="AE298" s="28">
        <v>0.80986214326427652</v>
      </c>
      <c r="AF298" s="6">
        <v>0.46616136158899657</v>
      </c>
    </row>
    <row r="299" spans="1:32" ht="15.75" x14ac:dyDescent="0.2">
      <c r="A299" s="12" t="s">
        <v>20</v>
      </c>
      <c r="B299" s="6">
        <v>2019</v>
      </c>
      <c r="C299" s="18">
        <v>4.9357188914074328</v>
      </c>
      <c r="D299" s="19">
        <v>586</v>
      </c>
      <c r="E299" s="19">
        <v>3281</v>
      </c>
      <c r="F299" s="11">
        <v>397</v>
      </c>
      <c r="G299" s="20">
        <v>241</v>
      </c>
      <c r="H299" s="20">
        <v>145</v>
      </c>
      <c r="I299" s="33">
        <v>49409.62</v>
      </c>
      <c r="J299" s="21">
        <v>3731.39</v>
      </c>
      <c r="K299" s="6">
        <v>2270.16</v>
      </c>
      <c r="L299" s="6">
        <v>6860.85</v>
      </c>
      <c r="M299" s="11">
        <v>2600.8000000000002</v>
      </c>
      <c r="N299" s="23">
        <v>13740.02</v>
      </c>
      <c r="O299" s="35">
        <v>205.21</v>
      </c>
      <c r="P299" s="6">
        <v>26160.256700000002</v>
      </c>
      <c r="Q299" s="25">
        <v>41161</v>
      </c>
      <c r="R299" s="6">
        <v>4719.68</v>
      </c>
      <c r="S299" s="6">
        <v>220290.402</v>
      </c>
      <c r="T299" s="6">
        <v>13931</v>
      </c>
      <c r="U299" s="6">
        <v>16449.802500000002</v>
      </c>
      <c r="V299" s="11">
        <v>1.85</v>
      </c>
      <c r="W299" s="11">
        <f>6+91</f>
        <v>97</v>
      </c>
      <c r="X299" s="14">
        <v>2053977</v>
      </c>
      <c r="Y299" s="20">
        <v>7</v>
      </c>
      <c r="Z299" s="27">
        <v>1023.4059999999999</v>
      </c>
      <c r="AA299" s="14">
        <v>4393</v>
      </c>
      <c r="AB299" s="15">
        <v>0.20514777975133214</v>
      </c>
      <c r="AC299" s="13">
        <v>485.83333333333331</v>
      </c>
      <c r="AD299" s="15">
        <v>0.22474840597378851</v>
      </c>
      <c r="AE299" s="28">
        <v>0.37337537661584297</v>
      </c>
      <c r="AF299" s="6">
        <v>0.4636752574744531</v>
      </c>
    </row>
    <row r="300" spans="1:32" ht="15.75" x14ac:dyDescent="0.2">
      <c r="A300" s="12" t="s">
        <v>21</v>
      </c>
      <c r="B300" s="6">
        <v>2019</v>
      </c>
      <c r="C300" s="18">
        <v>4.3545048365596459</v>
      </c>
      <c r="D300" s="19">
        <v>383</v>
      </c>
      <c r="E300" s="19">
        <v>850</v>
      </c>
      <c r="F300" s="11">
        <v>95</v>
      </c>
      <c r="G300" s="20">
        <v>131</v>
      </c>
      <c r="H300" s="20">
        <v>124</v>
      </c>
      <c r="I300" s="33">
        <v>87000</v>
      </c>
      <c r="J300" s="21">
        <v>623.96</v>
      </c>
      <c r="K300" s="6">
        <v>932.99</v>
      </c>
      <c r="L300" s="6">
        <v>1993.84</v>
      </c>
      <c r="M300" s="11">
        <v>1039.07</v>
      </c>
      <c r="N300" s="23">
        <v>9998.82</v>
      </c>
      <c r="O300" s="35">
        <v>35.11</v>
      </c>
      <c r="P300" s="6">
        <v>400.69159999999999</v>
      </c>
      <c r="Q300" s="25">
        <v>19178</v>
      </c>
      <c r="R300" s="6">
        <v>5206.4260000000004</v>
      </c>
      <c r="S300" s="6">
        <v>127818.52499999999</v>
      </c>
      <c r="T300" s="6">
        <v>2904</v>
      </c>
      <c r="U300" s="6">
        <v>3747.1916000000001</v>
      </c>
      <c r="V300" s="11">
        <v>1.46</v>
      </c>
      <c r="W300" s="11">
        <f>1+53</f>
        <v>54</v>
      </c>
      <c r="X300" s="14">
        <v>1076408</v>
      </c>
      <c r="Y300" s="20">
        <v>9</v>
      </c>
      <c r="Z300" s="27">
        <v>251.94</v>
      </c>
      <c r="AA300" s="14">
        <v>415</v>
      </c>
      <c r="AB300" s="15">
        <v>0.12732143808255658</v>
      </c>
      <c r="AC300" s="13">
        <v>112.60869565217391</v>
      </c>
      <c r="AD300" s="15">
        <v>7.8924741176470581E-2</v>
      </c>
      <c r="AE300" s="28">
        <v>1.8609550673655042</v>
      </c>
      <c r="AF300" s="6">
        <v>0.85043598645342711</v>
      </c>
    </row>
    <row r="301" spans="1:32" ht="15.75" x14ac:dyDescent="0.2">
      <c r="A301" s="12" t="s">
        <v>22</v>
      </c>
      <c r="B301" s="6">
        <v>2019</v>
      </c>
      <c r="C301" s="18">
        <v>1.3845210575545122</v>
      </c>
      <c r="D301" s="19">
        <v>101</v>
      </c>
      <c r="E301" s="19">
        <v>483</v>
      </c>
      <c r="F301" s="11">
        <v>111</v>
      </c>
      <c r="G301" s="20">
        <v>27</v>
      </c>
      <c r="H301" s="20">
        <v>23</v>
      </c>
      <c r="I301" s="33">
        <v>8167.61</v>
      </c>
      <c r="J301" s="21">
        <v>143.59</v>
      </c>
      <c r="K301" s="6">
        <v>144.66</v>
      </c>
      <c r="L301" s="6">
        <v>359.37</v>
      </c>
      <c r="M301" s="11">
        <v>1096.23</v>
      </c>
      <c r="N301" s="23">
        <v>991.81</v>
      </c>
      <c r="O301" s="35">
        <v>9.7200000000000006</v>
      </c>
      <c r="P301" s="6">
        <v>402.88869999999997</v>
      </c>
      <c r="Q301" s="25">
        <v>8738</v>
      </c>
      <c r="R301" s="6">
        <v>1033.42</v>
      </c>
      <c r="S301" s="6">
        <v>38106.819000000003</v>
      </c>
      <c r="T301" s="6">
        <v>3901</v>
      </c>
      <c r="U301" s="6">
        <v>899.35789999999997</v>
      </c>
      <c r="V301" s="11">
        <v>3.01</v>
      </c>
      <c r="W301" s="11">
        <f>0+12</f>
        <v>12</v>
      </c>
      <c r="X301" s="14">
        <v>207424</v>
      </c>
      <c r="Y301" s="20">
        <v>1</v>
      </c>
      <c r="Z301" s="27">
        <v>84.248000000000005</v>
      </c>
      <c r="AA301" s="14">
        <v>71</v>
      </c>
      <c r="AB301" s="15">
        <v>0.39787737003058099</v>
      </c>
      <c r="AC301" s="13">
        <v>101.47058823529412</v>
      </c>
      <c r="AD301" s="15">
        <v>0.14057598343685301</v>
      </c>
      <c r="AE301" s="28">
        <v>0.58585186358651664</v>
      </c>
      <c r="AF301" s="6">
        <v>0.35756724057840783</v>
      </c>
    </row>
    <row r="302" spans="1:32" ht="15.75" x14ac:dyDescent="0.2">
      <c r="A302" s="12" t="s">
        <v>23</v>
      </c>
      <c r="B302" s="6">
        <v>2019</v>
      </c>
      <c r="C302" s="18">
        <v>2.9551627962345917</v>
      </c>
      <c r="D302" s="19">
        <v>159</v>
      </c>
      <c r="E302" s="19">
        <v>673</v>
      </c>
      <c r="F302" s="11">
        <v>1646</v>
      </c>
      <c r="G302" s="20">
        <v>104</v>
      </c>
      <c r="H302" s="20">
        <v>41</v>
      </c>
      <c r="I302" s="33">
        <v>67190</v>
      </c>
      <c r="J302" s="21">
        <v>297.11</v>
      </c>
      <c r="K302" s="6">
        <v>841.51</v>
      </c>
      <c r="L302" s="6">
        <v>3793.43</v>
      </c>
      <c r="M302" s="11">
        <v>2976.14</v>
      </c>
      <c r="N302" s="23">
        <v>5564.61</v>
      </c>
      <c r="O302" s="35">
        <v>25.2483</v>
      </c>
      <c r="P302" s="6">
        <v>821.73919999999998</v>
      </c>
      <c r="Q302" s="25">
        <v>20181</v>
      </c>
      <c r="R302" s="6">
        <v>2359.0700000000002</v>
      </c>
      <c r="S302" s="6">
        <v>174283.74</v>
      </c>
      <c r="T302" s="6">
        <v>3505.9</v>
      </c>
      <c r="U302" s="6">
        <v>2769.308</v>
      </c>
      <c r="V302" s="11">
        <v>2.99</v>
      </c>
      <c r="W302" s="11">
        <f>0+38</f>
        <v>38</v>
      </c>
      <c r="X302" s="14">
        <v>834864</v>
      </c>
      <c r="Y302" s="20">
        <v>1</v>
      </c>
      <c r="Z302" s="27">
        <v>241.452</v>
      </c>
      <c r="AA302" s="14">
        <v>1159</v>
      </c>
      <c r="AB302" s="15">
        <v>0.19200647773279353</v>
      </c>
      <c r="AC302" s="13">
        <v>396.2332928311057</v>
      </c>
      <c r="AD302" s="15">
        <v>0.10088885586924221</v>
      </c>
      <c r="AE302" s="28">
        <v>1.1219201509648853</v>
      </c>
      <c r="AF302" s="6">
        <v>0.45608792702249645</v>
      </c>
    </row>
    <row r="303" spans="1:32" ht="15.75" x14ac:dyDescent="0.2">
      <c r="A303" s="12" t="s">
        <v>24</v>
      </c>
      <c r="B303" s="6">
        <v>2019</v>
      </c>
      <c r="C303" s="18">
        <v>5.865982604268595</v>
      </c>
      <c r="D303" s="19">
        <v>370</v>
      </c>
      <c r="E303" s="19">
        <v>1242</v>
      </c>
      <c r="F303" s="11">
        <v>732</v>
      </c>
      <c r="G303" s="20">
        <v>256</v>
      </c>
      <c r="H303" s="20">
        <v>207</v>
      </c>
      <c r="I303" s="33">
        <v>75081.58</v>
      </c>
      <c r="J303" s="21">
        <v>414.78</v>
      </c>
      <c r="K303" s="6">
        <v>1080.1400000000001</v>
      </c>
      <c r="L303" s="6">
        <v>7219.11</v>
      </c>
      <c r="M303" s="11">
        <v>2642.31</v>
      </c>
      <c r="N303" s="23">
        <v>11454.48</v>
      </c>
      <c r="O303" s="23">
        <v>20.2379</v>
      </c>
      <c r="P303" s="6">
        <v>2851.8391000000001</v>
      </c>
      <c r="Q303" s="25">
        <v>38382</v>
      </c>
      <c r="R303" s="6">
        <v>5241.8649999999998</v>
      </c>
      <c r="S303" s="6">
        <v>337094.89799999999</v>
      </c>
      <c r="T303" s="6">
        <v>6386</v>
      </c>
      <c r="U303" s="6">
        <v>5612.7102000000004</v>
      </c>
      <c r="V303" s="11">
        <v>2.5299999999999998</v>
      </c>
      <c r="W303" s="11">
        <f>1+40</f>
        <v>41</v>
      </c>
      <c r="X303" s="14">
        <v>1661737</v>
      </c>
      <c r="Y303" s="20">
        <v>6</v>
      </c>
      <c r="Z303" s="27">
        <v>472.21899999999999</v>
      </c>
      <c r="AA303" s="14">
        <v>1672</v>
      </c>
      <c r="AB303" s="15">
        <v>0.1435171875</v>
      </c>
      <c r="AC303" s="13">
        <v>96.0625</v>
      </c>
      <c r="AD303" s="15">
        <v>7.0038904991948467E-2</v>
      </c>
      <c r="AE303" s="28">
        <v>0.82358107149312976</v>
      </c>
      <c r="AF303" s="6">
        <v>0.43433441871565964</v>
      </c>
    </row>
    <row r="304" spans="1:32" ht="15.75" x14ac:dyDescent="0.2">
      <c r="A304" s="12" t="s">
        <v>25</v>
      </c>
      <c r="B304" s="6">
        <v>2019</v>
      </c>
      <c r="C304" s="18">
        <v>3.1727421108064271</v>
      </c>
      <c r="D304" s="19">
        <v>225</v>
      </c>
      <c r="E304" s="19">
        <v>594</v>
      </c>
      <c r="F304" s="11">
        <v>158</v>
      </c>
      <c r="G304" s="20">
        <v>91</v>
      </c>
      <c r="H304" s="20">
        <v>99</v>
      </c>
      <c r="I304" s="33">
        <v>113365</v>
      </c>
      <c r="J304" s="21">
        <v>47.18</v>
      </c>
      <c r="K304" s="6">
        <v>646.45000000000005</v>
      </c>
      <c r="L304" s="6">
        <v>1845.78</v>
      </c>
      <c r="M304" s="11">
        <v>1126.57</v>
      </c>
      <c r="N304" s="23">
        <v>12296.03</v>
      </c>
      <c r="O304" s="35">
        <v>3.4502999999999999</v>
      </c>
      <c r="P304" s="6">
        <v>884.90549999999996</v>
      </c>
      <c r="Q304" s="25">
        <v>13105</v>
      </c>
      <c r="R304" s="6">
        <v>3753.1889999999999</v>
      </c>
      <c r="S304" s="6">
        <v>204723.103</v>
      </c>
      <c r="T304" s="6">
        <v>3030.88</v>
      </c>
      <c r="U304" s="6">
        <v>3950.7667999999999</v>
      </c>
      <c r="V304" s="11">
        <v>2.8</v>
      </c>
      <c r="W304" s="11">
        <f>0+39</f>
        <v>39</v>
      </c>
      <c r="X304" s="14">
        <v>765745</v>
      </c>
      <c r="Y304" s="20">
        <v>3</v>
      </c>
      <c r="Z304" s="27">
        <v>185.67500000000001</v>
      </c>
      <c r="AA304" s="14">
        <v>607</v>
      </c>
      <c r="AB304" s="15">
        <v>0.1027186855670103</v>
      </c>
      <c r="AC304" s="13">
        <v>140.70588235294119</v>
      </c>
      <c r="AD304" s="15">
        <v>7.8127239057239062E-2</v>
      </c>
      <c r="AE304" s="28">
        <v>1.2096505927269963</v>
      </c>
      <c r="AF304" s="6">
        <v>0.92176987823891887</v>
      </c>
    </row>
    <row r="305" spans="1:34" ht="15.75" x14ac:dyDescent="0.2">
      <c r="A305" s="12" t="s">
        <v>26</v>
      </c>
      <c r="B305" s="6">
        <v>2019</v>
      </c>
      <c r="C305" s="18">
        <v>2.9236077323920338</v>
      </c>
      <c r="D305" s="19">
        <v>415</v>
      </c>
      <c r="E305" s="19">
        <v>1105</v>
      </c>
      <c r="F305" s="11">
        <v>304</v>
      </c>
      <c r="G305" s="20">
        <v>140</v>
      </c>
      <c r="H305" s="20">
        <v>149</v>
      </c>
      <c r="I305" s="33">
        <v>79977.77</v>
      </c>
      <c r="J305" s="21">
        <v>739.02</v>
      </c>
      <c r="K305" s="6">
        <v>957.49</v>
      </c>
      <c r="L305" s="6">
        <v>2407.4899999999998</v>
      </c>
      <c r="M305" s="11">
        <v>3539.4</v>
      </c>
      <c r="N305" s="23">
        <v>10679.51</v>
      </c>
      <c r="O305" s="35">
        <v>51.47</v>
      </c>
      <c r="P305" s="6">
        <v>448.12619999999998</v>
      </c>
      <c r="Q305" s="25">
        <v>19061</v>
      </c>
      <c r="R305" s="6">
        <v>4053</v>
      </c>
      <c r="S305" s="6">
        <v>262408.66399999999</v>
      </c>
      <c r="T305" s="6">
        <v>1472.33</v>
      </c>
      <c r="U305" s="6">
        <v>4303.5442000000003</v>
      </c>
      <c r="V305" s="11">
        <v>4.59</v>
      </c>
      <c r="W305" s="11">
        <f>0+12</f>
        <v>12</v>
      </c>
      <c r="X305" s="14">
        <v>864035</v>
      </c>
      <c r="Y305" s="20">
        <v>10</v>
      </c>
      <c r="Z305" s="27">
        <v>388.80200000000002</v>
      </c>
      <c r="AA305" s="14">
        <v>633</v>
      </c>
      <c r="AB305" s="15">
        <v>0.13708061366806137</v>
      </c>
      <c r="AC305" s="13">
        <v>61.05263157894737</v>
      </c>
      <c r="AD305" s="15">
        <v>9.3990570135746604E-2</v>
      </c>
      <c r="AE305" s="28">
        <v>2.1030649967715158</v>
      </c>
      <c r="AF305" s="6">
        <v>0.62001902848916368</v>
      </c>
    </row>
    <row r="306" spans="1:34" ht="15.75" x14ac:dyDescent="0.2">
      <c r="A306" s="12" t="s">
        <v>27</v>
      </c>
      <c r="B306" s="6">
        <v>2019</v>
      </c>
      <c r="C306" s="18">
        <v>1.2210028947088276</v>
      </c>
      <c r="D306" s="19">
        <v>165</v>
      </c>
      <c r="E306" s="19">
        <v>310</v>
      </c>
      <c r="F306" s="11">
        <v>85</v>
      </c>
      <c r="G306" s="20">
        <v>7</v>
      </c>
      <c r="H306" s="20">
        <v>82</v>
      </c>
      <c r="I306" s="33">
        <v>3958</v>
      </c>
      <c r="J306" s="21">
        <v>54.19</v>
      </c>
      <c r="K306" s="6">
        <v>118.79</v>
      </c>
      <c r="L306" s="6">
        <v>16.75</v>
      </c>
      <c r="M306" s="11">
        <v>549.07000000000005</v>
      </c>
      <c r="N306" s="23">
        <v>540.4</v>
      </c>
      <c r="O306" s="23">
        <v>2.7907000000000002</v>
      </c>
      <c r="P306" s="6">
        <v>101.7205</v>
      </c>
      <c r="Q306" s="25">
        <v>1373</v>
      </c>
      <c r="R306" s="6">
        <v>785.08500000000004</v>
      </c>
      <c r="S306" s="6">
        <v>103951.43799999999</v>
      </c>
      <c r="T306" s="6">
        <v>528.46</v>
      </c>
      <c r="U306" s="6">
        <v>306.16660000000002</v>
      </c>
      <c r="V306" s="11">
        <v>6.34</v>
      </c>
      <c r="W306" s="11">
        <v>0</v>
      </c>
      <c r="X306" s="14">
        <v>36226</v>
      </c>
      <c r="Y306" s="20">
        <v>1</v>
      </c>
      <c r="Z306" s="27">
        <v>102.479</v>
      </c>
      <c r="AA306" s="14">
        <v>13</v>
      </c>
      <c r="AB306" s="15">
        <v>0.11319113924050633</v>
      </c>
      <c r="AC306" s="13">
        <v>1.0249999999999999</v>
      </c>
      <c r="AD306" s="15">
        <v>2.330848387096774E-2</v>
      </c>
      <c r="AE306" s="28">
        <v>2.9398187803319318</v>
      </c>
      <c r="AF306" s="6">
        <v>0.35104154233997686</v>
      </c>
    </row>
    <row r="307" spans="1:34" ht="15.75" x14ac:dyDescent="0.2">
      <c r="A307" s="12" t="s">
        <v>28</v>
      </c>
      <c r="B307" s="6">
        <v>2019</v>
      </c>
      <c r="C307" s="18">
        <v>3.8064524708294432</v>
      </c>
      <c r="D307" s="19">
        <v>287</v>
      </c>
      <c r="E307" s="19">
        <v>862</v>
      </c>
      <c r="F307" s="11">
        <v>516</v>
      </c>
      <c r="G307" s="20">
        <v>294</v>
      </c>
      <c r="H307" s="20">
        <v>122</v>
      </c>
      <c r="I307" s="33">
        <v>70249</v>
      </c>
      <c r="J307" s="21">
        <v>465.72</v>
      </c>
      <c r="K307" s="6">
        <v>554.16</v>
      </c>
      <c r="L307" s="6">
        <v>6792.66</v>
      </c>
      <c r="M307" s="11">
        <v>4719.8599999999997</v>
      </c>
      <c r="N307" s="23">
        <v>6979</v>
      </c>
      <c r="O307" s="23">
        <v>33.676499999999997</v>
      </c>
      <c r="P307" s="6">
        <v>302.45330000000001</v>
      </c>
      <c r="Q307" s="25">
        <v>23633</v>
      </c>
      <c r="R307" s="6">
        <v>5419.2089999999998</v>
      </c>
      <c r="S307" s="6">
        <v>180069.63699999999</v>
      </c>
      <c r="T307" s="6">
        <v>1558</v>
      </c>
      <c r="U307" s="6">
        <v>3560.0318000000002</v>
      </c>
      <c r="V307" s="11">
        <v>4.9000000000000004</v>
      </c>
      <c r="W307" s="11">
        <f>0+35</f>
        <v>35</v>
      </c>
      <c r="X307" s="14">
        <v>1121990</v>
      </c>
      <c r="Y307" s="20">
        <v>8</v>
      </c>
      <c r="Z307" s="27">
        <v>245.21299999999999</v>
      </c>
      <c r="AA307" s="14">
        <v>1372</v>
      </c>
      <c r="AB307" s="15">
        <v>0.13626534653465347</v>
      </c>
      <c r="AC307" s="13">
        <v>230.84210526315789</v>
      </c>
      <c r="AD307" s="15">
        <v>0.11660226218097448</v>
      </c>
      <c r="AE307" s="28">
        <v>0.99934992323332772</v>
      </c>
      <c r="AF307" s="6">
        <v>0.39940191321927127</v>
      </c>
    </row>
    <row r="308" spans="1:34" ht="15.75" x14ac:dyDescent="0.2">
      <c r="A308" s="12" t="s">
        <v>29</v>
      </c>
      <c r="B308" s="6">
        <v>2019</v>
      </c>
      <c r="C308" s="18">
        <v>1.1619452587667751</v>
      </c>
      <c r="D308" s="19">
        <v>315</v>
      </c>
      <c r="E308" s="19">
        <v>723</v>
      </c>
      <c r="F308" s="11">
        <v>343</v>
      </c>
      <c r="G308" s="20">
        <v>224</v>
      </c>
      <c r="H308" s="20">
        <v>103</v>
      </c>
      <c r="I308" s="41">
        <v>37423</v>
      </c>
      <c r="J308" s="21">
        <v>19.82</v>
      </c>
      <c r="K308" s="6">
        <v>438.44</v>
      </c>
      <c r="L308" s="6">
        <v>3325.31</v>
      </c>
      <c r="M308" s="11">
        <v>2648.21</v>
      </c>
      <c r="N308" s="23">
        <v>2676</v>
      </c>
      <c r="O308" s="23">
        <v>0.59046600000000005</v>
      </c>
      <c r="P308" s="6">
        <v>220.34389999999999</v>
      </c>
      <c r="Q308" s="25">
        <v>14332</v>
      </c>
      <c r="R308" s="6">
        <v>4829.665</v>
      </c>
      <c r="S308" s="6">
        <v>151442.76300000001</v>
      </c>
      <c r="T308" s="6">
        <v>188</v>
      </c>
      <c r="U308" s="6">
        <v>1997.5078000000001</v>
      </c>
      <c r="V308" s="11">
        <v>3.05</v>
      </c>
      <c r="W308" s="11">
        <f>1+15</f>
        <v>16</v>
      </c>
      <c r="X308" s="14">
        <v>524948</v>
      </c>
      <c r="Y308" s="20">
        <v>3</v>
      </c>
      <c r="Z308" s="27">
        <v>204.94</v>
      </c>
      <c r="AA308" s="14">
        <v>347</v>
      </c>
      <c r="AB308" s="15">
        <v>0.10530979381443299</v>
      </c>
      <c r="AC308" s="13">
        <v>24.871794871794872</v>
      </c>
      <c r="AD308" s="15">
        <v>2.9833250345781465E-2</v>
      </c>
      <c r="AE308" s="28">
        <v>0.88867566920515328</v>
      </c>
      <c r="AF308" s="6">
        <v>0.58488765419003663</v>
      </c>
    </row>
    <row r="309" spans="1:34" ht="15.75" x14ac:dyDescent="0.2">
      <c r="A309" s="12" t="s">
        <v>30</v>
      </c>
      <c r="B309" s="6">
        <v>2019</v>
      </c>
      <c r="C309" s="18">
        <v>1.8781187864228177</v>
      </c>
      <c r="D309" s="19">
        <v>207</v>
      </c>
      <c r="E309" s="19">
        <v>515</v>
      </c>
      <c r="F309" s="11">
        <v>100</v>
      </c>
      <c r="G309" s="20">
        <v>24</v>
      </c>
      <c r="H309" s="20">
        <v>55</v>
      </c>
      <c r="I309" s="33">
        <v>5243.6</v>
      </c>
      <c r="J309" s="21">
        <v>7.31</v>
      </c>
      <c r="K309" s="6">
        <v>173.72</v>
      </c>
      <c r="L309" s="6">
        <v>232.27</v>
      </c>
      <c r="M309" s="11">
        <v>213.28</v>
      </c>
      <c r="N309" s="23">
        <v>559</v>
      </c>
      <c r="O309" s="35">
        <f>3336/10000</f>
        <v>0.33360000000000001</v>
      </c>
      <c r="P309" s="6">
        <v>53.0914</v>
      </c>
      <c r="Q309" s="25">
        <v>3386</v>
      </c>
      <c r="R309" s="6">
        <v>2449.2820000000002</v>
      </c>
      <c r="S309" s="6">
        <v>83760.59</v>
      </c>
      <c r="T309" s="6">
        <v>813</v>
      </c>
      <c r="U309" s="6">
        <v>645.07849999999996</v>
      </c>
      <c r="V309" s="11">
        <v>3.65</v>
      </c>
      <c r="W309" s="11">
        <f>0+2</f>
        <v>2</v>
      </c>
      <c r="X309" s="14">
        <v>73182</v>
      </c>
      <c r="Y309" s="20">
        <v>1</v>
      </c>
      <c r="Z309" s="27">
        <v>125.985</v>
      </c>
      <c r="AA309" s="14">
        <v>58</v>
      </c>
      <c r="AB309" s="15">
        <v>8.3853982300884963E-2</v>
      </c>
      <c r="AC309" s="13">
        <v>3.9166666666666665</v>
      </c>
      <c r="AD309" s="15">
        <v>2.8206349514563106E-2</v>
      </c>
      <c r="AE309" s="28">
        <v>0.83178912702290331</v>
      </c>
      <c r="AF309" s="6">
        <v>0.2194707083889989</v>
      </c>
    </row>
    <row r="310" spans="1:34" ht="15.75" x14ac:dyDescent="0.2">
      <c r="A310" s="12" t="s">
        <v>31</v>
      </c>
      <c r="B310" s="6">
        <v>2019</v>
      </c>
      <c r="C310" s="18">
        <v>1.0988685044157345</v>
      </c>
      <c r="D310" s="19">
        <v>89</v>
      </c>
      <c r="E310" s="19">
        <v>164</v>
      </c>
      <c r="F310" s="11">
        <v>30</v>
      </c>
      <c r="G310" s="20">
        <v>55</v>
      </c>
      <c r="H310" s="20">
        <v>27</v>
      </c>
      <c r="I310" s="33">
        <v>3998.5</v>
      </c>
      <c r="J310" s="21">
        <v>12.66</v>
      </c>
      <c r="K310" s="6">
        <v>230.79</v>
      </c>
      <c r="L310" s="6">
        <v>852.23</v>
      </c>
      <c r="M310" s="11">
        <v>300.18</v>
      </c>
      <c r="N310" s="23">
        <v>335.6</v>
      </c>
      <c r="O310" s="23">
        <v>0.64780000000000004</v>
      </c>
      <c r="P310" s="6">
        <v>46.589700000000001</v>
      </c>
      <c r="Q310" s="25">
        <v>3859</v>
      </c>
      <c r="R310" s="6">
        <v>1552.9369999999999</v>
      </c>
      <c r="S310" s="6">
        <v>36575.711000000003</v>
      </c>
      <c r="T310" s="6">
        <v>521</v>
      </c>
      <c r="U310" s="6">
        <v>763.90740000000005</v>
      </c>
      <c r="V310" s="11">
        <v>2.99</v>
      </c>
      <c r="W310" s="11">
        <f>0+3</f>
        <v>3</v>
      </c>
      <c r="X310" s="14">
        <v>135178</v>
      </c>
      <c r="Y310" s="20">
        <v>2</v>
      </c>
      <c r="Z310" s="27">
        <v>82.221999999999994</v>
      </c>
      <c r="AA310" s="14">
        <v>72</v>
      </c>
      <c r="AB310" s="15">
        <v>0.12877391304347827</v>
      </c>
      <c r="AC310" s="13">
        <v>45</v>
      </c>
      <c r="AD310" s="15">
        <v>5.4126890243902444E-2</v>
      </c>
      <c r="AE310" s="28">
        <v>0.69711916005897001</v>
      </c>
      <c r="AF310" s="6">
        <v>0.24340865706558257</v>
      </c>
    </row>
    <row r="311" spans="1:34" ht="15.75" x14ac:dyDescent="0.2">
      <c r="A311" s="12" t="s">
        <v>32</v>
      </c>
      <c r="B311" s="6">
        <v>2019</v>
      </c>
      <c r="C311" s="18">
        <v>4.3711772869026575</v>
      </c>
      <c r="D311" s="19">
        <v>297</v>
      </c>
      <c r="E311" s="19">
        <v>540</v>
      </c>
      <c r="F311" s="11">
        <v>132</v>
      </c>
      <c r="G311" s="20">
        <v>90</v>
      </c>
      <c r="H311" s="20">
        <v>119</v>
      </c>
      <c r="I311" s="33">
        <v>21151</v>
      </c>
      <c r="J311" s="21">
        <v>34.67</v>
      </c>
      <c r="K311" s="6">
        <v>376.59</v>
      </c>
      <c r="L311" s="6">
        <v>696.81</v>
      </c>
      <c r="M311" s="11">
        <v>1265.01</v>
      </c>
      <c r="N311" s="23">
        <v>3593</v>
      </c>
      <c r="O311" s="35">
        <v>4.54</v>
      </c>
      <c r="P311" s="6">
        <v>263.75080000000003</v>
      </c>
      <c r="Q311" s="25">
        <v>9601</v>
      </c>
      <c r="R311" s="6">
        <v>6935.3770000000004</v>
      </c>
      <c r="S311" s="6">
        <v>194221.77600000001</v>
      </c>
      <c r="T311" s="6">
        <v>3758</v>
      </c>
      <c r="U311" s="6">
        <v>2049.0259999999998</v>
      </c>
      <c r="V311" s="11">
        <v>2.74</v>
      </c>
      <c r="W311" s="11">
        <f>0+3</f>
        <v>3</v>
      </c>
      <c r="X311" s="14">
        <v>426966</v>
      </c>
      <c r="Y311" s="20">
        <v>2</v>
      </c>
      <c r="Z311" s="27">
        <v>193.04499999999999</v>
      </c>
      <c r="AA311" s="14">
        <v>126</v>
      </c>
      <c r="AB311" s="15">
        <v>0.1374368580060423</v>
      </c>
      <c r="AC311" s="13">
        <v>7.09375</v>
      </c>
      <c r="AD311" s="15">
        <v>2.783240740740741E-2</v>
      </c>
      <c r="AE311" s="28">
        <v>1.0448418526391001</v>
      </c>
      <c r="AF311" s="6">
        <v>0.63268187601921932</v>
      </c>
    </row>
    <row r="312" spans="1:34" x14ac:dyDescent="0.2">
      <c r="A312" s="12" t="s">
        <v>2</v>
      </c>
      <c r="B312" s="6">
        <v>2020</v>
      </c>
      <c r="C312" s="18">
        <v>2.5248346834820588</v>
      </c>
      <c r="D312" s="19">
        <v>362</v>
      </c>
      <c r="E312" s="19">
        <v>3194</v>
      </c>
      <c r="F312" s="11">
        <v>393</v>
      </c>
      <c r="G312" s="20">
        <v>80</v>
      </c>
      <c r="H312" s="20">
        <v>20</v>
      </c>
      <c r="I312" s="42">
        <v>18400</v>
      </c>
      <c r="J312" s="21">
        <v>34.1</v>
      </c>
      <c r="K312" s="6">
        <v>184.76</v>
      </c>
      <c r="L312" s="6">
        <v>818.53</v>
      </c>
      <c r="M312" s="11">
        <v>2642.1</v>
      </c>
      <c r="N312" s="23">
        <v>2880.9</v>
      </c>
      <c r="O312" s="35">
        <v>4.8</v>
      </c>
      <c r="P312" s="6">
        <v>39579.801899999999</v>
      </c>
      <c r="Q312" s="25">
        <v>37871</v>
      </c>
      <c r="R312" s="6">
        <v>1404</v>
      </c>
      <c r="S312" s="6">
        <v>22264</v>
      </c>
      <c r="T312" s="6">
        <v>5339</v>
      </c>
      <c r="U312" s="6">
        <v>3727.87</v>
      </c>
      <c r="V312" s="11">
        <v>3.22</v>
      </c>
      <c r="W312" s="11">
        <f>0+9</f>
        <v>9</v>
      </c>
      <c r="X312" s="14">
        <v>608866</v>
      </c>
      <c r="Y312" s="26">
        <v>2</v>
      </c>
      <c r="Z312" s="27">
        <v>463.029</v>
      </c>
      <c r="AA312" s="14">
        <v>2009</v>
      </c>
      <c r="AB312" s="15">
        <v>0.22018900343642614</v>
      </c>
      <c r="AC312" s="13">
        <v>1529.1666666666667</v>
      </c>
      <c r="AD312" s="15">
        <v>5.4027813163481958E-2</v>
      </c>
      <c r="AE312" s="28">
        <v>0.59587858805275407</v>
      </c>
      <c r="AF312" s="6">
        <v>0.39601191728595114</v>
      </c>
      <c r="AG312" s="2"/>
      <c r="AH312" s="2"/>
    </row>
    <row r="313" spans="1:34" x14ac:dyDescent="0.2">
      <c r="A313" s="12" t="s">
        <v>3</v>
      </c>
      <c r="B313" s="6">
        <v>2020</v>
      </c>
      <c r="C313" s="18">
        <v>0.75056797246334184</v>
      </c>
      <c r="D313" s="19">
        <v>69</v>
      </c>
      <c r="E313" s="19">
        <v>516</v>
      </c>
      <c r="F313" s="11">
        <v>113</v>
      </c>
      <c r="G313" s="20">
        <v>71</v>
      </c>
      <c r="H313" s="20">
        <v>17</v>
      </c>
      <c r="I313" s="42">
        <v>14100</v>
      </c>
      <c r="J313" s="21">
        <v>17.13</v>
      </c>
      <c r="K313" s="6">
        <v>55.86</v>
      </c>
      <c r="L313" s="6">
        <v>521.25</v>
      </c>
      <c r="M313" s="11">
        <v>778.7</v>
      </c>
      <c r="N313" s="23">
        <v>1331.42</v>
      </c>
      <c r="O313" s="24">
        <v>3.34</v>
      </c>
      <c r="P313" s="6">
        <v>6303.4083000000001</v>
      </c>
      <c r="Q313" s="25">
        <v>9214</v>
      </c>
      <c r="R313" s="6">
        <v>1186</v>
      </c>
      <c r="S313" s="6">
        <v>16411</v>
      </c>
      <c r="T313" s="6">
        <v>1046</v>
      </c>
      <c r="U313" s="6">
        <v>1779.14</v>
      </c>
      <c r="V313" s="11">
        <v>3.63</v>
      </c>
      <c r="W313" s="11">
        <f>0+1</f>
        <v>1</v>
      </c>
      <c r="X313" s="14">
        <v>572152</v>
      </c>
      <c r="Y313" s="20">
        <v>1</v>
      </c>
      <c r="Z313" s="27">
        <v>133.27199999999999</v>
      </c>
      <c r="AA313" s="14">
        <v>515</v>
      </c>
      <c r="AB313" s="15">
        <v>9.3650793650793651E-2</v>
      </c>
      <c r="AC313" s="13">
        <v>959.09090909090901</v>
      </c>
      <c r="AD313" s="15">
        <v>0.20536214063745023</v>
      </c>
      <c r="AE313" s="28">
        <v>1.3315534804753819</v>
      </c>
      <c r="AF313" s="6">
        <v>0.16239505902650175</v>
      </c>
      <c r="AG313" s="2"/>
      <c r="AH313" s="2"/>
    </row>
    <row r="314" spans="1:34" x14ac:dyDescent="0.2">
      <c r="A314" s="12" t="s">
        <v>4</v>
      </c>
      <c r="B314" s="6">
        <v>2020</v>
      </c>
      <c r="C314" s="18">
        <v>4.0723527133434345</v>
      </c>
      <c r="D314" s="19">
        <v>285</v>
      </c>
      <c r="E314" s="19">
        <v>1531</v>
      </c>
      <c r="F314" s="11">
        <v>770</v>
      </c>
      <c r="G314" s="20">
        <v>148</v>
      </c>
      <c r="H314" s="20">
        <v>180</v>
      </c>
      <c r="I314" s="42">
        <v>37952.5</v>
      </c>
      <c r="J314" s="21">
        <v>7.9</v>
      </c>
      <c r="K314" s="6">
        <v>753.17</v>
      </c>
      <c r="L314" s="6">
        <v>897.31</v>
      </c>
      <c r="M314" s="11">
        <v>3341.5</v>
      </c>
      <c r="N314" s="23">
        <v>3674.7</v>
      </c>
      <c r="O314" s="35">
        <f>2957.5/10000</f>
        <v>0.29575000000000001</v>
      </c>
      <c r="P314" s="6">
        <v>128.2561</v>
      </c>
      <c r="Q314" s="25">
        <v>24104</v>
      </c>
      <c r="R314" s="6">
        <v>7941</v>
      </c>
      <c r="S314" s="6">
        <v>204737</v>
      </c>
      <c r="T314" s="6">
        <v>730.47708465139817</v>
      </c>
      <c r="U314" s="6">
        <v>6825.41</v>
      </c>
      <c r="V314" s="11">
        <v>3.39</v>
      </c>
      <c r="W314" s="11">
        <f>0+10</f>
        <v>10</v>
      </c>
      <c r="X314" s="14">
        <v>1604798</v>
      </c>
      <c r="Y314" s="20">
        <v>12</v>
      </c>
      <c r="Z314" s="27">
        <v>353.88299999999998</v>
      </c>
      <c r="AA314" s="14">
        <v>499</v>
      </c>
      <c r="AB314" s="15">
        <v>0.12116104868913859</v>
      </c>
      <c r="AC314" s="13">
        <v>144.89473684210526</v>
      </c>
      <c r="AD314" s="15">
        <v>5.4528794202898549E-3</v>
      </c>
      <c r="AE314" s="28">
        <v>2.1474458335690447</v>
      </c>
      <c r="AF314" s="6">
        <v>0.18545513686420087</v>
      </c>
      <c r="AG314" s="2"/>
      <c r="AH314" s="2"/>
    </row>
    <row r="315" spans="1:34" x14ac:dyDescent="0.2">
      <c r="A315" s="12" t="s">
        <v>5</v>
      </c>
      <c r="B315" s="6">
        <v>2020</v>
      </c>
      <c r="C315" s="18">
        <v>3.0108460830792305</v>
      </c>
      <c r="D315" s="19">
        <v>179</v>
      </c>
      <c r="E315" s="19">
        <v>945</v>
      </c>
      <c r="F315" s="11">
        <v>827</v>
      </c>
      <c r="G315" s="20">
        <v>159</v>
      </c>
      <c r="H315" s="20">
        <v>130</v>
      </c>
      <c r="I315" s="42">
        <v>33000</v>
      </c>
      <c r="J315" s="21">
        <v>1.7</v>
      </c>
      <c r="K315" s="6">
        <v>408.57</v>
      </c>
      <c r="L315" s="6">
        <v>1310.49</v>
      </c>
      <c r="M315" s="11">
        <v>3589.1</v>
      </c>
      <c r="N315" s="23">
        <v>2919.7</v>
      </c>
      <c r="O315" s="35">
        <f>605.1/10000</f>
        <v>6.0510000000000001E-2</v>
      </c>
      <c r="P315" s="6">
        <v>141.0812</v>
      </c>
      <c r="Q315" s="25">
        <v>19936</v>
      </c>
      <c r="R315" s="6">
        <v>6251</v>
      </c>
      <c r="S315" s="6">
        <v>144323</v>
      </c>
      <c r="T315" s="6">
        <v>1299</v>
      </c>
      <c r="U315" s="6">
        <v>3242.42</v>
      </c>
      <c r="V315" s="11">
        <v>2.4900000000000002</v>
      </c>
      <c r="W315" s="11">
        <f>1+14</f>
        <v>15</v>
      </c>
      <c r="X315" s="14">
        <v>841986</v>
      </c>
      <c r="Y315" s="20">
        <v>34</v>
      </c>
      <c r="Z315" s="27">
        <v>274.50299999999999</v>
      </c>
      <c r="AA315" s="14">
        <v>603</v>
      </c>
      <c r="AB315" s="15">
        <v>9.0561797752808981E-2</v>
      </c>
      <c r="AC315" s="13">
        <v>162.66666666666666</v>
      </c>
      <c r="AD315" s="15">
        <v>8.3236209277238408E-3</v>
      </c>
      <c r="AE315" s="28">
        <v>2.6492494179979125</v>
      </c>
      <c r="AF315" s="6">
        <v>0.65091701211997122</v>
      </c>
      <c r="AG315" s="2"/>
      <c r="AH315" s="2"/>
    </row>
    <row r="316" spans="1:34" x14ac:dyDescent="0.2">
      <c r="A316" s="12" t="s">
        <v>6</v>
      </c>
      <c r="B316" s="6">
        <v>2020</v>
      </c>
      <c r="C316" s="37">
        <v>2.8225729355681364</v>
      </c>
      <c r="D316" s="19">
        <v>191</v>
      </c>
      <c r="E316" s="19">
        <v>1159</v>
      </c>
      <c r="F316" s="11">
        <v>204</v>
      </c>
      <c r="G316" s="20">
        <v>172</v>
      </c>
      <c r="H316" s="20">
        <v>120</v>
      </c>
      <c r="I316" s="42">
        <v>12494</v>
      </c>
      <c r="J316" s="21">
        <v>8.6999999999999993</v>
      </c>
      <c r="K316" s="6">
        <v>402.68</v>
      </c>
      <c r="L316" s="6">
        <v>788.69</v>
      </c>
      <c r="M316" s="11">
        <v>1043.3</v>
      </c>
      <c r="N316" s="23">
        <v>2404.06</v>
      </c>
      <c r="O316" s="35">
        <f>3401/10000</f>
        <v>0.34010000000000001</v>
      </c>
      <c r="P316" s="6">
        <v>67.233900000000006</v>
      </c>
      <c r="Q316" s="25">
        <v>12184</v>
      </c>
      <c r="R316" s="6">
        <v>14190</v>
      </c>
      <c r="S316" s="6">
        <v>210217</v>
      </c>
      <c r="T316" s="6">
        <v>873</v>
      </c>
      <c r="U316" s="6">
        <v>2648.41</v>
      </c>
      <c r="V316" s="11">
        <v>7.85</v>
      </c>
      <c r="W316" s="11">
        <f>0+9</f>
        <v>9</v>
      </c>
      <c r="X316" s="14">
        <v>486647</v>
      </c>
      <c r="Y316" s="20">
        <v>9</v>
      </c>
      <c r="Z316" s="27">
        <v>295.80700000000002</v>
      </c>
      <c r="AA316" s="14">
        <v>227</v>
      </c>
      <c r="AB316" s="15">
        <v>8.9067524115755622E-2</v>
      </c>
      <c r="AC316" s="13">
        <v>9.4727272727272727</v>
      </c>
      <c r="AD316" s="15">
        <v>3.8368564891846924E-3</v>
      </c>
      <c r="AE316" s="28">
        <v>1.9170039865072064</v>
      </c>
      <c r="AF316" s="6">
        <v>0.4633998493259231</v>
      </c>
      <c r="AG316" s="2"/>
      <c r="AH316" s="2"/>
    </row>
    <row r="317" spans="1:34" x14ac:dyDescent="0.2">
      <c r="A317" s="12" t="s">
        <v>7</v>
      </c>
      <c r="B317" s="6">
        <v>2020</v>
      </c>
      <c r="C317" s="18">
        <v>3.4370446065375138</v>
      </c>
      <c r="D317" s="19">
        <v>293</v>
      </c>
      <c r="E317" s="19">
        <v>1530</v>
      </c>
      <c r="F317" s="11">
        <v>186</v>
      </c>
      <c r="G317" s="20">
        <v>65</v>
      </c>
      <c r="H317" s="20">
        <v>123</v>
      </c>
      <c r="I317" s="42">
        <v>30150.2</v>
      </c>
      <c r="J317" s="21">
        <v>19.8</v>
      </c>
      <c r="K317" s="6">
        <v>308.77999999999997</v>
      </c>
      <c r="L317" s="6">
        <v>678.6</v>
      </c>
      <c r="M317" s="11">
        <v>473.6</v>
      </c>
      <c r="N317" s="23">
        <v>2712.2</v>
      </c>
      <c r="O317" s="24">
        <v>1.2</v>
      </c>
      <c r="P317" s="6">
        <v>231.09440000000001</v>
      </c>
      <c r="Q317" s="25">
        <v>18162</v>
      </c>
      <c r="R317" s="6">
        <v>6627</v>
      </c>
      <c r="S317" s="6">
        <v>130899</v>
      </c>
      <c r="T317" s="6">
        <v>939</v>
      </c>
      <c r="U317" s="6">
        <v>3667.28</v>
      </c>
      <c r="V317" s="11">
        <v>2.0699999999999998</v>
      </c>
      <c r="W317" s="11">
        <f>0+11</f>
        <v>11</v>
      </c>
      <c r="X317" s="14">
        <v>1140799</v>
      </c>
      <c r="Y317" s="20">
        <v>6</v>
      </c>
      <c r="Z317" s="27">
        <v>179.19900000000001</v>
      </c>
      <c r="AA317" s="14">
        <v>347</v>
      </c>
      <c r="AB317" s="15">
        <v>9.4444444444444442E-2</v>
      </c>
      <c r="AC317" s="13">
        <v>146.46666666666667</v>
      </c>
      <c r="AD317" s="15">
        <v>1.0361135802469136E-3</v>
      </c>
      <c r="AE317" s="28">
        <v>0.8995497778705388</v>
      </c>
      <c r="AF317" s="6">
        <v>0.60379057815780124</v>
      </c>
      <c r="AG317" s="2"/>
      <c r="AH317" s="2"/>
    </row>
    <row r="318" spans="1:34" x14ac:dyDescent="0.2">
      <c r="A318" s="12" t="s">
        <v>8</v>
      </c>
      <c r="B318" s="6">
        <v>2020</v>
      </c>
      <c r="C318" s="18">
        <v>2.3942235899558977</v>
      </c>
      <c r="D318" s="19">
        <v>91</v>
      </c>
      <c r="E318" s="19">
        <v>696</v>
      </c>
      <c r="F318" s="11">
        <v>104</v>
      </c>
      <c r="G318" s="20">
        <v>107</v>
      </c>
      <c r="H318" s="20">
        <v>79</v>
      </c>
      <c r="I318" s="42">
        <v>15321.4</v>
      </c>
      <c r="J318" s="21">
        <v>20.83</v>
      </c>
      <c r="K318" s="6">
        <v>107.99</v>
      </c>
      <c r="L318" s="6">
        <v>332.51</v>
      </c>
      <c r="M318" s="11">
        <v>368.5</v>
      </c>
      <c r="N318" s="23">
        <v>2528.1</v>
      </c>
      <c r="O318" s="35">
        <v>0.97</v>
      </c>
      <c r="P318" s="6">
        <v>103.77070000000001</v>
      </c>
      <c r="Q318" s="25">
        <v>10578</v>
      </c>
      <c r="R318" s="6">
        <v>5043</v>
      </c>
      <c r="S318" s="6">
        <v>107848</v>
      </c>
      <c r="T318" s="6">
        <v>529</v>
      </c>
      <c r="U318" s="6">
        <v>2242.09</v>
      </c>
      <c r="V318" s="11">
        <v>3.55</v>
      </c>
      <c r="W318" s="11">
        <f>0+10</f>
        <v>10</v>
      </c>
      <c r="X318" s="14">
        <v>726957</v>
      </c>
      <c r="Y318" s="20">
        <v>6</v>
      </c>
      <c r="Z318" s="27">
        <v>207.929</v>
      </c>
      <c r="AA318" s="14">
        <v>155</v>
      </c>
      <c r="AB318" s="15">
        <v>9.6954314720812187E-2</v>
      </c>
      <c r="AC318" s="13">
        <v>64.555555555555557</v>
      </c>
      <c r="AD318" s="15">
        <v>3.9614007423117714E-3</v>
      </c>
      <c r="AE318" s="28">
        <v>1.00223608570682</v>
      </c>
      <c r="AF318" s="6">
        <v>0.38158383943424451</v>
      </c>
      <c r="AG318" s="2"/>
      <c r="AH318" s="2"/>
    </row>
    <row r="319" spans="1:34" x14ac:dyDescent="0.2">
      <c r="A319" s="12" t="s">
        <v>9</v>
      </c>
      <c r="B319" s="6">
        <v>2020</v>
      </c>
      <c r="C319" s="18">
        <v>2.8480182194066734</v>
      </c>
      <c r="D319" s="19">
        <v>149</v>
      </c>
      <c r="E319" s="19">
        <v>824</v>
      </c>
      <c r="F319" s="11">
        <v>82</v>
      </c>
      <c r="G319" s="20">
        <v>191</v>
      </c>
      <c r="H319" s="20">
        <v>142</v>
      </c>
      <c r="I319" s="42">
        <v>14272</v>
      </c>
      <c r="J319" s="21">
        <v>16.5</v>
      </c>
      <c r="K319" s="6">
        <v>230.28</v>
      </c>
      <c r="L319" s="6">
        <v>2675.36</v>
      </c>
      <c r="M319" s="11">
        <v>143.19999999999999</v>
      </c>
      <c r="N319" s="23">
        <v>1644.4</v>
      </c>
      <c r="O319" s="35">
        <v>1.59</v>
      </c>
      <c r="P319" s="6">
        <v>110.6661</v>
      </c>
      <c r="Q319" s="25">
        <v>10641</v>
      </c>
      <c r="R319" s="6">
        <v>6781</v>
      </c>
      <c r="S319" s="6">
        <v>168119</v>
      </c>
      <c r="T319" s="6">
        <v>1645</v>
      </c>
      <c r="U319" s="6">
        <v>2235.84</v>
      </c>
      <c r="V319" s="11">
        <v>4.2699999999999996</v>
      </c>
      <c r="W319" s="11">
        <f>0+14</f>
        <v>14</v>
      </c>
      <c r="X319" s="14">
        <v>825601</v>
      </c>
      <c r="Y319" s="20">
        <v>3</v>
      </c>
      <c r="Z319" s="27">
        <v>210.06399999999999</v>
      </c>
      <c r="AA319" s="14">
        <v>86</v>
      </c>
      <c r="AB319" s="15">
        <v>8.2872928176795577E-2</v>
      </c>
      <c r="AC319" s="13">
        <v>28.152173913043477</v>
      </c>
      <c r="AD319" s="15">
        <v>7.9688136774193549E-3</v>
      </c>
      <c r="AE319" s="28">
        <v>1.1619500691225502</v>
      </c>
      <c r="AF319" s="6">
        <v>0.27685339010680882</v>
      </c>
      <c r="AG319" s="2"/>
      <c r="AH319" s="2"/>
    </row>
    <row r="320" spans="1:34" x14ac:dyDescent="0.2">
      <c r="A320" s="12" t="s">
        <v>10</v>
      </c>
      <c r="B320" s="6">
        <v>2020</v>
      </c>
      <c r="C320" s="18">
        <v>1.3024605993105207</v>
      </c>
      <c r="D320" s="19">
        <v>188</v>
      </c>
      <c r="E320" s="19">
        <v>1808</v>
      </c>
      <c r="F320" s="11">
        <v>315</v>
      </c>
      <c r="G320" s="20">
        <v>107</v>
      </c>
      <c r="H320" s="20">
        <v>24</v>
      </c>
      <c r="I320" s="42">
        <v>23605.71</v>
      </c>
      <c r="J320" s="21">
        <v>128.62</v>
      </c>
      <c r="K320" s="6">
        <v>322.43</v>
      </c>
      <c r="L320" s="6">
        <v>1235.93</v>
      </c>
      <c r="M320" s="11">
        <v>559.1</v>
      </c>
      <c r="N320" s="23">
        <v>2809.5</v>
      </c>
      <c r="O320" s="35">
        <v>37.74</v>
      </c>
      <c r="P320" s="6">
        <v>9374.2927999999993</v>
      </c>
      <c r="Q320" s="25">
        <v>24983</v>
      </c>
      <c r="R320" s="6">
        <v>491</v>
      </c>
      <c r="S320" s="6">
        <v>12917</v>
      </c>
      <c r="T320" s="6">
        <v>3021</v>
      </c>
      <c r="U320" s="6">
        <v>3672.33</v>
      </c>
      <c r="V320" s="11">
        <v>2.34</v>
      </c>
      <c r="W320" s="11">
        <f>0+4</f>
        <v>4</v>
      </c>
      <c r="X320" s="14">
        <v>540693</v>
      </c>
      <c r="Y320" s="26">
        <v>2</v>
      </c>
      <c r="Z320" s="27">
        <v>483.67200000000003</v>
      </c>
      <c r="AA320" s="14">
        <v>2508</v>
      </c>
      <c r="AB320" s="15">
        <v>0.2046195652173913</v>
      </c>
      <c r="AC320" s="13">
        <v>4875.8620689655172</v>
      </c>
      <c r="AD320" s="15">
        <v>0.11629175301478954</v>
      </c>
      <c r="AE320" s="28">
        <v>2.5703194715183018</v>
      </c>
      <c r="AF320" s="6">
        <v>0.3870424425140086</v>
      </c>
      <c r="AG320" s="2"/>
      <c r="AH320" s="2"/>
    </row>
    <row r="321" spans="1:34" x14ac:dyDescent="0.2">
      <c r="A321" s="12" t="s">
        <v>11</v>
      </c>
      <c r="B321" s="6">
        <v>2020</v>
      </c>
      <c r="C321" s="18">
        <v>7.6323420307864032</v>
      </c>
      <c r="D321" s="19">
        <v>376</v>
      </c>
      <c r="E321" s="19">
        <v>3057</v>
      </c>
      <c r="F321" s="11">
        <v>620</v>
      </c>
      <c r="G321" s="20">
        <v>367</v>
      </c>
      <c r="H321" s="20">
        <v>116</v>
      </c>
      <c r="I321" s="42">
        <v>47000</v>
      </c>
      <c r="J321" s="21">
        <v>77.03</v>
      </c>
      <c r="K321" s="6">
        <v>636.66999999999996</v>
      </c>
      <c r="L321" s="6">
        <v>5396.45</v>
      </c>
      <c r="M321" s="11">
        <v>3114.9</v>
      </c>
      <c r="N321" s="23">
        <v>8136.3</v>
      </c>
      <c r="O321" s="35">
        <v>16.600000000000001</v>
      </c>
      <c r="P321" s="6">
        <v>1655.5564999999999</v>
      </c>
      <c r="Q321" s="25">
        <v>33858</v>
      </c>
      <c r="R321" s="6">
        <v>4174</v>
      </c>
      <c r="S321" s="6">
        <v>158101</v>
      </c>
      <c r="T321" s="6">
        <v>900</v>
      </c>
      <c r="U321" s="6">
        <v>10888.23</v>
      </c>
      <c r="V321" s="11">
        <v>4.2300000000000004</v>
      </c>
      <c r="W321" s="11">
        <f>0+26</f>
        <v>26</v>
      </c>
      <c r="X321" s="14">
        <v>2014698</v>
      </c>
      <c r="Y321" s="20">
        <v>6</v>
      </c>
      <c r="Z321" s="27">
        <v>860.60400000000004</v>
      </c>
      <c r="AA321" s="14">
        <v>2510</v>
      </c>
      <c r="AB321" s="15">
        <v>0.15110132158590309</v>
      </c>
      <c r="AC321" s="13">
        <v>994.6</v>
      </c>
      <c r="AD321" s="15">
        <v>3.9571274657534246E-2</v>
      </c>
      <c r="AE321" s="28">
        <v>0.55183483765092012</v>
      </c>
      <c r="AF321" s="6">
        <v>0.27207361126507779</v>
      </c>
      <c r="AG321" s="2"/>
      <c r="AH321" s="2"/>
    </row>
    <row r="322" spans="1:34" x14ac:dyDescent="0.2">
      <c r="A322" s="12" t="s">
        <v>12</v>
      </c>
      <c r="B322" s="6">
        <v>2020</v>
      </c>
      <c r="C322" s="18">
        <v>7.1824405570501106</v>
      </c>
      <c r="D322" s="19">
        <v>500</v>
      </c>
      <c r="E322" s="19">
        <v>2885</v>
      </c>
      <c r="F322" s="11">
        <v>1236</v>
      </c>
      <c r="G322" s="20">
        <v>406</v>
      </c>
      <c r="H322" s="20">
        <v>102</v>
      </c>
      <c r="I322" s="42">
        <v>57000</v>
      </c>
      <c r="J322" s="21">
        <v>38.299999999999997</v>
      </c>
      <c r="K322" s="6">
        <v>1851.15</v>
      </c>
      <c r="L322" s="6">
        <v>3076.53</v>
      </c>
      <c r="M322" s="11">
        <v>6966.4</v>
      </c>
      <c r="N322" s="23">
        <v>8264</v>
      </c>
      <c r="O322" s="35">
        <f>16367/10000</f>
        <v>1.6367</v>
      </c>
      <c r="P322" s="6">
        <v>6549.3683000000001</v>
      </c>
      <c r="Q322" s="25">
        <v>32720</v>
      </c>
      <c r="R322" s="6">
        <v>3159</v>
      </c>
      <c r="S322" s="6">
        <v>123080</v>
      </c>
      <c r="T322" s="6">
        <v>2523</v>
      </c>
      <c r="U322" s="6">
        <v>12620.93</v>
      </c>
      <c r="V322" s="11">
        <v>3.05</v>
      </c>
      <c r="W322" s="11">
        <f>2+31</f>
        <v>33</v>
      </c>
      <c r="X322" s="14">
        <v>1148737</v>
      </c>
      <c r="Y322" s="20">
        <v>4</v>
      </c>
      <c r="Z322" s="27">
        <v>850.34699999999998</v>
      </c>
      <c r="AA322" s="14">
        <v>2163</v>
      </c>
      <c r="AB322" s="15">
        <v>0.17412103746397695</v>
      </c>
      <c r="AC322" s="13">
        <v>610.6</v>
      </c>
      <c r="AD322" s="15">
        <v>4.7810120729505239E-2</v>
      </c>
      <c r="AE322" s="28">
        <v>0.98214894532931563</v>
      </c>
      <c r="AF322" s="6">
        <v>0.27972942617752294</v>
      </c>
      <c r="AG322" s="2"/>
      <c r="AH322" s="2"/>
    </row>
    <row r="323" spans="1:34" x14ac:dyDescent="0.2">
      <c r="A323" s="12" t="s">
        <v>13</v>
      </c>
      <c r="B323" s="6">
        <v>2020</v>
      </c>
      <c r="C323" s="18">
        <v>5.1158773864595029</v>
      </c>
      <c r="D323" s="19">
        <v>245</v>
      </c>
      <c r="E323" s="19">
        <v>1522</v>
      </c>
      <c r="F323" s="11">
        <v>2334</v>
      </c>
      <c r="G323" s="20">
        <v>230</v>
      </c>
      <c r="H323" s="20">
        <v>123</v>
      </c>
      <c r="I323" s="42">
        <v>47000</v>
      </c>
      <c r="J323" s="21">
        <v>69.3</v>
      </c>
      <c r="K323" s="6">
        <v>706.92</v>
      </c>
      <c r="L323" s="6">
        <v>1453.97</v>
      </c>
      <c r="M323" s="11">
        <v>9555.1</v>
      </c>
      <c r="N323" s="23">
        <v>4221.5</v>
      </c>
      <c r="O323" s="35">
        <v>2.7</v>
      </c>
      <c r="P323" s="6">
        <v>791.00480000000005</v>
      </c>
      <c r="Q323" s="25">
        <v>21652</v>
      </c>
      <c r="R323" s="6">
        <v>5287</v>
      </c>
      <c r="S323" s="6">
        <v>236483</v>
      </c>
      <c r="T323" s="6">
        <v>229</v>
      </c>
      <c r="U323" s="6">
        <v>5662.02</v>
      </c>
      <c r="V323" s="11">
        <v>2.68</v>
      </c>
      <c r="W323" s="11">
        <f>0+6</f>
        <v>6</v>
      </c>
      <c r="X323" s="14">
        <v>1368465</v>
      </c>
      <c r="Y323" s="20">
        <v>10</v>
      </c>
      <c r="Z323" s="27">
        <v>225.05500000000001</v>
      </c>
      <c r="AA323" s="14">
        <v>1359</v>
      </c>
      <c r="AB323" s="15">
        <v>0.11354748603351955</v>
      </c>
      <c r="AC323" s="13">
        <v>391.30769230769232</v>
      </c>
      <c r="AD323" s="15">
        <v>2.8263773465859982E-2</v>
      </c>
      <c r="AE323" s="28">
        <v>1.4542822715194959</v>
      </c>
      <c r="AF323" s="6">
        <v>0.21654217899525688</v>
      </c>
      <c r="AG323" s="2"/>
      <c r="AH323" s="2"/>
    </row>
    <row r="324" spans="1:34" x14ac:dyDescent="0.2">
      <c r="A324" s="12" t="s">
        <v>14</v>
      </c>
      <c r="B324" s="6">
        <v>2020</v>
      </c>
      <c r="C324" s="18">
        <v>3.5199546434728695</v>
      </c>
      <c r="D324" s="19">
        <v>279</v>
      </c>
      <c r="E324" s="19">
        <v>1270</v>
      </c>
      <c r="F324" s="11">
        <v>558</v>
      </c>
      <c r="G324" s="20">
        <v>132</v>
      </c>
      <c r="H324" s="20">
        <v>98</v>
      </c>
      <c r="I324" s="42">
        <v>36981.07</v>
      </c>
      <c r="J324" s="21">
        <v>229.67</v>
      </c>
      <c r="K324" s="6">
        <v>283.27</v>
      </c>
      <c r="L324" s="6">
        <v>1193.74</v>
      </c>
      <c r="M324" s="11">
        <v>3372</v>
      </c>
      <c r="N324" s="23">
        <v>4927.72</v>
      </c>
      <c r="O324" s="35">
        <v>20.69</v>
      </c>
      <c r="P324" s="6">
        <v>1575.7598</v>
      </c>
      <c r="Q324" s="25">
        <v>21713</v>
      </c>
      <c r="R324" s="6">
        <v>3779</v>
      </c>
      <c r="S324" s="6">
        <v>110118</v>
      </c>
      <c r="T324" s="6">
        <v>2326.77</v>
      </c>
      <c r="U324" s="6">
        <v>4764.9399999999996</v>
      </c>
      <c r="V324" s="11">
        <v>4.57</v>
      </c>
      <c r="W324" s="11">
        <f>0+5</f>
        <v>5</v>
      </c>
      <c r="X324" s="14">
        <v>947187</v>
      </c>
      <c r="Y324" s="20">
        <v>9</v>
      </c>
      <c r="Z324" s="27">
        <v>335.72800000000001</v>
      </c>
      <c r="AA324" s="14">
        <v>1411</v>
      </c>
      <c r="AB324" s="15">
        <v>0.17588769611891</v>
      </c>
      <c r="AC324" s="13">
        <v>606.25</v>
      </c>
      <c r="AD324" s="15">
        <v>3.3939120914479259E-2</v>
      </c>
      <c r="AE324" s="28">
        <v>1.606473254759746</v>
      </c>
      <c r="AF324" s="6">
        <v>0.27655810522399649</v>
      </c>
      <c r="AG324" s="2"/>
      <c r="AH324" s="2"/>
    </row>
    <row r="325" spans="1:34" x14ac:dyDescent="0.2">
      <c r="A325" s="12" t="s">
        <v>15</v>
      </c>
      <c r="B325" s="6">
        <v>2020</v>
      </c>
      <c r="C325" s="18">
        <v>4.7342692735228047</v>
      </c>
      <c r="D325" s="19">
        <v>293</v>
      </c>
      <c r="E325" s="19">
        <v>974</v>
      </c>
      <c r="F325" s="11">
        <v>380</v>
      </c>
      <c r="G325" s="20">
        <v>172</v>
      </c>
      <c r="H325" s="20">
        <v>120</v>
      </c>
      <c r="I325" s="42">
        <v>55681.8</v>
      </c>
      <c r="J325" s="21">
        <v>12.9658</v>
      </c>
      <c r="K325" s="6">
        <v>409.62</v>
      </c>
      <c r="L325" s="6">
        <v>3238.67</v>
      </c>
      <c r="M325" s="11">
        <v>1905</v>
      </c>
      <c r="N325" s="23">
        <v>5420.1</v>
      </c>
      <c r="O325" s="35">
        <f>3738.91/10000</f>
        <v>0.37389099999999997</v>
      </c>
      <c r="P325" s="6">
        <v>271.14339999999999</v>
      </c>
      <c r="Q325" s="25">
        <v>15572</v>
      </c>
      <c r="R325" s="6">
        <v>4917</v>
      </c>
      <c r="S325" s="6">
        <v>210641</v>
      </c>
      <c r="T325" s="6">
        <v>1273</v>
      </c>
      <c r="U325" s="6">
        <v>3849.22</v>
      </c>
      <c r="V325" s="11">
        <v>3.27</v>
      </c>
      <c r="W325" s="11">
        <f>0+15</f>
        <v>15</v>
      </c>
      <c r="X325" s="14">
        <v>1241984</v>
      </c>
      <c r="Y325" s="20">
        <v>13</v>
      </c>
      <c r="Z325" s="27">
        <v>230.01400000000001</v>
      </c>
      <c r="AA325" s="14">
        <v>796</v>
      </c>
      <c r="AB325" s="15">
        <v>9.8496240601503748E-2</v>
      </c>
      <c r="AC325" s="13">
        <v>241.5</v>
      </c>
      <c r="AD325" s="15">
        <v>1.978349713971397E-2</v>
      </c>
      <c r="AE325" s="28">
        <v>1.3288184047908764</v>
      </c>
      <c r="AF325" s="6">
        <v>0.43584671788569751</v>
      </c>
      <c r="AG325" s="2"/>
      <c r="AH325" s="2"/>
    </row>
    <row r="326" spans="1:34" x14ac:dyDescent="0.2">
      <c r="A326" s="12" t="s">
        <v>16</v>
      </c>
      <c r="B326" s="6">
        <v>2020</v>
      </c>
      <c r="C326" s="18">
        <v>6.7167978490648572</v>
      </c>
      <c r="D326" s="19">
        <v>454</v>
      </c>
      <c r="E326" s="19">
        <v>2676</v>
      </c>
      <c r="F326" s="11">
        <v>1566</v>
      </c>
      <c r="G326" s="20">
        <v>577</v>
      </c>
      <c r="H326" s="20">
        <v>158</v>
      </c>
      <c r="I326" s="42">
        <v>57669.599999999999</v>
      </c>
      <c r="J326" s="21">
        <v>52.8</v>
      </c>
      <c r="K326" s="6">
        <v>1659.98</v>
      </c>
      <c r="L326" s="6">
        <v>3525.13</v>
      </c>
      <c r="M326" s="11">
        <v>15084.7</v>
      </c>
      <c r="N326" s="23">
        <v>6005.3</v>
      </c>
      <c r="O326" s="35">
        <f>20900/10000</f>
        <v>2.09</v>
      </c>
      <c r="P326" s="6">
        <v>816.49649999999997</v>
      </c>
      <c r="Q326" s="25">
        <v>36696</v>
      </c>
      <c r="R326" s="6">
        <v>6924</v>
      </c>
      <c r="S326" s="6">
        <v>286814</v>
      </c>
      <c r="T326" s="6">
        <v>3234</v>
      </c>
      <c r="U326" s="6">
        <v>8192.52</v>
      </c>
      <c r="V326" s="11">
        <v>2.0099999999999998</v>
      </c>
      <c r="W326" s="11">
        <f>0+18</f>
        <v>18</v>
      </c>
      <c r="X326" s="14">
        <v>2291483</v>
      </c>
      <c r="Y326" s="20">
        <v>5</v>
      </c>
      <c r="Z326" s="27">
        <v>503.101</v>
      </c>
      <c r="AA326" s="14">
        <v>1627</v>
      </c>
      <c r="AB326" s="15">
        <v>0.11775147928994084</v>
      </c>
      <c r="AC326" s="13">
        <v>386.86666666666667</v>
      </c>
      <c r="AD326" s="15">
        <v>9.3768932960893864E-3</v>
      </c>
      <c r="AE326" s="28">
        <v>1.8767239977891212</v>
      </c>
      <c r="AF326" s="6">
        <v>0.11812812854310584</v>
      </c>
      <c r="AG326" s="2"/>
      <c r="AH326" s="2"/>
    </row>
    <row r="327" spans="1:34" x14ac:dyDescent="0.2">
      <c r="A327" s="12" t="s">
        <v>17</v>
      </c>
      <c r="B327" s="6">
        <v>2020</v>
      </c>
      <c r="C327" s="18">
        <v>5.2988166920463007</v>
      </c>
      <c r="D327" s="19">
        <v>344</v>
      </c>
      <c r="E327" s="19">
        <v>1166</v>
      </c>
      <c r="F327" s="11">
        <v>2391</v>
      </c>
      <c r="G327" s="20">
        <v>336</v>
      </c>
      <c r="H327" s="20">
        <v>205</v>
      </c>
      <c r="I327" s="42">
        <v>55064.37</v>
      </c>
      <c r="J327" s="21">
        <v>108.21</v>
      </c>
      <c r="K327" s="6">
        <v>812.57</v>
      </c>
      <c r="L327" s="6">
        <v>3191.01</v>
      </c>
      <c r="M327" s="11">
        <v>12351.51</v>
      </c>
      <c r="N327" s="23">
        <v>4812.8500000000004</v>
      </c>
      <c r="O327" s="43">
        <v>7.82</v>
      </c>
      <c r="P327" s="6">
        <v>518.71069999999997</v>
      </c>
      <c r="Q327" s="25">
        <v>31509</v>
      </c>
      <c r="R327" s="6">
        <v>6519</v>
      </c>
      <c r="S327" s="6">
        <v>270271</v>
      </c>
      <c r="T327" s="6">
        <v>1801</v>
      </c>
      <c r="U327" s="6">
        <v>8986.43</v>
      </c>
      <c r="V327" s="11">
        <v>4.0599999999999996</v>
      </c>
      <c r="W327" s="11">
        <f>1+21</f>
        <v>22</v>
      </c>
      <c r="X327" s="14">
        <v>2492185</v>
      </c>
      <c r="Y327" s="20">
        <v>16</v>
      </c>
      <c r="Z327" s="27">
        <v>332.75799999999998</v>
      </c>
      <c r="AA327" s="14">
        <v>1184</v>
      </c>
      <c r="AB327" s="15">
        <v>8.1093855503038478E-2</v>
      </c>
      <c r="AC327" s="13">
        <v>440.4375</v>
      </c>
      <c r="AD327" s="15">
        <v>1.0704335107296138E-2</v>
      </c>
      <c r="AE327" s="28">
        <v>0.95274620525306952</v>
      </c>
      <c r="AF327" s="6">
        <v>0.16716337033129272</v>
      </c>
      <c r="AG327" s="2"/>
      <c r="AH327" s="2"/>
    </row>
    <row r="328" spans="1:34" x14ac:dyDescent="0.2">
      <c r="A328" s="12" t="s">
        <v>18</v>
      </c>
      <c r="B328" s="6">
        <v>2020</v>
      </c>
      <c r="C328" s="18">
        <v>4.6827639221920228</v>
      </c>
      <c r="D328" s="19">
        <v>312</v>
      </c>
      <c r="E328" s="19">
        <v>1310</v>
      </c>
      <c r="F328" s="11">
        <v>441</v>
      </c>
      <c r="G328" s="20">
        <v>214</v>
      </c>
      <c r="H328" s="20">
        <v>125</v>
      </c>
      <c r="I328" s="42">
        <v>43694</v>
      </c>
      <c r="J328" s="21">
        <v>35.2119</v>
      </c>
      <c r="K328" s="6">
        <v>400.59</v>
      </c>
      <c r="L328" s="6">
        <v>1380.29</v>
      </c>
      <c r="M328" s="11">
        <v>6067.2</v>
      </c>
      <c r="N328" s="23">
        <v>4365.8900000000003</v>
      </c>
      <c r="O328" s="35">
        <v>2.0750000000000002</v>
      </c>
      <c r="P328" s="6">
        <v>2608.3386</v>
      </c>
      <c r="Q328" s="25">
        <v>21797</v>
      </c>
      <c r="R328" s="6">
        <v>5185</v>
      </c>
      <c r="S328" s="6">
        <v>289612</v>
      </c>
      <c r="T328" s="6">
        <v>788.40369999999996</v>
      </c>
      <c r="U328" s="6">
        <v>4676.9399999999996</v>
      </c>
      <c r="V328" s="11">
        <v>2.71</v>
      </c>
      <c r="W328" s="11">
        <f>1+5</f>
        <v>6</v>
      </c>
      <c r="X328" s="14">
        <v>1616873</v>
      </c>
      <c r="Y328" s="20">
        <v>9</v>
      </c>
      <c r="Z328" s="27">
        <v>432.86200000000002</v>
      </c>
      <c r="AA328" s="14">
        <v>1421</v>
      </c>
      <c r="AB328" s="15">
        <v>0.10342612419700213</v>
      </c>
      <c r="AC328" s="13">
        <v>287.22222222222223</v>
      </c>
      <c r="AD328" s="15">
        <v>3.1421172533543804E-2</v>
      </c>
      <c r="AE328" s="28">
        <v>1.4522187798884167</v>
      </c>
      <c r="AF328" s="6">
        <v>0.23071991099488839</v>
      </c>
      <c r="AG328" s="2"/>
      <c r="AH328" s="2"/>
    </row>
    <row r="329" spans="1:34" x14ac:dyDescent="0.2">
      <c r="A329" s="12" t="s">
        <v>19</v>
      </c>
      <c r="B329" s="6">
        <v>2020</v>
      </c>
      <c r="C329" s="18">
        <v>4.1193403283605106</v>
      </c>
      <c r="D329" s="19">
        <v>272</v>
      </c>
      <c r="E329" s="19">
        <v>1315</v>
      </c>
      <c r="F329" s="11">
        <v>631</v>
      </c>
      <c r="G329" s="20">
        <v>122</v>
      </c>
      <c r="H329" s="20">
        <v>146</v>
      </c>
      <c r="I329" s="42">
        <v>64326.8</v>
      </c>
      <c r="J329" s="21">
        <v>17.040400000000002</v>
      </c>
      <c r="K329" s="6">
        <v>602.21</v>
      </c>
      <c r="L329" s="6">
        <v>3394.24</v>
      </c>
      <c r="M329" s="11">
        <v>3231</v>
      </c>
      <c r="N329" s="23">
        <v>8258.42</v>
      </c>
      <c r="O329" s="35">
        <v>0.51</v>
      </c>
      <c r="P329" s="6">
        <v>3417.6338999999998</v>
      </c>
      <c r="Q329" s="25">
        <v>24826</v>
      </c>
      <c r="R329" s="6">
        <v>5646</v>
      </c>
      <c r="S329" s="6">
        <v>241138</v>
      </c>
      <c r="T329" s="6">
        <v>1136</v>
      </c>
      <c r="U329" s="6">
        <v>6100.47</v>
      </c>
      <c r="V329" s="11">
        <v>2.4900000000000002</v>
      </c>
      <c r="W329" s="11">
        <f>0+19</f>
        <v>19</v>
      </c>
      <c r="X329" s="14">
        <v>1510332</v>
      </c>
      <c r="Y329" s="20">
        <v>7</v>
      </c>
      <c r="Z329" s="27">
        <v>347.86599999999999</v>
      </c>
      <c r="AA329" s="14">
        <v>1493</v>
      </c>
      <c r="AB329" s="15">
        <v>0.13520871143375682</v>
      </c>
      <c r="AC329" s="13">
        <v>343.66666666666669</v>
      </c>
      <c r="AD329" s="15">
        <v>4.0209129046369203E-2</v>
      </c>
      <c r="AE329" s="28">
        <v>1.141333908045977</v>
      </c>
      <c r="AF329" s="6">
        <v>0.37113853585217227</v>
      </c>
      <c r="AG329" s="2"/>
      <c r="AH329" s="2"/>
    </row>
    <row r="330" spans="1:34" x14ac:dyDescent="0.2">
      <c r="A330" s="12" t="s">
        <v>20</v>
      </c>
      <c r="B330" s="6">
        <v>2020</v>
      </c>
      <c r="C330" s="18">
        <v>5.3634174053286765</v>
      </c>
      <c r="D330" s="19">
        <v>551</v>
      </c>
      <c r="E330" s="19">
        <v>3390</v>
      </c>
      <c r="F330" s="11">
        <v>475</v>
      </c>
      <c r="G330" s="20">
        <v>296</v>
      </c>
      <c r="H330" s="20">
        <v>144</v>
      </c>
      <c r="I330" s="42">
        <v>22600</v>
      </c>
      <c r="J330" s="21">
        <v>421.86</v>
      </c>
      <c r="K330" s="6">
        <v>997.15</v>
      </c>
      <c r="L330" s="6">
        <v>2494.08</v>
      </c>
      <c r="M330" s="11">
        <v>1689.9</v>
      </c>
      <c r="N330" s="23">
        <v>4528.3100000000004</v>
      </c>
      <c r="O330" s="35">
        <v>23.53</v>
      </c>
      <c r="P330" s="6">
        <v>20638.009399999999</v>
      </c>
      <c r="Q330" s="25">
        <v>39028</v>
      </c>
      <c r="R330" s="6">
        <v>4871</v>
      </c>
      <c r="S330" s="6">
        <v>221873</v>
      </c>
      <c r="T330" s="6">
        <v>8878</v>
      </c>
      <c r="U330" s="6">
        <v>20833.11</v>
      </c>
      <c r="V330" s="11">
        <v>1.94</v>
      </c>
      <c r="W330" s="11">
        <f>0+20</f>
        <v>20</v>
      </c>
      <c r="X330" s="14">
        <v>2400227</v>
      </c>
      <c r="Y330" s="20">
        <v>7</v>
      </c>
      <c r="Z330" s="27">
        <v>1107.24</v>
      </c>
      <c r="AA330" s="14">
        <v>4868</v>
      </c>
      <c r="AB330" s="15">
        <v>0.14222444222444222</v>
      </c>
      <c r="AC330" s="13">
        <v>486.05555555555554</v>
      </c>
      <c r="AD330" s="15">
        <v>6.0210350072992691E-2</v>
      </c>
      <c r="AE330" s="28">
        <v>0.29012690451286061</v>
      </c>
      <c r="AF330" s="6">
        <v>0.13127461794713047</v>
      </c>
      <c r="AG330" s="2"/>
      <c r="AH330" s="2"/>
    </row>
    <row r="331" spans="1:34" x14ac:dyDescent="0.2">
      <c r="A331" s="12" t="s">
        <v>21</v>
      </c>
      <c r="B331" s="6">
        <v>2020</v>
      </c>
      <c r="C331" s="18">
        <v>4.894334937202502</v>
      </c>
      <c r="D331" s="19">
        <v>381</v>
      </c>
      <c r="E331" s="19">
        <v>922</v>
      </c>
      <c r="F331" s="11">
        <v>78</v>
      </c>
      <c r="G331" s="20">
        <v>142</v>
      </c>
      <c r="H331" s="20">
        <v>125</v>
      </c>
      <c r="I331" s="42">
        <v>66100</v>
      </c>
      <c r="J331" s="21">
        <v>24.6815</v>
      </c>
      <c r="K331" s="6">
        <v>572.67999999999995</v>
      </c>
      <c r="L331" s="6">
        <v>1241.8</v>
      </c>
      <c r="M331" s="11">
        <v>505.6</v>
      </c>
      <c r="N331" s="23">
        <v>7262</v>
      </c>
      <c r="O331" s="35">
        <v>1</v>
      </c>
      <c r="P331" s="6">
        <v>347.46870000000001</v>
      </c>
      <c r="Q331" s="25">
        <v>19152</v>
      </c>
      <c r="R331" s="6">
        <v>5206</v>
      </c>
      <c r="S331" s="6">
        <v>131642</v>
      </c>
      <c r="T331" s="6">
        <v>1808</v>
      </c>
      <c r="U331" s="6">
        <v>5042.16</v>
      </c>
      <c r="V331" s="11">
        <v>1.52</v>
      </c>
      <c r="W331" s="11">
        <f>1+23</f>
        <v>24</v>
      </c>
      <c r="X331" s="14">
        <v>1184167</v>
      </c>
      <c r="Y331" s="20">
        <v>9</v>
      </c>
      <c r="Z331" s="27">
        <v>322.28500000000003</v>
      </c>
      <c r="AA331" s="14">
        <v>531</v>
      </c>
      <c r="AB331" s="15">
        <v>9.5494367959949936E-2</v>
      </c>
      <c r="AC331" s="13">
        <v>117.26086956521739</v>
      </c>
      <c r="AD331" s="15">
        <v>1.8430890919409762E-2</v>
      </c>
      <c r="AE331" s="28">
        <v>1.8921418576701865</v>
      </c>
      <c r="AF331" s="6">
        <v>0.58819330458032137</v>
      </c>
      <c r="AG331" s="2"/>
      <c r="AH331" s="2"/>
    </row>
    <row r="332" spans="1:34" x14ac:dyDescent="0.2">
      <c r="A332" s="12" t="s">
        <v>22</v>
      </c>
      <c r="B332" s="6">
        <v>2020</v>
      </c>
      <c r="C332" s="18">
        <v>1.4208326389662678</v>
      </c>
      <c r="D332" s="19">
        <v>98</v>
      </c>
      <c r="E332" s="19">
        <v>600</v>
      </c>
      <c r="F332" s="11">
        <v>102</v>
      </c>
      <c r="G332" s="20">
        <v>35</v>
      </c>
      <c r="H332" s="20">
        <v>23</v>
      </c>
      <c r="I332" s="42">
        <v>6432.68</v>
      </c>
      <c r="J332" s="21">
        <v>22.4</v>
      </c>
      <c r="K332" s="6">
        <v>97.41</v>
      </c>
      <c r="L332" s="6">
        <v>181.39</v>
      </c>
      <c r="M332" s="11">
        <v>884.2</v>
      </c>
      <c r="N332" s="23">
        <v>872.86</v>
      </c>
      <c r="O332" s="35">
        <v>1.1200000000000001</v>
      </c>
      <c r="P332" s="6">
        <v>520.31809999999996</v>
      </c>
      <c r="Q332" s="25">
        <v>7848</v>
      </c>
      <c r="R332" s="6">
        <v>1033</v>
      </c>
      <c r="S332" s="6">
        <v>40163</v>
      </c>
      <c r="T332" s="6">
        <v>1801</v>
      </c>
      <c r="U332" s="6">
        <v>1177.98</v>
      </c>
      <c r="V332" s="11">
        <v>3.68</v>
      </c>
      <c r="W332" s="11">
        <f>0+3</f>
        <v>3</v>
      </c>
      <c r="X332" s="14">
        <v>230062</v>
      </c>
      <c r="Y332" s="20">
        <v>1</v>
      </c>
      <c r="Z332" s="27">
        <v>82.828999999999994</v>
      </c>
      <c r="AA332" s="14">
        <v>98</v>
      </c>
      <c r="AB332" s="15">
        <v>0.30959302325581395</v>
      </c>
      <c r="AC332" s="13">
        <v>127.64705882352942</v>
      </c>
      <c r="AD332" s="15">
        <v>5.6139898502495844E-2</v>
      </c>
      <c r="AE332" s="28">
        <v>0.81441836992177641</v>
      </c>
      <c r="AF332" s="6">
        <v>0.28126990331685497</v>
      </c>
      <c r="AG332" s="2"/>
      <c r="AH332" s="2"/>
    </row>
    <row r="333" spans="1:34" x14ac:dyDescent="0.2">
      <c r="A333" s="12" t="s">
        <v>23</v>
      </c>
      <c r="B333" s="6">
        <v>2020</v>
      </c>
      <c r="C333" s="18">
        <v>3.3106901501173085</v>
      </c>
      <c r="D333" s="19">
        <v>151</v>
      </c>
      <c r="E333" s="19">
        <v>710</v>
      </c>
      <c r="F333" s="11">
        <v>1265</v>
      </c>
      <c r="G333" s="20">
        <v>105</v>
      </c>
      <c r="H333" s="20">
        <v>41</v>
      </c>
      <c r="I333" s="42">
        <v>43337.55</v>
      </c>
      <c r="J333" s="21">
        <v>14.63</v>
      </c>
      <c r="K333" s="6">
        <v>596.84</v>
      </c>
      <c r="L333" s="6">
        <v>1751.45</v>
      </c>
      <c r="M333" s="11">
        <v>1734.07</v>
      </c>
      <c r="N333" s="43">
        <v>4001</v>
      </c>
      <c r="O333" s="35">
        <f>10792/10000</f>
        <v>1.0791999999999999</v>
      </c>
      <c r="P333" s="6">
        <v>869.57479999999998</v>
      </c>
      <c r="Q333" s="25">
        <v>16649</v>
      </c>
      <c r="R333" s="6">
        <v>2356</v>
      </c>
      <c r="S333" s="6">
        <v>180796</v>
      </c>
      <c r="T333" s="6">
        <v>2593.2800000000002</v>
      </c>
      <c r="U333" s="6">
        <v>3392.33</v>
      </c>
      <c r="V333" s="11">
        <v>2.98</v>
      </c>
      <c r="W333" s="11">
        <f>0+20</f>
        <v>20</v>
      </c>
      <c r="X333" s="14">
        <v>915556</v>
      </c>
      <c r="Y333" s="20">
        <v>1</v>
      </c>
      <c r="Z333" s="27">
        <v>230.72</v>
      </c>
      <c r="AA333" s="14">
        <v>1181</v>
      </c>
      <c r="AB333" s="15">
        <v>0.15018726591760301</v>
      </c>
      <c r="AC333" s="13">
        <v>417.37545565006076</v>
      </c>
      <c r="AD333" s="15">
        <v>0.12380110588235296</v>
      </c>
      <c r="AE333" s="28">
        <v>1.1652245665905121</v>
      </c>
      <c r="AF333" s="6">
        <v>7.1985312569690249E-2</v>
      </c>
      <c r="AG333" s="2"/>
      <c r="AH333" s="2"/>
    </row>
    <row r="334" spans="1:34" x14ac:dyDescent="0.2">
      <c r="A334" s="12" t="s">
        <v>24</v>
      </c>
      <c r="B334" s="6">
        <v>2020</v>
      </c>
      <c r="C334" s="18">
        <v>6.4999351755763017</v>
      </c>
      <c r="D334" s="19">
        <v>366</v>
      </c>
      <c r="E334" s="19">
        <v>1336</v>
      </c>
      <c r="F334" s="11">
        <v>725</v>
      </c>
      <c r="G334" s="20">
        <v>258</v>
      </c>
      <c r="H334" s="20">
        <v>207</v>
      </c>
      <c r="I334" s="42">
        <v>45107.4</v>
      </c>
      <c r="J334" s="21">
        <v>414.78</v>
      </c>
      <c r="K334" s="6">
        <v>527.21</v>
      </c>
      <c r="L334" s="6">
        <v>3753.36</v>
      </c>
      <c r="M334" s="11">
        <v>1431.3</v>
      </c>
      <c r="N334" s="23">
        <v>7170.07</v>
      </c>
      <c r="O334" s="35">
        <f>46791/10000</f>
        <v>4.6791</v>
      </c>
      <c r="P334" s="6">
        <v>878.62249999999995</v>
      </c>
      <c r="Q334" s="25">
        <v>38379</v>
      </c>
      <c r="R334" s="6">
        <v>5312</v>
      </c>
      <c r="S334" s="6">
        <v>394371</v>
      </c>
      <c r="T334" s="6">
        <v>4316</v>
      </c>
      <c r="U334" s="6">
        <v>8064.43</v>
      </c>
      <c r="V334" s="11">
        <v>2.68</v>
      </c>
      <c r="W334" s="11">
        <f>0+18</f>
        <v>18</v>
      </c>
      <c r="X334" s="14">
        <v>1800903</v>
      </c>
      <c r="Y334" s="20">
        <v>5</v>
      </c>
      <c r="Z334" s="27">
        <v>520.40300000000002</v>
      </c>
      <c r="AA334" s="14">
        <v>1795</v>
      </c>
      <c r="AB334" s="15">
        <v>0.10826719576719576</v>
      </c>
      <c r="AC334" s="13">
        <v>104.95833333333333</v>
      </c>
      <c r="AD334" s="15">
        <v>1.6657663248502996E-2</v>
      </c>
      <c r="AE334" s="28">
        <v>0.79157995409334359</v>
      </c>
      <c r="AF334" s="6">
        <v>0.2481248436053349</v>
      </c>
      <c r="AG334" s="2"/>
      <c r="AH334" s="2"/>
    </row>
    <row r="335" spans="1:34" x14ac:dyDescent="0.2">
      <c r="A335" s="12" t="s">
        <v>25</v>
      </c>
      <c r="B335" s="6">
        <v>2020</v>
      </c>
      <c r="C335" s="18">
        <v>3.5164401756007266</v>
      </c>
      <c r="D335" s="19">
        <v>217</v>
      </c>
      <c r="E335" s="19">
        <v>671</v>
      </c>
      <c r="F335" s="11">
        <v>200</v>
      </c>
      <c r="G335" s="20">
        <v>92</v>
      </c>
      <c r="H335" s="20">
        <v>99</v>
      </c>
      <c r="I335" s="42">
        <v>61777.13</v>
      </c>
      <c r="J335" s="21">
        <v>4.3600000000000003</v>
      </c>
      <c r="K335" s="6">
        <v>1342.87</v>
      </c>
      <c r="L335" s="6">
        <v>1904.31</v>
      </c>
      <c r="M335" s="11">
        <v>580.70000000000005</v>
      </c>
      <c r="N335" s="23">
        <v>5783.64</v>
      </c>
      <c r="O335" s="35">
        <f>2110.8/10000</f>
        <v>0.21108000000000002</v>
      </c>
      <c r="P335" s="6">
        <v>552.13440000000003</v>
      </c>
      <c r="Q335" s="25">
        <v>12824</v>
      </c>
      <c r="R335" s="6">
        <v>3873</v>
      </c>
      <c r="S335" s="6">
        <v>206693</v>
      </c>
      <c r="T335" s="6">
        <v>2253.16</v>
      </c>
      <c r="U335" s="6">
        <v>5163.3100000000004</v>
      </c>
      <c r="V335" s="11">
        <v>2.92</v>
      </c>
      <c r="W335" s="11">
        <f>3+26</f>
        <v>29</v>
      </c>
      <c r="X335" s="14">
        <v>840249</v>
      </c>
      <c r="Y335" s="20">
        <v>3</v>
      </c>
      <c r="Z335" s="27">
        <v>246.93100000000001</v>
      </c>
      <c r="AA335" s="14">
        <v>645</v>
      </c>
      <c r="AB335" s="15">
        <v>9.1089108910891087E-2</v>
      </c>
      <c r="AC335" s="13">
        <v>139.11764705882354</v>
      </c>
      <c r="AD335" s="15">
        <v>2.5112312030075187E-2</v>
      </c>
      <c r="AE335" s="28">
        <v>1.5392652664623663</v>
      </c>
      <c r="AF335" s="6">
        <v>0.43497172969105607</v>
      </c>
      <c r="AG335" s="2"/>
      <c r="AH335" s="2"/>
    </row>
    <row r="336" spans="1:34" x14ac:dyDescent="0.2">
      <c r="A336" s="12" t="s">
        <v>26</v>
      </c>
      <c r="B336" s="6">
        <v>2020</v>
      </c>
      <c r="C336" s="18">
        <v>3.4484286434516562</v>
      </c>
      <c r="D336" s="19">
        <v>389</v>
      </c>
      <c r="E336" s="19">
        <v>1147</v>
      </c>
      <c r="F336" s="11">
        <v>270</v>
      </c>
      <c r="G336" s="20">
        <v>161</v>
      </c>
      <c r="H336" s="20">
        <v>149</v>
      </c>
      <c r="I336" s="42">
        <v>52887.07</v>
      </c>
      <c r="J336" s="21">
        <v>148.69</v>
      </c>
      <c r="K336" s="6">
        <v>501.03</v>
      </c>
      <c r="L336" s="6">
        <v>937.21</v>
      </c>
      <c r="M336" s="11">
        <v>1598.1</v>
      </c>
      <c r="N336" s="23">
        <v>6449.21</v>
      </c>
      <c r="O336" s="35">
        <v>4.03</v>
      </c>
      <c r="P336" s="6">
        <v>341.31900000000002</v>
      </c>
      <c r="Q336" s="25">
        <v>18518</v>
      </c>
      <c r="R336" s="6">
        <v>4220</v>
      </c>
      <c r="S336" s="6">
        <v>292479</v>
      </c>
      <c r="T336" s="6">
        <v>956.5</v>
      </c>
      <c r="U336" s="6">
        <v>5805.94</v>
      </c>
      <c r="V336" s="11">
        <v>5.0199999999999996</v>
      </c>
      <c r="W336" s="11">
        <f>0+6</f>
        <v>6</v>
      </c>
      <c r="X336" s="14">
        <v>964205</v>
      </c>
      <c r="Y336" s="20">
        <v>9</v>
      </c>
      <c r="Z336" s="27">
        <v>353.52699999999999</v>
      </c>
      <c r="AA336" s="14">
        <v>770</v>
      </c>
      <c r="AB336" s="15">
        <v>9.584954604409858E-2</v>
      </c>
      <c r="AC336" s="13">
        <v>61.368421052631582</v>
      </c>
      <c r="AD336" s="15">
        <v>3.1952989864253392E-2</v>
      </c>
      <c r="AE336" s="28">
        <v>2.1936451999834556</v>
      </c>
      <c r="AF336" s="6">
        <v>0.34234614524928025</v>
      </c>
      <c r="AG336" s="2"/>
      <c r="AH336" s="2"/>
    </row>
    <row r="337" spans="1:34" x14ac:dyDescent="0.2">
      <c r="A337" s="12" t="s">
        <v>27</v>
      </c>
      <c r="B337" s="6">
        <v>2020</v>
      </c>
      <c r="C337" s="18">
        <v>1.4560518498579569</v>
      </c>
      <c r="D337" s="19">
        <v>161</v>
      </c>
      <c r="E337" s="19">
        <v>310</v>
      </c>
      <c r="F337" s="11">
        <v>87</v>
      </c>
      <c r="G337" s="20">
        <v>8</v>
      </c>
      <c r="H337" s="20">
        <v>82</v>
      </c>
      <c r="I337" s="42">
        <v>3504.67</v>
      </c>
      <c r="J337" s="21">
        <v>0.34</v>
      </c>
      <c r="K337" s="6">
        <v>136.19</v>
      </c>
      <c r="L337" s="6">
        <v>18.440000000000001</v>
      </c>
      <c r="M337" s="11">
        <v>365.7</v>
      </c>
      <c r="N337" s="23">
        <v>366.21</v>
      </c>
      <c r="O337" s="35">
        <f>302/10000</f>
        <v>3.0200000000000001E-2</v>
      </c>
      <c r="P337" s="6">
        <v>109.1581</v>
      </c>
      <c r="Q337" s="25">
        <v>1150</v>
      </c>
      <c r="R337" s="6">
        <v>785</v>
      </c>
      <c r="S337" s="6">
        <v>118238</v>
      </c>
      <c r="T337" s="6">
        <v>390.96</v>
      </c>
      <c r="U337" s="6">
        <v>434.08</v>
      </c>
      <c r="V337" s="11">
        <v>7.77</v>
      </c>
      <c r="W337" s="11">
        <f>0+1</f>
        <v>1</v>
      </c>
      <c r="X337" s="14">
        <v>38556</v>
      </c>
      <c r="Y337" s="20">
        <v>1</v>
      </c>
      <c r="Z337" s="27">
        <v>112.986</v>
      </c>
      <c r="AA337" s="14">
        <v>17</v>
      </c>
      <c r="AB337" s="15">
        <v>9.4565217391304343E-2</v>
      </c>
      <c r="AC337" s="13">
        <v>1.2916666666666667</v>
      </c>
      <c r="AD337" s="15">
        <v>1.6185457419354839E-2</v>
      </c>
      <c r="AE337" s="28">
        <v>4.2484969696969701</v>
      </c>
      <c r="AF337" s="6">
        <v>0.23045060573194437</v>
      </c>
      <c r="AG337" s="2"/>
      <c r="AH337" s="2"/>
    </row>
    <row r="338" spans="1:34" x14ac:dyDescent="0.2">
      <c r="A338" s="12" t="s">
        <v>28</v>
      </c>
      <c r="B338" s="6">
        <v>2020</v>
      </c>
      <c r="C338" s="18">
        <v>4.2132971765076581</v>
      </c>
      <c r="D338" s="19">
        <v>269</v>
      </c>
      <c r="E338" s="19">
        <v>903</v>
      </c>
      <c r="F338" s="11">
        <v>591</v>
      </c>
      <c r="G338" s="20">
        <v>309</v>
      </c>
      <c r="H338" s="20">
        <v>122</v>
      </c>
      <c r="I338" s="42">
        <v>35701</v>
      </c>
      <c r="J338" s="21">
        <v>8.5900999999999996</v>
      </c>
      <c r="K338" s="6">
        <v>387.81</v>
      </c>
      <c r="L338" s="6">
        <v>2242.09</v>
      </c>
      <c r="M338" s="11">
        <v>3174.2</v>
      </c>
      <c r="N338" s="23">
        <v>2762</v>
      </c>
      <c r="O338" s="23">
        <v>0.45479999999999998</v>
      </c>
      <c r="P338" s="6">
        <v>317.43049999999999</v>
      </c>
      <c r="Q338" s="25">
        <v>21294</v>
      </c>
      <c r="R338" s="6">
        <v>5589</v>
      </c>
      <c r="S338" s="6">
        <v>180660</v>
      </c>
      <c r="T338" s="6">
        <v>996</v>
      </c>
      <c r="U338" s="6">
        <v>4385.51</v>
      </c>
      <c r="V338" s="11">
        <v>4.8600000000000003</v>
      </c>
      <c r="W338" s="11">
        <f>0+9</f>
        <v>9</v>
      </c>
      <c r="X338" s="14">
        <v>1210048</v>
      </c>
      <c r="Y338" s="20">
        <v>6</v>
      </c>
      <c r="Z338" s="27">
        <v>265.38900000000001</v>
      </c>
      <c r="AA338" s="14">
        <v>1419</v>
      </c>
      <c r="AB338" s="15">
        <v>0.10521885521885523</v>
      </c>
      <c r="AC338" s="13">
        <v>246.68421052631578</v>
      </c>
      <c r="AD338" s="15">
        <v>3.8195177842227382E-2</v>
      </c>
      <c r="AE338" s="28">
        <v>0.97042203652372416</v>
      </c>
      <c r="AF338" s="6">
        <v>0.1449210964964448</v>
      </c>
      <c r="AG338" s="2"/>
      <c r="AH338" s="2"/>
    </row>
    <row r="339" spans="1:34" x14ac:dyDescent="0.2">
      <c r="A339" s="12" t="s">
        <v>29</v>
      </c>
      <c r="B339" s="6">
        <v>2020</v>
      </c>
      <c r="C339" s="18">
        <v>2.4517952371595619</v>
      </c>
      <c r="D339" s="19">
        <v>304</v>
      </c>
      <c r="E339" s="19">
        <v>796</v>
      </c>
      <c r="F339" s="11">
        <v>347</v>
      </c>
      <c r="G339" s="20">
        <v>226</v>
      </c>
      <c r="H339" s="20">
        <v>104</v>
      </c>
      <c r="I339" s="42">
        <v>21288</v>
      </c>
      <c r="J339" s="21">
        <v>2.5446</v>
      </c>
      <c r="K339" s="6">
        <v>314.81</v>
      </c>
      <c r="L339" s="6">
        <v>1748.66</v>
      </c>
      <c r="M339" s="11">
        <v>1681.2</v>
      </c>
      <c r="N339" s="23">
        <v>1454.4</v>
      </c>
      <c r="O339" s="35">
        <f>696/10000</f>
        <v>6.9599999999999995E-2</v>
      </c>
      <c r="P339" s="6">
        <v>166.2527</v>
      </c>
      <c r="Q339" s="25">
        <v>14446</v>
      </c>
      <c r="R339" s="6">
        <v>5113</v>
      </c>
      <c r="S339" s="6">
        <v>155957</v>
      </c>
      <c r="T339" s="6">
        <v>144</v>
      </c>
      <c r="U339" s="6">
        <v>2604.77</v>
      </c>
      <c r="V339" s="11">
        <v>3.26</v>
      </c>
      <c r="W339" s="11">
        <f>2+6</f>
        <v>8</v>
      </c>
      <c r="X339" s="14">
        <v>581062</v>
      </c>
      <c r="Y339" s="20">
        <v>3</v>
      </c>
      <c r="Z339" s="27">
        <v>184.417</v>
      </c>
      <c r="AA339" s="14">
        <v>368</v>
      </c>
      <c r="AB339" s="15">
        <v>8.8564476885644769E-2</v>
      </c>
      <c r="AC339" s="13">
        <v>27.333333333333332</v>
      </c>
      <c r="AD339" s="15">
        <v>1.4530764487179486E-2</v>
      </c>
      <c r="AE339" s="28">
        <v>0.79781700517125087</v>
      </c>
      <c r="AF339" s="6">
        <v>0.29433808207869311</v>
      </c>
      <c r="AG339" s="2"/>
      <c r="AH339" s="2"/>
    </row>
    <row r="340" spans="1:34" x14ac:dyDescent="0.2">
      <c r="A340" s="12" t="s">
        <v>30</v>
      </c>
      <c r="B340" s="6">
        <v>2020</v>
      </c>
      <c r="C340" s="18">
        <v>1.2349273393177842</v>
      </c>
      <c r="D340" s="19">
        <v>178</v>
      </c>
      <c r="E340" s="19">
        <v>527</v>
      </c>
      <c r="F340" s="11">
        <v>122</v>
      </c>
      <c r="G340" s="20">
        <v>24</v>
      </c>
      <c r="H340" s="20">
        <v>54</v>
      </c>
      <c r="I340" s="42">
        <v>3311.3</v>
      </c>
      <c r="J340" s="21">
        <v>0.5</v>
      </c>
      <c r="K340" s="6">
        <v>242.32</v>
      </c>
      <c r="L340" s="6">
        <v>118.48</v>
      </c>
      <c r="M340" s="11">
        <v>173.6</v>
      </c>
      <c r="N340" s="23">
        <v>289.79000000000002</v>
      </c>
      <c r="O340" s="35">
        <f>184.38/10000</f>
        <v>1.8438E-2</v>
      </c>
      <c r="P340" s="6">
        <v>29.735299999999999</v>
      </c>
      <c r="Q340" s="25">
        <v>4184</v>
      </c>
      <c r="R340" s="6">
        <v>2975</v>
      </c>
      <c r="S340" s="6">
        <v>85131</v>
      </c>
      <c r="T340" s="6">
        <v>675</v>
      </c>
      <c r="U340" s="6">
        <v>837.13</v>
      </c>
      <c r="V340" s="11">
        <v>3.44</v>
      </c>
      <c r="W340" s="11">
        <f>0+1</f>
        <v>1</v>
      </c>
      <c r="X340" s="14">
        <v>74111</v>
      </c>
      <c r="Y340" s="20">
        <v>1</v>
      </c>
      <c r="Z340" s="27">
        <v>114.59099999999999</v>
      </c>
      <c r="AA340" s="14">
        <v>56</v>
      </c>
      <c r="AB340" s="15">
        <v>6.7213114754098358E-2</v>
      </c>
      <c r="AC340" s="13">
        <v>3.5833333333333335</v>
      </c>
      <c r="AD340" s="15">
        <v>1.1157817087378639E-2</v>
      </c>
      <c r="AE340" s="28">
        <v>0.8009189842805321</v>
      </c>
      <c r="AF340" s="6">
        <v>0.1279389452632603</v>
      </c>
      <c r="AG340" s="2"/>
      <c r="AH340" s="2"/>
    </row>
    <row r="341" spans="1:34" x14ac:dyDescent="0.2">
      <c r="A341" s="12" t="s">
        <v>31</v>
      </c>
      <c r="B341" s="6">
        <v>2020</v>
      </c>
      <c r="C341" s="18">
        <v>1.1493883234024524</v>
      </c>
      <c r="D341" s="19">
        <v>82</v>
      </c>
      <c r="E341" s="19">
        <v>173</v>
      </c>
      <c r="F341" s="11">
        <v>30</v>
      </c>
      <c r="G341" s="20">
        <v>54</v>
      </c>
      <c r="H341" s="20">
        <v>27</v>
      </c>
      <c r="I341" s="42">
        <v>3428.43</v>
      </c>
      <c r="J341" s="21">
        <v>1.1089</v>
      </c>
      <c r="K341" s="6">
        <v>178.68</v>
      </c>
      <c r="L341" s="6">
        <v>335.47</v>
      </c>
      <c r="M341" s="11">
        <v>135.1</v>
      </c>
      <c r="N341" s="23">
        <v>198.8</v>
      </c>
      <c r="O341" s="35">
        <v>3.8600000000000002E-2</v>
      </c>
      <c r="P341" s="6">
        <v>22.203199999999999</v>
      </c>
      <c r="Q341" s="25">
        <v>4074</v>
      </c>
      <c r="R341" s="6">
        <v>1663</v>
      </c>
      <c r="S341" s="6">
        <v>36901</v>
      </c>
      <c r="T341" s="6">
        <v>347.7</v>
      </c>
      <c r="U341" s="6">
        <v>949.32</v>
      </c>
      <c r="V341" s="11">
        <v>2.99</v>
      </c>
      <c r="W341" s="11">
        <v>0</v>
      </c>
      <c r="X341" s="14">
        <v>146679</v>
      </c>
      <c r="Y341" s="20">
        <v>2</v>
      </c>
      <c r="Z341" s="27">
        <v>94.305999999999997</v>
      </c>
      <c r="AA341" s="14">
        <v>59</v>
      </c>
      <c r="AB341" s="15">
        <v>8.9041095890410954E-2</v>
      </c>
      <c r="AC341" s="13">
        <v>44.242424242424242</v>
      </c>
      <c r="AD341" s="15">
        <v>1.7359406707317074E-2</v>
      </c>
      <c r="AE341" s="28">
        <v>0.96335362359550558</v>
      </c>
      <c r="AF341" s="6">
        <v>7.5590776360649271E-4</v>
      </c>
      <c r="AG341" s="2"/>
      <c r="AH341" s="2"/>
    </row>
    <row r="342" spans="1:34" x14ac:dyDescent="0.2">
      <c r="A342" s="12" t="s">
        <v>32</v>
      </c>
      <c r="B342" s="6">
        <v>2020</v>
      </c>
      <c r="C342" s="18">
        <v>4.6096455090478319</v>
      </c>
      <c r="D342" s="19">
        <v>346</v>
      </c>
      <c r="E342" s="19">
        <v>657</v>
      </c>
      <c r="F342" s="11">
        <v>124</v>
      </c>
      <c r="G342" s="20">
        <v>81</v>
      </c>
      <c r="H342" s="20">
        <v>116</v>
      </c>
      <c r="I342" s="42">
        <v>15805</v>
      </c>
      <c r="J342" s="21">
        <v>6.1</v>
      </c>
      <c r="K342" s="6">
        <v>176.26</v>
      </c>
      <c r="L342" s="6">
        <v>202.59</v>
      </c>
      <c r="M342" s="11">
        <v>332.3</v>
      </c>
      <c r="N342" s="23">
        <v>991.03</v>
      </c>
      <c r="O342" s="35">
        <v>0.15759999999999999</v>
      </c>
      <c r="P342" s="6">
        <v>56.713999999999999</v>
      </c>
      <c r="Q342" s="25">
        <v>8742</v>
      </c>
      <c r="R342" s="6">
        <v>7831</v>
      </c>
      <c r="S342" s="6">
        <v>209220</v>
      </c>
      <c r="T342" s="6">
        <v>1894</v>
      </c>
      <c r="U342" s="6">
        <v>3138.02</v>
      </c>
      <c r="V342" s="11">
        <v>2.67</v>
      </c>
      <c r="W342" s="11">
        <f>0+4</f>
        <v>4</v>
      </c>
      <c r="X342" s="14">
        <v>486680</v>
      </c>
      <c r="Y342" s="20">
        <v>2</v>
      </c>
      <c r="Z342" s="27">
        <v>275.08300000000003</v>
      </c>
      <c r="AA342" s="14">
        <v>181</v>
      </c>
      <c r="AB342" s="15">
        <v>9.1506849315068486E-2</v>
      </c>
      <c r="AC342" s="13">
        <v>8.7312499999999993</v>
      </c>
      <c r="AD342" s="15">
        <v>3.9173796042617963E-3</v>
      </c>
      <c r="AE342" s="28">
        <v>2.2717097701149425</v>
      </c>
      <c r="AF342" s="6">
        <v>0.14575709042468091</v>
      </c>
      <c r="AG342" s="2"/>
      <c r="AH342" s="2"/>
    </row>
    <row r="343" spans="1:34" x14ac:dyDescent="0.2">
      <c r="E343" s="3"/>
    </row>
  </sheetData>
  <autoFilter ref="A1:V342" xr:uid="{00000000-0001-0000-0000-000000000000}"/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7F464-CDFF-4497-93C2-9980D8CA73EE}">
  <dimension ref="A1:AB343"/>
  <sheetViews>
    <sheetView workbookViewId="0">
      <selection sqref="A1:P1048576"/>
    </sheetView>
  </sheetViews>
  <sheetFormatPr defaultRowHeight="14.25" x14ac:dyDescent="0.2"/>
  <cols>
    <col min="1" max="1" width="7.625" style="6" customWidth="1"/>
    <col min="2" max="2" width="7.25" style="6" customWidth="1"/>
    <col min="3" max="3" width="9" style="7"/>
    <col min="4" max="4" width="9" style="10"/>
    <col min="5" max="6" width="9" style="7"/>
    <col min="7" max="8" width="7.5" style="6" customWidth="1"/>
    <col min="9" max="9" width="10.25" style="6" customWidth="1"/>
    <col min="10" max="10" width="9.375" style="6" bestFit="1" customWidth="1"/>
    <col min="11" max="11" width="9.125" style="6" bestFit="1" customWidth="1"/>
    <col min="12" max="12" width="13.125" style="6" customWidth="1"/>
    <col min="13" max="13" width="13.625" style="6" customWidth="1"/>
    <col min="14" max="14" width="12.625" style="6" customWidth="1"/>
    <col min="15" max="15" width="13.5" style="6" customWidth="1"/>
    <col min="16" max="16" width="9" style="6"/>
    <col min="22" max="22" width="10.375" bestFit="1" customWidth="1"/>
    <col min="23" max="23" width="9.375" bestFit="1" customWidth="1"/>
    <col min="24" max="24" width="10.375" bestFit="1" customWidth="1"/>
  </cols>
  <sheetData>
    <row r="1" spans="1:28" ht="13.5" customHeight="1" x14ac:dyDescent="0.2">
      <c r="C1" s="7" t="s">
        <v>108</v>
      </c>
      <c r="D1" s="7" t="s">
        <v>110</v>
      </c>
      <c r="E1" s="7" t="s">
        <v>112</v>
      </c>
      <c r="F1" s="7" t="s">
        <v>114</v>
      </c>
      <c r="G1" s="8" t="s">
        <v>44</v>
      </c>
      <c r="H1" s="8" t="s">
        <v>45</v>
      </c>
      <c r="I1" s="8" t="s">
        <v>46</v>
      </c>
      <c r="J1" s="6" t="s">
        <v>72</v>
      </c>
      <c r="K1" s="8" t="s">
        <v>73</v>
      </c>
      <c r="L1" s="8" t="s">
        <v>51</v>
      </c>
      <c r="M1" s="8" t="s">
        <v>52</v>
      </c>
      <c r="N1" s="8" t="s">
        <v>53</v>
      </c>
      <c r="O1" s="8" t="s">
        <v>80</v>
      </c>
      <c r="P1" s="8" t="s">
        <v>77</v>
      </c>
    </row>
    <row r="2" spans="1:28" x14ac:dyDescent="0.2">
      <c r="A2" s="9" t="s">
        <v>0</v>
      </c>
      <c r="B2" s="9" t="s">
        <v>1</v>
      </c>
      <c r="C2" s="7">
        <v>0.39648703653677903</v>
      </c>
      <c r="D2" s="10">
        <v>0.54404492174185104</v>
      </c>
      <c r="E2" s="7">
        <v>0.39676858588756603</v>
      </c>
      <c r="F2" s="7">
        <v>0.62492521394817502</v>
      </c>
      <c r="G2" s="11" t="s">
        <v>61</v>
      </c>
      <c r="H2" s="11" t="s">
        <v>70</v>
      </c>
      <c r="I2" s="11" t="s">
        <v>71</v>
      </c>
      <c r="J2" s="11" t="s">
        <v>67</v>
      </c>
      <c r="K2" s="11" t="s">
        <v>33</v>
      </c>
      <c r="L2" s="11" t="s">
        <v>74</v>
      </c>
      <c r="M2" s="11" t="s">
        <v>75</v>
      </c>
      <c r="N2" s="11" t="s">
        <v>76</v>
      </c>
      <c r="O2" s="11" t="s">
        <v>78</v>
      </c>
      <c r="P2" s="11" t="s">
        <v>79</v>
      </c>
      <c r="R2" t="s">
        <v>81</v>
      </c>
      <c r="S2" t="s">
        <v>82</v>
      </c>
      <c r="T2" t="s">
        <v>83</v>
      </c>
      <c r="U2" t="s">
        <v>84</v>
      </c>
      <c r="V2" t="s">
        <v>85</v>
      </c>
      <c r="W2" t="s">
        <v>86</v>
      </c>
      <c r="X2" t="s">
        <v>87</v>
      </c>
      <c r="Y2" t="s">
        <v>88</v>
      </c>
      <c r="Z2" t="s">
        <v>89</v>
      </c>
      <c r="AA2" t="s">
        <v>90</v>
      </c>
      <c r="AB2" t="s">
        <v>91</v>
      </c>
    </row>
    <row r="3" spans="1:28" x14ac:dyDescent="0.2">
      <c r="A3" s="12" t="s">
        <v>2</v>
      </c>
      <c r="B3" s="6">
        <v>2010</v>
      </c>
      <c r="C3" s="7">
        <v>0.20599401561335201</v>
      </c>
      <c r="D3" s="10">
        <v>0.15538746743530099</v>
      </c>
      <c r="E3" s="7">
        <v>0.13445578345016901</v>
      </c>
      <c r="F3" s="7">
        <v>0.43436059363892399</v>
      </c>
      <c r="G3" s="6">
        <v>1200</v>
      </c>
      <c r="H3" s="6">
        <v>21114</v>
      </c>
      <c r="I3" s="6">
        <v>5630</v>
      </c>
      <c r="J3" s="13">
        <v>108.92857142857143</v>
      </c>
      <c r="K3" s="13">
        <v>12.5</v>
      </c>
      <c r="L3" s="14">
        <v>2137</v>
      </c>
      <c r="M3" s="15">
        <v>0.24532741935483873</v>
      </c>
      <c r="N3" s="13">
        <v>1797.0238095238096</v>
      </c>
      <c r="O3" s="16">
        <v>1873</v>
      </c>
      <c r="P3" s="17">
        <v>10.400000000000006</v>
      </c>
      <c r="R3" t="s">
        <v>92</v>
      </c>
      <c r="S3">
        <v>341</v>
      </c>
      <c r="T3">
        <v>1078.182</v>
      </c>
      <c r="U3">
        <v>4.1669999999999998</v>
      </c>
      <c r="V3" s="4">
        <v>269.44200000000001</v>
      </c>
      <c r="W3" s="4">
        <v>215.27</v>
      </c>
      <c r="X3" s="4">
        <v>230.994</v>
      </c>
      <c r="Y3">
        <v>46341.084999999999</v>
      </c>
      <c r="Z3">
        <v>3.149</v>
      </c>
      <c r="AA3">
        <v>1.7709999999999999</v>
      </c>
      <c r="AB3">
        <v>0.79894653313396302</v>
      </c>
    </row>
    <row r="4" spans="1:28" x14ac:dyDescent="0.2">
      <c r="A4" s="12" t="s">
        <v>3</v>
      </c>
      <c r="B4" s="6">
        <v>2010</v>
      </c>
      <c r="C4" s="7">
        <v>0.148246731297904</v>
      </c>
      <c r="D4" s="10">
        <v>9.0011264414632294E-2</v>
      </c>
      <c r="E4" s="7">
        <v>5.3145185389727699E-2</v>
      </c>
      <c r="F4" s="7">
        <v>0.23657361335490501</v>
      </c>
      <c r="G4" s="6">
        <v>800</v>
      </c>
      <c r="H4" s="6">
        <v>14832</v>
      </c>
      <c r="I4" s="6">
        <v>396</v>
      </c>
      <c r="J4" s="13">
        <v>31.818181818181817</v>
      </c>
      <c r="K4" s="13">
        <v>3.6363636363636362</v>
      </c>
      <c r="L4" s="14">
        <v>391</v>
      </c>
      <c r="M4" s="15">
        <v>0.15003873873873874</v>
      </c>
      <c r="N4" s="13">
        <v>699.09090909090901</v>
      </c>
      <c r="O4" s="16">
        <v>1147</v>
      </c>
      <c r="P4" s="17">
        <v>14.400000000000006</v>
      </c>
      <c r="R4" t="s">
        <v>62</v>
      </c>
      <c r="S4">
        <v>341</v>
      </c>
      <c r="T4">
        <v>394371</v>
      </c>
      <c r="U4">
        <v>11974</v>
      </c>
      <c r="V4" s="4">
        <v>147438.22700000001</v>
      </c>
      <c r="W4" s="4">
        <v>79132.297000000006</v>
      </c>
      <c r="X4" s="4">
        <v>151986</v>
      </c>
      <c r="Y4">
        <v>6261920494.0059996</v>
      </c>
      <c r="Z4">
        <v>-0.45200000000000001</v>
      </c>
      <c r="AA4">
        <v>6.7000000000000004E-2</v>
      </c>
      <c r="AB4">
        <v>0.536714929216903</v>
      </c>
    </row>
    <row r="5" spans="1:28" x14ac:dyDescent="0.2">
      <c r="A5" s="12" t="s">
        <v>4</v>
      </c>
      <c r="B5" s="6">
        <v>2010</v>
      </c>
      <c r="C5" s="7">
        <v>0.15231017057252799</v>
      </c>
      <c r="D5" s="10">
        <v>0.116656424246047</v>
      </c>
      <c r="E5" s="7">
        <v>6.2166317598774702E-2</v>
      </c>
      <c r="F5" s="7">
        <v>0.258224917705832</v>
      </c>
      <c r="G5" s="6">
        <v>4900</v>
      </c>
      <c r="H5" s="6">
        <v>154344</v>
      </c>
      <c r="I5" s="6">
        <v>156.80000000000001</v>
      </c>
      <c r="J5" s="13">
        <v>16.368421052631579</v>
      </c>
      <c r="K5" s="13">
        <v>2.5263157894736841</v>
      </c>
      <c r="L5" s="14">
        <v>358</v>
      </c>
      <c r="M5" s="15">
        <v>0.13654105263157895</v>
      </c>
      <c r="N5" s="13">
        <v>78</v>
      </c>
      <c r="O5" s="16">
        <v>580.5</v>
      </c>
      <c r="P5" s="17">
        <v>9.2000000000000028</v>
      </c>
      <c r="R5" t="s">
        <v>63</v>
      </c>
      <c r="S5">
        <v>341</v>
      </c>
      <c r="T5">
        <v>13931</v>
      </c>
      <c r="U5">
        <v>85</v>
      </c>
      <c r="V5" s="4">
        <v>1978.125</v>
      </c>
      <c r="W5" s="4">
        <v>2207.5700000000002</v>
      </c>
      <c r="X5" s="4">
        <v>1213</v>
      </c>
      <c r="Y5">
        <v>4873364.01</v>
      </c>
      <c r="Z5">
        <v>6.9749999999999996</v>
      </c>
      <c r="AA5">
        <v>2.4500000000000002</v>
      </c>
      <c r="AB5">
        <v>1.1159908974845101</v>
      </c>
    </row>
    <row r="6" spans="1:28" x14ac:dyDescent="0.2">
      <c r="A6" s="12" t="s">
        <v>5</v>
      </c>
      <c r="B6" s="6">
        <v>2010</v>
      </c>
      <c r="C6" s="7">
        <v>0.110993711351761</v>
      </c>
      <c r="D6" s="10">
        <v>8.3178981846164894E-3</v>
      </c>
      <c r="E6" s="7">
        <v>4.5137962676708901E-2</v>
      </c>
      <c r="F6" s="7">
        <v>0.38810657022415102</v>
      </c>
      <c r="G6" s="6">
        <v>3800</v>
      </c>
      <c r="H6" s="6">
        <v>131644</v>
      </c>
      <c r="I6" s="6">
        <v>642.99009999999998</v>
      </c>
      <c r="J6" s="13">
        <v>27.733333333333334</v>
      </c>
      <c r="K6" s="13">
        <v>2.2000000000000002</v>
      </c>
      <c r="L6" s="14">
        <v>490</v>
      </c>
      <c r="M6" s="15">
        <v>0.13603453608247423</v>
      </c>
      <c r="N6" s="13">
        <v>93.6</v>
      </c>
      <c r="O6" s="16">
        <v>621.9</v>
      </c>
      <c r="P6" s="17">
        <v>10.799999999999997</v>
      </c>
      <c r="R6" t="s">
        <v>93</v>
      </c>
      <c r="S6">
        <v>341</v>
      </c>
      <c r="T6">
        <v>236.20699999999999</v>
      </c>
      <c r="U6">
        <v>0.83299999999999996</v>
      </c>
      <c r="V6" s="4">
        <v>26.324000000000002</v>
      </c>
      <c r="W6" s="4">
        <v>38.603000000000002</v>
      </c>
      <c r="X6" s="4">
        <v>15.353</v>
      </c>
      <c r="Y6">
        <v>1490.201</v>
      </c>
      <c r="Z6">
        <v>9.5939999999999994</v>
      </c>
      <c r="AA6">
        <v>3.044</v>
      </c>
      <c r="AB6">
        <v>1.46645538826049</v>
      </c>
    </row>
    <row r="7" spans="1:28" x14ac:dyDescent="0.2">
      <c r="A7" s="12" t="s">
        <v>6</v>
      </c>
      <c r="B7" s="6">
        <v>2010</v>
      </c>
      <c r="C7" s="7">
        <v>0.14878942828108499</v>
      </c>
      <c r="D7" s="10">
        <v>7.9582986978099096E-2</v>
      </c>
      <c r="E7" s="7">
        <v>8.97259923033778E-2</v>
      </c>
      <c r="F7" s="7">
        <v>0.29707515443249999</v>
      </c>
      <c r="G7" s="6">
        <v>8900</v>
      </c>
      <c r="H7" s="6">
        <v>157994</v>
      </c>
      <c r="I7" s="6">
        <v>377</v>
      </c>
      <c r="J7" s="13">
        <v>1.2818181818181817</v>
      </c>
      <c r="K7" s="13">
        <v>0.49090909090909091</v>
      </c>
      <c r="L7" s="14">
        <v>454</v>
      </c>
      <c r="M7" s="15">
        <v>0.12267747747747747</v>
      </c>
      <c r="N7" s="13">
        <v>7.5272727272727273</v>
      </c>
      <c r="O7" s="16">
        <v>996.2</v>
      </c>
      <c r="P7" s="17">
        <v>14.099999999999994</v>
      </c>
      <c r="R7" t="s">
        <v>33</v>
      </c>
      <c r="S7">
        <v>341</v>
      </c>
      <c r="T7">
        <v>17.241</v>
      </c>
      <c r="U7">
        <v>0.11700000000000001</v>
      </c>
      <c r="V7" s="4">
        <v>4.46</v>
      </c>
      <c r="W7" s="4">
        <v>3.7570000000000001</v>
      </c>
      <c r="X7" s="4">
        <v>3.5880000000000001</v>
      </c>
      <c r="Y7">
        <v>14.113</v>
      </c>
      <c r="Z7">
        <v>2.7949999999999999</v>
      </c>
      <c r="AA7">
        <v>1.6160000000000001</v>
      </c>
      <c r="AB7">
        <v>0.84233815753561403</v>
      </c>
    </row>
    <row r="8" spans="1:28" x14ac:dyDescent="0.2">
      <c r="A8" s="12" t="s">
        <v>7</v>
      </c>
      <c r="B8" s="6">
        <v>2010</v>
      </c>
      <c r="C8" s="7">
        <v>0.10883143944557699</v>
      </c>
      <c r="D8" s="10">
        <v>5.8587515743765597E-2</v>
      </c>
      <c r="E8" s="7">
        <v>3.4256368502427199E-2</v>
      </c>
      <c r="F8" s="7">
        <v>0.243593703990517</v>
      </c>
      <c r="G8" s="6">
        <v>4300</v>
      </c>
      <c r="H8" s="6">
        <v>101545</v>
      </c>
      <c r="I8" s="6">
        <v>754</v>
      </c>
      <c r="J8" s="13">
        <v>7.9333333333333336</v>
      </c>
      <c r="K8" s="13">
        <v>3.2666666666666702</v>
      </c>
      <c r="L8" s="14">
        <v>666</v>
      </c>
      <c r="M8" s="15">
        <v>0.16331739961759084</v>
      </c>
      <c r="N8" s="13">
        <v>162.19999999999999</v>
      </c>
      <c r="O8" s="16">
        <v>763.6</v>
      </c>
      <c r="P8" s="17">
        <v>10.299999999999997</v>
      </c>
      <c r="R8" t="s">
        <v>94</v>
      </c>
      <c r="S8">
        <v>341</v>
      </c>
      <c r="T8">
        <v>4868</v>
      </c>
      <c r="U8">
        <v>6</v>
      </c>
      <c r="V8" s="4">
        <v>844.94100000000003</v>
      </c>
      <c r="W8" s="4">
        <v>788.90200000000004</v>
      </c>
      <c r="X8" s="4">
        <v>534</v>
      </c>
      <c r="Y8">
        <v>622366.56700000004</v>
      </c>
      <c r="Z8">
        <v>2.718</v>
      </c>
      <c r="AA8">
        <v>1.4039999999999999</v>
      </c>
      <c r="AB8">
        <v>0.93367679151826699</v>
      </c>
    </row>
    <row r="9" spans="1:28" x14ac:dyDescent="0.2">
      <c r="A9" s="12" t="s">
        <v>8</v>
      </c>
      <c r="B9" s="6">
        <v>2010</v>
      </c>
      <c r="C9" s="7">
        <v>0.13700434114510099</v>
      </c>
      <c r="D9" s="10">
        <v>3.4818329913114697E-2</v>
      </c>
      <c r="E9" s="7">
        <v>3.2545784287407398E-2</v>
      </c>
      <c r="F9" s="7">
        <v>0.219610460575245</v>
      </c>
      <c r="G9" s="6">
        <v>4000</v>
      </c>
      <c r="H9" s="6">
        <v>90437</v>
      </c>
      <c r="I9" s="6">
        <v>296</v>
      </c>
      <c r="J9" s="13">
        <v>3.8333333333333335</v>
      </c>
      <c r="K9" s="13">
        <v>2.7777777777777777</v>
      </c>
      <c r="L9" s="14">
        <v>209</v>
      </c>
      <c r="M9" s="15">
        <v>0.1181288209606987</v>
      </c>
      <c r="N9" s="13">
        <v>43.222222222222221</v>
      </c>
      <c r="O9" s="16">
        <v>580.29999999999995</v>
      </c>
      <c r="P9" s="17">
        <v>10.400000000000006</v>
      </c>
      <c r="R9" t="s">
        <v>95</v>
      </c>
      <c r="S9">
        <v>341</v>
      </c>
      <c r="T9">
        <v>0.47699999999999998</v>
      </c>
      <c r="U9">
        <v>6.7000000000000004E-2</v>
      </c>
      <c r="V9" s="4">
        <v>0.16900000000000001</v>
      </c>
      <c r="W9" s="4">
        <v>7.3999999999999996E-2</v>
      </c>
      <c r="X9" s="4">
        <v>0.14599999999999999</v>
      </c>
      <c r="Y9">
        <v>6.0000000000000001E-3</v>
      </c>
      <c r="Z9">
        <v>3.15</v>
      </c>
      <c r="AA9">
        <v>1.764</v>
      </c>
      <c r="AB9">
        <v>0.43862574472089699</v>
      </c>
    </row>
    <row r="10" spans="1:28" x14ac:dyDescent="0.2">
      <c r="A10" s="12" t="s">
        <v>9</v>
      </c>
      <c r="B10" s="6">
        <v>2010</v>
      </c>
      <c r="C10" s="7">
        <v>0.3125438386851</v>
      </c>
      <c r="D10" s="10">
        <v>0.63709986723909395</v>
      </c>
      <c r="E10" s="7">
        <v>0.46829343232251802</v>
      </c>
      <c r="F10" s="7">
        <v>0.71884962737168701</v>
      </c>
      <c r="G10" s="6">
        <v>5800</v>
      </c>
      <c r="H10" s="6">
        <v>151945</v>
      </c>
      <c r="I10" s="6">
        <v>851</v>
      </c>
      <c r="J10" s="13">
        <v>1.2173913043478262</v>
      </c>
      <c r="K10" s="13">
        <v>1.9130434782608696</v>
      </c>
      <c r="L10" s="14">
        <v>237</v>
      </c>
      <c r="M10" s="15">
        <v>0.1172090909090909</v>
      </c>
      <c r="N10" s="13">
        <v>18.782608695652176</v>
      </c>
      <c r="O10" s="16">
        <v>473</v>
      </c>
      <c r="P10" s="17">
        <v>11.700000000000003</v>
      </c>
      <c r="R10" t="s">
        <v>96</v>
      </c>
      <c r="S10">
        <v>341</v>
      </c>
      <c r="T10">
        <v>4875.8620000000001</v>
      </c>
      <c r="U10">
        <v>0.38300000000000001</v>
      </c>
      <c r="V10" s="4">
        <v>353.952</v>
      </c>
      <c r="W10" s="4">
        <v>646.48199999999997</v>
      </c>
      <c r="X10" s="4">
        <v>136.733</v>
      </c>
      <c r="Y10">
        <v>417938.75799999997</v>
      </c>
      <c r="Z10">
        <v>18.414000000000001</v>
      </c>
      <c r="AA10">
        <v>3.9649999999999999</v>
      </c>
      <c r="AB10">
        <v>1.82646903579775</v>
      </c>
    </row>
    <row r="11" spans="1:28" x14ac:dyDescent="0.2">
      <c r="A11" s="12" t="s">
        <v>10</v>
      </c>
      <c r="B11" s="6">
        <v>2010</v>
      </c>
      <c r="C11" s="7">
        <v>0.139526214250354</v>
      </c>
      <c r="D11" s="10">
        <v>0.15294146153041199</v>
      </c>
      <c r="E11" s="7">
        <v>0.187302164345927</v>
      </c>
      <c r="F11" s="7">
        <v>0.46990759362142098</v>
      </c>
      <c r="G11" s="6">
        <v>400</v>
      </c>
      <c r="H11" s="6">
        <v>11974</v>
      </c>
      <c r="I11" s="6">
        <v>3642</v>
      </c>
      <c r="J11" s="13">
        <v>110.3448275862069</v>
      </c>
      <c r="K11" s="13">
        <v>17.241379310344829</v>
      </c>
      <c r="L11" s="14">
        <v>1279</v>
      </c>
      <c r="M11" s="15">
        <v>0.38192928942807625</v>
      </c>
      <c r="N11" s="13">
        <v>2389.6551724137935</v>
      </c>
      <c r="O11" s="16">
        <v>2195.4</v>
      </c>
      <c r="P11" s="17">
        <v>10.200000000000003</v>
      </c>
      <c r="R11" t="s">
        <v>97</v>
      </c>
      <c r="S11">
        <v>341</v>
      </c>
      <c r="T11">
        <v>3008.5</v>
      </c>
      <c r="U11">
        <v>70.5</v>
      </c>
      <c r="V11" s="4">
        <v>810.31</v>
      </c>
      <c r="W11" s="4">
        <v>500.24</v>
      </c>
      <c r="X11" s="4">
        <v>663</v>
      </c>
      <c r="Y11">
        <v>250239.92199999999</v>
      </c>
      <c r="Z11">
        <v>4.609</v>
      </c>
      <c r="AA11">
        <v>2.0449999999999999</v>
      </c>
      <c r="AB11">
        <v>0.61734405773865197</v>
      </c>
    </row>
    <row r="12" spans="1:28" x14ac:dyDescent="0.2">
      <c r="A12" s="12" t="s">
        <v>11</v>
      </c>
      <c r="B12" s="6">
        <v>2010</v>
      </c>
      <c r="C12" s="7">
        <v>0.152908478521525</v>
      </c>
      <c r="D12" s="10">
        <v>0.23721819506125599</v>
      </c>
      <c r="E12" s="7">
        <v>0.144371532370587</v>
      </c>
      <c r="F12" s="7">
        <v>0.48008511581664298</v>
      </c>
      <c r="G12" s="6">
        <v>1900</v>
      </c>
      <c r="H12" s="6">
        <v>150307</v>
      </c>
      <c r="I12" s="6">
        <v>476</v>
      </c>
      <c r="J12" s="13">
        <v>26</v>
      </c>
      <c r="K12" s="13">
        <v>4.4000000000000004</v>
      </c>
      <c r="L12" s="14">
        <v>1555</v>
      </c>
      <c r="M12" s="15">
        <v>0.20552947019867548</v>
      </c>
      <c r="N12" s="13">
        <v>440.6</v>
      </c>
      <c r="O12" s="16">
        <v>1301.5</v>
      </c>
      <c r="P12" s="17">
        <v>12.700000000000003</v>
      </c>
      <c r="R12" t="s">
        <v>79</v>
      </c>
      <c r="S12">
        <v>341</v>
      </c>
      <c r="T12">
        <v>17.2</v>
      </c>
      <c r="U12">
        <v>-5.4</v>
      </c>
      <c r="V12" s="4">
        <v>8.3390000000000004</v>
      </c>
      <c r="W12" s="4">
        <v>3.1619999999999999</v>
      </c>
      <c r="X12" s="4">
        <v>8.1</v>
      </c>
      <c r="Y12">
        <v>9.9979999999999993</v>
      </c>
      <c r="Z12">
        <v>0.82699999999999996</v>
      </c>
      <c r="AA12">
        <v>-0.24399999999999999</v>
      </c>
      <c r="AB12">
        <v>0.37917261882484798</v>
      </c>
    </row>
    <row r="13" spans="1:28" x14ac:dyDescent="0.2">
      <c r="A13" s="12" t="s">
        <v>12</v>
      </c>
      <c r="B13" s="6">
        <v>2010</v>
      </c>
      <c r="C13" s="7">
        <v>0.138098064745074</v>
      </c>
      <c r="D13" s="10">
        <v>0.11639875979082399</v>
      </c>
      <c r="E13" s="7">
        <v>6.8365092262589897E-2</v>
      </c>
      <c r="F13" s="7">
        <v>0.32636539168605699</v>
      </c>
      <c r="G13" s="6">
        <v>1800</v>
      </c>
      <c r="H13" s="6">
        <v>110177</v>
      </c>
      <c r="I13" s="6">
        <v>1520</v>
      </c>
      <c r="J13" s="13">
        <v>31.8</v>
      </c>
      <c r="K13" s="13">
        <v>8</v>
      </c>
      <c r="L13" s="14">
        <v>1003</v>
      </c>
      <c r="M13" s="15">
        <v>0.2232779792746114</v>
      </c>
      <c r="N13" s="13">
        <v>286.7</v>
      </c>
      <c r="O13" s="16">
        <v>1352</v>
      </c>
      <c r="P13" s="17">
        <v>11.900000000000006</v>
      </c>
      <c r="R13" t="s">
        <v>98</v>
      </c>
      <c r="S13">
        <v>341</v>
      </c>
      <c r="T13">
        <v>0.85899999999999999</v>
      </c>
      <c r="U13">
        <v>0.113</v>
      </c>
      <c r="V13">
        <v>0.44400000000000001</v>
      </c>
      <c r="W13">
        <v>0.157</v>
      </c>
      <c r="X13">
        <v>0.44500000000000001</v>
      </c>
      <c r="Y13">
        <v>2.5000000000000001E-2</v>
      </c>
      <c r="Z13">
        <v>-0.33400000000000002</v>
      </c>
      <c r="AA13">
        <v>8.5999999999999993E-2</v>
      </c>
      <c r="AB13">
        <v>0.35309499417120999</v>
      </c>
    </row>
    <row r="14" spans="1:28" x14ac:dyDescent="0.2">
      <c r="A14" s="12" t="s">
        <v>13</v>
      </c>
      <c r="B14" s="6">
        <v>2010</v>
      </c>
      <c r="C14" s="7">
        <v>0.135125782678578</v>
      </c>
      <c r="D14" s="10">
        <v>0.13487904049712901</v>
      </c>
      <c r="E14" s="7">
        <v>8.7446274878168195E-2</v>
      </c>
      <c r="F14" s="7">
        <v>0.44135208272466397</v>
      </c>
      <c r="G14" s="6">
        <v>2900</v>
      </c>
      <c r="H14" s="6">
        <v>149382</v>
      </c>
      <c r="I14" s="6">
        <v>208</v>
      </c>
      <c r="J14" s="13">
        <v>10.923076923076923</v>
      </c>
      <c r="K14" s="13">
        <v>4.7692307692307692</v>
      </c>
      <c r="L14" s="14">
        <v>593</v>
      </c>
      <c r="M14" s="15">
        <v>0.1277306074766355</v>
      </c>
      <c r="N14" s="13">
        <v>121.76923076923077</v>
      </c>
      <c r="O14" s="16">
        <v>782.9</v>
      </c>
      <c r="P14" s="17">
        <v>14.299999999999997</v>
      </c>
    </row>
    <row r="15" spans="1:28" ht="15" customHeight="1" x14ac:dyDescent="0.2">
      <c r="A15" s="12" t="s">
        <v>14</v>
      </c>
      <c r="B15" s="6">
        <v>2010</v>
      </c>
      <c r="C15" s="7">
        <v>0.119652784605767</v>
      </c>
      <c r="D15" s="10">
        <v>0.114103076032635</v>
      </c>
      <c r="E15" s="7">
        <v>4.01890954106E-2</v>
      </c>
      <c r="F15" s="7">
        <v>0.30194051017340201</v>
      </c>
      <c r="G15" s="6">
        <v>2100</v>
      </c>
      <c r="H15" s="6">
        <v>91015</v>
      </c>
      <c r="I15" s="6">
        <v>1356.1</v>
      </c>
      <c r="J15" s="13">
        <v>18</v>
      </c>
      <c r="K15" s="13">
        <v>4.666666666666667</v>
      </c>
      <c r="L15" s="14">
        <v>552</v>
      </c>
      <c r="M15" s="15">
        <v>0.1807101727447217</v>
      </c>
      <c r="N15" s="13">
        <v>145.25</v>
      </c>
      <c r="O15" s="16">
        <v>1180.7</v>
      </c>
      <c r="P15" s="17">
        <v>13.900000000000006</v>
      </c>
      <c r="R15" t="s">
        <v>99</v>
      </c>
    </row>
    <row r="16" spans="1:28" x14ac:dyDescent="0.2">
      <c r="A16" s="12" t="s">
        <v>15</v>
      </c>
      <c r="B16" s="6">
        <v>2010</v>
      </c>
      <c r="C16" s="7">
        <v>0.22542993015464999</v>
      </c>
      <c r="D16" s="10">
        <v>0.15961837764824699</v>
      </c>
      <c r="E16" s="7">
        <v>0.263074904258356</v>
      </c>
      <c r="F16" s="7">
        <v>0.30698671202788103</v>
      </c>
      <c r="G16" s="6">
        <v>2800</v>
      </c>
      <c r="H16" s="6">
        <v>140597</v>
      </c>
      <c r="I16" s="6">
        <v>186</v>
      </c>
      <c r="J16" s="13">
        <v>8.625</v>
      </c>
      <c r="K16" s="13">
        <v>5</v>
      </c>
      <c r="L16" s="14">
        <v>353</v>
      </c>
      <c r="M16" s="15">
        <v>0.11125868421052632</v>
      </c>
      <c r="N16" s="13">
        <v>46.125</v>
      </c>
      <c r="O16" s="16">
        <v>706.1</v>
      </c>
      <c r="P16" s="17">
        <v>14</v>
      </c>
      <c r="R16" t="s">
        <v>100</v>
      </c>
      <c r="S16" t="s">
        <v>101</v>
      </c>
      <c r="T16" t="s">
        <v>87</v>
      </c>
      <c r="U16" t="s">
        <v>102</v>
      </c>
      <c r="V16" t="s">
        <v>103</v>
      </c>
      <c r="W16" t="s">
        <v>104</v>
      </c>
    </row>
    <row r="17" spans="1:28" x14ac:dyDescent="0.2">
      <c r="A17" s="12" t="s">
        <v>16</v>
      </c>
      <c r="B17" s="6">
        <v>2010</v>
      </c>
      <c r="C17" s="7">
        <v>0.24927534229314199</v>
      </c>
      <c r="D17" s="10">
        <v>0.138605255425199</v>
      </c>
      <c r="E17" s="7">
        <v>0.12295864315709</v>
      </c>
      <c r="F17" s="7">
        <v>0.30273782337316502</v>
      </c>
      <c r="G17" s="6">
        <v>3800</v>
      </c>
      <c r="H17" s="6">
        <v>229859</v>
      </c>
      <c r="I17" s="6">
        <v>1175.886</v>
      </c>
      <c r="J17" s="13">
        <v>15.733333333333333</v>
      </c>
      <c r="K17" s="13">
        <v>6.333333333333333</v>
      </c>
      <c r="L17" s="14">
        <v>3133</v>
      </c>
      <c r="M17" s="15">
        <v>0.16539628886659982</v>
      </c>
      <c r="N17" s="13">
        <v>459.66666666666669</v>
      </c>
      <c r="O17" s="16">
        <v>795.2</v>
      </c>
      <c r="P17" s="17">
        <v>10.400000000000006</v>
      </c>
      <c r="R17" t="s">
        <v>98</v>
      </c>
      <c r="S17" s="5">
        <v>2.0289999999999999</v>
      </c>
      <c r="T17">
        <v>0.44500000000000001</v>
      </c>
      <c r="U17">
        <v>0.94799999999999995</v>
      </c>
      <c r="V17">
        <v>3232.6529999999998</v>
      </c>
      <c r="W17" t="s">
        <v>105</v>
      </c>
    </row>
    <row r="18" spans="1:28" x14ac:dyDescent="0.2">
      <c r="A18" s="12" t="s">
        <v>17</v>
      </c>
      <c r="B18" s="6">
        <v>2010</v>
      </c>
      <c r="C18" s="7">
        <v>0.18471057141712399</v>
      </c>
      <c r="D18" s="10">
        <v>7.4684632186807307E-2</v>
      </c>
      <c r="E18" s="7">
        <v>8.2590707225208296E-2</v>
      </c>
      <c r="F18" s="7">
        <v>0.29126156047303497</v>
      </c>
      <c r="G18" s="6">
        <v>4300</v>
      </c>
      <c r="H18" s="6">
        <v>245089</v>
      </c>
      <c r="I18" s="6">
        <v>1489</v>
      </c>
      <c r="J18" s="13">
        <v>18.75</v>
      </c>
      <c r="K18" s="13">
        <v>4.75</v>
      </c>
      <c r="L18" s="14">
        <v>1373</v>
      </c>
      <c r="M18" s="15">
        <v>0.10708297180043384</v>
      </c>
      <c r="N18" s="13">
        <v>275.9375</v>
      </c>
      <c r="O18" s="16">
        <v>740.8</v>
      </c>
      <c r="P18" s="17">
        <v>12.400000000000006</v>
      </c>
      <c r="R18" t="s">
        <v>92</v>
      </c>
      <c r="S18" s="5">
        <v>6.85</v>
      </c>
      <c r="T18">
        <v>230.994</v>
      </c>
    </row>
    <row r="19" spans="1:28" x14ac:dyDescent="0.2">
      <c r="A19" s="12" t="s">
        <v>18</v>
      </c>
      <c r="B19" s="6">
        <v>2010</v>
      </c>
      <c r="C19" s="7">
        <v>0.183065859354481</v>
      </c>
      <c r="D19" s="10">
        <v>9.1409092641548506E-2</v>
      </c>
      <c r="E19" s="7">
        <v>7.0680951320613306E-2</v>
      </c>
      <c r="F19" s="7">
        <v>0.33713231008968603</v>
      </c>
      <c r="G19" s="6">
        <v>3400</v>
      </c>
      <c r="H19" s="6">
        <v>206211</v>
      </c>
      <c r="I19" s="6">
        <v>885.4</v>
      </c>
      <c r="J19" s="13">
        <v>9.7777777777777786</v>
      </c>
      <c r="K19" s="13">
        <v>2.7222222222222223</v>
      </c>
      <c r="L19" s="14">
        <v>882</v>
      </c>
      <c r="M19" s="15">
        <v>0.12081631878557875</v>
      </c>
      <c r="N19" s="13">
        <v>126.88888888888889</v>
      </c>
      <c r="O19" s="16">
        <v>655.9</v>
      </c>
      <c r="P19" s="17">
        <v>14.700000000000003</v>
      </c>
      <c r="R19" t="s">
        <v>62</v>
      </c>
      <c r="S19" s="5">
        <v>11</v>
      </c>
      <c r="T19">
        <v>151986</v>
      </c>
    </row>
    <row r="20" spans="1:28" x14ac:dyDescent="0.2">
      <c r="A20" s="12" t="s">
        <v>19</v>
      </c>
      <c r="B20" s="6">
        <v>2010</v>
      </c>
      <c r="C20" s="7">
        <v>0.410977115092232</v>
      </c>
      <c r="D20" s="10">
        <v>7.4198872183018197E-2</v>
      </c>
      <c r="E20" s="7">
        <v>0.220136703002143</v>
      </c>
      <c r="F20" s="7">
        <v>0.54220935702567397</v>
      </c>
      <c r="G20" s="6">
        <v>3700</v>
      </c>
      <c r="H20" s="6">
        <v>227998</v>
      </c>
      <c r="I20" s="6">
        <v>606</v>
      </c>
      <c r="J20" s="13">
        <v>6.9523809523809526</v>
      </c>
      <c r="K20" s="13">
        <v>4.0476190476190474</v>
      </c>
      <c r="L20" s="14">
        <v>534</v>
      </c>
      <c r="M20" s="15">
        <v>0.15639612518628912</v>
      </c>
      <c r="N20" s="13">
        <v>84.904761904761898</v>
      </c>
      <c r="O20" s="16">
        <v>813.4</v>
      </c>
      <c r="P20" s="17">
        <v>14.599999999999994</v>
      </c>
      <c r="R20" t="s">
        <v>63</v>
      </c>
      <c r="S20" s="5">
        <v>9.4629999999999992</v>
      </c>
      <c r="T20">
        <v>1213</v>
      </c>
    </row>
    <row r="21" spans="1:28" x14ac:dyDescent="0.2">
      <c r="A21" s="12" t="s">
        <v>20</v>
      </c>
      <c r="B21" s="6">
        <v>2010</v>
      </c>
      <c r="C21" s="7">
        <v>0.12579006023603401</v>
      </c>
      <c r="D21" s="10">
        <v>3.0291068922471201E-2</v>
      </c>
      <c r="E21" s="7">
        <v>3.3205903296988103E-2</v>
      </c>
      <c r="F21" s="7">
        <v>0.31288579394618299</v>
      </c>
      <c r="G21" s="6">
        <v>2700</v>
      </c>
      <c r="H21" s="6">
        <v>190144</v>
      </c>
      <c r="I21" s="6">
        <v>7628</v>
      </c>
      <c r="J21" s="13">
        <v>11.055555555555555</v>
      </c>
      <c r="K21" s="13">
        <v>2.5</v>
      </c>
      <c r="L21" s="14">
        <v>2292</v>
      </c>
      <c r="M21" s="15">
        <v>0.24598399258343634</v>
      </c>
      <c r="N21" s="13">
        <v>256.27777777777777</v>
      </c>
      <c r="O21" s="16">
        <v>1550.6</v>
      </c>
      <c r="P21" s="17">
        <v>12.5</v>
      </c>
      <c r="R21" t="s">
        <v>93</v>
      </c>
      <c r="S21" s="5">
        <v>4.6719999999999997</v>
      </c>
      <c r="T21">
        <v>15.353</v>
      </c>
    </row>
    <row r="22" spans="1:28" x14ac:dyDescent="0.2">
      <c r="A22" s="12" t="s">
        <v>21</v>
      </c>
      <c r="B22" s="6">
        <v>2010</v>
      </c>
      <c r="C22" s="7">
        <v>0.110043180792393</v>
      </c>
      <c r="D22" s="10">
        <v>0.10743276920969</v>
      </c>
      <c r="E22" s="7">
        <v>7.8263095231337496E-2</v>
      </c>
      <c r="F22" s="7">
        <v>0.25972661391324697</v>
      </c>
      <c r="G22" s="6">
        <v>3200</v>
      </c>
      <c r="H22" s="6">
        <v>101782</v>
      </c>
      <c r="I22" s="6">
        <v>1201</v>
      </c>
      <c r="J22" s="13">
        <v>3.6086956521739131</v>
      </c>
      <c r="K22" s="13">
        <v>1.3043478260869565</v>
      </c>
      <c r="L22" s="14">
        <v>192</v>
      </c>
      <c r="M22" s="15">
        <v>0.12130925449871466</v>
      </c>
      <c r="N22" s="13">
        <v>33.086956521739133</v>
      </c>
      <c r="O22" s="16">
        <v>789.2</v>
      </c>
      <c r="P22" s="17">
        <v>11.700000000000003</v>
      </c>
      <c r="R22" t="s">
        <v>33</v>
      </c>
      <c r="S22" s="5">
        <v>3.1579999999999999</v>
      </c>
      <c r="T22">
        <v>3.5880000000000001</v>
      </c>
    </row>
    <row r="23" spans="1:28" x14ac:dyDescent="0.2">
      <c r="A23" s="12" t="s">
        <v>22</v>
      </c>
      <c r="B23" s="6">
        <v>2010</v>
      </c>
      <c r="C23" s="7">
        <v>0.12554173858676401</v>
      </c>
      <c r="D23" s="10">
        <v>0.102194141951718</v>
      </c>
      <c r="E23" s="7">
        <v>8.9348622258036595E-2</v>
      </c>
      <c r="F23" s="7">
        <v>0.38851791775418199</v>
      </c>
      <c r="G23" s="6">
        <v>700</v>
      </c>
      <c r="H23" s="6">
        <v>21236</v>
      </c>
      <c r="I23" s="6">
        <v>1489</v>
      </c>
      <c r="J23" s="13">
        <v>15.882352941176471</v>
      </c>
      <c r="K23" s="13">
        <v>3.5294117647058822</v>
      </c>
      <c r="L23" s="14">
        <v>101</v>
      </c>
      <c r="M23" s="15">
        <v>0.24650353697749194</v>
      </c>
      <c r="N23" s="13">
        <v>85.588235294117652</v>
      </c>
      <c r="O23" s="16">
        <v>523</v>
      </c>
      <c r="P23" s="17">
        <v>16</v>
      </c>
      <c r="R23" t="s">
        <v>94</v>
      </c>
      <c r="S23" s="5">
        <v>8.3049999999999997</v>
      </c>
      <c r="T23">
        <v>534</v>
      </c>
    </row>
    <row r="24" spans="1:28" x14ac:dyDescent="0.2">
      <c r="A24" s="12" t="s">
        <v>23</v>
      </c>
      <c r="B24" s="6">
        <v>2010</v>
      </c>
      <c r="C24" s="7">
        <v>0.233685798833032</v>
      </c>
      <c r="D24" s="10">
        <v>3.6436880988284397E-2</v>
      </c>
      <c r="E24" s="7">
        <v>7.9559771780502206E-2</v>
      </c>
      <c r="F24" s="7">
        <v>0.33306120620436303</v>
      </c>
      <c r="G24" s="6">
        <v>1400</v>
      </c>
      <c r="H24" s="6">
        <v>116949</v>
      </c>
      <c r="I24" s="6">
        <v>739</v>
      </c>
      <c r="J24" s="13">
        <v>7.7764277035236935</v>
      </c>
      <c r="K24" s="13">
        <v>4.4957472660996354</v>
      </c>
      <c r="L24" s="14">
        <v>554</v>
      </c>
      <c r="M24" s="15">
        <v>0.18380035842293907</v>
      </c>
      <c r="N24" s="13">
        <v>151.15431348724178</v>
      </c>
      <c r="O24" s="16">
        <v>935.6</v>
      </c>
      <c r="P24" s="17">
        <v>17.200000000000003</v>
      </c>
      <c r="R24" t="s">
        <v>95</v>
      </c>
      <c r="S24" s="5">
        <v>1.0409999999999999</v>
      </c>
      <c r="T24">
        <v>0.14599999999999999</v>
      </c>
    </row>
    <row r="25" spans="1:28" x14ac:dyDescent="0.2">
      <c r="A25" s="12" t="s">
        <v>24</v>
      </c>
      <c r="B25" s="6">
        <v>2010</v>
      </c>
      <c r="C25" s="7">
        <v>0.12681734223048299</v>
      </c>
      <c r="D25" s="10">
        <v>7.8672170390109403E-2</v>
      </c>
      <c r="E25" s="7">
        <v>1.7760987293514299E-2</v>
      </c>
      <c r="F25" s="7">
        <v>0.31090879103906999</v>
      </c>
      <c r="G25" s="6">
        <v>3500</v>
      </c>
      <c r="H25" s="6">
        <v>266082</v>
      </c>
      <c r="I25" s="6">
        <v>2182</v>
      </c>
      <c r="J25" s="13">
        <v>5.958333333333333</v>
      </c>
      <c r="K25" s="13">
        <v>1.2708333333333333</v>
      </c>
      <c r="L25" s="14">
        <v>878</v>
      </c>
      <c r="M25" s="15">
        <v>0.1430691131498471</v>
      </c>
      <c r="N25" s="13">
        <v>38.895833333333336</v>
      </c>
      <c r="O25" s="16">
        <v>789.6</v>
      </c>
      <c r="P25" s="17">
        <v>15.099999999999994</v>
      </c>
      <c r="R25" t="s">
        <v>96</v>
      </c>
      <c r="S25" s="5">
        <v>6.39</v>
      </c>
      <c r="T25">
        <v>136.733</v>
      </c>
    </row>
    <row r="26" spans="1:28" x14ac:dyDescent="0.2">
      <c r="A26" s="12" t="s">
        <v>25</v>
      </c>
      <c r="B26" s="6">
        <v>2010</v>
      </c>
      <c r="C26" s="7">
        <v>0.148695751916709</v>
      </c>
      <c r="D26" s="10">
        <v>3.74814276696901E-2</v>
      </c>
      <c r="E26" s="7">
        <v>3.09966072337318E-2</v>
      </c>
      <c r="F26" s="7">
        <v>0.28757547218511298</v>
      </c>
      <c r="G26" s="6">
        <v>2000</v>
      </c>
      <c r="H26" s="6">
        <v>151644</v>
      </c>
      <c r="I26" s="6">
        <v>637.59</v>
      </c>
      <c r="J26" s="13">
        <v>9.3529411764705888</v>
      </c>
      <c r="K26" s="13">
        <v>3</v>
      </c>
      <c r="L26" s="14">
        <v>134</v>
      </c>
      <c r="M26" s="15">
        <v>8.7730769230769237E-2</v>
      </c>
      <c r="N26" s="13">
        <v>29.058823529411764</v>
      </c>
      <c r="O26" s="16">
        <v>760.5</v>
      </c>
      <c r="P26" s="17">
        <v>12.799999999999997</v>
      </c>
      <c r="R26" t="s">
        <v>97</v>
      </c>
      <c r="S26" s="5">
        <v>8.8149999999999995</v>
      </c>
      <c r="T26">
        <v>663</v>
      </c>
    </row>
    <row r="27" spans="1:28" x14ac:dyDescent="0.2">
      <c r="A27" s="12" t="s">
        <v>26</v>
      </c>
      <c r="B27" s="6">
        <v>2010</v>
      </c>
      <c r="C27" s="7">
        <v>2.9225470878327602E-2</v>
      </c>
      <c r="D27" s="10">
        <v>2.1648187749838098E-6</v>
      </c>
      <c r="E27" s="7">
        <v>1.0774161581893199E-2</v>
      </c>
      <c r="F27" s="7">
        <v>0.166128746224281</v>
      </c>
      <c r="G27" s="6">
        <v>2500</v>
      </c>
      <c r="H27" s="6">
        <v>209231</v>
      </c>
      <c r="I27" s="6">
        <v>753.75</v>
      </c>
      <c r="J27" s="13">
        <v>4.6578947368421053</v>
      </c>
      <c r="K27" s="13">
        <v>1.5263157894736843</v>
      </c>
      <c r="L27" s="14">
        <v>180</v>
      </c>
      <c r="M27" s="15">
        <v>0.11972364066193852</v>
      </c>
      <c r="N27" s="13">
        <v>24.868421052631579</v>
      </c>
      <c r="O27" s="16">
        <v>691.4</v>
      </c>
      <c r="P27" s="17">
        <v>12.299999999999997</v>
      </c>
      <c r="R27" t="s">
        <v>79</v>
      </c>
      <c r="S27" s="5">
        <v>4.2759999999999998</v>
      </c>
      <c r="T27">
        <v>8.1</v>
      </c>
    </row>
    <row r="28" spans="1:28" ht="14.25" customHeight="1" x14ac:dyDescent="0.2">
      <c r="A28" s="12" t="s">
        <v>27</v>
      </c>
      <c r="B28" s="6">
        <v>2010</v>
      </c>
      <c r="C28" s="7">
        <v>0.15603198993386599</v>
      </c>
      <c r="D28" s="10">
        <v>8.0532898436295894E-2</v>
      </c>
      <c r="E28" s="7">
        <v>6.9337698333182304E-2</v>
      </c>
      <c r="F28" s="7">
        <v>0.34197048938921498</v>
      </c>
      <c r="G28" s="6">
        <v>500</v>
      </c>
      <c r="H28" s="6">
        <v>60810</v>
      </c>
      <c r="I28" s="6">
        <v>154.04</v>
      </c>
      <c r="J28" s="13">
        <v>0.83333333333333337</v>
      </c>
      <c r="K28" s="13">
        <v>0.11666666666666667</v>
      </c>
      <c r="L28" s="14">
        <v>6</v>
      </c>
      <c r="M28" s="15">
        <v>9.7919999999999993E-2</v>
      </c>
      <c r="N28" s="13">
        <v>0.38333333333333336</v>
      </c>
      <c r="O28" s="16">
        <v>279.7</v>
      </c>
      <c r="P28" s="17">
        <v>12.299999999999997</v>
      </c>
      <c r="R28" t="s">
        <v>106</v>
      </c>
    </row>
    <row r="29" spans="1:28" x14ac:dyDescent="0.2">
      <c r="A29" s="12" t="s">
        <v>28</v>
      </c>
      <c r="B29" s="6">
        <v>2010</v>
      </c>
      <c r="C29" s="7">
        <v>7.43423687928602E-2</v>
      </c>
      <c r="D29" s="10">
        <v>2.6338478034949001E-2</v>
      </c>
      <c r="E29" s="7">
        <v>2.3744441659501701E-2</v>
      </c>
      <c r="F29" s="7">
        <v>0.27515672428221399</v>
      </c>
      <c r="G29" s="6">
        <v>4100</v>
      </c>
      <c r="H29" s="6">
        <v>147461</v>
      </c>
      <c r="I29" s="6">
        <v>783</v>
      </c>
      <c r="J29" s="13">
        <v>11.368421052631579</v>
      </c>
      <c r="K29" s="13">
        <v>2.7894736842105261</v>
      </c>
      <c r="L29" s="14">
        <v>678</v>
      </c>
      <c r="M29" s="15">
        <v>0.13789365079365079</v>
      </c>
      <c r="N29" s="13">
        <v>61.157894736842103</v>
      </c>
      <c r="O29" s="16">
        <v>843.8</v>
      </c>
      <c r="P29" s="17">
        <v>13.900000000000006</v>
      </c>
    </row>
    <row r="30" spans="1:28" x14ac:dyDescent="0.2">
      <c r="A30" s="12" t="s">
        <v>29</v>
      </c>
      <c r="B30" s="6">
        <v>2010</v>
      </c>
      <c r="C30" s="7">
        <v>3.3398991363900198E-2</v>
      </c>
      <c r="D30" s="10">
        <v>3.52564400078386E-3</v>
      </c>
      <c r="E30" s="7">
        <v>1.2209326667383599E-2</v>
      </c>
      <c r="F30" s="7">
        <v>0.25421175586540101</v>
      </c>
      <c r="G30" s="6">
        <v>2400</v>
      </c>
      <c r="H30" s="6">
        <v>118879</v>
      </c>
      <c r="I30" s="6">
        <v>100</v>
      </c>
      <c r="J30" s="13">
        <v>3.7179487179487181</v>
      </c>
      <c r="K30" s="13">
        <v>1.0769230769230769</v>
      </c>
      <c r="L30" s="14">
        <v>206</v>
      </c>
      <c r="M30" s="15">
        <v>9.9540414507772026E-2</v>
      </c>
      <c r="N30" s="13">
        <v>11.282051282051283</v>
      </c>
      <c r="O30" s="16">
        <v>659.3</v>
      </c>
      <c r="P30" s="17">
        <v>11.799999999999997</v>
      </c>
      <c r="R30" t="s">
        <v>81</v>
      </c>
      <c r="S30" t="s">
        <v>82</v>
      </c>
      <c r="T30" t="s">
        <v>83</v>
      </c>
      <c r="U30" t="s">
        <v>84</v>
      </c>
      <c r="V30" t="s">
        <v>85</v>
      </c>
      <c r="W30" t="s">
        <v>86</v>
      </c>
      <c r="X30" t="s">
        <v>87</v>
      </c>
      <c r="Y30" t="s">
        <v>88</v>
      </c>
      <c r="Z30" t="s">
        <v>89</v>
      </c>
      <c r="AA30" t="s">
        <v>90</v>
      </c>
      <c r="AB30" t="s">
        <v>91</v>
      </c>
    </row>
    <row r="31" spans="1:28" x14ac:dyDescent="0.2">
      <c r="A31" s="12" t="s">
        <v>30</v>
      </c>
      <c r="B31" s="6">
        <v>2010</v>
      </c>
      <c r="C31" s="7">
        <v>5.52560591154862E-2</v>
      </c>
      <c r="D31" s="10">
        <v>3.6074005673957001E-2</v>
      </c>
      <c r="E31" s="7">
        <v>2.2820926838257202E-2</v>
      </c>
      <c r="F31" s="7">
        <v>0.32132204004857701</v>
      </c>
      <c r="G31" s="6">
        <v>1900</v>
      </c>
      <c r="H31" s="6">
        <v>62185</v>
      </c>
      <c r="I31" s="6">
        <v>85</v>
      </c>
      <c r="J31" s="13">
        <v>1.0972222222222223</v>
      </c>
      <c r="K31" s="13">
        <v>0.2638888888888889</v>
      </c>
      <c r="L31" s="14">
        <v>34</v>
      </c>
      <c r="M31" s="15">
        <v>9.7251785714285721E-2</v>
      </c>
      <c r="N31" s="13">
        <v>1.3472222222222223</v>
      </c>
      <c r="O31" s="16">
        <v>558.29999999999995</v>
      </c>
      <c r="P31" s="17">
        <v>13.299999999999997</v>
      </c>
      <c r="R31" t="s">
        <v>107</v>
      </c>
      <c r="S31">
        <v>341</v>
      </c>
      <c r="T31">
        <v>0.68700000000000006</v>
      </c>
      <c r="U31">
        <v>2.9000000000000001E-2</v>
      </c>
      <c r="V31">
        <v>0.214</v>
      </c>
      <c r="W31">
        <v>0.114</v>
      </c>
      <c r="X31">
        <v>0.192</v>
      </c>
      <c r="Y31">
        <v>1.2999999999999999E-2</v>
      </c>
      <c r="Z31">
        <v>1.8129999999999999</v>
      </c>
      <c r="AA31">
        <v>1.214</v>
      </c>
      <c r="AB31">
        <v>0.53138279225072405</v>
      </c>
    </row>
    <row r="32" spans="1:28" x14ac:dyDescent="0.2">
      <c r="A32" s="12" t="s">
        <v>31</v>
      </c>
      <c r="B32" s="6">
        <v>2010</v>
      </c>
      <c r="C32" s="7">
        <v>9.7692541255781806E-2</v>
      </c>
      <c r="D32" s="10">
        <v>2.7592955514072499E-3</v>
      </c>
      <c r="E32" s="7">
        <v>2.83833366003962E-2</v>
      </c>
      <c r="F32" s="7">
        <v>0.244390067117948</v>
      </c>
      <c r="G32" s="6">
        <v>1200</v>
      </c>
      <c r="H32" s="6">
        <v>22518</v>
      </c>
      <c r="I32" s="6">
        <v>141.19999999999999</v>
      </c>
      <c r="J32" s="13">
        <v>4.2424242424242422</v>
      </c>
      <c r="K32" s="13">
        <v>1.5151515151515151</v>
      </c>
      <c r="L32" s="14">
        <v>88</v>
      </c>
      <c r="M32" s="15">
        <v>0.1087</v>
      </c>
      <c r="N32" s="13">
        <v>31.363636363636367</v>
      </c>
      <c r="O32" s="16">
        <v>801.8</v>
      </c>
      <c r="P32" s="17">
        <v>12.5</v>
      </c>
      <c r="R32" t="s">
        <v>109</v>
      </c>
      <c r="S32">
        <v>341</v>
      </c>
      <c r="T32">
        <v>1</v>
      </c>
      <c r="U32">
        <v>0</v>
      </c>
      <c r="V32">
        <v>0.155</v>
      </c>
      <c r="W32">
        <v>0.17499999999999999</v>
      </c>
      <c r="X32">
        <v>0.114</v>
      </c>
      <c r="Y32">
        <v>3.1E-2</v>
      </c>
      <c r="Z32">
        <v>7.2279999999999998</v>
      </c>
      <c r="AA32">
        <v>2.5920000000000001</v>
      </c>
      <c r="AB32">
        <v>1.1299363577642401</v>
      </c>
    </row>
    <row r="33" spans="1:28" x14ac:dyDescent="0.2">
      <c r="A33" s="12" t="s">
        <v>32</v>
      </c>
      <c r="B33" s="6">
        <v>2010</v>
      </c>
      <c r="C33" s="7">
        <v>0.41372316135322001</v>
      </c>
      <c r="D33" s="10">
        <v>0.56978866212913504</v>
      </c>
      <c r="E33" s="7">
        <v>0.39890522341089601</v>
      </c>
      <c r="F33" s="7">
        <v>0.68882091625379305</v>
      </c>
      <c r="G33" s="6">
        <v>4200</v>
      </c>
      <c r="H33" s="6">
        <v>152843</v>
      </c>
      <c r="I33" s="6">
        <v>490</v>
      </c>
      <c r="J33" s="13">
        <v>0.96250000000000002</v>
      </c>
      <c r="K33" s="13">
        <v>0.24374999999999999</v>
      </c>
      <c r="L33" s="14">
        <v>53</v>
      </c>
      <c r="M33" s="15">
        <v>0.13995565610859728</v>
      </c>
      <c r="N33" s="13">
        <v>2.8875000000000002</v>
      </c>
      <c r="O33" s="16">
        <v>579</v>
      </c>
      <c r="P33" s="17">
        <v>10.599999999999994</v>
      </c>
      <c r="R33" t="s">
        <v>111</v>
      </c>
      <c r="S33">
        <v>341</v>
      </c>
      <c r="T33">
        <v>0.77400000000000002</v>
      </c>
      <c r="U33">
        <v>3.0000000000000001E-3</v>
      </c>
      <c r="V33">
        <v>0.125</v>
      </c>
      <c r="W33">
        <v>0.122</v>
      </c>
      <c r="X33">
        <v>0.09</v>
      </c>
      <c r="Y33">
        <v>1.4999999999999999E-2</v>
      </c>
      <c r="Z33">
        <v>7.008</v>
      </c>
      <c r="AA33">
        <v>2.3420000000000001</v>
      </c>
      <c r="AB33">
        <v>0.98057966720473999</v>
      </c>
    </row>
    <row r="34" spans="1:28" x14ac:dyDescent="0.2">
      <c r="A34" s="12" t="s">
        <v>2</v>
      </c>
      <c r="B34" s="6">
        <v>2011</v>
      </c>
      <c r="C34" s="7">
        <v>0.23332860519960699</v>
      </c>
      <c r="D34" s="10">
        <v>0.168493371632463</v>
      </c>
      <c r="E34" s="7">
        <v>0.15450612645039699</v>
      </c>
      <c r="F34" s="7">
        <v>0.48397817102358998</v>
      </c>
      <c r="G34" s="6">
        <v>1200</v>
      </c>
      <c r="H34" s="6">
        <v>21347</v>
      </c>
      <c r="I34" s="6">
        <v>6100</v>
      </c>
      <c r="J34" s="13">
        <v>117.85714285714286</v>
      </c>
      <c r="K34" s="13">
        <v>12.5</v>
      </c>
      <c r="L34" s="14">
        <v>2091</v>
      </c>
      <c r="M34" s="15">
        <v>0.28925619834710742</v>
      </c>
      <c r="N34" s="13">
        <v>1708.3333333333335</v>
      </c>
      <c r="O34" s="16">
        <v>2135.6</v>
      </c>
      <c r="P34" s="17">
        <v>8.0999999999999943</v>
      </c>
      <c r="R34" t="s">
        <v>113</v>
      </c>
      <c r="S34">
        <v>341</v>
      </c>
      <c r="T34">
        <v>0.94</v>
      </c>
      <c r="U34">
        <v>0.10299999999999999</v>
      </c>
      <c r="V34">
        <v>0.29899999999999999</v>
      </c>
      <c r="W34">
        <v>0.14899999999999999</v>
      </c>
      <c r="X34">
        <v>0.255</v>
      </c>
      <c r="Y34">
        <v>2.1999999999999999E-2</v>
      </c>
      <c r="Z34">
        <v>4.024</v>
      </c>
      <c r="AA34">
        <v>1.9059999999999999</v>
      </c>
      <c r="AB34">
        <v>0.49770105436671802</v>
      </c>
    </row>
    <row r="35" spans="1:28" x14ac:dyDescent="0.2">
      <c r="A35" s="12" t="s">
        <v>3</v>
      </c>
      <c r="B35" s="6">
        <v>2011</v>
      </c>
      <c r="C35" s="7">
        <v>0.156547064284496</v>
      </c>
      <c r="D35" s="10">
        <v>9.2287553038350095E-2</v>
      </c>
      <c r="E35" s="7">
        <v>6.7893743205993201E-2</v>
      </c>
      <c r="F35" s="7">
        <v>0.27256161805323098</v>
      </c>
      <c r="G35" s="6">
        <v>900</v>
      </c>
      <c r="H35" s="6">
        <v>15163</v>
      </c>
      <c r="I35" s="6">
        <v>475</v>
      </c>
      <c r="J35" s="13">
        <v>36.36363636363636</v>
      </c>
      <c r="K35" s="13">
        <v>3.6363636363636362</v>
      </c>
      <c r="L35" s="14">
        <v>414</v>
      </c>
      <c r="M35" s="15">
        <v>0.17305936073059361</v>
      </c>
      <c r="N35" s="13">
        <v>788.18181818181813</v>
      </c>
      <c r="O35" s="16">
        <v>1335.2</v>
      </c>
      <c r="P35" s="17">
        <v>13.400000000000006</v>
      </c>
    </row>
    <row r="36" spans="1:28" x14ac:dyDescent="0.2">
      <c r="A36" s="12" t="s">
        <v>4</v>
      </c>
      <c r="B36" s="6">
        <v>2011</v>
      </c>
      <c r="C36" s="7">
        <v>0.15739010652822699</v>
      </c>
      <c r="D36" s="10">
        <v>0.12511410108795001</v>
      </c>
      <c r="E36" s="7">
        <v>7.2288937466500197E-2</v>
      </c>
      <c r="F36" s="7">
        <v>0.27551166043944603</v>
      </c>
      <c r="G36" s="6">
        <v>5200</v>
      </c>
      <c r="H36" s="6">
        <v>156965</v>
      </c>
      <c r="I36" s="6">
        <v>229.6</v>
      </c>
      <c r="J36" s="13">
        <v>17.157894736842106</v>
      </c>
      <c r="K36" s="13">
        <v>2.5263157894736841</v>
      </c>
      <c r="L36" s="14">
        <v>411</v>
      </c>
      <c r="M36" s="15">
        <v>0.16666666666666666</v>
      </c>
      <c r="N36" s="13">
        <v>88.578947368421055</v>
      </c>
      <c r="O36" s="16">
        <v>680.5</v>
      </c>
      <c r="P36" s="17">
        <v>10.299999999999997</v>
      </c>
    </row>
    <row r="37" spans="1:28" x14ac:dyDescent="0.2">
      <c r="A37" s="12" t="s">
        <v>5</v>
      </c>
      <c r="B37" s="6">
        <v>2011</v>
      </c>
      <c r="C37" s="7">
        <v>0.116275646728806</v>
      </c>
      <c r="D37" s="10">
        <v>9.0260432989818108E-3</v>
      </c>
      <c r="E37" s="7">
        <v>5.0843885602386701E-2</v>
      </c>
      <c r="F37" s="7">
        <v>0.40742857460054699</v>
      </c>
      <c r="G37" s="6">
        <v>3800</v>
      </c>
      <c r="H37" s="6">
        <v>134808</v>
      </c>
      <c r="I37" s="6">
        <v>735</v>
      </c>
      <c r="J37" s="13">
        <v>30.666666666666668</v>
      </c>
      <c r="K37" s="13">
        <v>2.2000000000000002</v>
      </c>
      <c r="L37" s="14">
        <v>498</v>
      </c>
      <c r="M37" s="15">
        <v>0.16075</v>
      </c>
      <c r="N37" s="13">
        <v>102.2</v>
      </c>
      <c r="O37" s="16">
        <v>696.5</v>
      </c>
      <c r="P37" s="17">
        <v>10</v>
      </c>
    </row>
    <row r="38" spans="1:28" ht="15" customHeight="1" x14ac:dyDescent="0.2">
      <c r="A38" s="12" t="s">
        <v>6</v>
      </c>
      <c r="B38" s="6">
        <v>2011</v>
      </c>
      <c r="C38" s="7">
        <v>0.15000087833674</v>
      </c>
      <c r="D38" s="10">
        <v>8.09285264756745E-2</v>
      </c>
      <c r="E38" s="7">
        <v>0.10058136582583201</v>
      </c>
      <c r="F38" s="7">
        <v>0.323919151985819</v>
      </c>
      <c r="G38" s="6">
        <v>9200</v>
      </c>
      <c r="H38" s="6">
        <v>160995</v>
      </c>
      <c r="I38" s="6">
        <v>457</v>
      </c>
      <c r="J38" s="13">
        <v>1.4090909090909092</v>
      </c>
      <c r="K38" s="13">
        <v>0.50909090909090904</v>
      </c>
      <c r="L38" s="14">
        <v>430</v>
      </c>
      <c r="M38" s="15">
        <v>0.14246987951807227</v>
      </c>
      <c r="N38" s="13">
        <v>8.4818181818181824</v>
      </c>
      <c r="O38" s="16">
        <v>1071.7</v>
      </c>
      <c r="P38" s="17">
        <v>13.599999999999994</v>
      </c>
      <c r="R38" t="s">
        <v>99</v>
      </c>
    </row>
    <row r="39" spans="1:28" x14ac:dyDescent="0.2">
      <c r="A39" s="12" t="s">
        <v>7</v>
      </c>
      <c r="B39" s="6">
        <v>2011</v>
      </c>
      <c r="C39" s="7">
        <v>0.110097832941546</v>
      </c>
      <c r="D39" s="10">
        <v>6.2434519399879901E-2</v>
      </c>
      <c r="E39" s="7">
        <v>4.35079781253579E-2</v>
      </c>
      <c r="F39" s="7">
        <v>0.28810740138479501</v>
      </c>
      <c r="G39" s="6">
        <v>4300</v>
      </c>
      <c r="H39" s="6">
        <v>104026</v>
      </c>
      <c r="I39" s="6">
        <v>750</v>
      </c>
      <c r="J39" s="13">
        <v>8.4</v>
      </c>
      <c r="K39" s="13">
        <v>3.2666666666666666</v>
      </c>
      <c r="L39" s="14">
        <v>684</v>
      </c>
      <c r="M39" s="15">
        <v>0.18709677419354839</v>
      </c>
      <c r="N39" s="13">
        <v>175</v>
      </c>
      <c r="O39" s="16">
        <v>856.6</v>
      </c>
      <c r="P39" s="17">
        <v>10.200000000000003</v>
      </c>
      <c r="R39" t="s">
        <v>100</v>
      </c>
      <c r="S39" t="s">
        <v>101</v>
      </c>
      <c r="T39" t="s">
        <v>87</v>
      </c>
      <c r="U39" t="s">
        <v>102</v>
      </c>
      <c r="V39" t="s">
        <v>103</v>
      </c>
      <c r="W39" t="s">
        <v>104</v>
      </c>
    </row>
    <row r="40" spans="1:28" x14ac:dyDescent="0.2">
      <c r="A40" s="12" t="s">
        <v>8</v>
      </c>
      <c r="B40" s="6">
        <v>2011</v>
      </c>
      <c r="C40" s="7">
        <v>0.14220063558052201</v>
      </c>
      <c r="D40" s="10">
        <v>3.6826141844551699E-2</v>
      </c>
      <c r="E40" s="7">
        <v>3.82556341514955E-2</v>
      </c>
      <c r="F40" s="7">
        <v>0.25005368613094597</v>
      </c>
      <c r="G40" s="6">
        <v>4000</v>
      </c>
      <c r="H40" s="6">
        <v>91754</v>
      </c>
      <c r="I40" s="6">
        <v>311</v>
      </c>
      <c r="J40" s="13">
        <v>4.4444444444444446</v>
      </c>
      <c r="K40" s="13">
        <v>2.8888888888888888</v>
      </c>
      <c r="L40" s="14">
        <v>163</v>
      </c>
      <c r="M40" s="15">
        <v>0.15049999999999999</v>
      </c>
      <c r="N40" s="13">
        <v>47.222222222222221</v>
      </c>
      <c r="O40" s="16">
        <v>729.2</v>
      </c>
      <c r="P40" s="17">
        <v>10.5</v>
      </c>
      <c r="R40" t="s">
        <v>98</v>
      </c>
      <c r="S40">
        <v>5.6630000000000003</v>
      </c>
      <c r="T40">
        <v>0.44500000000000001</v>
      </c>
      <c r="U40">
        <v>0.95699999999999996</v>
      </c>
      <c r="V40">
        <v>4566.8040000000001</v>
      </c>
      <c r="W40" t="s">
        <v>105</v>
      </c>
    </row>
    <row r="41" spans="1:28" x14ac:dyDescent="0.2">
      <c r="A41" s="12" t="s">
        <v>9</v>
      </c>
      <c r="B41" s="6">
        <v>2011</v>
      </c>
      <c r="C41" s="7">
        <v>0.36316193697662402</v>
      </c>
      <c r="D41" s="10">
        <v>0.73155276300485395</v>
      </c>
      <c r="E41" s="7">
        <v>0.50386627830873998</v>
      </c>
      <c r="F41" s="7">
        <v>0.78593099331421301</v>
      </c>
      <c r="G41" s="6">
        <v>5900</v>
      </c>
      <c r="H41" s="6">
        <v>155592</v>
      </c>
      <c r="I41" s="6">
        <v>923</v>
      </c>
      <c r="J41" s="13">
        <v>1.3478260869565217</v>
      </c>
      <c r="K41" s="13">
        <v>2</v>
      </c>
      <c r="L41" s="14">
        <v>251</v>
      </c>
      <c r="M41" s="15">
        <v>0.13076923076923075</v>
      </c>
      <c r="N41" s="13">
        <v>20.369565217391305</v>
      </c>
      <c r="O41" s="16">
        <v>592.20000000000005</v>
      </c>
      <c r="P41" s="17">
        <v>10.900000000000006</v>
      </c>
      <c r="R41" t="s">
        <v>107</v>
      </c>
      <c r="S41" s="5">
        <v>3.73</v>
      </c>
      <c r="T41">
        <v>0.192</v>
      </c>
    </row>
    <row r="42" spans="1:28" x14ac:dyDescent="0.2">
      <c r="A42" s="12" t="s">
        <v>10</v>
      </c>
      <c r="B42" s="6">
        <v>2011</v>
      </c>
      <c r="C42" s="7">
        <v>0.15681587224614599</v>
      </c>
      <c r="D42" s="10">
        <v>0.16476767628115699</v>
      </c>
      <c r="E42" s="7">
        <v>0.20958747330319799</v>
      </c>
      <c r="F42" s="7">
        <v>0.57445238131885301</v>
      </c>
      <c r="G42" s="6">
        <v>500</v>
      </c>
      <c r="H42" s="6">
        <v>12084</v>
      </c>
      <c r="I42" s="6">
        <v>3766</v>
      </c>
      <c r="J42" s="13">
        <v>143.10344827586209</v>
      </c>
      <c r="K42" s="13">
        <v>17.241379310344829</v>
      </c>
      <c r="L42" s="14">
        <v>1519</v>
      </c>
      <c r="M42" s="15">
        <v>0.30138888888888893</v>
      </c>
      <c r="N42" s="13">
        <v>2808.6206896551726</v>
      </c>
      <c r="O42" s="16">
        <v>2460.8000000000002</v>
      </c>
      <c r="P42" s="17">
        <v>8.2999999999999972</v>
      </c>
      <c r="R42" t="s">
        <v>109</v>
      </c>
      <c r="S42" s="5">
        <v>2.2349999999999999</v>
      </c>
      <c r="T42">
        <v>0.114</v>
      </c>
    </row>
    <row r="43" spans="1:28" x14ac:dyDescent="0.2">
      <c r="A43" s="12" t="s">
        <v>11</v>
      </c>
      <c r="B43" s="6">
        <v>2011</v>
      </c>
      <c r="C43" s="7">
        <v>0.15596718517588401</v>
      </c>
      <c r="D43" s="10">
        <v>0.25697113726883197</v>
      </c>
      <c r="E43" s="7">
        <v>0.16547456173014699</v>
      </c>
      <c r="F43" s="7">
        <v>0.50176829418881097</v>
      </c>
      <c r="G43" s="6">
        <v>2400</v>
      </c>
      <c r="H43" s="6">
        <v>152247</v>
      </c>
      <c r="I43" s="6">
        <v>555</v>
      </c>
      <c r="J43" s="13">
        <v>28.8</v>
      </c>
      <c r="K43" s="13">
        <v>4.5999999999999996</v>
      </c>
      <c r="L43" s="14">
        <v>1719</v>
      </c>
      <c r="M43" s="15">
        <v>0.22744680851063831</v>
      </c>
      <c r="N43" s="13">
        <v>486.5</v>
      </c>
      <c r="O43" s="16">
        <v>1689.9</v>
      </c>
      <c r="P43" s="17">
        <v>11</v>
      </c>
      <c r="R43" t="s">
        <v>111</v>
      </c>
      <c r="S43" s="5">
        <v>1.754</v>
      </c>
      <c r="T43">
        <v>0.09</v>
      </c>
    </row>
    <row r="44" spans="1:28" x14ac:dyDescent="0.2">
      <c r="A44" s="12" t="s">
        <v>12</v>
      </c>
      <c r="B44" s="6">
        <v>2011</v>
      </c>
      <c r="C44" s="7">
        <v>0.14250871631148301</v>
      </c>
      <c r="D44" s="10">
        <v>0.12383420989902801</v>
      </c>
      <c r="E44" s="7">
        <v>8.8160701028718105E-2</v>
      </c>
      <c r="F44" s="7">
        <v>0.34214774634064599</v>
      </c>
      <c r="G44" s="6">
        <v>1800</v>
      </c>
      <c r="H44" s="6">
        <v>111776</v>
      </c>
      <c r="I44" s="6">
        <v>1580</v>
      </c>
      <c r="J44" s="13">
        <v>38</v>
      </c>
      <c r="K44" s="13">
        <v>8.1</v>
      </c>
      <c r="L44" s="14">
        <v>1186</v>
      </c>
      <c r="M44" s="15">
        <v>0.23887070376432076</v>
      </c>
      <c r="N44" s="13">
        <v>332.4</v>
      </c>
      <c r="O44" s="16">
        <v>1483.5</v>
      </c>
      <c r="P44" s="17">
        <v>9</v>
      </c>
      <c r="R44" t="s">
        <v>113</v>
      </c>
      <c r="S44" s="5">
        <v>4.8449999999999998</v>
      </c>
      <c r="T44">
        <v>0.255</v>
      </c>
    </row>
    <row r="45" spans="1:28" x14ac:dyDescent="0.2">
      <c r="A45" s="12" t="s">
        <v>13</v>
      </c>
      <c r="B45" s="6">
        <v>2011</v>
      </c>
      <c r="C45" s="7">
        <v>0.142230958195142</v>
      </c>
      <c r="D45" s="10">
        <v>0.14257174526355099</v>
      </c>
      <c r="E45" s="7">
        <v>0.10268324846657099</v>
      </c>
      <c r="F45" s="7">
        <v>0.45232649586528001</v>
      </c>
      <c r="G45" s="6">
        <v>3100</v>
      </c>
      <c r="H45" s="6">
        <v>149535</v>
      </c>
      <c r="I45" s="6">
        <v>214</v>
      </c>
      <c r="J45" s="13">
        <v>12</v>
      </c>
      <c r="K45" s="13">
        <v>5</v>
      </c>
      <c r="L45" s="14">
        <v>729</v>
      </c>
      <c r="M45" s="15">
        <v>0.14640522875816994</v>
      </c>
      <c r="N45" s="13">
        <v>169.30769230769232</v>
      </c>
      <c r="O45" s="16">
        <v>854.4</v>
      </c>
      <c r="P45" s="17">
        <v>13.400000000000006</v>
      </c>
      <c r="R45" t="s">
        <v>92</v>
      </c>
      <c r="S45" s="5">
        <v>10.85</v>
      </c>
      <c r="T45">
        <v>230.994</v>
      </c>
    </row>
    <row r="46" spans="1:28" x14ac:dyDescent="0.2">
      <c r="A46" s="12" t="s">
        <v>14</v>
      </c>
      <c r="B46" s="6">
        <v>2011</v>
      </c>
      <c r="C46" s="7">
        <v>0.123754636903516</v>
      </c>
      <c r="D46" s="10">
        <v>0.119603760697417</v>
      </c>
      <c r="E46" s="7">
        <v>4.2538598754760501E-2</v>
      </c>
      <c r="F46" s="7">
        <v>0.32568792121079598</v>
      </c>
      <c r="G46" s="6">
        <v>2100</v>
      </c>
      <c r="H46" s="6">
        <v>92322</v>
      </c>
      <c r="I46" s="6">
        <v>1531.65</v>
      </c>
      <c r="J46" s="13">
        <v>19.583333333333332</v>
      </c>
      <c r="K46" s="13">
        <v>4.833333333333333</v>
      </c>
      <c r="L46" s="14">
        <v>630</v>
      </c>
      <c r="M46" s="15">
        <v>0.1985148514851485</v>
      </c>
      <c r="N46" s="13">
        <v>184.16666666666666</v>
      </c>
      <c r="O46" s="16">
        <v>1249.9000000000001</v>
      </c>
      <c r="P46" s="17">
        <v>12.299999999999997</v>
      </c>
      <c r="R46" t="s">
        <v>62</v>
      </c>
      <c r="S46" s="5">
        <v>15</v>
      </c>
      <c r="T46">
        <v>151986</v>
      </c>
    </row>
    <row r="47" spans="1:28" x14ac:dyDescent="0.2">
      <c r="A47" s="12" t="s">
        <v>15</v>
      </c>
      <c r="B47" s="6">
        <v>2011</v>
      </c>
      <c r="C47" s="7">
        <v>0.239182554246477</v>
      </c>
      <c r="D47" s="10">
        <v>0.17991477368063799</v>
      </c>
      <c r="E47" s="7">
        <v>0.23513719428489199</v>
      </c>
      <c r="F47" s="7">
        <v>0.33424348221972999</v>
      </c>
      <c r="G47" s="6">
        <v>2800</v>
      </c>
      <c r="H47" s="6">
        <v>146632</v>
      </c>
      <c r="I47" s="6">
        <v>208</v>
      </c>
      <c r="J47" s="13">
        <v>9.3125</v>
      </c>
      <c r="K47" s="13">
        <v>5.1875</v>
      </c>
      <c r="L47" s="14">
        <v>251</v>
      </c>
      <c r="M47" s="15">
        <v>0.13118279569892471</v>
      </c>
      <c r="N47" s="13">
        <v>54.75</v>
      </c>
      <c r="O47" s="16">
        <v>818.6</v>
      </c>
      <c r="P47" s="17">
        <v>12.400000000000006</v>
      </c>
      <c r="R47" t="s">
        <v>63</v>
      </c>
      <c r="S47" s="5">
        <v>13.462999999999999</v>
      </c>
      <c r="T47">
        <v>1213</v>
      </c>
    </row>
    <row r="48" spans="1:28" x14ac:dyDescent="0.2">
      <c r="A48" s="12" t="s">
        <v>16</v>
      </c>
      <c r="B48" s="6">
        <v>2011</v>
      </c>
      <c r="C48" s="7">
        <v>0.25821319709997698</v>
      </c>
      <c r="D48" s="10">
        <v>0.14446635245540401</v>
      </c>
      <c r="E48" s="7">
        <v>0.13118557365945899</v>
      </c>
      <c r="F48" s="7">
        <v>0.32648460102900501</v>
      </c>
      <c r="G48" s="6">
        <v>4200</v>
      </c>
      <c r="H48" s="6">
        <v>233190</v>
      </c>
      <c r="I48" s="6">
        <v>1308</v>
      </c>
      <c r="J48" s="13">
        <v>18</v>
      </c>
      <c r="K48" s="13">
        <v>7.0666666666666664</v>
      </c>
      <c r="L48" s="14">
        <v>2451</v>
      </c>
      <c r="M48" s="15">
        <v>0.19563409563409562</v>
      </c>
      <c r="N48" s="13">
        <v>453.93333333333334</v>
      </c>
      <c r="O48" s="16">
        <v>881.6</v>
      </c>
      <c r="P48" s="17">
        <v>10.700000000000003</v>
      </c>
      <c r="R48" t="s">
        <v>93</v>
      </c>
      <c r="S48" s="5">
        <v>8.6720000000000006</v>
      </c>
      <c r="T48">
        <v>15.353</v>
      </c>
    </row>
    <row r="49" spans="1:20" x14ac:dyDescent="0.2">
      <c r="A49" s="12" t="s">
        <v>17</v>
      </c>
      <c r="B49" s="6">
        <v>2011</v>
      </c>
      <c r="C49" s="7">
        <v>0.189345638662509</v>
      </c>
      <c r="D49" s="10">
        <v>7.9731707848521696E-2</v>
      </c>
      <c r="E49" s="7">
        <v>9.8465192668835896E-2</v>
      </c>
      <c r="F49" s="7">
        <v>0.32987585925823398</v>
      </c>
      <c r="G49" s="6">
        <v>4300</v>
      </c>
      <c r="H49" s="6">
        <v>247587</v>
      </c>
      <c r="I49" s="6">
        <v>1697</v>
      </c>
      <c r="J49" s="13">
        <v>19.5625</v>
      </c>
      <c r="K49" s="13">
        <v>4.9375</v>
      </c>
      <c r="L49" s="14">
        <v>1410</v>
      </c>
      <c r="M49" s="15">
        <v>0.12833158447009443</v>
      </c>
      <c r="N49" s="13">
        <v>265.5</v>
      </c>
      <c r="O49" s="16">
        <v>829.3</v>
      </c>
      <c r="P49" s="17">
        <v>12</v>
      </c>
      <c r="R49" t="s">
        <v>33</v>
      </c>
      <c r="S49" s="5">
        <v>7.141</v>
      </c>
      <c r="T49">
        <v>3.5880000000000001</v>
      </c>
    </row>
    <row r="50" spans="1:20" x14ac:dyDescent="0.2">
      <c r="A50" s="12" t="s">
        <v>18</v>
      </c>
      <c r="B50" s="6">
        <v>2011</v>
      </c>
      <c r="C50" s="7">
        <v>0.18747008064232801</v>
      </c>
      <c r="D50" s="10">
        <v>9.6284357289375205E-2</v>
      </c>
      <c r="E50" s="7">
        <v>8.1951460304035495E-2</v>
      </c>
      <c r="F50" s="7">
        <v>0.35182368268533498</v>
      </c>
      <c r="G50" s="6">
        <v>3400</v>
      </c>
      <c r="H50" s="6">
        <v>212747</v>
      </c>
      <c r="I50" s="6">
        <v>914.52</v>
      </c>
      <c r="J50" s="13">
        <v>11.166666666666666</v>
      </c>
      <c r="K50" s="13">
        <v>2.7777777777777777</v>
      </c>
      <c r="L50" s="14">
        <v>930</v>
      </c>
      <c r="M50" s="15">
        <v>0.15238095238095239</v>
      </c>
      <c r="N50" s="13">
        <v>144.94444444444446</v>
      </c>
      <c r="O50" s="16">
        <v>798.8</v>
      </c>
      <c r="P50" s="17">
        <v>14.099999999999994</v>
      </c>
      <c r="R50" t="s">
        <v>94</v>
      </c>
      <c r="S50" s="5">
        <v>12.305</v>
      </c>
      <c r="T50">
        <v>534</v>
      </c>
    </row>
    <row r="51" spans="1:20" x14ac:dyDescent="0.2">
      <c r="A51" s="12" t="s">
        <v>19</v>
      </c>
      <c r="B51" s="6">
        <v>2011</v>
      </c>
      <c r="C51" s="7">
        <v>0.42562771770080698</v>
      </c>
      <c r="D51" s="10">
        <v>8.0207047485857802E-2</v>
      </c>
      <c r="E51" s="7">
        <v>0.234271962195953</v>
      </c>
      <c r="F51" s="7">
        <v>0.57828765282629802</v>
      </c>
      <c r="G51" s="6">
        <v>3700</v>
      </c>
      <c r="H51" s="6">
        <v>232190</v>
      </c>
      <c r="I51" s="6">
        <v>664</v>
      </c>
      <c r="J51" s="13">
        <v>8.3333333333333339</v>
      </c>
      <c r="K51" s="13">
        <v>4.0952380952380949</v>
      </c>
      <c r="L51" s="14">
        <v>471</v>
      </c>
      <c r="M51" s="15">
        <v>0.19525267993874426</v>
      </c>
      <c r="N51" s="13">
        <v>94.666666666666671</v>
      </c>
      <c r="O51" s="16">
        <v>899.2</v>
      </c>
      <c r="P51" s="17">
        <v>12.799999999999997</v>
      </c>
      <c r="R51" t="s">
        <v>95</v>
      </c>
      <c r="S51" s="5">
        <v>2.8740000000000001</v>
      </c>
      <c r="T51">
        <v>0.14599999999999999</v>
      </c>
    </row>
    <row r="52" spans="1:20" x14ac:dyDescent="0.2">
      <c r="A52" s="12" t="s">
        <v>20</v>
      </c>
      <c r="B52" s="6">
        <v>2011</v>
      </c>
      <c r="C52" s="7">
        <v>0.132221712860325</v>
      </c>
      <c r="D52" s="10">
        <v>3.2235181058855797E-2</v>
      </c>
      <c r="E52" s="7">
        <v>4.1452759129080599E-2</v>
      </c>
      <c r="F52" s="7">
        <v>0.35642618795237602</v>
      </c>
      <c r="G52" s="6">
        <v>2800</v>
      </c>
      <c r="H52" s="6">
        <v>190724</v>
      </c>
      <c r="I52" s="6">
        <v>7981</v>
      </c>
      <c r="J52" s="13">
        <v>12.777777777777779</v>
      </c>
      <c r="K52" s="13">
        <v>2.5555555555555554</v>
      </c>
      <c r="L52" s="14">
        <v>2388</v>
      </c>
      <c r="M52" s="15">
        <v>0.26112073945696129</v>
      </c>
      <c r="N52" s="13">
        <v>285.5</v>
      </c>
      <c r="O52" s="16">
        <v>1718.9</v>
      </c>
      <c r="P52" s="17">
        <v>10.200000000000003</v>
      </c>
      <c r="R52" t="s">
        <v>96</v>
      </c>
      <c r="S52" s="5">
        <v>10.39</v>
      </c>
      <c r="T52">
        <v>136.733</v>
      </c>
    </row>
    <row r="53" spans="1:20" x14ac:dyDescent="0.2">
      <c r="A53" s="12" t="s">
        <v>21</v>
      </c>
      <c r="B53" s="6">
        <v>2011</v>
      </c>
      <c r="C53" s="7">
        <v>0.118533606469889</v>
      </c>
      <c r="D53" s="10">
        <v>0.112520943780353</v>
      </c>
      <c r="E53" s="7">
        <v>0.108198005304994</v>
      </c>
      <c r="F53" s="7">
        <v>0.25315037821046199</v>
      </c>
      <c r="G53" s="6">
        <v>3200</v>
      </c>
      <c r="H53" s="6">
        <v>104889</v>
      </c>
      <c r="I53" s="6">
        <v>1331</v>
      </c>
      <c r="J53" s="13">
        <v>4</v>
      </c>
      <c r="K53" s="13">
        <v>1.3478260869565217</v>
      </c>
      <c r="L53" s="14">
        <v>237</v>
      </c>
      <c r="M53" s="15">
        <v>0.13411764705882354</v>
      </c>
      <c r="N53" s="13">
        <v>43.652173913043477</v>
      </c>
      <c r="O53" s="16">
        <v>940.8</v>
      </c>
      <c r="P53" s="17">
        <v>11.5</v>
      </c>
      <c r="R53" t="s">
        <v>97</v>
      </c>
      <c r="S53" s="5">
        <v>12.815</v>
      </c>
      <c r="T53">
        <v>663</v>
      </c>
    </row>
    <row r="54" spans="1:20" x14ac:dyDescent="0.2">
      <c r="A54" s="12" t="s">
        <v>22</v>
      </c>
      <c r="B54" s="6">
        <v>2011</v>
      </c>
      <c r="C54" s="7">
        <v>0.13963774044692601</v>
      </c>
      <c r="D54" s="10">
        <v>0.10797760222635</v>
      </c>
      <c r="E54" s="7">
        <v>0.11630941184898699</v>
      </c>
      <c r="F54" s="7">
        <v>0.40716160714657701</v>
      </c>
      <c r="G54" s="6">
        <v>700</v>
      </c>
      <c r="H54" s="6">
        <v>22916</v>
      </c>
      <c r="I54" s="6">
        <v>1697</v>
      </c>
      <c r="J54" s="13">
        <v>17.647058823529413</v>
      </c>
      <c r="K54" s="13">
        <v>3.5294117647058822</v>
      </c>
      <c r="L54" s="14">
        <v>94</v>
      </c>
      <c r="M54" s="15">
        <v>0.33391608391608391</v>
      </c>
      <c r="N54" s="13">
        <v>83.529411764705884</v>
      </c>
      <c r="O54" s="16">
        <v>576.70000000000005</v>
      </c>
      <c r="P54" s="17">
        <v>12.200000000000003</v>
      </c>
      <c r="R54" t="s">
        <v>79</v>
      </c>
      <c r="S54" s="5">
        <v>8.2639999999999993</v>
      </c>
      <c r="T54">
        <v>8.1</v>
      </c>
    </row>
    <row r="55" spans="1:20" ht="14.25" customHeight="1" x14ac:dyDescent="0.2">
      <c r="A55" s="12" t="s">
        <v>23</v>
      </c>
      <c r="B55" s="6">
        <v>2011</v>
      </c>
      <c r="C55" s="7">
        <v>0.25412196844242202</v>
      </c>
      <c r="D55" s="10">
        <v>3.7788915813294403E-2</v>
      </c>
      <c r="E55" s="7">
        <v>0.102918979218141</v>
      </c>
      <c r="F55" s="7">
        <v>0.34595225224457199</v>
      </c>
      <c r="G55" s="6">
        <v>1400</v>
      </c>
      <c r="H55" s="6">
        <v>118562</v>
      </c>
      <c r="I55" s="6">
        <v>1102</v>
      </c>
      <c r="J55" s="13">
        <v>8.9914945321992708</v>
      </c>
      <c r="K55" s="13">
        <v>4.6172539489671927</v>
      </c>
      <c r="L55" s="14">
        <v>762</v>
      </c>
      <c r="M55" s="15">
        <v>0.20436241610738254</v>
      </c>
      <c r="N55" s="13">
        <v>219.56257594167678</v>
      </c>
      <c r="O55" s="16">
        <v>1014.8</v>
      </c>
      <c r="P55" s="17">
        <v>16.400000000000006</v>
      </c>
      <c r="R55" t="s">
        <v>106</v>
      </c>
    </row>
    <row r="56" spans="1:20" x14ac:dyDescent="0.2">
      <c r="A56" s="12" t="s">
        <v>24</v>
      </c>
      <c r="B56" s="6">
        <v>2011</v>
      </c>
      <c r="C56" s="7">
        <v>0.135749814968986</v>
      </c>
      <c r="D56" s="10">
        <v>8.9365611985391294E-2</v>
      </c>
      <c r="E56" s="7">
        <v>2.4882662030861698E-2</v>
      </c>
      <c r="F56" s="7">
        <v>0.35090784630597599</v>
      </c>
      <c r="G56" s="6">
        <v>3500</v>
      </c>
      <c r="H56" s="6">
        <v>283268</v>
      </c>
      <c r="I56" s="6">
        <v>2485.1687999999999</v>
      </c>
      <c r="J56" s="13">
        <v>6.291666666666667</v>
      </c>
      <c r="K56" s="13">
        <v>1.2916666666666667</v>
      </c>
      <c r="L56" s="14">
        <v>1209</v>
      </c>
      <c r="M56" s="15">
        <v>0.15142857142857144</v>
      </c>
      <c r="N56" s="13">
        <v>56.166666666666664</v>
      </c>
      <c r="O56" s="16">
        <v>835.3</v>
      </c>
      <c r="P56" s="17">
        <v>15</v>
      </c>
    </row>
    <row r="57" spans="1:20" x14ac:dyDescent="0.2">
      <c r="A57" s="12" t="s">
        <v>25</v>
      </c>
      <c r="B57" s="6">
        <v>2011</v>
      </c>
      <c r="C57" s="7">
        <v>0.15176382061080601</v>
      </c>
      <c r="D57" s="10">
        <v>3.9644518857603998E-2</v>
      </c>
      <c r="E57" s="7">
        <v>3.8723245410311198E-2</v>
      </c>
      <c r="F57" s="7">
        <v>0.35400612183938002</v>
      </c>
      <c r="G57" s="6">
        <v>2100</v>
      </c>
      <c r="H57" s="6">
        <v>157820</v>
      </c>
      <c r="I57" s="6">
        <v>747.02</v>
      </c>
      <c r="J57" s="13">
        <v>10.764705882352942</v>
      </c>
      <c r="K57" s="13">
        <v>3.3529411764705883</v>
      </c>
      <c r="L57" s="14">
        <v>152</v>
      </c>
      <c r="M57" s="15">
        <v>0.10416666666666667</v>
      </c>
      <c r="N57" s="13">
        <v>32.176470588235297</v>
      </c>
      <c r="O57" s="16">
        <v>844.1</v>
      </c>
      <c r="P57" s="17">
        <v>15.400000000000006</v>
      </c>
    </row>
    <row r="58" spans="1:20" x14ac:dyDescent="0.2">
      <c r="A58" s="12" t="s">
        <v>26</v>
      </c>
      <c r="B58" s="6">
        <v>2011</v>
      </c>
      <c r="C58" s="7">
        <v>3.1541711500534302E-2</v>
      </c>
      <c r="D58" s="10">
        <v>3.8660467522509402E-4</v>
      </c>
      <c r="E58" s="7">
        <v>1.6554232074396099E-2</v>
      </c>
      <c r="F58" s="7">
        <v>0.170553361158336</v>
      </c>
      <c r="G58" s="6">
        <v>2500</v>
      </c>
      <c r="H58" s="6">
        <v>214524</v>
      </c>
      <c r="I58" s="6">
        <v>758.5</v>
      </c>
      <c r="J58" s="13">
        <v>5.2368421052631575</v>
      </c>
      <c r="K58" s="13">
        <v>1.5526315789473684</v>
      </c>
      <c r="L58" s="14">
        <v>222</v>
      </c>
      <c r="M58" s="15">
        <v>0.13326359832635984</v>
      </c>
      <c r="N58" s="13">
        <v>30.368421052631579</v>
      </c>
      <c r="O58" s="16">
        <v>888.6</v>
      </c>
      <c r="P58" s="17">
        <v>13.700000000000003</v>
      </c>
    </row>
    <row r="59" spans="1:20" x14ac:dyDescent="0.2">
      <c r="A59" s="12" t="s">
        <v>27</v>
      </c>
      <c r="B59" s="6">
        <v>2011</v>
      </c>
      <c r="C59" s="7">
        <v>0.15828866294574001</v>
      </c>
      <c r="D59" s="10">
        <v>8.4177428215772607E-2</v>
      </c>
      <c r="E59" s="7">
        <v>8.6021721081149805E-2</v>
      </c>
      <c r="F59" s="7">
        <v>0.378726466792285</v>
      </c>
      <c r="G59" s="6">
        <v>500</v>
      </c>
      <c r="H59" s="6">
        <v>63108</v>
      </c>
      <c r="I59" s="6">
        <v>183.14</v>
      </c>
      <c r="J59" s="13">
        <v>0.96666666666666667</v>
      </c>
      <c r="K59" s="13">
        <v>0.11666666666666667</v>
      </c>
      <c r="L59" s="14">
        <v>7</v>
      </c>
      <c r="M59" s="15">
        <v>0.11428571428571428</v>
      </c>
      <c r="N59" s="13">
        <v>0.39166666666666666</v>
      </c>
      <c r="O59" s="16">
        <v>286.7</v>
      </c>
      <c r="P59" s="17">
        <v>12.700000000000003</v>
      </c>
    </row>
    <row r="60" spans="1:20" x14ac:dyDescent="0.2">
      <c r="A60" s="12" t="s">
        <v>28</v>
      </c>
      <c r="B60" s="6">
        <v>2011</v>
      </c>
      <c r="C60" s="7">
        <v>7.7049971333455203E-2</v>
      </c>
      <c r="D60" s="10">
        <v>2.8854527950150401E-2</v>
      </c>
      <c r="E60" s="7">
        <v>3.1337835714358102E-2</v>
      </c>
      <c r="F60" s="7">
        <v>0.29875505766367899</v>
      </c>
      <c r="G60" s="6">
        <v>4100</v>
      </c>
      <c r="H60" s="6">
        <v>151986</v>
      </c>
      <c r="I60" s="6">
        <v>777</v>
      </c>
      <c r="J60" s="13">
        <v>11.947368421052632</v>
      </c>
      <c r="K60" s="13">
        <v>2.8947368421052633</v>
      </c>
      <c r="L60" s="14">
        <v>768</v>
      </c>
      <c r="M60" s="15">
        <v>0.16685288640595902</v>
      </c>
      <c r="N60" s="13">
        <v>74.15789473684211</v>
      </c>
      <c r="O60" s="16">
        <v>984.4</v>
      </c>
      <c r="P60" s="17">
        <v>13.099999999999994</v>
      </c>
    </row>
    <row r="61" spans="1:20" x14ac:dyDescent="0.2">
      <c r="A61" s="12" t="s">
        <v>29</v>
      </c>
      <c r="B61" s="6">
        <v>2011</v>
      </c>
      <c r="C61" s="7">
        <v>3.5163737701931597E-2</v>
      </c>
      <c r="D61" s="10">
        <v>4.06658818536849E-3</v>
      </c>
      <c r="E61" s="7">
        <v>1.5916847660878301E-2</v>
      </c>
      <c r="F61" s="7">
        <v>0.27350441974677703</v>
      </c>
      <c r="G61" s="6">
        <v>2400</v>
      </c>
      <c r="H61" s="6">
        <v>123696</v>
      </c>
      <c r="I61" s="6">
        <v>102</v>
      </c>
      <c r="J61" s="13">
        <v>3.9230769230769229</v>
      </c>
      <c r="K61" s="13">
        <v>1.1794871794871795</v>
      </c>
      <c r="L61" s="14">
        <v>234</v>
      </c>
      <c r="M61" s="15">
        <v>0.11609756097560976</v>
      </c>
      <c r="N61" s="13">
        <v>13.358974358974359</v>
      </c>
      <c r="O61" s="16">
        <v>711.3</v>
      </c>
      <c r="P61" s="17">
        <v>13.200000000000003</v>
      </c>
    </row>
    <row r="62" spans="1:20" x14ac:dyDescent="0.2">
      <c r="A62" s="12" t="s">
        <v>30</v>
      </c>
      <c r="B62" s="6">
        <v>2011</v>
      </c>
      <c r="C62" s="7">
        <v>6.1125067505163E-2</v>
      </c>
      <c r="D62" s="10">
        <v>4.2634062567847297E-2</v>
      </c>
      <c r="E62" s="7">
        <v>2.4318039839680599E-2</v>
      </c>
      <c r="F62" s="7">
        <v>0.34040800091991003</v>
      </c>
      <c r="G62" s="6">
        <v>1900</v>
      </c>
      <c r="H62" s="6">
        <v>64280</v>
      </c>
      <c r="I62" s="6">
        <v>102</v>
      </c>
      <c r="J62" s="13">
        <v>1.1944444444444444</v>
      </c>
      <c r="K62" s="13">
        <v>0.27777777777777779</v>
      </c>
      <c r="L62" s="14">
        <v>31</v>
      </c>
      <c r="M62" s="15">
        <v>0.10833333333333334</v>
      </c>
      <c r="N62" s="13">
        <v>1.3333333333333333</v>
      </c>
      <c r="O62" s="16">
        <v>639.70000000000005</v>
      </c>
      <c r="P62" s="17">
        <v>12.5</v>
      </c>
    </row>
    <row r="63" spans="1:20" x14ac:dyDescent="0.2">
      <c r="A63" s="12" t="s">
        <v>31</v>
      </c>
      <c r="B63" s="6">
        <v>2011</v>
      </c>
      <c r="C63" s="7">
        <v>0.10065019336763301</v>
      </c>
      <c r="D63" s="10">
        <v>3.43521527297671E-3</v>
      </c>
      <c r="E63" s="7">
        <v>3.3700761320936898E-2</v>
      </c>
      <c r="F63" s="7">
        <v>0.26285544392298599</v>
      </c>
      <c r="G63" s="6">
        <v>1300</v>
      </c>
      <c r="H63" s="6">
        <v>24506</v>
      </c>
      <c r="I63" s="6">
        <v>161.4</v>
      </c>
      <c r="J63" s="13">
        <v>4.5454545454545459</v>
      </c>
      <c r="K63" s="13">
        <v>1.8181818181818183</v>
      </c>
      <c r="L63" s="14">
        <v>98</v>
      </c>
      <c r="M63" s="15">
        <v>0.11076923076923077</v>
      </c>
      <c r="N63" s="13">
        <v>33.181818181818187</v>
      </c>
      <c r="O63" s="16">
        <v>874.5</v>
      </c>
      <c r="P63" s="17">
        <v>12.099999999999994</v>
      </c>
    </row>
    <row r="64" spans="1:20" x14ac:dyDescent="0.2">
      <c r="A64" s="12" t="s">
        <v>32</v>
      </c>
      <c r="B64" s="6">
        <v>2011</v>
      </c>
      <c r="C64" s="7">
        <v>0.440218685810427</v>
      </c>
      <c r="D64" s="10">
        <v>0.56978866212913504</v>
      </c>
      <c r="E64" s="7">
        <v>0.39400510894115698</v>
      </c>
      <c r="F64" s="7">
        <v>0.78855670680132695</v>
      </c>
      <c r="G64" s="6">
        <v>4300</v>
      </c>
      <c r="H64" s="6">
        <v>155150</v>
      </c>
      <c r="I64" s="6">
        <v>532</v>
      </c>
      <c r="J64" s="13">
        <v>1.15625</v>
      </c>
      <c r="K64" s="13">
        <v>0.25</v>
      </c>
      <c r="L64" s="14">
        <v>56</v>
      </c>
      <c r="M64" s="15">
        <v>0.15462184873949578</v>
      </c>
      <c r="N64" s="13">
        <v>3.0687500000000001</v>
      </c>
      <c r="O64" s="16">
        <v>607.6</v>
      </c>
      <c r="P64" s="17">
        <v>12.299999999999997</v>
      </c>
    </row>
    <row r="65" spans="1:16" x14ac:dyDescent="0.2">
      <c r="A65" s="12" t="s">
        <v>2</v>
      </c>
      <c r="B65" s="6">
        <v>2012</v>
      </c>
      <c r="C65" s="7">
        <v>0.25289168752725699</v>
      </c>
      <c r="D65" s="10">
        <v>0.168493371632463</v>
      </c>
      <c r="E65" s="7">
        <v>0.17637440409153299</v>
      </c>
      <c r="F65" s="7">
        <v>0.46976083836452798</v>
      </c>
      <c r="G65" s="6">
        <v>1300</v>
      </c>
      <c r="H65" s="6">
        <v>21492</v>
      </c>
      <c r="I65" s="6">
        <v>6389</v>
      </c>
      <c r="J65" s="13">
        <v>117.85714285714286</v>
      </c>
      <c r="K65" s="13">
        <v>12.5</v>
      </c>
      <c r="L65" s="14">
        <v>1963</v>
      </c>
      <c r="M65" s="15">
        <v>0.32504332755632587</v>
      </c>
      <c r="N65" s="13">
        <v>1622.6190476190477</v>
      </c>
      <c r="O65" s="16">
        <v>2481.6999999999998</v>
      </c>
      <c r="P65" s="17">
        <v>7.7000000000000028</v>
      </c>
    </row>
    <row r="66" spans="1:16" x14ac:dyDescent="0.2">
      <c r="A66" s="12" t="s">
        <v>3</v>
      </c>
      <c r="B66" s="6">
        <v>2012</v>
      </c>
      <c r="C66" s="7">
        <v>0.16703835334740499</v>
      </c>
      <c r="D66" s="10">
        <v>9.5250430221475696E-2</v>
      </c>
      <c r="E66" s="7">
        <v>7.3641597917281601E-2</v>
      </c>
      <c r="F66" s="7">
        <v>0.27548284776239002</v>
      </c>
      <c r="G66" s="6">
        <v>900</v>
      </c>
      <c r="H66" s="6">
        <v>15391</v>
      </c>
      <c r="I66" s="6">
        <v>1009</v>
      </c>
      <c r="J66" s="13">
        <v>36.36363636363636</v>
      </c>
      <c r="K66" s="13">
        <v>3.6363636363636362</v>
      </c>
      <c r="L66" s="14">
        <v>398</v>
      </c>
      <c r="M66" s="15">
        <v>0.19181818181818183</v>
      </c>
      <c r="N66" s="13">
        <v>922.72727272727263</v>
      </c>
      <c r="O66" s="16">
        <v>1329</v>
      </c>
      <c r="P66" s="17">
        <v>11.299999999999997</v>
      </c>
    </row>
    <row r="67" spans="1:16" x14ac:dyDescent="0.2">
      <c r="A67" s="12" t="s">
        <v>4</v>
      </c>
      <c r="B67" s="6">
        <v>2012</v>
      </c>
      <c r="C67" s="7">
        <v>0.16254174647449299</v>
      </c>
      <c r="D67" s="10">
        <v>0.13136906403010401</v>
      </c>
      <c r="E67" s="7">
        <v>7.3212583325360001E-2</v>
      </c>
      <c r="F67" s="7">
        <v>0.297311725755525</v>
      </c>
      <c r="G67" s="6">
        <v>5600</v>
      </c>
      <c r="H67" s="6">
        <v>163045</v>
      </c>
      <c r="I67" s="6">
        <v>272</v>
      </c>
      <c r="J67" s="13">
        <v>17.157894736842106</v>
      </c>
      <c r="K67" s="13">
        <v>2.6842105263157894</v>
      </c>
      <c r="L67" s="14">
        <v>451</v>
      </c>
      <c r="M67" s="15">
        <v>0.17304526748971191</v>
      </c>
      <c r="N67" s="13">
        <v>99.368421052631575</v>
      </c>
      <c r="O67" s="16">
        <v>722.4</v>
      </c>
      <c r="P67" s="17">
        <v>8.7000000000000028</v>
      </c>
    </row>
    <row r="68" spans="1:16" x14ac:dyDescent="0.2">
      <c r="A68" s="12" t="s">
        <v>5</v>
      </c>
      <c r="B68" s="6">
        <v>2012</v>
      </c>
      <c r="C68" s="7">
        <v>0.123905434094903</v>
      </c>
      <c r="D68" s="10">
        <v>9.0522551073761396E-3</v>
      </c>
      <c r="E68" s="7">
        <v>5.2790299771984697E-2</v>
      </c>
      <c r="F68" s="7">
        <v>0.423831460539635</v>
      </c>
      <c r="G68" s="6">
        <v>3800</v>
      </c>
      <c r="H68" s="6">
        <v>137771</v>
      </c>
      <c r="I68" s="6">
        <v>832</v>
      </c>
      <c r="J68" s="13">
        <v>30.666666666666668</v>
      </c>
      <c r="K68" s="13">
        <v>2.5333333333333332</v>
      </c>
      <c r="L68" s="14">
        <v>582</v>
      </c>
      <c r="M68" s="15">
        <v>0.14332493702770779</v>
      </c>
      <c r="N68" s="13">
        <v>121.8</v>
      </c>
      <c r="O68" s="16">
        <v>786.4</v>
      </c>
      <c r="P68" s="17">
        <v>9.2000000000000028</v>
      </c>
    </row>
    <row r="69" spans="1:16" x14ac:dyDescent="0.2">
      <c r="A69" s="12" t="s">
        <v>6</v>
      </c>
      <c r="B69" s="6">
        <v>2012</v>
      </c>
      <c r="C69" s="7">
        <v>0.167209530597065</v>
      </c>
      <c r="D69" s="10">
        <v>8.09285264756745E-2</v>
      </c>
      <c r="E69" s="7">
        <v>0.107437467875611</v>
      </c>
      <c r="F69" s="7">
        <v>0.36660466021993099</v>
      </c>
      <c r="G69" s="6">
        <v>9500</v>
      </c>
      <c r="H69" s="6">
        <v>163763</v>
      </c>
      <c r="I69" s="6">
        <v>605</v>
      </c>
      <c r="J69" s="13">
        <v>1.4181818181818182</v>
      </c>
      <c r="K69" s="13">
        <v>0.50909090909090904</v>
      </c>
      <c r="L69" s="14">
        <v>436</v>
      </c>
      <c r="M69" s="15">
        <v>0.14690553745928339</v>
      </c>
      <c r="N69" s="13">
        <v>9</v>
      </c>
      <c r="O69" s="16">
        <v>1185.3</v>
      </c>
      <c r="P69" s="17">
        <v>10.700000000000003</v>
      </c>
    </row>
    <row r="70" spans="1:16" x14ac:dyDescent="0.2">
      <c r="A70" s="12" t="s">
        <v>7</v>
      </c>
      <c r="B70" s="6">
        <v>2012</v>
      </c>
      <c r="C70" s="7">
        <v>0.118611391232968</v>
      </c>
      <c r="D70" s="10">
        <v>6.4519507047264599E-2</v>
      </c>
      <c r="E70" s="7">
        <v>5.5846440720444E-2</v>
      </c>
      <c r="F70" s="7">
        <v>0.28763626444700302</v>
      </c>
      <c r="G70" s="6">
        <v>5000</v>
      </c>
      <c r="H70" s="6">
        <v>105562</v>
      </c>
      <c r="I70" s="6">
        <v>857.3</v>
      </c>
      <c r="J70" s="13">
        <v>8.4</v>
      </c>
      <c r="K70" s="13">
        <v>3.2666666666666666</v>
      </c>
      <c r="L70" s="14">
        <v>717</v>
      </c>
      <c r="M70" s="15">
        <v>0.19389587073608616</v>
      </c>
      <c r="N70" s="13">
        <v>197</v>
      </c>
      <c r="O70" s="16">
        <v>1027.3</v>
      </c>
      <c r="P70" s="17">
        <v>8.9000000000000057</v>
      </c>
    </row>
    <row r="71" spans="1:16" x14ac:dyDescent="0.2">
      <c r="A71" s="12" t="s">
        <v>8</v>
      </c>
      <c r="B71" s="6">
        <v>2012</v>
      </c>
      <c r="C71" s="7">
        <v>0.15086800314570201</v>
      </c>
      <c r="D71" s="10">
        <v>3.7234074210344401E-2</v>
      </c>
      <c r="E71" s="7">
        <v>4.3464302500065902E-2</v>
      </c>
      <c r="F71" s="7">
        <v>0.23621989117898701</v>
      </c>
      <c r="G71" s="6">
        <v>4400</v>
      </c>
      <c r="H71" s="6">
        <v>93208</v>
      </c>
      <c r="I71" s="6">
        <v>360</v>
      </c>
      <c r="J71" s="13">
        <v>4.4444444444444446</v>
      </c>
      <c r="K71" s="13">
        <v>3</v>
      </c>
      <c r="L71" s="14">
        <v>162</v>
      </c>
      <c r="M71" s="15">
        <v>0.18484848484848485</v>
      </c>
      <c r="N71" s="13">
        <v>50.388888888888886</v>
      </c>
      <c r="O71" s="16">
        <v>759.6</v>
      </c>
      <c r="P71" s="17">
        <v>8.9000000000000057</v>
      </c>
    </row>
    <row r="72" spans="1:16" x14ac:dyDescent="0.2">
      <c r="A72" s="12" t="s">
        <v>9</v>
      </c>
      <c r="B72" s="6">
        <v>2012</v>
      </c>
      <c r="C72" s="7">
        <v>0.370983406877614</v>
      </c>
      <c r="D72" s="10">
        <v>0.73155276300485395</v>
      </c>
      <c r="E72" s="7">
        <v>0.50445181097621095</v>
      </c>
      <c r="F72" s="7">
        <v>0.78758335063144602</v>
      </c>
      <c r="G72" s="6">
        <v>6000</v>
      </c>
      <c r="H72" s="6">
        <v>159063</v>
      </c>
      <c r="I72" s="6">
        <v>1093</v>
      </c>
      <c r="J72" s="13">
        <v>1.3478260869565217</v>
      </c>
      <c r="K72" s="13">
        <v>2.0217391304347827</v>
      </c>
      <c r="L72" s="14">
        <v>246</v>
      </c>
      <c r="M72" s="15">
        <v>0.14504132231404959</v>
      </c>
      <c r="N72" s="13">
        <v>24.478260869565219</v>
      </c>
      <c r="O72" s="16">
        <v>589.29999999999995</v>
      </c>
      <c r="P72" s="17">
        <v>8.7000000000000028</v>
      </c>
    </row>
    <row r="73" spans="1:16" x14ac:dyDescent="0.2">
      <c r="A73" s="12" t="s">
        <v>10</v>
      </c>
      <c r="B73" s="6">
        <v>2012</v>
      </c>
      <c r="C73" s="7">
        <v>0.16173422515289099</v>
      </c>
      <c r="D73" s="10">
        <v>0.18353256510761901</v>
      </c>
      <c r="E73" s="7">
        <v>0.22925617635849399</v>
      </c>
      <c r="F73" s="7">
        <v>0.65120878631553203</v>
      </c>
      <c r="G73" s="6">
        <v>500</v>
      </c>
      <c r="H73" s="6">
        <v>12541</v>
      </c>
      <c r="I73" s="6">
        <v>3974</v>
      </c>
      <c r="J73" s="13">
        <v>143.10344827586209</v>
      </c>
      <c r="K73" s="13">
        <v>17.241379310344829</v>
      </c>
      <c r="L73" s="14">
        <v>1417</v>
      </c>
      <c r="M73" s="15">
        <v>0.34475409836065574</v>
      </c>
      <c r="N73" s="13">
        <v>2734.4827586206898</v>
      </c>
      <c r="O73" s="16">
        <v>2482.4</v>
      </c>
      <c r="P73" s="17">
        <v>7.5</v>
      </c>
    </row>
    <row r="74" spans="1:16" x14ac:dyDescent="0.2">
      <c r="A74" s="12" t="s">
        <v>11</v>
      </c>
      <c r="B74" s="6">
        <v>2012</v>
      </c>
      <c r="C74" s="7">
        <v>0.160213656537285</v>
      </c>
      <c r="D74" s="10">
        <v>0.26260060391677098</v>
      </c>
      <c r="E74" s="7">
        <v>0.17778658653693699</v>
      </c>
      <c r="F74" s="7">
        <v>0.51300782742052697</v>
      </c>
      <c r="G74" s="6">
        <v>2400</v>
      </c>
      <c r="H74" s="6">
        <v>154118</v>
      </c>
      <c r="I74" s="6">
        <v>662</v>
      </c>
      <c r="J74" s="13">
        <v>28.8</v>
      </c>
      <c r="K74" s="13">
        <v>5.6</v>
      </c>
      <c r="L74" s="14">
        <v>1812</v>
      </c>
      <c r="M74" s="15">
        <v>0.23882352941176471</v>
      </c>
      <c r="N74" s="13">
        <v>574</v>
      </c>
      <c r="O74" s="16">
        <v>1966.1</v>
      </c>
      <c r="P74" s="17">
        <v>10.200000000000003</v>
      </c>
    </row>
    <row r="75" spans="1:16" x14ac:dyDescent="0.2">
      <c r="A75" s="12" t="s">
        <v>12</v>
      </c>
      <c r="B75" s="6">
        <v>2012</v>
      </c>
      <c r="C75" s="7">
        <v>0.156072219274552</v>
      </c>
      <c r="D75" s="10">
        <v>0.12672111587233001</v>
      </c>
      <c r="E75" s="7">
        <v>9.88478678150366E-2</v>
      </c>
      <c r="F75" s="7">
        <v>0.36757690797208997</v>
      </c>
      <c r="G75" s="6">
        <v>1800</v>
      </c>
      <c r="H75" s="6">
        <v>113550</v>
      </c>
      <c r="I75" s="6">
        <v>1670</v>
      </c>
      <c r="J75" s="13">
        <v>38</v>
      </c>
      <c r="K75" s="13">
        <v>8.4</v>
      </c>
      <c r="L75" s="14">
        <v>1273</v>
      </c>
      <c r="M75" s="15">
        <v>0.24802631578947371</v>
      </c>
      <c r="N75" s="13">
        <v>368</v>
      </c>
      <c r="O75" s="16">
        <v>1539.6</v>
      </c>
      <c r="P75" s="17">
        <v>8.0999999999999943</v>
      </c>
    </row>
    <row r="76" spans="1:16" x14ac:dyDescent="0.2">
      <c r="A76" s="12" t="s">
        <v>13</v>
      </c>
      <c r="B76" s="6">
        <v>2012</v>
      </c>
      <c r="C76" s="7">
        <v>0.15352123413951599</v>
      </c>
      <c r="D76" s="10">
        <v>0.14726296747016701</v>
      </c>
      <c r="E76" s="7">
        <v>0.11613360462324999</v>
      </c>
      <c r="F76" s="7">
        <v>0.47675195797769399</v>
      </c>
      <c r="G76" s="6">
        <v>3300</v>
      </c>
      <c r="H76" s="6">
        <v>165157</v>
      </c>
      <c r="I76" s="6">
        <v>239</v>
      </c>
      <c r="J76" s="13">
        <v>12</v>
      </c>
      <c r="K76" s="13">
        <v>5.1538461538461542</v>
      </c>
      <c r="L76" s="14">
        <v>836</v>
      </c>
      <c r="M76" s="15">
        <v>0.14784394250513347</v>
      </c>
      <c r="N76" s="13">
        <v>204.61538461538461</v>
      </c>
      <c r="O76" s="16">
        <v>984.6</v>
      </c>
      <c r="P76" s="17">
        <v>11.200000000000003</v>
      </c>
    </row>
    <row r="77" spans="1:16" x14ac:dyDescent="0.2">
      <c r="A77" s="12" t="s">
        <v>14</v>
      </c>
      <c r="B77" s="6">
        <v>2012</v>
      </c>
      <c r="C77" s="7">
        <v>0.12632273205213401</v>
      </c>
      <c r="D77" s="10">
        <v>0.12546778845568701</v>
      </c>
      <c r="E77" s="7">
        <v>4.7717975309278703E-2</v>
      </c>
      <c r="F77" s="7">
        <v>0.35285709217195799</v>
      </c>
      <c r="G77" s="6">
        <v>2300</v>
      </c>
      <c r="H77" s="6">
        <v>94661</v>
      </c>
      <c r="I77" s="6">
        <v>1684.39</v>
      </c>
      <c r="J77" s="13">
        <v>19.583333333333332</v>
      </c>
      <c r="K77" s="13">
        <v>5.083333333333333</v>
      </c>
      <c r="L77" s="14">
        <v>719</v>
      </c>
      <c r="M77" s="15">
        <v>0.20791788856304988</v>
      </c>
      <c r="N77" s="13">
        <v>227.58333333333334</v>
      </c>
      <c r="O77" s="16">
        <v>1348.7</v>
      </c>
      <c r="P77" s="17">
        <v>11.5</v>
      </c>
    </row>
    <row r="78" spans="1:16" x14ac:dyDescent="0.2">
      <c r="A78" s="12" t="s">
        <v>15</v>
      </c>
      <c r="B78" s="6">
        <v>2012</v>
      </c>
      <c r="C78" s="7">
        <v>0.26885516417737998</v>
      </c>
      <c r="D78" s="10">
        <v>0.188671721799654</v>
      </c>
      <c r="E78" s="7">
        <v>0.22696426195740099</v>
      </c>
      <c r="F78" s="7">
        <v>0.35262178761204299</v>
      </c>
      <c r="G78" s="6">
        <v>2800</v>
      </c>
      <c r="H78" s="6">
        <v>150595</v>
      </c>
      <c r="I78" s="6">
        <v>219</v>
      </c>
      <c r="J78" s="13">
        <v>9.3125</v>
      </c>
      <c r="K78" s="13">
        <v>5.5</v>
      </c>
      <c r="L78" s="14">
        <v>242</v>
      </c>
      <c r="M78" s="15">
        <v>0.14423592493297585</v>
      </c>
      <c r="N78" s="13">
        <v>64</v>
      </c>
      <c r="O78" s="16">
        <v>938.7</v>
      </c>
      <c r="P78" s="17">
        <v>11</v>
      </c>
    </row>
    <row r="79" spans="1:16" x14ac:dyDescent="0.2">
      <c r="A79" s="12" t="s">
        <v>16</v>
      </c>
      <c r="B79" s="6">
        <v>2012</v>
      </c>
      <c r="C79" s="7">
        <v>0.27568879473382002</v>
      </c>
      <c r="D79" s="10">
        <v>0.14681196355871201</v>
      </c>
      <c r="E79" s="7">
        <v>0.13439677626275401</v>
      </c>
      <c r="F79" s="7">
        <v>0.35840334920487799</v>
      </c>
      <c r="G79" s="6">
        <v>4300</v>
      </c>
      <c r="H79" s="6">
        <v>244586</v>
      </c>
      <c r="I79" s="6">
        <v>1903</v>
      </c>
      <c r="J79" s="13">
        <v>18</v>
      </c>
      <c r="K79" s="13">
        <v>7.5333333333333332</v>
      </c>
      <c r="L79" s="14">
        <v>2168</v>
      </c>
      <c r="M79" s="15">
        <v>0.2069539666993144</v>
      </c>
      <c r="N79" s="13">
        <v>483.53333333333336</v>
      </c>
      <c r="O79" s="16">
        <v>963.9</v>
      </c>
      <c r="P79" s="17">
        <v>9.7000000000000028</v>
      </c>
    </row>
    <row r="80" spans="1:16" x14ac:dyDescent="0.2">
      <c r="A80" s="12" t="s">
        <v>17</v>
      </c>
      <c r="B80" s="6">
        <v>2012</v>
      </c>
      <c r="C80" s="7">
        <v>0.198926994142855</v>
      </c>
      <c r="D80" s="10">
        <v>8.2859189319598694E-2</v>
      </c>
      <c r="E80" s="7">
        <v>0.11962149380968599</v>
      </c>
      <c r="F80" s="7">
        <v>0.35032008633325401</v>
      </c>
      <c r="G80" s="6">
        <v>4900</v>
      </c>
      <c r="H80" s="6">
        <v>249649</v>
      </c>
      <c r="I80" s="6">
        <v>1870.98</v>
      </c>
      <c r="J80" s="13">
        <v>19.5625</v>
      </c>
      <c r="K80" s="13">
        <v>5.0625</v>
      </c>
      <c r="L80" s="14">
        <v>1374</v>
      </c>
      <c r="M80" s="15">
        <v>0.14255533199195169</v>
      </c>
      <c r="N80" s="13">
        <v>267.4375</v>
      </c>
      <c r="O80" s="16">
        <v>975.5</v>
      </c>
      <c r="P80" s="17">
        <v>10.099999999999994</v>
      </c>
    </row>
    <row r="81" spans="1:16" x14ac:dyDescent="0.2">
      <c r="A81" s="12" t="s">
        <v>18</v>
      </c>
      <c r="B81" s="6">
        <v>2012</v>
      </c>
      <c r="C81" s="7">
        <v>0.19135535163136699</v>
      </c>
      <c r="D81" s="10">
        <v>0.10253932023152899</v>
      </c>
      <c r="E81" s="7">
        <v>9.3487251943209795E-2</v>
      </c>
      <c r="F81" s="7">
        <v>0.35866815260520102</v>
      </c>
      <c r="G81" s="6">
        <v>3800</v>
      </c>
      <c r="H81" s="6">
        <v>218151</v>
      </c>
      <c r="I81" s="6">
        <v>933.5</v>
      </c>
      <c r="J81" s="13">
        <v>11.166666666666666</v>
      </c>
      <c r="K81" s="13">
        <v>2.9444444444444446</v>
      </c>
      <c r="L81" s="14">
        <v>1175</v>
      </c>
      <c r="M81" s="15">
        <v>0.16061946902654869</v>
      </c>
      <c r="N81" s="13">
        <v>183.88888888888889</v>
      </c>
      <c r="O81" s="16">
        <v>926.1</v>
      </c>
      <c r="P81" s="17">
        <v>11.200000000000003</v>
      </c>
    </row>
    <row r="82" spans="1:16" x14ac:dyDescent="0.2">
      <c r="A82" s="12" t="s">
        <v>19</v>
      </c>
      <c r="B82" s="6">
        <v>2012</v>
      </c>
      <c r="C82" s="7">
        <v>0.44810182359448197</v>
      </c>
      <c r="D82" s="10">
        <v>8.0207047485857802E-2</v>
      </c>
      <c r="E82" s="7">
        <v>0.241991458262524</v>
      </c>
      <c r="F82" s="7">
        <v>0.61333327808544802</v>
      </c>
      <c r="G82" s="6">
        <v>3800</v>
      </c>
      <c r="H82" s="6">
        <v>234040</v>
      </c>
      <c r="I82" s="6">
        <v>708</v>
      </c>
      <c r="J82" s="13">
        <v>8.3333333333333339</v>
      </c>
      <c r="K82" s="13">
        <v>4.4285714285714288</v>
      </c>
      <c r="L82" s="14">
        <v>489</v>
      </c>
      <c r="M82" s="15">
        <v>0.21840120663650078</v>
      </c>
      <c r="N82" s="13">
        <v>114.95238095238095</v>
      </c>
      <c r="O82" s="16">
        <v>950.4</v>
      </c>
      <c r="P82" s="17">
        <v>11.400000000000006</v>
      </c>
    </row>
    <row r="83" spans="1:16" x14ac:dyDescent="0.2">
      <c r="A83" s="12" t="s">
        <v>20</v>
      </c>
      <c r="B83" s="6">
        <v>2012</v>
      </c>
      <c r="C83" s="7">
        <v>0.13736648824900399</v>
      </c>
      <c r="D83" s="10">
        <v>3.3051045790441103E-2</v>
      </c>
      <c r="E83" s="7">
        <v>4.5894086673474499E-2</v>
      </c>
      <c r="F83" s="7">
        <v>0.34976018896525601</v>
      </c>
      <c r="G83" s="6">
        <v>2800</v>
      </c>
      <c r="H83" s="6">
        <v>194943</v>
      </c>
      <c r="I83" s="6">
        <v>8535</v>
      </c>
      <c r="J83" s="13">
        <v>12.777777777777779</v>
      </c>
      <c r="K83" s="13">
        <v>2.5555555555555554</v>
      </c>
      <c r="L83" s="14">
        <v>2540</v>
      </c>
      <c r="M83" s="15">
        <v>0.25314347125201508</v>
      </c>
      <c r="N83" s="13">
        <v>302.77777777777777</v>
      </c>
      <c r="O83" s="16">
        <v>1875.7</v>
      </c>
      <c r="P83" s="17">
        <v>8.2999999999999972</v>
      </c>
    </row>
    <row r="84" spans="1:16" x14ac:dyDescent="0.2">
      <c r="A84" s="12" t="s">
        <v>21</v>
      </c>
      <c r="B84" s="6">
        <v>2012</v>
      </c>
      <c r="C84" s="7">
        <v>0.125605332882225</v>
      </c>
      <c r="D84" s="10">
        <v>0.112520943780353</v>
      </c>
      <c r="E84" s="7">
        <v>0.110330664609655</v>
      </c>
      <c r="F84" s="7">
        <v>0.28695752720863099</v>
      </c>
      <c r="G84" s="6">
        <v>3200</v>
      </c>
      <c r="H84" s="6">
        <v>107906</v>
      </c>
      <c r="I84" s="6">
        <v>1427</v>
      </c>
      <c r="J84" s="13">
        <v>4</v>
      </c>
      <c r="K84" s="13">
        <v>1.3913043478260869</v>
      </c>
      <c r="L84" s="14">
        <v>277</v>
      </c>
      <c r="M84" s="15">
        <v>0.13739130434782609</v>
      </c>
      <c r="N84" s="13">
        <v>52.608695652173914</v>
      </c>
      <c r="O84" s="16">
        <v>946.2</v>
      </c>
      <c r="P84" s="17">
        <v>10.099999999999994</v>
      </c>
    </row>
    <row r="85" spans="1:16" x14ac:dyDescent="0.2">
      <c r="A85" s="12" t="s">
        <v>22</v>
      </c>
      <c r="B85" s="6">
        <v>2012</v>
      </c>
      <c r="C85" s="7">
        <v>0.149564025627689</v>
      </c>
      <c r="D85" s="10">
        <v>0.11481778041339601</v>
      </c>
      <c r="E85" s="7">
        <v>0.123386031317337</v>
      </c>
      <c r="F85" s="7">
        <v>0.38335752082740199</v>
      </c>
      <c r="G85" s="6">
        <v>700</v>
      </c>
      <c r="H85" s="6">
        <v>24265</v>
      </c>
      <c r="I85" s="6">
        <v>1871</v>
      </c>
      <c r="J85" s="13">
        <v>17.647058823529413</v>
      </c>
      <c r="K85" s="13">
        <v>3.5294117647058822</v>
      </c>
      <c r="L85" s="14">
        <v>96</v>
      </c>
      <c r="M85" s="15">
        <v>0.34415094339622643</v>
      </c>
      <c r="N85" s="13">
        <v>70.588235294117652</v>
      </c>
      <c r="O85" s="16">
        <v>747.3</v>
      </c>
      <c r="P85" s="17">
        <v>9.4000000000000057</v>
      </c>
    </row>
    <row r="86" spans="1:16" x14ac:dyDescent="0.2">
      <c r="A86" s="12" t="s">
        <v>23</v>
      </c>
      <c r="B86" s="6">
        <v>2012</v>
      </c>
      <c r="C86" s="7">
        <v>0.26552491644430398</v>
      </c>
      <c r="D86" s="10">
        <v>3.8179850997179E-2</v>
      </c>
      <c r="E86" s="7">
        <v>0.118255063164107</v>
      </c>
      <c r="F86" s="7">
        <v>0.36483325190513999</v>
      </c>
      <c r="G86" s="6">
        <v>1500</v>
      </c>
      <c r="H86" s="6">
        <v>120728</v>
      </c>
      <c r="I86" s="6">
        <v>1253</v>
      </c>
      <c r="J86" s="13">
        <v>8.9914945321992708</v>
      </c>
      <c r="K86" s="13">
        <v>4.9817739975698663</v>
      </c>
      <c r="L86" s="14">
        <v>769</v>
      </c>
      <c r="M86" s="15">
        <v>0.21809210526315789</v>
      </c>
      <c r="N86" s="13">
        <v>235.23693803159173</v>
      </c>
      <c r="O86" s="16">
        <v>990.1</v>
      </c>
      <c r="P86" s="17">
        <v>13.599999999999994</v>
      </c>
    </row>
    <row r="87" spans="1:16" x14ac:dyDescent="0.2">
      <c r="A87" s="12" t="s">
        <v>24</v>
      </c>
      <c r="B87" s="6">
        <v>2012</v>
      </c>
      <c r="C87" s="7">
        <v>0.14466732620745701</v>
      </c>
      <c r="D87" s="10">
        <v>9.3780879944558901E-2</v>
      </c>
      <c r="E87" s="7">
        <v>3.07552935783879E-2</v>
      </c>
      <c r="F87" s="7">
        <v>0.35208906668541701</v>
      </c>
      <c r="G87" s="6">
        <v>3500</v>
      </c>
      <c r="H87" s="6">
        <v>293499</v>
      </c>
      <c r="I87" s="6">
        <v>2644.69</v>
      </c>
      <c r="J87" s="13">
        <v>6.291666666666667</v>
      </c>
      <c r="K87" s="13">
        <v>1.3125</v>
      </c>
      <c r="L87" s="14">
        <v>1398</v>
      </c>
      <c r="M87" s="15">
        <v>0.16095661846496107</v>
      </c>
      <c r="N87" s="13">
        <v>68.8125</v>
      </c>
      <c r="O87" s="16">
        <v>965.3</v>
      </c>
      <c r="P87" s="17">
        <v>11.700000000000003</v>
      </c>
    </row>
    <row r="88" spans="1:16" x14ac:dyDescent="0.2">
      <c r="A88" s="12" t="s">
        <v>25</v>
      </c>
      <c r="B88" s="6">
        <v>2012</v>
      </c>
      <c r="C88" s="7">
        <v>0.15822673261648701</v>
      </c>
      <c r="D88" s="10">
        <v>4.0632144585312599E-2</v>
      </c>
      <c r="E88" s="7">
        <v>5.0647593321142603E-2</v>
      </c>
      <c r="F88" s="7">
        <v>0.35660291708584502</v>
      </c>
      <c r="G88" s="6">
        <v>2100</v>
      </c>
      <c r="H88" s="6">
        <v>164542</v>
      </c>
      <c r="I88" s="6">
        <v>890.99</v>
      </c>
      <c r="J88" s="13">
        <v>10.764705882352942</v>
      </c>
      <c r="K88" s="13">
        <v>3.5882352941176472</v>
      </c>
      <c r="L88" s="14">
        <v>184</v>
      </c>
      <c r="M88" s="15">
        <v>0.11080246913580247</v>
      </c>
      <c r="N88" s="13">
        <v>46.941176470588232</v>
      </c>
      <c r="O88" s="16">
        <v>896.1</v>
      </c>
      <c r="P88" s="17">
        <v>13</v>
      </c>
    </row>
    <row r="89" spans="1:16" x14ac:dyDescent="0.2">
      <c r="A89" s="12" t="s">
        <v>26</v>
      </c>
      <c r="B89" s="6">
        <v>2012</v>
      </c>
      <c r="C89" s="7">
        <v>3.4088538071661803E-2</v>
      </c>
      <c r="D89" s="10">
        <v>6.9935282233279602E-4</v>
      </c>
      <c r="E89" s="7">
        <v>1.5779584870878601E-2</v>
      </c>
      <c r="F89" s="7">
        <v>0.17657159963778801</v>
      </c>
      <c r="G89" s="6">
        <v>2600</v>
      </c>
      <c r="H89" s="6">
        <v>219052</v>
      </c>
      <c r="I89" s="6">
        <v>848.7</v>
      </c>
      <c r="J89" s="13">
        <v>5.2368421052631575</v>
      </c>
      <c r="K89" s="13">
        <v>1.6052631578947369</v>
      </c>
      <c r="L89" s="14">
        <v>296</v>
      </c>
      <c r="M89" s="15">
        <v>0.15243664717348929</v>
      </c>
      <c r="N89" s="13">
        <v>39.631578947368418</v>
      </c>
      <c r="O89" s="16">
        <v>931.4</v>
      </c>
      <c r="P89" s="17">
        <v>12</v>
      </c>
    </row>
    <row r="90" spans="1:16" x14ac:dyDescent="0.2">
      <c r="A90" s="12" t="s">
        <v>27</v>
      </c>
      <c r="B90" s="6">
        <v>2012</v>
      </c>
      <c r="C90" s="7">
        <v>0.16417197243942699</v>
      </c>
      <c r="D90" s="10">
        <v>8.8127931126606801E-2</v>
      </c>
      <c r="E90" s="7">
        <v>9.1567538707238494E-2</v>
      </c>
      <c r="F90" s="7">
        <v>0.41430254336082101</v>
      </c>
      <c r="G90" s="6">
        <v>500</v>
      </c>
      <c r="H90" s="6">
        <v>65198</v>
      </c>
      <c r="I90" s="6">
        <v>221.7</v>
      </c>
      <c r="J90" s="13">
        <v>0.96666666666666667</v>
      </c>
      <c r="K90" s="13">
        <v>0.13333333333333333</v>
      </c>
      <c r="L90" s="14">
        <v>14</v>
      </c>
      <c r="M90" s="15">
        <v>0.1109090909090909</v>
      </c>
      <c r="N90" s="13">
        <v>0.54166666666666663</v>
      </c>
      <c r="O90" s="16">
        <v>325.10000000000002</v>
      </c>
      <c r="P90" s="17">
        <v>11.799999999999997</v>
      </c>
    </row>
    <row r="91" spans="1:16" x14ac:dyDescent="0.2">
      <c r="A91" s="12" t="s">
        <v>28</v>
      </c>
      <c r="B91" s="6">
        <v>2012</v>
      </c>
      <c r="C91" s="7">
        <v>8.2385832382822197E-2</v>
      </c>
      <c r="D91" s="10">
        <v>2.9335678945700699E-2</v>
      </c>
      <c r="E91" s="7">
        <v>4.0568929633057201E-2</v>
      </c>
      <c r="F91" s="7">
        <v>0.33757627058610501</v>
      </c>
      <c r="G91" s="6">
        <v>4100</v>
      </c>
      <c r="H91" s="6">
        <v>161411</v>
      </c>
      <c r="I91" s="6">
        <v>797</v>
      </c>
      <c r="J91" s="13">
        <v>11.947368421052632</v>
      </c>
      <c r="K91" s="13">
        <v>3.1052631578947367</v>
      </c>
      <c r="L91" s="14">
        <v>852</v>
      </c>
      <c r="M91" s="15">
        <v>0.1631404958677686</v>
      </c>
      <c r="N91" s="13">
        <v>92.315789473684205</v>
      </c>
      <c r="O91" s="16">
        <v>1123</v>
      </c>
      <c r="P91" s="17">
        <v>12.200000000000003</v>
      </c>
    </row>
    <row r="92" spans="1:16" x14ac:dyDescent="0.2">
      <c r="A92" s="12" t="s">
        <v>29</v>
      </c>
      <c r="B92" s="6">
        <v>2012</v>
      </c>
      <c r="C92" s="7">
        <v>3.7408430455210598E-2</v>
      </c>
      <c r="D92" s="10">
        <v>4.06658818536849E-3</v>
      </c>
      <c r="E92" s="7">
        <v>2.24530418541991E-2</v>
      </c>
      <c r="F92" s="7">
        <v>0.276307495748914</v>
      </c>
      <c r="G92" s="6">
        <v>2500</v>
      </c>
      <c r="H92" s="6">
        <v>131201</v>
      </c>
      <c r="I92" s="6">
        <v>117</v>
      </c>
      <c r="J92" s="13">
        <v>3.9230769230769229</v>
      </c>
      <c r="K92" s="13">
        <v>1.2051282051282051</v>
      </c>
      <c r="L92" s="14">
        <v>306</v>
      </c>
      <c r="M92" s="15">
        <v>0.1297071129707113</v>
      </c>
      <c r="N92" s="13">
        <v>17.333333333333332</v>
      </c>
      <c r="O92" s="16">
        <v>870.9</v>
      </c>
      <c r="P92" s="17">
        <v>11.799999999999997</v>
      </c>
    </row>
    <row r="93" spans="1:16" x14ac:dyDescent="0.2">
      <c r="A93" s="12" t="s">
        <v>30</v>
      </c>
      <c r="B93" s="6">
        <v>2012</v>
      </c>
      <c r="C93" s="7">
        <v>6.3192416189338199E-2</v>
      </c>
      <c r="D93" s="10">
        <v>4.8320392515260102E-2</v>
      </c>
      <c r="E93" s="7">
        <v>3.2763936903821199E-2</v>
      </c>
      <c r="F93" s="7">
        <v>0.34875701726419001</v>
      </c>
      <c r="G93" s="6">
        <v>1900</v>
      </c>
      <c r="H93" s="6">
        <v>65988</v>
      </c>
      <c r="I93" s="6">
        <v>138</v>
      </c>
      <c r="J93" s="13">
        <v>1.1944444444444444</v>
      </c>
      <c r="K93" s="13">
        <v>0.27777777777777779</v>
      </c>
      <c r="L93" s="14">
        <v>29</v>
      </c>
      <c r="M93" s="15">
        <v>0.12727272727272726</v>
      </c>
      <c r="N93" s="13">
        <v>1.5277777777777777</v>
      </c>
      <c r="O93" s="16">
        <v>675.2</v>
      </c>
      <c r="P93" s="17">
        <v>11.200000000000003</v>
      </c>
    </row>
    <row r="94" spans="1:16" x14ac:dyDescent="0.2">
      <c r="A94" s="12" t="s">
        <v>31</v>
      </c>
      <c r="B94" s="6">
        <v>2012</v>
      </c>
      <c r="C94" s="7">
        <v>0.111971373815841</v>
      </c>
      <c r="D94" s="10">
        <v>3.8230981750150702E-3</v>
      </c>
      <c r="E94" s="7">
        <v>3.8395426550398001E-2</v>
      </c>
      <c r="F94" s="7">
        <v>0.27677958275903902</v>
      </c>
      <c r="G94" s="6">
        <v>1300</v>
      </c>
      <c r="H94" s="6">
        <v>26522</v>
      </c>
      <c r="I94" s="6">
        <v>187.9</v>
      </c>
      <c r="J94" s="13">
        <v>4.5454545454545459</v>
      </c>
      <c r="K94" s="13">
        <v>2.1212121212121211</v>
      </c>
      <c r="L94" s="14">
        <v>94</v>
      </c>
      <c r="M94" s="15">
        <v>0.13466666666666666</v>
      </c>
      <c r="N94" s="13">
        <v>35.757575757575758</v>
      </c>
      <c r="O94" s="16">
        <v>934.8</v>
      </c>
      <c r="P94" s="17">
        <v>10.5</v>
      </c>
    </row>
    <row r="95" spans="1:16" x14ac:dyDescent="0.2">
      <c r="A95" s="12" t="s">
        <v>32</v>
      </c>
      <c r="B95" s="6">
        <v>2012</v>
      </c>
      <c r="C95" s="7">
        <v>0.462122153959383</v>
      </c>
      <c r="D95" s="10">
        <v>0.63244571958612195</v>
      </c>
      <c r="E95" s="7">
        <v>0.36646150427475999</v>
      </c>
      <c r="F95" s="7">
        <v>0.68578274681892704</v>
      </c>
      <c r="G95" s="6">
        <v>4700</v>
      </c>
      <c r="H95" s="6">
        <v>165909</v>
      </c>
      <c r="I95" s="6">
        <v>663</v>
      </c>
      <c r="J95" s="13">
        <v>1.16875</v>
      </c>
      <c r="K95" s="13">
        <v>0.26874999999999999</v>
      </c>
      <c r="L95" s="14">
        <v>75</v>
      </c>
      <c r="M95" s="15">
        <v>0.16495726495726495</v>
      </c>
      <c r="N95" s="13">
        <v>3.2875000000000001</v>
      </c>
      <c r="O95" s="16">
        <v>680.8</v>
      </c>
      <c r="P95" s="17">
        <v>11</v>
      </c>
    </row>
    <row r="96" spans="1:16" x14ac:dyDescent="0.2">
      <c r="A96" s="12" t="s">
        <v>2</v>
      </c>
      <c r="B96" s="6">
        <v>2013</v>
      </c>
      <c r="C96" s="7">
        <v>0.28379143069589402</v>
      </c>
      <c r="D96" s="10">
        <v>0.20518990338451901</v>
      </c>
      <c r="E96" s="7">
        <v>0.177662210369332</v>
      </c>
      <c r="F96" s="7">
        <v>0.31822592856881898</v>
      </c>
      <c r="G96" s="6">
        <v>1300</v>
      </c>
      <c r="H96" s="6">
        <v>21673</v>
      </c>
      <c r="I96" s="6">
        <v>6988</v>
      </c>
      <c r="J96" s="13">
        <v>135.71428571428572</v>
      </c>
      <c r="K96" s="13">
        <v>13.095238095238095</v>
      </c>
      <c r="L96" s="14">
        <v>1822</v>
      </c>
      <c r="M96" s="15">
        <v>0.31699424977538182</v>
      </c>
      <c r="N96" s="13">
        <v>1482.1428571428571</v>
      </c>
      <c r="O96" s="16">
        <v>2133.3000000000002</v>
      </c>
      <c r="P96" s="17">
        <v>7.7000000000000028</v>
      </c>
    </row>
    <row r="97" spans="1:16" x14ac:dyDescent="0.2">
      <c r="A97" s="12" t="s">
        <v>3</v>
      </c>
      <c r="B97" s="6">
        <v>2013</v>
      </c>
      <c r="C97" s="7">
        <v>0.18418689601171201</v>
      </c>
      <c r="D97" s="10">
        <v>0.112701976336645</v>
      </c>
      <c r="E97" s="7">
        <v>6.8096336573403901E-2</v>
      </c>
      <c r="F97" s="7">
        <v>0.17005425605222799</v>
      </c>
      <c r="G97" s="6">
        <v>1000</v>
      </c>
      <c r="H97" s="6">
        <v>15718</v>
      </c>
      <c r="I97" s="6">
        <v>1186</v>
      </c>
      <c r="J97" s="13">
        <v>49.090909090909086</v>
      </c>
      <c r="K97" s="13">
        <v>3.6363636363636362</v>
      </c>
      <c r="L97" s="14">
        <v>423</v>
      </c>
      <c r="M97" s="15">
        <v>0.16744388185654008</v>
      </c>
      <c r="N97" s="13">
        <v>992.72727272727263</v>
      </c>
      <c r="O97" s="16">
        <v>839.3</v>
      </c>
      <c r="P97" s="17">
        <v>10.099999999999994</v>
      </c>
    </row>
    <row r="98" spans="1:16" x14ac:dyDescent="0.2">
      <c r="A98" s="12" t="s">
        <v>4</v>
      </c>
      <c r="B98" s="6">
        <v>2013</v>
      </c>
      <c r="C98" s="7">
        <v>0.16862037820676101</v>
      </c>
      <c r="D98" s="10">
        <v>0.16741186362726901</v>
      </c>
      <c r="E98" s="7">
        <v>6.3223367749451795E-2</v>
      </c>
      <c r="F98" s="7">
        <v>0.16757593120356301</v>
      </c>
      <c r="G98" s="6">
        <v>6300</v>
      </c>
      <c r="H98" s="6">
        <v>174492</v>
      </c>
      <c r="I98" s="6">
        <v>300.8</v>
      </c>
      <c r="J98" s="13">
        <v>23.210526315789473</v>
      </c>
      <c r="K98" s="13">
        <v>2.6842105263157894</v>
      </c>
      <c r="L98" s="14">
        <v>467</v>
      </c>
      <c r="M98" s="15">
        <v>0.15139171717171718</v>
      </c>
      <c r="N98" s="13">
        <v>108.84210526315789</v>
      </c>
      <c r="O98" s="16">
        <v>375</v>
      </c>
      <c r="P98" s="17">
        <v>8.2000000000000028</v>
      </c>
    </row>
    <row r="99" spans="1:16" x14ac:dyDescent="0.2">
      <c r="A99" s="12" t="s">
        <v>5</v>
      </c>
      <c r="B99" s="6">
        <v>2013</v>
      </c>
      <c r="C99" s="7">
        <v>0.13115168709900199</v>
      </c>
      <c r="D99" s="10">
        <v>1.07298108446129E-2</v>
      </c>
      <c r="E99" s="7">
        <v>4.6326686709622797E-2</v>
      </c>
      <c r="F99" s="7">
        <v>0.25285723716924902</v>
      </c>
      <c r="G99" s="6">
        <v>3800</v>
      </c>
      <c r="H99" s="6">
        <v>139434</v>
      </c>
      <c r="I99" s="6">
        <v>974</v>
      </c>
      <c r="J99" s="13">
        <v>42.733333333333334</v>
      </c>
      <c r="K99" s="13">
        <v>2.6</v>
      </c>
      <c r="L99" s="14">
        <v>568</v>
      </c>
      <c r="M99" s="15">
        <v>0.11331127450980392</v>
      </c>
      <c r="N99" s="13">
        <v>132.46666666666667</v>
      </c>
      <c r="O99" s="16">
        <v>350.6</v>
      </c>
      <c r="P99" s="17">
        <v>9</v>
      </c>
    </row>
    <row r="100" spans="1:16" x14ac:dyDescent="0.2">
      <c r="A100" s="12" t="s">
        <v>6</v>
      </c>
      <c r="B100" s="6">
        <v>2013</v>
      </c>
      <c r="C100" s="7">
        <v>0.17404997316950699</v>
      </c>
      <c r="D100" s="10">
        <v>9.6306120733678904E-2</v>
      </c>
      <c r="E100" s="7">
        <v>0.10523375136435099</v>
      </c>
      <c r="F100" s="7">
        <v>0.253152225573332</v>
      </c>
      <c r="G100" s="6">
        <v>10200</v>
      </c>
      <c r="H100" s="6">
        <v>167515</v>
      </c>
      <c r="I100" s="6">
        <v>701</v>
      </c>
      <c r="J100" s="13">
        <v>2</v>
      </c>
      <c r="K100" s="13">
        <v>0.50909090909090904</v>
      </c>
      <c r="L100" s="14">
        <v>427</v>
      </c>
      <c r="M100" s="15">
        <v>0.12962579617834394</v>
      </c>
      <c r="N100" s="13">
        <v>9.6545454545454543</v>
      </c>
      <c r="O100" s="16">
        <v>645.70000000000005</v>
      </c>
      <c r="P100" s="17">
        <v>8.7000000000000028</v>
      </c>
    </row>
    <row r="101" spans="1:16" x14ac:dyDescent="0.2">
      <c r="A101" s="12" t="s">
        <v>7</v>
      </c>
      <c r="B101" s="6">
        <v>2013</v>
      </c>
      <c r="C101" s="7">
        <v>0.121151151372501</v>
      </c>
      <c r="D101" s="10">
        <v>7.7662350750816497E-2</v>
      </c>
      <c r="E101" s="7">
        <v>5.7978105404899602E-2</v>
      </c>
      <c r="F101" s="7">
        <v>0.20303380128328</v>
      </c>
      <c r="G101" s="6">
        <v>5100</v>
      </c>
      <c r="H101" s="6">
        <v>110973</v>
      </c>
      <c r="I101" s="6">
        <v>915</v>
      </c>
      <c r="J101" s="13">
        <v>13.733333333333333</v>
      </c>
      <c r="K101" s="13">
        <v>3.2666666666666666</v>
      </c>
      <c r="L101" s="14">
        <v>715</v>
      </c>
      <c r="M101" s="15">
        <v>0.18022529510961213</v>
      </c>
      <c r="N101" s="13">
        <v>219.33333333333334</v>
      </c>
      <c r="O101" s="16">
        <v>646.70000000000005</v>
      </c>
      <c r="P101" s="17">
        <v>8.7000000000000028</v>
      </c>
    </row>
    <row r="102" spans="1:16" x14ac:dyDescent="0.2">
      <c r="A102" s="12" t="s">
        <v>8</v>
      </c>
      <c r="B102" s="6">
        <v>2013</v>
      </c>
      <c r="C102" s="7">
        <v>0.157062621485236</v>
      </c>
      <c r="D102" s="10">
        <v>4.1248678689543697E-2</v>
      </c>
      <c r="E102" s="7">
        <v>4.1415314534313297E-2</v>
      </c>
      <c r="F102" s="7">
        <v>0.17557085589935101</v>
      </c>
      <c r="G102" s="6">
        <v>4400</v>
      </c>
      <c r="H102" s="6">
        <v>94191</v>
      </c>
      <c r="I102" s="6">
        <v>415</v>
      </c>
      <c r="J102" s="13">
        <v>6.833333333333333</v>
      </c>
      <c r="K102" s="13">
        <v>3.3333333333333335</v>
      </c>
      <c r="L102" s="14">
        <v>162</v>
      </c>
      <c r="M102" s="15">
        <v>0.19059945355191257</v>
      </c>
      <c r="N102" s="13">
        <v>51.388888888888886</v>
      </c>
      <c r="O102" s="16">
        <v>480.8</v>
      </c>
      <c r="P102" s="17">
        <v>8.5</v>
      </c>
    </row>
    <row r="103" spans="1:16" x14ac:dyDescent="0.2">
      <c r="A103" s="12" t="s">
        <v>9</v>
      </c>
      <c r="B103" s="6">
        <v>2013</v>
      </c>
      <c r="C103" s="7">
        <v>0.37827761631158002</v>
      </c>
      <c r="D103" s="10">
        <v>0.78126481340788601</v>
      </c>
      <c r="E103" s="7">
        <v>0.54974652676609603</v>
      </c>
      <c r="F103" s="7">
        <v>0.59516220352114102</v>
      </c>
      <c r="G103" s="6">
        <v>6000</v>
      </c>
      <c r="H103" s="6">
        <v>160206</v>
      </c>
      <c r="I103" s="6">
        <v>1246</v>
      </c>
      <c r="J103" s="13">
        <v>1.8913043478260869</v>
      </c>
      <c r="K103" s="13">
        <v>2.152173913043478</v>
      </c>
      <c r="L103" s="14">
        <v>210</v>
      </c>
      <c r="M103" s="15">
        <v>0.144375</v>
      </c>
      <c r="N103" s="13">
        <v>25.978260869565219</v>
      </c>
      <c r="O103" s="16">
        <v>405.7</v>
      </c>
      <c r="P103" s="17">
        <v>7.5999999999999943</v>
      </c>
    </row>
    <row r="104" spans="1:16" x14ac:dyDescent="0.2">
      <c r="A104" s="12" t="s">
        <v>10</v>
      </c>
      <c r="B104" s="6">
        <v>2013</v>
      </c>
      <c r="C104" s="7">
        <v>0.17055867327141899</v>
      </c>
      <c r="D104" s="10">
        <v>0.22621945666829299</v>
      </c>
      <c r="E104" s="7">
        <v>0.28486989504045801</v>
      </c>
      <c r="F104" s="7">
        <v>0.40512972353875698</v>
      </c>
      <c r="G104" s="6">
        <v>500</v>
      </c>
      <c r="H104" s="6">
        <v>12633</v>
      </c>
      <c r="I104" s="6">
        <v>4173</v>
      </c>
      <c r="J104" s="13">
        <v>160.34482758620692</v>
      </c>
      <c r="K104" s="13">
        <v>17.241379310344829</v>
      </c>
      <c r="L104" s="14">
        <v>1638</v>
      </c>
      <c r="M104" s="15">
        <v>0.37572765321375184</v>
      </c>
      <c r="N104" s="13">
        <v>2918.9655172413795</v>
      </c>
      <c r="O104" s="16">
        <v>1822.1</v>
      </c>
      <c r="P104" s="17">
        <v>7.9000000000000057</v>
      </c>
    </row>
    <row r="105" spans="1:16" x14ac:dyDescent="0.2">
      <c r="A105" s="12" t="s">
        <v>11</v>
      </c>
      <c r="B105" s="6">
        <v>2013</v>
      </c>
      <c r="C105" s="7">
        <v>0.17549926517211301</v>
      </c>
      <c r="D105" s="10">
        <v>0.29806986983919698</v>
      </c>
      <c r="E105" s="7">
        <v>0.18534351840260199</v>
      </c>
      <c r="F105" s="7">
        <v>0.31976081834238201</v>
      </c>
      <c r="G105" s="6">
        <v>2600</v>
      </c>
      <c r="H105" s="6">
        <v>156094</v>
      </c>
      <c r="I105" s="6">
        <v>728</v>
      </c>
      <c r="J105" s="13">
        <v>39.700000000000003</v>
      </c>
      <c r="K105" s="13">
        <v>6.2</v>
      </c>
      <c r="L105" s="14">
        <v>2402</v>
      </c>
      <c r="M105" s="15">
        <v>0.20306113243761995</v>
      </c>
      <c r="N105" s="13">
        <v>868.1</v>
      </c>
      <c r="O105" s="16">
        <v>1141.9000000000001</v>
      </c>
      <c r="P105" s="17">
        <v>9.7000000000000028</v>
      </c>
    </row>
    <row r="106" spans="1:16" x14ac:dyDescent="0.2">
      <c r="A106" s="12" t="s">
        <v>12</v>
      </c>
      <c r="B106" s="6">
        <v>2013</v>
      </c>
      <c r="C106" s="7">
        <v>0.16579811493757099</v>
      </c>
      <c r="D106" s="10">
        <v>0.144577193499736</v>
      </c>
      <c r="E106" s="7">
        <v>0.109308405785576</v>
      </c>
      <c r="F106" s="7">
        <v>0.162206456085907</v>
      </c>
      <c r="G106" s="6">
        <v>2000</v>
      </c>
      <c r="H106" s="6">
        <v>115426</v>
      </c>
      <c r="I106" s="6">
        <v>1915</v>
      </c>
      <c r="J106" s="13">
        <v>49</v>
      </c>
      <c r="K106" s="13">
        <v>8.6</v>
      </c>
      <c r="L106" s="14">
        <v>1506</v>
      </c>
      <c r="M106" s="15">
        <v>0.21423850931677021</v>
      </c>
      <c r="N106" s="13">
        <v>421.6</v>
      </c>
      <c r="O106" s="16">
        <v>880.5</v>
      </c>
      <c r="P106" s="17">
        <v>8.2999999999999972</v>
      </c>
    </row>
    <row r="107" spans="1:16" x14ac:dyDescent="0.2">
      <c r="A107" s="12" t="s">
        <v>13</v>
      </c>
      <c r="B107" s="6">
        <v>2013</v>
      </c>
      <c r="C107" s="7">
        <v>0.17137997844126401</v>
      </c>
      <c r="D107" s="10">
        <v>0.17142427268440899</v>
      </c>
      <c r="E107" s="7">
        <v>0.123794917742235</v>
      </c>
      <c r="F107" s="7">
        <v>0.270201341347996</v>
      </c>
      <c r="G107" s="6">
        <v>3500</v>
      </c>
      <c r="H107" s="6">
        <v>173763</v>
      </c>
      <c r="I107" s="6">
        <v>264</v>
      </c>
      <c r="J107" s="13">
        <v>17.692307692307693</v>
      </c>
      <c r="K107" s="13">
        <v>5.2307692307692308</v>
      </c>
      <c r="L107" s="14">
        <v>1032</v>
      </c>
      <c r="M107" s="15">
        <v>0.12591715867158673</v>
      </c>
      <c r="N107" s="13">
        <v>264.92307692307691</v>
      </c>
      <c r="O107" s="16">
        <v>306.39999999999998</v>
      </c>
      <c r="P107" s="17">
        <v>10.299999999999997</v>
      </c>
    </row>
    <row r="108" spans="1:16" x14ac:dyDescent="0.2">
      <c r="A108" s="12" t="s">
        <v>14</v>
      </c>
      <c r="B108" s="6">
        <v>2013</v>
      </c>
      <c r="C108" s="7">
        <v>0.14895629438621599</v>
      </c>
      <c r="D108" s="10">
        <v>0.145027486099991</v>
      </c>
      <c r="E108" s="7">
        <v>4.3839099588593E-2</v>
      </c>
      <c r="F108" s="7">
        <v>0.18256076153120299</v>
      </c>
      <c r="G108" s="6">
        <v>2700</v>
      </c>
      <c r="H108" s="6">
        <v>99535</v>
      </c>
      <c r="I108" s="6">
        <v>1857.21</v>
      </c>
      <c r="J108" s="13">
        <v>24.166666666666668</v>
      </c>
      <c r="K108" s="13">
        <v>5.666666666666667</v>
      </c>
      <c r="L108" s="14">
        <v>797</v>
      </c>
      <c r="M108" s="15">
        <v>0.19875519568151148</v>
      </c>
      <c r="N108" s="13">
        <v>281.91666666666669</v>
      </c>
      <c r="O108" s="16">
        <v>658.5</v>
      </c>
      <c r="P108" s="17">
        <v>11</v>
      </c>
    </row>
    <row r="109" spans="1:16" x14ac:dyDescent="0.2">
      <c r="A109" s="12" t="s">
        <v>15</v>
      </c>
      <c r="B109" s="6">
        <v>2013</v>
      </c>
      <c r="C109" s="7">
        <v>0.289793847690405</v>
      </c>
      <c r="D109" s="10">
        <v>0.22396439834353499</v>
      </c>
      <c r="E109" s="7">
        <v>0.249467986832793</v>
      </c>
      <c r="F109" s="7">
        <v>0.193357706593203</v>
      </c>
      <c r="G109" s="6">
        <v>3100</v>
      </c>
      <c r="H109" s="6">
        <v>152067</v>
      </c>
      <c r="I109" s="6">
        <v>681.1</v>
      </c>
      <c r="J109" s="13">
        <v>14.0625</v>
      </c>
      <c r="K109" s="13">
        <v>5.8125</v>
      </c>
      <c r="L109" s="14">
        <v>241</v>
      </c>
      <c r="M109" s="15">
        <v>0.13059312169312168</v>
      </c>
      <c r="N109" s="13">
        <v>71.875</v>
      </c>
      <c r="O109" s="16">
        <v>379.4</v>
      </c>
      <c r="P109" s="17">
        <v>10.099999999999994</v>
      </c>
    </row>
    <row r="110" spans="1:16" x14ac:dyDescent="0.2">
      <c r="A110" s="12" t="s">
        <v>16</v>
      </c>
      <c r="B110" s="6">
        <v>2013</v>
      </c>
      <c r="C110" s="7">
        <v>0.287765148044407</v>
      </c>
      <c r="D110" s="10">
        <v>0.17843961398852301</v>
      </c>
      <c r="E110" s="7">
        <v>0.13513312012759601</v>
      </c>
      <c r="F110" s="7">
        <v>0.19391839568814501</v>
      </c>
      <c r="G110" s="6">
        <v>4300</v>
      </c>
      <c r="H110" s="6">
        <v>252786</v>
      </c>
      <c r="I110" s="6">
        <v>2355</v>
      </c>
      <c r="J110" s="13">
        <v>24.6</v>
      </c>
      <c r="K110" s="13">
        <v>8.4</v>
      </c>
      <c r="L110" s="14">
        <v>2430</v>
      </c>
      <c r="M110" s="15">
        <v>0.19648294223826715</v>
      </c>
      <c r="N110" s="13">
        <v>580.20000000000005</v>
      </c>
      <c r="O110" s="16">
        <v>430</v>
      </c>
      <c r="P110" s="17">
        <v>9.4000000000000057</v>
      </c>
    </row>
    <row r="111" spans="1:16" x14ac:dyDescent="0.2">
      <c r="A111" s="12" t="s">
        <v>17</v>
      </c>
      <c r="B111" s="6">
        <v>2013</v>
      </c>
      <c r="C111" s="7">
        <v>0.20532030199955301</v>
      </c>
      <c r="D111" s="10">
        <v>9.6319794478579093E-2</v>
      </c>
      <c r="E111" s="7">
        <v>0.164251036598492</v>
      </c>
      <c r="F111" s="7">
        <v>0.19433074607230499</v>
      </c>
      <c r="G111" s="6">
        <v>4900</v>
      </c>
      <c r="H111" s="6">
        <v>249831</v>
      </c>
      <c r="I111" s="6">
        <v>2200</v>
      </c>
      <c r="J111" s="13">
        <v>30.125</v>
      </c>
      <c r="K111" s="13">
        <v>5.125</v>
      </c>
      <c r="L111" s="14">
        <v>1374</v>
      </c>
      <c r="M111" s="15">
        <v>0.13295885660731022</v>
      </c>
      <c r="N111" s="13">
        <v>301.4375</v>
      </c>
      <c r="O111" s="16">
        <v>439.9</v>
      </c>
      <c r="P111" s="17">
        <v>9</v>
      </c>
    </row>
    <row r="112" spans="1:16" x14ac:dyDescent="0.2">
      <c r="A112" s="12" t="s">
        <v>18</v>
      </c>
      <c r="B112" s="6">
        <v>2013</v>
      </c>
      <c r="C112" s="7">
        <v>0.19642192972407499</v>
      </c>
      <c r="D112" s="10">
        <v>0.124032344547287</v>
      </c>
      <c r="E112" s="7">
        <v>9.8173953630353195E-2</v>
      </c>
      <c r="F112" s="7">
        <v>0.205894344294142</v>
      </c>
      <c r="G112" s="6">
        <v>3900</v>
      </c>
      <c r="H112" s="6">
        <v>226912</v>
      </c>
      <c r="I112" s="6">
        <v>936.73</v>
      </c>
      <c r="J112" s="13">
        <v>14.388888888888889</v>
      </c>
      <c r="K112" s="13">
        <v>3.1666666666666665</v>
      </c>
      <c r="L112" s="14">
        <v>1861</v>
      </c>
      <c r="M112" s="15">
        <v>0.14596765053128691</v>
      </c>
      <c r="N112" s="13">
        <v>281.16666666666669</v>
      </c>
      <c r="O112" s="16">
        <v>417.3</v>
      </c>
      <c r="P112" s="17">
        <v>10.200000000000003</v>
      </c>
    </row>
    <row r="113" spans="1:16" x14ac:dyDescent="0.2">
      <c r="A113" s="12" t="s">
        <v>19</v>
      </c>
      <c r="B113" s="6">
        <v>2013</v>
      </c>
      <c r="C113" s="7">
        <v>0.47966532442467702</v>
      </c>
      <c r="D113" s="10">
        <v>8.6375406062218302E-2</v>
      </c>
      <c r="E113" s="7">
        <v>0.26525537505095198</v>
      </c>
      <c r="F113" s="7">
        <v>0.31831526959878498</v>
      </c>
      <c r="G113" s="6">
        <v>4000</v>
      </c>
      <c r="H113" s="6">
        <v>235392</v>
      </c>
      <c r="I113" s="6">
        <v>757</v>
      </c>
      <c r="J113" s="13">
        <v>14.238095238095237</v>
      </c>
      <c r="K113" s="13">
        <v>4.666666666666667</v>
      </c>
      <c r="L113" s="14">
        <v>587</v>
      </c>
      <c r="M113" s="15">
        <v>0.19977416331994646</v>
      </c>
      <c r="N113" s="13">
        <v>162.85714285714286</v>
      </c>
      <c r="O113" s="16">
        <v>458.5</v>
      </c>
      <c r="P113" s="17">
        <v>10.099999999999994</v>
      </c>
    </row>
    <row r="114" spans="1:16" x14ac:dyDescent="0.2">
      <c r="A114" s="12" t="s">
        <v>20</v>
      </c>
      <c r="B114" s="6">
        <v>2013</v>
      </c>
      <c r="C114" s="7">
        <v>0.15379959752511199</v>
      </c>
      <c r="D114" s="10">
        <v>3.8507299731328298E-2</v>
      </c>
      <c r="E114" s="7">
        <v>4.2342194404828601E-2</v>
      </c>
      <c r="F114" s="7">
        <v>0.170672781628468</v>
      </c>
      <c r="G114" s="6">
        <v>3500</v>
      </c>
      <c r="H114" s="6">
        <v>202915</v>
      </c>
      <c r="I114" s="6">
        <v>8997</v>
      </c>
      <c r="J114" s="13">
        <v>14.555555555555555</v>
      </c>
      <c r="K114" s="13">
        <v>2.6111111111111112</v>
      </c>
      <c r="L114" s="14">
        <v>2883</v>
      </c>
      <c r="M114" s="15">
        <v>0.23964987531172069</v>
      </c>
      <c r="N114" s="13">
        <v>377.22222222222223</v>
      </c>
      <c r="O114" s="16">
        <v>871.6</v>
      </c>
      <c r="P114" s="17">
        <v>8.5</v>
      </c>
    </row>
    <row r="115" spans="1:16" x14ac:dyDescent="0.2">
      <c r="A115" s="12" t="s">
        <v>21</v>
      </c>
      <c r="B115" s="6">
        <v>2013</v>
      </c>
      <c r="C115" s="7">
        <v>0.13790248481110101</v>
      </c>
      <c r="D115" s="10">
        <v>0.12652031968041799</v>
      </c>
      <c r="E115" s="7">
        <v>0.113834587893099</v>
      </c>
      <c r="F115" s="7">
        <v>0.17415385592382901</v>
      </c>
      <c r="G115" s="6">
        <v>4000</v>
      </c>
      <c r="H115" s="6">
        <v>111384</v>
      </c>
      <c r="I115" s="6">
        <v>1571</v>
      </c>
      <c r="J115" s="13">
        <v>5.0434782608695654</v>
      </c>
      <c r="K115" s="13">
        <v>1.5217391304347827</v>
      </c>
      <c r="L115" s="14">
        <v>303</v>
      </c>
      <c r="M115" s="15">
        <v>0.12145130260521042</v>
      </c>
      <c r="N115" s="13">
        <v>57.434782608695649</v>
      </c>
      <c r="O115" s="16">
        <v>341.1</v>
      </c>
      <c r="P115" s="17">
        <v>10</v>
      </c>
    </row>
    <row r="116" spans="1:16" x14ac:dyDescent="0.2">
      <c r="A116" s="12" t="s">
        <v>22</v>
      </c>
      <c r="B116" s="6">
        <v>2013</v>
      </c>
      <c r="C116" s="7">
        <v>0.16479950054786</v>
      </c>
      <c r="D116" s="10">
        <v>0.12743002357761599</v>
      </c>
      <c r="E116" s="7">
        <v>0.13717389637732</v>
      </c>
      <c r="F116" s="7">
        <v>0.22565740616816199</v>
      </c>
      <c r="G116" s="6">
        <v>700</v>
      </c>
      <c r="H116" s="6">
        <v>24852</v>
      </c>
      <c r="I116" s="6">
        <v>2200</v>
      </c>
      <c r="J116" s="13">
        <v>20.588235294117649</v>
      </c>
      <c r="K116" s="13">
        <v>3.8235294117647061</v>
      </c>
      <c r="L116" s="14">
        <v>84</v>
      </c>
      <c r="M116" s="15">
        <v>0.35607272727272732</v>
      </c>
      <c r="N116" s="13">
        <v>70.588235294117652</v>
      </c>
      <c r="O116" s="16">
        <v>360.9</v>
      </c>
      <c r="P116" s="17">
        <v>9.5999999999999943</v>
      </c>
    </row>
    <row r="117" spans="1:16" x14ac:dyDescent="0.2">
      <c r="A117" s="12" t="s">
        <v>23</v>
      </c>
      <c r="B117" s="6">
        <v>2013</v>
      </c>
      <c r="C117" s="7">
        <v>0.297932532925196</v>
      </c>
      <c r="D117" s="10">
        <v>4.8396419230909898E-2</v>
      </c>
      <c r="E117" s="7">
        <v>0.12631514464187399</v>
      </c>
      <c r="F117" s="7">
        <v>0.193652378306507</v>
      </c>
      <c r="G117" s="6">
        <v>1700</v>
      </c>
      <c r="H117" s="6">
        <v>122846</v>
      </c>
      <c r="I117" s="6">
        <v>1461.43</v>
      </c>
      <c r="J117" s="13">
        <v>13.365735115431349</v>
      </c>
      <c r="K117" s="13">
        <v>4.9817739975698663</v>
      </c>
      <c r="L117" s="14">
        <v>1015</v>
      </c>
      <c r="M117" s="15">
        <v>0.20085907780979825</v>
      </c>
      <c r="N117" s="13">
        <v>286.5127582017011</v>
      </c>
      <c r="O117" s="16">
        <v>481.5</v>
      </c>
      <c r="P117" s="17">
        <v>12.299999999999997</v>
      </c>
    </row>
    <row r="118" spans="1:16" x14ac:dyDescent="0.2">
      <c r="A118" s="12" t="s">
        <v>24</v>
      </c>
      <c r="B118" s="6">
        <v>2013</v>
      </c>
      <c r="C118" s="7">
        <v>0.15759024130517599</v>
      </c>
      <c r="D118" s="10">
        <v>0.10141590013285</v>
      </c>
      <c r="E118" s="7">
        <v>3.8529176699502898E-2</v>
      </c>
      <c r="F118" s="7">
        <v>0.18677788172827101</v>
      </c>
      <c r="G118" s="6">
        <v>3500</v>
      </c>
      <c r="H118" s="6">
        <v>301816</v>
      </c>
      <c r="I118" s="6">
        <v>3410</v>
      </c>
      <c r="J118" s="13">
        <v>8.4791666666666661</v>
      </c>
      <c r="K118" s="13">
        <v>1.5208333333333333</v>
      </c>
      <c r="L118" s="14">
        <v>1611</v>
      </c>
      <c r="M118" s="15">
        <v>0.14639061181434598</v>
      </c>
      <c r="N118" s="13">
        <v>79.958333333333329</v>
      </c>
      <c r="O118" s="16">
        <v>419</v>
      </c>
      <c r="P118" s="17">
        <v>10</v>
      </c>
    </row>
    <row r="119" spans="1:16" x14ac:dyDescent="0.2">
      <c r="A119" s="12" t="s">
        <v>25</v>
      </c>
      <c r="B119" s="6">
        <v>2013</v>
      </c>
      <c r="C119" s="7">
        <v>0.16586092688778101</v>
      </c>
      <c r="D119" s="10">
        <v>4.5450905834230601E-2</v>
      </c>
      <c r="E119" s="7">
        <v>5.3801271688185999E-2</v>
      </c>
      <c r="F119" s="7">
        <v>0.193267732181682</v>
      </c>
      <c r="G119" s="6">
        <v>2100</v>
      </c>
      <c r="H119" s="6">
        <v>172564</v>
      </c>
      <c r="I119" s="6">
        <v>1125.46</v>
      </c>
      <c r="J119" s="13">
        <v>12.647058823529411</v>
      </c>
      <c r="K119" s="13">
        <v>3.7058823529411766</v>
      </c>
      <c r="L119" s="14">
        <v>304</v>
      </c>
      <c r="M119" s="15">
        <v>0.10630835443037974</v>
      </c>
      <c r="N119" s="13">
        <v>69.294117647058826</v>
      </c>
      <c r="O119" s="16">
        <v>347.7</v>
      </c>
      <c r="P119" s="17">
        <v>12.400000000000006</v>
      </c>
    </row>
    <row r="120" spans="1:16" x14ac:dyDescent="0.2">
      <c r="A120" s="12" t="s">
        <v>26</v>
      </c>
      <c r="B120" s="6">
        <v>2013</v>
      </c>
      <c r="C120" s="7">
        <v>3.9010992088579603E-2</v>
      </c>
      <c r="D120" s="10">
        <v>1.3362767164492801E-3</v>
      </c>
      <c r="E120" s="7">
        <v>1.1667719393348E-2</v>
      </c>
      <c r="F120" s="7">
        <v>0.10323732403745001</v>
      </c>
      <c r="G120" s="6">
        <v>2600</v>
      </c>
      <c r="H120" s="6">
        <v>222940</v>
      </c>
      <c r="I120" s="6">
        <v>1000</v>
      </c>
      <c r="J120" s="13">
        <v>6.7368421052631575</v>
      </c>
      <c r="K120" s="13">
        <v>1.631578947368421</v>
      </c>
      <c r="L120" s="14">
        <v>360</v>
      </c>
      <c r="M120" s="15">
        <v>0.14852473498233215</v>
      </c>
      <c r="N120" s="13">
        <v>47.710526315789473</v>
      </c>
      <c r="O120" s="16">
        <v>373.7</v>
      </c>
      <c r="P120" s="17">
        <v>12.200000000000003</v>
      </c>
    </row>
    <row r="121" spans="1:16" x14ac:dyDescent="0.2">
      <c r="A121" s="12" t="s">
        <v>27</v>
      </c>
      <c r="B121" s="6">
        <v>2013</v>
      </c>
      <c r="C121" s="7">
        <v>0.17238082929364101</v>
      </c>
      <c r="D121" s="10">
        <v>0.106646681229234</v>
      </c>
      <c r="E121" s="7">
        <v>9.5533443432933005E-2</v>
      </c>
      <c r="F121" s="7">
        <v>0.209758481260439</v>
      </c>
      <c r="G121" s="6">
        <v>500</v>
      </c>
      <c r="H121" s="6">
        <v>70591</v>
      </c>
      <c r="I121" s="6">
        <v>275.89</v>
      </c>
      <c r="J121" s="13">
        <v>1.1333333333333333</v>
      </c>
      <c r="K121" s="13">
        <v>0.14166666666666666</v>
      </c>
      <c r="L121" s="14">
        <v>13</v>
      </c>
      <c r="M121" s="15">
        <v>9.9313333333333337E-2</v>
      </c>
      <c r="N121" s="13">
        <v>0.53333333333333333</v>
      </c>
      <c r="O121" s="16">
        <v>70.5</v>
      </c>
      <c r="P121" s="17">
        <v>12.099999999999994</v>
      </c>
    </row>
    <row r="122" spans="1:16" x14ac:dyDescent="0.2">
      <c r="A122" s="12" t="s">
        <v>28</v>
      </c>
      <c r="B122" s="6">
        <v>2013</v>
      </c>
      <c r="C122" s="7">
        <v>0.108187698438642</v>
      </c>
      <c r="D122" s="10">
        <v>3.4807756175927601E-2</v>
      </c>
      <c r="E122" s="7">
        <v>4.1963121000858902E-2</v>
      </c>
      <c r="F122" s="7">
        <v>0.16769271258388199</v>
      </c>
      <c r="G122" s="6">
        <v>4400</v>
      </c>
      <c r="H122" s="6">
        <v>165249</v>
      </c>
      <c r="I122" s="6">
        <v>849</v>
      </c>
      <c r="J122" s="13">
        <v>17</v>
      </c>
      <c r="K122" s="13">
        <v>3.3157894736842106</v>
      </c>
      <c r="L122" s="14">
        <v>958</v>
      </c>
      <c r="M122" s="15">
        <v>0.14848742690058478</v>
      </c>
      <c r="N122" s="13">
        <v>119</v>
      </c>
      <c r="O122" s="16">
        <v>463.6</v>
      </c>
      <c r="P122" s="17">
        <v>10.5</v>
      </c>
    </row>
    <row r="123" spans="1:16" x14ac:dyDescent="0.2">
      <c r="A123" s="12" t="s">
        <v>29</v>
      </c>
      <c r="B123" s="6">
        <v>2013</v>
      </c>
      <c r="C123" s="7">
        <v>4.0722550169972699E-2</v>
      </c>
      <c r="D123" s="10">
        <v>5.9697414677838999E-3</v>
      </c>
      <c r="E123" s="7">
        <v>1.8761785930311799E-2</v>
      </c>
      <c r="F123" s="7">
        <v>0.19683783081622999</v>
      </c>
      <c r="G123" s="6">
        <v>2600</v>
      </c>
      <c r="H123" s="6">
        <v>133597</v>
      </c>
      <c r="I123" s="6">
        <v>771</v>
      </c>
      <c r="J123" s="13">
        <v>5.4871794871794872</v>
      </c>
      <c r="K123" s="13">
        <v>1.2564102564102564</v>
      </c>
      <c r="L123" s="14">
        <v>346</v>
      </c>
      <c r="M123" s="15">
        <v>0.12616804511278196</v>
      </c>
      <c r="N123" s="13">
        <v>20.76923076923077</v>
      </c>
      <c r="O123" s="16">
        <v>305</v>
      </c>
      <c r="P123" s="17">
        <v>11.299999999999997</v>
      </c>
    </row>
    <row r="124" spans="1:16" x14ac:dyDescent="0.2">
      <c r="A124" s="12" t="s">
        <v>30</v>
      </c>
      <c r="B124" s="6">
        <v>2013</v>
      </c>
      <c r="C124" s="7">
        <v>6.4897221815985798E-2</v>
      </c>
      <c r="D124" s="10">
        <v>6.1870264980970598E-2</v>
      </c>
      <c r="E124" s="7">
        <v>2.4661786115759001E-2</v>
      </c>
      <c r="F124" s="7">
        <v>0.22037843327998899</v>
      </c>
      <c r="G124" s="6">
        <v>1900</v>
      </c>
      <c r="H124" s="6">
        <v>70117</v>
      </c>
      <c r="I124" s="6">
        <v>167</v>
      </c>
      <c r="J124" s="13">
        <v>1.5833333333333333</v>
      </c>
      <c r="K124" s="13">
        <v>0.31944444444444442</v>
      </c>
      <c r="L124" s="14">
        <v>37</v>
      </c>
      <c r="M124" s="15">
        <v>0.11530140845070423</v>
      </c>
      <c r="N124" s="13">
        <v>1.9583333333333333</v>
      </c>
      <c r="O124" s="16">
        <v>413.8</v>
      </c>
      <c r="P124" s="17">
        <v>10.799999999999997</v>
      </c>
    </row>
    <row r="125" spans="1:16" x14ac:dyDescent="0.2">
      <c r="A125" s="12" t="s">
        <v>31</v>
      </c>
      <c r="B125" s="6">
        <v>2013</v>
      </c>
      <c r="C125" s="7">
        <v>0.11585911033183199</v>
      </c>
      <c r="D125" s="10">
        <v>5.2833544005870701E-3</v>
      </c>
      <c r="E125" s="7">
        <v>2.9299070221020102E-2</v>
      </c>
      <c r="F125" s="7">
        <v>0.18610014734402899</v>
      </c>
      <c r="G125" s="6">
        <v>1300</v>
      </c>
      <c r="H125" s="6">
        <v>28554</v>
      </c>
      <c r="I125" s="6">
        <v>204.2</v>
      </c>
      <c r="J125" s="13">
        <v>7.2727272727272734</v>
      </c>
      <c r="K125" s="13">
        <v>2.4242424242424243</v>
      </c>
      <c r="L125" s="14">
        <v>90</v>
      </c>
      <c r="M125" s="15">
        <v>0.11109125</v>
      </c>
      <c r="N125" s="13">
        <v>38.787878787878789</v>
      </c>
      <c r="O125" s="16">
        <v>513.6</v>
      </c>
      <c r="P125" s="17">
        <v>9.7999999999999972</v>
      </c>
    </row>
    <row r="126" spans="1:16" x14ac:dyDescent="0.2">
      <c r="A126" s="12" t="s">
        <v>32</v>
      </c>
      <c r="B126" s="6">
        <v>2013</v>
      </c>
      <c r="C126" s="7">
        <v>0.451203988697503</v>
      </c>
      <c r="D126" s="10">
        <v>0.66162195869171003</v>
      </c>
      <c r="E126" s="7">
        <v>0.38432557586499599</v>
      </c>
      <c r="F126" s="7">
        <v>0.74312865091798597</v>
      </c>
      <c r="G126" s="6">
        <v>4700</v>
      </c>
      <c r="H126" s="6">
        <v>170155</v>
      </c>
      <c r="I126" s="6">
        <v>706</v>
      </c>
      <c r="J126" s="13">
        <v>1.5125</v>
      </c>
      <c r="K126" s="13">
        <v>0.29375000000000001</v>
      </c>
      <c r="L126" s="14">
        <v>77</v>
      </c>
      <c r="M126" s="15">
        <v>0.13844344262295083</v>
      </c>
      <c r="N126" s="13">
        <v>3.8312499999999998</v>
      </c>
      <c r="O126" s="16">
        <v>373.4</v>
      </c>
      <c r="P126" s="17">
        <v>11</v>
      </c>
    </row>
    <row r="127" spans="1:16" x14ac:dyDescent="0.2">
      <c r="A127" s="12" t="s">
        <v>2</v>
      </c>
      <c r="B127" s="6">
        <v>2014</v>
      </c>
      <c r="C127" s="7">
        <v>0.284082237447913</v>
      </c>
      <c r="D127" s="10">
        <v>0.23664407345770999</v>
      </c>
      <c r="E127" s="7">
        <v>0.18294676519578201</v>
      </c>
      <c r="F127" s="7">
        <v>0.34985005781318401</v>
      </c>
      <c r="G127" s="6">
        <v>1284.7529999999999</v>
      </c>
      <c r="H127" s="6">
        <v>21849</v>
      </c>
      <c r="I127" s="6">
        <v>6752</v>
      </c>
      <c r="J127" s="13">
        <v>145.83333333333334</v>
      </c>
      <c r="K127" s="13">
        <v>13.095238095238095</v>
      </c>
      <c r="L127" s="14">
        <v>1873</v>
      </c>
      <c r="M127" s="15">
        <v>0.29279036144578313</v>
      </c>
      <c r="N127" s="13">
        <v>1677.3809523809525</v>
      </c>
      <c r="O127" s="16">
        <v>2333.6999999999998</v>
      </c>
      <c r="P127" s="17">
        <v>7.4000000000000057</v>
      </c>
    </row>
    <row r="128" spans="1:16" x14ac:dyDescent="0.2">
      <c r="A128" s="12" t="s">
        <v>3</v>
      </c>
      <c r="B128" s="6">
        <v>2014</v>
      </c>
      <c r="C128" s="7">
        <v>0.18745230721287301</v>
      </c>
      <c r="D128" s="10">
        <v>0.119306915317719</v>
      </c>
      <c r="E128" s="7">
        <v>6.2530420188403699E-2</v>
      </c>
      <c r="F128" s="7">
        <v>0.18020275444320799</v>
      </c>
      <c r="G128" s="6">
        <v>970.92700000000002</v>
      </c>
      <c r="H128" s="6">
        <v>16110</v>
      </c>
      <c r="I128" s="6">
        <v>1382</v>
      </c>
      <c r="J128" s="13">
        <v>59.999999999999993</v>
      </c>
      <c r="K128" s="13">
        <v>3.6363636363636362</v>
      </c>
      <c r="L128" s="14">
        <v>400</v>
      </c>
      <c r="M128" s="15">
        <v>0.16586382978723405</v>
      </c>
      <c r="N128" s="13">
        <v>1051.8181818181818</v>
      </c>
      <c r="O128" s="16">
        <v>998.5</v>
      </c>
      <c r="P128" s="17">
        <v>7.5</v>
      </c>
    </row>
    <row r="129" spans="1:16" x14ac:dyDescent="0.2">
      <c r="A129" s="12" t="s">
        <v>4</v>
      </c>
      <c r="B129" s="6">
        <v>2014</v>
      </c>
      <c r="C129" s="7">
        <v>0.190750669167086</v>
      </c>
      <c r="D129" s="10">
        <v>0.17750809902398901</v>
      </c>
      <c r="E129" s="7">
        <v>5.5206779113611999E-2</v>
      </c>
      <c r="F129" s="7">
        <v>0.182032527057261</v>
      </c>
      <c r="G129" s="6">
        <v>6252.7659999999996</v>
      </c>
      <c r="H129" s="6">
        <v>179200</v>
      </c>
      <c r="I129" s="6">
        <v>338</v>
      </c>
      <c r="J129" s="13">
        <v>24.473684210526315</v>
      </c>
      <c r="K129" s="13">
        <v>2.8421052631578947</v>
      </c>
      <c r="L129" s="14">
        <v>467</v>
      </c>
      <c r="M129" s="15">
        <v>0.13100263157894737</v>
      </c>
      <c r="N129" s="13">
        <v>121.84210526315789</v>
      </c>
      <c r="O129" s="16">
        <v>443.4</v>
      </c>
      <c r="P129" s="17">
        <v>6.5</v>
      </c>
    </row>
    <row r="130" spans="1:16" x14ac:dyDescent="0.2">
      <c r="A130" s="12" t="s">
        <v>5</v>
      </c>
      <c r="B130" s="6">
        <v>2014</v>
      </c>
      <c r="C130" s="7">
        <v>0.13525183126637799</v>
      </c>
      <c r="D130" s="10">
        <v>1.17920285161609E-2</v>
      </c>
      <c r="E130" s="7">
        <v>4.11310909511277E-2</v>
      </c>
      <c r="F130" s="7">
        <v>0.26129438056218002</v>
      </c>
      <c r="G130" s="6">
        <v>4979.5159999999996</v>
      </c>
      <c r="H130" s="6">
        <v>140436</v>
      </c>
      <c r="I130" s="6">
        <v>990</v>
      </c>
      <c r="J130" s="13">
        <v>44.93333333333333</v>
      </c>
      <c r="K130" s="13">
        <v>2.8</v>
      </c>
      <c r="L130" s="14">
        <v>506</v>
      </c>
      <c r="M130" s="15">
        <v>9.7765671641791049E-2</v>
      </c>
      <c r="N130" s="13">
        <v>139.6</v>
      </c>
      <c r="O130" s="16">
        <v>481.6</v>
      </c>
      <c r="P130" s="17">
        <v>4.9000000000000057</v>
      </c>
    </row>
    <row r="131" spans="1:16" x14ac:dyDescent="0.2">
      <c r="A131" s="12" t="s">
        <v>6</v>
      </c>
      <c r="B131" s="6">
        <v>2014</v>
      </c>
      <c r="C131" s="7">
        <v>0.18786200048350099</v>
      </c>
      <c r="D131" s="10">
        <v>9.80361000877044E-2</v>
      </c>
      <c r="E131" s="7">
        <v>0.100858747429979</v>
      </c>
      <c r="F131" s="7">
        <v>0.279142287426903</v>
      </c>
      <c r="G131" s="6">
        <v>10226.005999999999</v>
      </c>
      <c r="H131" s="6">
        <v>172167</v>
      </c>
      <c r="I131" s="6">
        <v>742</v>
      </c>
      <c r="J131" s="13">
        <v>2.1909090909090909</v>
      </c>
      <c r="K131" s="13">
        <v>0.53636363636363638</v>
      </c>
      <c r="L131" s="14">
        <v>387</v>
      </c>
      <c r="M131" s="15">
        <v>0.12068104575163399</v>
      </c>
      <c r="N131" s="13">
        <v>10.909090909090908</v>
      </c>
      <c r="O131" s="16">
        <v>692.3</v>
      </c>
      <c r="P131" s="17">
        <v>7.7999999999999972</v>
      </c>
    </row>
    <row r="132" spans="1:16" x14ac:dyDescent="0.2">
      <c r="A132" s="12" t="s">
        <v>7</v>
      </c>
      <c r="B132" s="6">
        <v>2014</v>
      </c>
      <c r="C132" s="7">
        <v>0.125625128845228</v>
      </c>
      <c r="D132" s="10">
        <v>7.9826127489155005E-2</v>
      </c>
      <c r="E132" s="7">
        <v>4.6528203825994201E-2</v>
      </c>
      <c r="F132" s="7">
        <v>0.21958381195183599</v>
      </c>
      <c r="G132" s="6">
        <v>5129.5730000000003</v>
      </c>
      <c r="H132" s="6">
        <v>115430</v>
      </c>
      <c r="I132" s="6">
        <v>1213</v>
      </c>
      <c r="J132" s="13">
        <v>14.333333333333334</v>
      </c>
      <c r="K132" s="13">
        <v>3.2666666666666666</v>
      </c>
      <c r="L132" s="14">
        <v>637</v>
      </c>
      <c r="M132" s="15">
        <v>0.17951088082901556</v>
      </c>
      <c r="N132" s="13">
        <v>221</v>
      </c>
      <c r="O132" s="16">
        <v>794.8</v>
      </c>
      <c r="P132" s="17">
        <v>5.7000000000000028</v>
      </c>
    </row>
    <row r="133" spans="1:16" x14ac:dyDescent="0.2">
      <c r="A133" s="12" t="s">
        <v>8</v>
      </c>
      <c r="B133" s="6">
        <v>2014</v>
      </c>
      <c r="C133" s="7">
        <v>0.16663667206271099</v>
      </c>
      <c r="D133" s="10">
        <v>4.1750121980565602E-2</v>
      </c>
      <c r="E133" s="7">
        <v>3.9884561472169101E-2</v>
      </c>
      <c r="F133" s="7">
        <v>0.17804997247495999</v>
      </c>
      <c r="G133" s="6">
        <v>4520.4870000000001</v>
      </c>
      <c r="H133" s="6">
        <v>96041</v>
      </c>
      <c r="I133" s="6">
        <v>461</v>
      </c>
      <c r="J133" s="13">
        <v>7.2222222222222223</v>
      </c>
      <c r="K133" s="13">
        <v>3.3888888888888888</v>
      </c>
      <c r="L133" s="14">
        <v>162</v>
      </c>
      <c r="M133" s="15">
        <v>0.15659837837837839</v>
      </c>
      <c r="N133" s="13">
        <v>55.055555555555557</v>
      </c>
      <c r="O133" s="16">
        <v>580.9</v>
      </c>
      <c r="P133" s="17">
        <v>6.2999999999999972</v>
      </c>
    </row>
    <row r="134" spans="1:16" x14ac:dyDescent="0.2">
      <c r="A134" s="12" t="s">
        <v>9</v>
      </c>
      <c r="B134" s="6">
        <v>2014</v>
      </c>
      <c r="C134" s="7">
        <v>0.375041529172979</v>
      </c>
      <c r="D134" s="10">
        <v>0.84589047893182701</v>
      </c>
      <c r="E134" s="7">
        <v>0.62154402452194202</v>
      </c>
      <c r="F134" s="7">
        <v>0.68705151364726003</v>
      </c>
      <c r="G134" s="6">
        <v>6019.3339999999998</v>
      </c>
      <c r="H134" s="6">
        <v>162464</v>
      </c>
      <c r="I134" s="6">
        <v>1472</v>
      </c>
      <c r="J134" s="13">
        <v>2.0652173913043477</v>
      </c>
      <c r="K134" s="13">
        <v>2.152173913043478</v>
      </c>
      <c r="L134" s="14">
        <v>176</v>
      </c>
      <c r="M134" s="15">
        <v>0.14509779735682818</v>
      </c>
      <c r="N134" s="13">
        <v>26.826086956521738</v>
      </c>
      <c r="O134" s="16">
        <v>460.1</v>
      </c>
      <c r="P134" s="17">
        <v>5.2999999999999972</v>
      </c>
    </row>
    <row r="135" spans="1:16" x14ac:dyDescent="0.2">
      <c r="A135" s="12" t="s">
        <v>10</v>
      </c>
      <c r="B135" s="6">
        <v>2014</v>
      </c>
      <c r="C135" s="7">
        <v>0.176369458634514</v>
      </c>
      <c r="D135" s="10">
        <v>0.25132291396127798</v>
      </c>
      <c r="E135" s="7">
        <v>0.26299047353242599</v>
      </c>
      <c r="F135" s="7">
        <v>0.41713633218467999</v>
      </c>
      <c r="G135" s="6">
        <v>465.01</v>
      </c>
      <c r="H135" s="6">
        <v>12945</v>
      </c>
      <c r="I135" s="6">
        <v>4522</v>
      </c>
      <c r="J135" s="13">
        <v>182.75862068965517</v>
      </c>
      <c r="K135" s="13">
        <v>17.241379310344829</v>
      </c>
      <c r="L135" s="14">
        <v>1892</v>
      </c>
      <c r="M135" s="15">
        <v>0.34135903614457835</v>
      </c>
      <c r="N135" s="13">
        <v>3498.2758620689656</v>
      </c>
      <c r="O135" s="16">
        <v>2149.6</v>
      </c>
      <c r="P135" s="17">
        <v>7.0999999999999943</v>
      </c>
    </row>
    <row r="136" spans="1:16" x14ac:dyDescent="0.2">
      <c r="A136" s="12" t="s">
        <v>11</v>
      </c>
      <c r="B136" s="6">
        <v>2014</v>
      </c>
      <c r="C136" s="7">
        <v>0.19453108504695299</v>
      </c>
      <c r="D136" s="10">
        <v>0.31436285333872299</v>
      </c>
      <c r="E136" s="7">
        <v>0.19522253984054699</v>
      </c>
      <c r="F136" s="7">
        <v>0.329997232654828</v>
      </c>
      <c r="G136" s="6">
        <v>2677.951</v>
      </c>
      <c r="H136" s="6">
        <v>157521</v>
      </c>
      <c r="I136" s="6">
        <v>809</v>
      </c>
      <c r="J136" s="13">
        <v>43.2</v>
      </c>
      <c r="K136" s="13">
        <v>7</v>
      </c>
      <c r="L136" s="14">
        <v>2122</v>
      </c>
      <c r="M136" s="15">
        <v>0.2032803118908382</v>
      </c>
      <c r="N136" s="13">
        <v>814.7</v>
      </c>
      <c r="O136" s="16">
        <v>1204.5999999999999</v>
      </c>
      <c r="P136" s="17">
        <v>8.5999999999999943</v>
      </c>
    </row>
    <row r="137" spans="1:16" x14ac:dyDescent="0.2">
      <c r="A137" s="12" t="s">
        <v>12</v>
      </c>
      <c r="B137" s="6">
        <v>2014</v>
      </c>
      <c r="C137" s="7">
        <v>0.167345334683553</v>
      </c>
      <c r="D137" s="10">
        <v>0.15733926405486701</v>
      </c>
      <c r="E137" s="7">
        <v>0.116360960988345</v>
      </c>
      <c r="F137" s="7">
        <v>0.16878527809670901</v>
      </c>
      <c r="G137" s="6">
        <v>2347.1610000000001</v>
      </c>
      <c r="H137" s="6">
        <v>116367</v>
      </c>
      <c r="I137" s="6">
        <v>2169</v>
      </c>
      <c r="J137" s="13">
        <v>54</v>
      </c>
      <c r="K137" s="13">
        <v>8.6999999999999993</v>
      </c>
      <c r="L137" s="14">
        <v>1544</v>
      </c>
      <c r="M137" s="15">
        <v>0.21997415553809899</v>
      </c>
      <c r="N137" s="13">
        <v>469.5</v>
      </c>
      <c r="O137" s="16">
        <v>927.2</v>
      </c>
      <c r="P137" s="17">
        <v>7.7000000000000028</v>
      </c>
    </row>
    <row r="138" spans="1:16" x14ac:dyDescent="0.2">
      <c r="A138" s="12" t="s">
        <v>13</v>
      </c>
      <c r="B138" s="6">
        <v>2014</v>
      </c>
      <c r="C138" s="7">
        <v>0.18046973658146601</v>
      </c>
      <c r="D138" s="10">
        <v>0.18789287313222899</v>
      </c>
      <c r="E138" s="7">
        <v>0.13178820751369</v>
      </c>
      <c r="F138" s="7">
        <v>0.28020202884615703</v>
      </c>
      <c r="G138" s="6">
        <v>3548.4430000000002</v>
      </c>
      <c r="H138" s="6">
        <v>174373</v>
      </c>
      <c r="I138" s="6">
        <v>270</v>
      </c>
      <c r="J138" s="13">
        <v>19.615384615384617</v>
      </c>
      <c r="K138" s="13">
        <v>5.615384615384615</v>
      </c>
      <c r="L138" s="14">
        <v>1097</v>
      </c>
      <c r="M138" s="15">
        <v>0.1221937823834197</v>
      </c>
      <c r="N138" s="13">
        <v>304.38461538461536</v>
      </c>
      <c r="O138" s="16">
        <v>350.7</v>
      </c>
      <c r="P138" s="17">
        <v>9.2000000000000028</v>
      </c>
    </row>
    <row r="139" spans="1:16" x14ac:dyDescent="0.2">
      <c r="A139" s="12" t="s">
        <v>14</v>
      </c>
      <c r="B139" s="6">
        <v>2014</v>
      </c>
      <c r="C139" s="7">
        <v>0.169955073500201</v>
      </c>
      <c r="D139" s="10">
        <v>0.15855174198750999</v>
      </c>
      <c r="E139" s="7">
        <v>4.5866875215652601E-2</v>
      </c>
      <c r="F139" s="7">
        <v>0.209670406993585</v>
      </c>
      <c r="G139" s="6">
        <v>2759.13</v>
      </c>
      <c r="H139" s="6">
        <v>101190</v>
      </c>
      <c r="I139" s="6">
        <v>2045.9</v>
      </c>
      <c r="J139" s="13">
        <v>27.166666666666668</v>
      </c>
      <c r="K139" s="13">
        <v>6.083333333333333</v>
      </c>
      <c r="L139" s="14">
        <v>864</v>
      </c>
      <c r="M139" s="15">
        <v>0.18933189122373301</v>
      </c>
      <c r="N139" s="13">
        <v>344.83333333333331</v>
      </c>
      <c r="O139" s="16">
        <v>714.4</v>
      </c>
      <c r="P139" s="17">
        <v>9.9000000000000057</v>
      </c>
    </row>
    <row r="140" spans="1:16" x14ac:dyDescent="0.2">
      <c r="A140" s="12" t="s">
        <v>15</v>
      </c>
      <c r="B140" s="6">
        <v>2014</v>
      </c>
      <c r="C140" s="7">
        <v>0.315224649800113</v>
      </c>
      <c r="D140" s="10">
        <v>0.24464836034231199</v>
      </c>
      <c r="E140" s="7">
        <v>0.24057966109020701</v>
      </c>
      <c r="F140" s="7">
        <v>0.21987763915639999</v>
      </c>
      <c r="G140" s="6">
        <v>3702.2689999999998</v>
      </c>
      <c r="H140" s="6">
        <v>155515</v>
      </c>
      <c r="I140" s="6">
        <v>930</v>
      </c>
      <c r="J140" s="13">
        <v>16.3125</v>
      </c>
      <c r="K140" s="13">
        <v>6.1875</v>
      </c>
      <c r="L140" s="14">
        <v>236</v>
      </c>
      <c r="M140" s="15">
        <v>0.13197844611528822</v>
      </c>
      <c r="N140" s="13">
        <v>87</v>
      </c>
      <c r="O140" s="16">
        <v>479.3</v>
      </c>
      <c r="P140" s="17">
        <v>9.7000000000000028</v>
      </c>
    </row>
    <row r="141" spans="1:16" x14ac:dyDescent="0.2">
      <c r="A141" s="12" t="s">
        <v>16</v>
      </c>
      <c r="B141" s="6">
        <v>2014</v>
      </c>
      <c r="C141" s="7">
        <v>0.30181015646206399</v>
      </c>
      <c r="D141" s="10">
        <v>0.18962118950079901</v>
      </c>
      <c r="E141" s="7">
        <v>0.13752536325202</v>
      </c>
      <c r="F141" s="7">
        <v>0.21149975735326801</v>
      </c>
      <c r="G141" s="6">
        <v>5028.9160000000002</v>
      </c>
      <c r="H141" s="6">
        <v>259515</v>
      </c>
      <c r="I141" s="6">
        <v>2596</v>
      </c>
      <c r="J141" s="13">
        <v>26.133333333333333</v>
      </c>
      <c r="K141" s="13">
        <v>9.2666666666666675</v>
      </c>
      <c r="L141" s="14">
        <v>2268</v>
      </c>
      <c r="M141" s="15">
        <v>0.19469226519337016</v>
      </c>
      <c r="N141" s="13">
        <v>586.20000000000005</v>
      </c>
      <c r="O141" s="16">
        <v>537.9</v>
      </c>
      <c r="P141" s="17">
        <v>8.5</v>
      </c>
    </row>
    <row r="142" spans="1:16" x14ac:dyDescent="0.2">
      <c r="A142" s="12" t="s">
        <v>17</v>
      </c>
      <c r="B142" s="6">
        <v>2014</v>
      </c>
      <c r="C142" s="7">
        <v>0.216607661533016</v>
      </c>
      <c r="D142" s="10">
        <v>0.10361204106119801</v>
      </c>
      <c r="E142" s="7">
        <v>0.16739117044702301</v>
      </c>
      <c r="F142" s="7">
        <v>0.21211881074747099</v>
      </c>
      <c r="G142" s="6">
        <v>5199.7560000000003</v>
      </c>
      <c r="H142" s="6">
        <v>249857</v>
      </c>
      <c r="I142" s="6">
        <v>2448</v>
      </c>
      <c r="J142" s="13">
        <v>31.5625</v>
      </c>
      <c r="K142" s="13">
        <v>5.5</v>
      </c>
      <c r="L142" s="14">
        <v>1311</v>
      </c>
      <c r="M142" s="15">
        <v>0.13070910667823071</v>
      </c>
      <c r="N142" s="13">
        <v>356.875</v>
      </c>
      <c r="O142" s="16">
        <v>501.5</v>
      </c>
      <c r="P142" s="17">
        <v>8.9000000000000057</v>
      </c>
    </row>
    <row r="143" spans="1:16" x14ac:dyDescent="0.2">
      <c r="A143" s="12" t="s">
        <v>18</v>
      </c>
      <c r="B143" s="6">
        <v>2014</v>
      </c>
      <c r="C143" s="7">
        <v>0.20800492946344901</v>
      </c>
      <c r="D143" s="10">
        <v>0.130557441515568</v>
      </c>
      <c r="E143" s="7">
        <v>0.101405400216577</v>
      </c>
      <c r="F143" s="7">
        <v>0.25560020707284797</v>
      </c>
      <c r="G143" s="6">
        <v>4059.31</v>
      </c>
      <c r="H143" s="6">
        <v>236933</v>
      </c>
      <c r="I143" s="6">
        <v>1031.3</v>
      </c>
      <c r="J143" s="13">
        <v>15.833333333333334</v>
      </c>
      <c r="K143" s="13">
        <v>3.3333333333333335</v>
      </c>
      <c r="L143" s="14">
        <v>1883</v>
      </c>
      <c r="M143" s="15">
        <v>0.14289158767772511</v>
      </c>
      <c r="N143" s="13">
        <v>306.05555555555554</v>
      </c>
      <c r="O143" s="16">
        <v>487.6</v>
      </c>
      <c r="P143" s="17">
        <v>9.7000000000000028</v>
      </c>
    </row>
    <row r="144" spans="1:16" x14ac:dyDescent="0.2">
      <c r="A144" s="12" t="s">
        <v>19</v>
      </c>
      <c r="B144" s="6">
        <v>2014</v>
      </c>
      <c r="C144" s="7">
        <v>0.52067932198479505</v>
      </c>
      <c r="D144" s="10">
        <v>9.2223398091536998E-2</v>
      </c>
      <c r="E144" s="7">
        <v>0.27313714528802202</v>
      </c>
      <c r="F144" s="7">
        <v>0.35663463276169599</v>
      </c>
      <c r="G144" s="6">
        <v>4550.4719999999998</v>
      </c>
      <c r="H144" s="6">
        <v>236250</v>
      </c>
      <c r="I144" s="6">
        <v>870</v>
      </c>
      <c r="J144" s="13">
        <v>15.571428571428571</v>
      </c>
      <c r="K144" s="13">
        <v>4.8095238095238093</v>
      </c>
      <c r="L144" s="14">
        <v>598</v>
      </c>
      <c r="M144" s="15">
        <v>0.20287731092436975</v>
      </c>
      <c r="N144" s="13">
        <v>175.61904761904762</v>
      </c>
      <c r="O144" s="16">
        <v>639</v>
      </c>
      <c r="P144" s="17">
        <v>9.5</v>
      </c>
    </row>
    <row r="145" spans="1:16" x14ac:dyDescent="0.2">
      <c r="A145" s="12" t="s">
        <v>20</v>
      </c>
      <c r="B145" s="6">
        <v>2014</v>
      </c>
      <c r="C145" s="7">
        <v>0.172777950915141</v>
      </c>
      <c r="D145" s="10">
        <v>4.1955741740778499E-2</v>
      </c>
      <c r="E145" s="7">
        <v>4.30792928117507E-2</v>
      </c>
      <c r="F145" s="7">
        <v>0.17306308499207401</v>
      </c>
      <c r="G145" s="6">
        <v>4026.9830000000002</v>
      </c>
      <c r="H145" s="6">
        <v>212094</v>
      </c>
      <c r="I145" s="6">
        <v>9771</v>
      </c>
      <c r="J145" s="13">
        <v>16.222222222222221</v>
      </c>
      <c r="K145" s="13">
        <v>2.6666666666666665</v>
      </c>
      <c r="L145" s="14">
        <v>2914</v>
      </c>
      <c r="M145" s="15">
        <v>0.24302569074163841</v>
      </c>
      <c r="N145" s="13">
        <v>418.61111111111109</v>
      </c>
      <c r="O145" s="16">
        <v>1015.5</v>
      </c>
      <c r="P145" s="17">
        <v>7.7999999999999972</v>
      </c>
    </row>
    <row r="146" spans="1:16" x14ac:dyDescent="0.2">
      <c r="A146" s="12" t="s">
        <v>21</v>
      </c>
      <c r="B146" s="6">
        <v>2014</v>
      </c>
      <c r="C146" s="7">
        <v>0.14706690053044899</v>
      </c>
      <c r="D146" s="10">
        <v>0.13627955010493001</v>
      </c>
      <c r="E146" s="7">
        <v>0.118950822636921</v>
      </c>
      <c r="F146" s="7">
        <v>0.17017204028667501</v>
      </c>
      <c r="G146" s="6">
        <v>4741.5330000000004</v>
      </c>
      <c r="H146" s="6">
        <v>114900</v>
      </c>
      <c r="I146" s="6">
        <v>1803</v>
      </c>
      <c r="J146" s="13">
        <v>5.9565217391304346</v>
      </c>
      <c r="K146" s="13">
        <v>1.5652173913043479</v>
      </c>
      <c r="L146" s="14">
        <v>305</v>
      </c>
      <c r="M146" s="15">
        <v>0.11993469785575049</v>
      </c>
      <c r="N146" s="13">
        <v>67.043478260869563</v>
      </c>
      <c r="O146" s="16">
        <v>383.2</v>
      </c>
      <c r="P146" s="17">
        <v>8.2999999999999972</v>
      </c>
    </row>
    <row r="147" spans="1:16" x14ac:dyDescent="0.2">
      <c r="A147" s="12" t="s">
        <v>22</v>
      </c>
      <c r="B147" s="6">
        <v>2014</v>
      </c>
      <c r="C147" s="7">
        <v>0.17705036427371401</v>
      </c>
      <c r="D147" s="10">
        <v>0.13251280367645701</v>
      </c>
      <c r="E147" s="7">
        <v>0.15182043849717999</v>
      </c>
      <c r="F147" s="7">
        <v>0.24533387166562301</v>
      </c>
      <c r="G147" s="6">
        <v>693.73400000000004</v>
      </c>
      <c r="H147" s="6">
        <v>26002</v>
      </c>
      <c r="I147" s="6">
        <v>2448</v>
      </c>
      <c r="J147" s="13">
        <v>22.058823529411764</v>
      </c>
      <c r="K147" s="13">
        <v>4.1176470588235299</v>
      </c>
      <c r="L147" s="14">
        <v>62</v>
      </c>
      <c r="M147" s="15">
        <v>0.37581003861003859</v>
      </c>
      <c r="N147" s="13">
        <v>65.882352941176478</v>
      </c>
      <c r="O147" s="16">
        <v>367.4</v>
      </c>
      <c r="P147" s="17">
        <v>8.5999999999999943</v>
      </c>
    </row>
    <row r="148" spans="1:16" x14ac:dyDescent="0.2">
      <c r="A148" s="12" t="s">
        <v>23</v>
      </c>
      <c r="B148" s="6">
        <v>2014</v>
      </c>
      <c r="C148" s="7">
        <v>0.317358238907337</v>
      </c>
      <c r="D148" s="10">
        <v>5.3205825073956103E-2</v>
      </c>
      <c r="E148" s="7">
        <v>0.12590924820989499</v>
      </c>
      <c r="F148" s="7">
        <v>0.21377137919188899</v>
      </c>
      <c r="G148" s="6">
        <v>1781.24</v>
      </c>
      <c r="H148" s="6">
        <v>127392</v>
      </c>
      <c r="I148" s="6">
        <v>1657.25</v>
      </c>
      <c r="J148" s="13">
        <v>14.337788578371809</v>
      </c>
      <c r="K148" s="13">
        <v>5.1032806804374236</v>
      </c>
      <c r="L148" s="14">
        <v>1120</v>
      </c>
      <c r="M148" s="15">
        <v>0.20609840848806366</v>
      </c>
      <c r="N148" s="13">
        <v>344.59295261239367</v>
      </c>
      <c r="O148" s="16">
        <v>576.20000000000005</v>
      </c>
      <c r="P148" s="17">
        <v>10.900000000000006</v>
      </c>
    </row>
    <row r="149" spans="1:16" x14ac:dyDescent="0.2">
      <c r="A149" s="12" t="s">
        <v>24</v>
      </c>
      <c r="B149" s="6">
        <v>2014</v>
      </c>
      <c r="C149" s="7">
        <v>0.17619043926858499</v>
      </c>
      <c r="D149" s="10">
        <v>0.10608143932210599</v>
      </c>
      <c r="E149" s="7">
        <v>4.3062693760998798E-2</v>
      </c>
      <c r="F149" s="7">
        <v>0.211174267254647</v>
      </c>
      <c r="G149" s="6">
        <v>3976.0050000000001</v>
      </c>
      <c r="H149" s="6">
        <v>309742</v>
      </c>
      <c r="I149" s="6">
        <v>3751.8</v>
      </c>
      <c r="J149" s="13">
        <v>9.0625</v>
      </c>
      <c r="K149" s="13">
        <v>1.6875</v>
      </c>
      <c r="L149" s="14">
        <v>1547</v>
      </c>
      <c r="M149" s="15">
        <v>0.15293371369294606</v>
      </c>
      <c r="N149" s="13">
        <v>87.0625</v>
      </c>
      <c r="O149" s="16">
        <v>517.20000000000005</v>
      </c>
      <c r="P149" s="17">
        <v>8.5</v>
      </c>
    </row>
    <row r="150" spans="1:16" x14ac:dyDescent="0.2">
      <c r="A150" s="12" t="s">
        <v>25</v>
      </c>
      <c r="B150" s="6">
        <v>2014</v>
      </c>
      <c r="C150" s="7">
        <v>0.17594986711843599</v>
      </c>
      <c r="D150" s="10">
        <v>4.75381207346873E-2</v>
      </c>
      <c r="E150" s="7">
        <v>4.9769709148494698E-2</v>
      </c>
      <c r="F150" s="7">
        <v>0.19052650407736099</v>
      </c>
      <c r="G150" s="6">
        <v>2373.1010000000001</v>
      </c>
      <c r="H150" s="6">
        <v>179079</v>
      </c>
      <c r="I150" s="6">
        <v>1420.68</v>
      </c>
      <c r="J150" s="13">
        <v>13.882352941176471</v>
      </c>
      <c r="K150" s="13">
        <v>3.7647058823529411</v>
      </c>
      <c r="L150" s="14">
        <v>385</v>
      </c>
      <c r="M150" s="15">
        <v>0.10065668103448276</v>
      </c>
      <c r="N150" s="13">
        <v>86.058823529411768</v>
      </c>
      <c r="O150" s="16">
        <v>462.4</v>
      </c>
      <c r="P150" s="17">
        <v>10.799999999999997</v>
      </c>
    </row>
    <row r="151" spans="1:16" x14ac:dyDescent="0.2">
      <c r="A151" s="12" t="s">
        <v>26</v>
      </c>
      <c r="B151" s="6">
        <v>2014</v>
      </c>
      <c r="C151" s="7">
        <v>4.3745712575595903E-2</v>
      </c>
      <c r="D151" s="10">
        <v>1.72071657289939E-3</v>
      </c>
      <c r="E151" s="7">
        <v>1.55137484128902E-2</v>
      </c>
      <c r="F151" s="7">
        <v>0.106984362932651</v>
      </c>
      <c r="G151" s="6">
        <v>2915.9140000000002</v>
      </c>
      <c r="H151" s="6">
        <v>230398</v>
      </c>
      <c r="I151" s="6">
        <v>1104.0999999999999</v>
      </c>
      <c r="J151" s="13">
        <v>7.2894736842105265</v>
      </c>
      <c r="K151" s="13">
        <v>1.6578947368421053</v>
      </c>
      <c r="L151" s="14">
        <v>361</v>
      </c>
      <c r="M151" s="15">
        <v>0.13544376130198915</v>
      </c>
      <c r="N151" s="13">
        <v>51.763157894736842</v>
      </c>
      <c r="O151" s="16">
        <v>446.4</v>
      </c>
      <c r="P151" s="17">
        <v>8.0999999999999943</v>
      </c>
    </row>
    <row r="152" spans="1:16" x14ac:dyDescent="0.2">
      <c r="A152" s="12" t="s">
        <v>27</v>
      </c>
      <c r="B152" s="6">
        <v>2014</v>
      </c>
      <c r="C152" s="7">
        <v>0.181387085899922</v>
      </c>
      <c r="D152" s="10">
        <v>0.118418611701987</v>
      </c>
      <c r="E152" s="7">
        <v>9.7043488332007294E-2</v>
      </c>
      <c r="F152" s="7">
        <v>0.21695667335622301</v>
      </c>
      <c r="G152" s="6">
        <v>786.34500000000003</v>
      </c>
      <c r="H152" s="6">
        <v>75470</v>
      </c>
      <c r="I152" s="6">
        <v>315.14</v>
      </c>
      <c r="J152" s="13">
        <v>1.2666666666666666</v>
      </c>
      <c r="K152" s="13">
        <v>0.14166666666666666</v>
      </c>
      <c r="L152" s="14">
        <v>10</v>
      </c>
      <c r="M152" s="15">
        <v>0.11075172413793104</v>
      </c>
      <c r="N152" s="13">
        <v>0.6333333333333333</v>
      </c>
      <c r="O152" s="16">
        <v>109.2</v>
      </c>
      <c r="P152" s="17">
        <v>10.799999999999997</v>
      </c>
    </row>
    <row r="153" spans="1:16" x14ac:dyDescent="0.2">
      <c r="A153" s="12" t="s">
        <v>28</v>
      </c>
      <c r="B153" s="6">
        <v>2014</v>
      </c>
      <c r="C153" s="7">
        <v>0.119601726955017</v>
      </c>
      <c r="D153" s="10">
        <v>3.6509365583278497E-2</v>
      </c>
      <c r="E153" s="7">
        <v>4.2796621427930899E-2</v>
      </c>
      <c r="F153" s="7">
        <v>0.16680896135294801</v>
      </c>
      <c r="G153" s="6">
        <v>4524.1170000000002</v>
      </c>
      <c r="H153" s="6">
        <v>167145</v>
      </c>
      <c r="I153" s="6">
        <v>1020</v>
      </c>
      <c r="J153" s="13">
        <v>18</v>
      </c>
      <c r="K153" s="13">
        <v>3.7894736842105261</v>
      </c>
      <c r="L153" s="14">
        <v>968</v>
      </c>
      <c r="M153" s="15">
        <v>0.14612924791086351</v>
      </c>
      <c r="N153" s="13">
        <v>133.78947368421052</v>
      </c>
      <c r="O153" s="16">
        <v>506</v>
      </c>
      <c r="P153" s="17">
        <v>9.5999999999999943</v>
      </c>
    </row>
    <row r="154" spans="1:16" x14ac:dyDescent="0.2">
      <c r="A154" s="12" t="s">
        <v>29</v>
      </c>
      <c r="B154" s="6">
        <v>2014</v>
      </c>
      <c r="C154" s="7">
        <v>5.1815667426289701E-2</v>
      </c>
      <c r="D154" s="10">
        <v>6.7509605626498402E-3</v>
      </c>
      <c r="E154" s="7">
        <v>1.78230810338483E-2</v>
      </c>
      <c r="F154" s="7">
        <v>0.23911051363001601</v>
      </c>
      <c r="G154" s="6">
        <v>3403.4349999999999</v>
      </c>
      <c r="H154" s="6">
        <v>138084</v>
      </c>
      <c r="I154" s="6">
        <v>866</v>
      </c>
      <c r="J154" s="13">
        <v>5.7435897435897436</v>
      </c>
      <c r="K154" s="13">
        <v>1.3076923076923077</v>
      </c>
      <c r="L154" s="14">
        <v>339</v>
      </c>
      <c r="M154" s="15">
        <v>0.12877</v>
      </c>
      <c r="N154" s="13">
        <v>23.358974358974358</v>
      </c>
      <c r="O154" s="16">
        <v>348</v>
      </c>
      <c r="P154" s="17">
        <v>9</v>
      </c>
    </row>
    <row r="155" spans="1:16" x14ac:dyDescent="0.2">
      <c r="A155" s="12" t="s">
        <v>30</v>
      </c>
      <c r="B155" s="6">
        <v>2014</v>
      </c>
      <c r="C155" s="7">
        <v>6.7467003155301006E-2</v>
      </c>
      <c r="D155" s="10">
        <v>6.5365172766880697E-2</v>
      </c>
      <c r="E155" s="7">
        <v>2.2169783751973898E-2</v>
      </c>
      <c r="F155" s="7">
        <v>0.217105012067005</v>
      </c>
      <c r="G155" s="6">
        <v>2124.6030000000001</v>
      </c>
      <c r="H155" s="6">
        <v>72703</v>
      </c>
      <c r="I155" s="6">
        <v>410</v>
      </c>
      <c r="J155" s="13">
        <v>1.7638888888888888</v>
      </c>
      <c r="K155" s="13">
        <v>0.33333333333333331</v>
      </c>
      <c r="L155" s="14">
        <v>40</v>
      </c>
      <c r="M155" s="15">
        <v>0.11209859154929577</v>
      </c>
      <c r="N155" s="13">
        <v>2.0833333333333335</v>
      </c>
      <c r="O155" s="16">
        <v>589.1</v>
      </c>
      <c r="P155" s="17">
        <v>9.2000000000000028</v>
      </c>
    </row>
    <row r="156" spans="1:16" x14ac:dyDescent="0.2">
      <c r="A156" s="12" t="s">
        <v>31</v>
      </c>
      <c r="B156" s="6">
        <v>2014</v>
      </c>
      <c r="C156" s="7">
        <v>0.12080287866699101</v>
      </c>
      <c r="D156" s="10">
        <v>5.6257461477379504E-3</v>
      </c>
      <c r="E156" s="7">
        <v>2.3641906357895402E-2</v>
      </c>
      <c r="F156" s="7">
        <v>0.191970944403236</v>
      </c>
      <c r="G156" s="6">
        <v>1289.4690000000001</v>
      </c>
      <c r="H156" s="6">
        <v>31276</v>
      </c>
      <c r="I156" s="6">
        <v>245.6</v>
      </c>
      <c r="J156" s="13">
        <v>8.4848484848484844</v>
      </c>
      <c r="K156" s="13">
        <v>2.4242424242424243</v>
      </c>
      <c r="L156" s="14">
        <v>79</v>
      </c>
      <c r="M156" s="15">
        <v>0.10461499999999999</v>
      </c>
      <c r="N156" s="13">
        <v>41.969696969696969</v>
      </c>
      <c r="O156" s="16">
        <v>538.5</v>
      </c>
      <c r="P156" s="17">
        <v>8</v>
      </c>
    </row>
    <row r="157" spans="1:16" x14ac:dyDescent="0.2">
      <c r="A157" s="12" t="s">
        <v>32</v>
      </c>
      <c r="B157" s="6">
        <v>2014</v>
      </c>
      <c r="C157" s="7">
        <v>0.46651228638310799</v>
      </c>
      <c r="D157" s="10">
        <v>0.66677070676916705</v>
      </c>
      <c r="E157" s="7">
        <v>0.31626444408951898</v>
      </c>
      <c r="F157" s="7">
        <v>0.81640403440109999</v>
      </c>
      <c r="G157" s="6">
        <v>5462.8280000000004</v>
      </c>
      <c r="H157" s="6">
        <v>175468</v>
      </c>
      <c r="I157" s="6">
        <v>727</v>
      </c>
      <c r="J157" s="13">
        <v>1.6312500000000001</v>
      </c>
      <c r="K157" s="13">
        <v>0.29375000000000001</v>
      </c>
      <c r="L157" s="14">
        <v>81</v>
      </c>
      <c r="M157" s="15">
        <v>0.12129999999999999</v>
      </c>
      <c r="N157" s="13">
        <v>4.8</v>
      </c>
      <c r="O157" s="16">
        <v>413.3</v>
      </c>
      <c r="P157" s="17">
        <v>10</v>
      </c>
    </row>
    <row r="158" spans="1:16" x14ac:dyDescent="0.2">
      <c r="A158" s="12" t="s">
        <v>2</v>
      </c>
      <c r="B158" s="6">
        <v>2015</v>
      </c>
      <c r="C158" s="7">
        <v>0.306405624386694</v>
      </c>
      <c r="D158" s="10">
        <v>0.23926525429714299</v>
      </c>
      <c r="E158" s="7">
        <v>0.18468169244114899</v>
      </c>
      <c r="F158" s="7">
        <v>0.38215160475101301</v>
      </c>
      <c r="G158" s="6">
        <v>1284.7529999999999</v>
      </c>
      <c r="H158" s="6">
        <v>21885</v>
      </c>
      <c r="I158" s="6">
        <v>7172</v>
      </c>
      <c r="J158" s="13">
        <v>147.61904761904762</v>
      </c>
      <c r="K158" s="13">
        <v>13.095238095238095</v>
      </c>
      <c r="L158" s="14">
        <v>1408</v>
      </c>
      <c r="M158" s="15">
        <v>0.34707811550151974</v>
      </c>
      <c r="N158" s="13">
        <v>1168.452380952381</v>
      </c>
      <c r="O158" s="16">
        <v>2592.1</v>
      </c>
      <c r="P158" s="17">
        <v>6.9000000000000057</v>
      </c>
    </row>
    <row r="159" spans="1:16" x14ac:dyDescent="0.2">
      <c r="A159" s="12" t="s">
        <v>3</v>
      </c>
      <c r="B159" s="6">
        <v>2015</v>
      </c>
      <c r="C159" s="7">
        <v>0.201022281669161</v>
      </c>
      <c r="D159" s="10">
        <v>0.121282166773136</v>
      </c>
      <c r="E159" s="7">
        <v>6.3933102149603099E-2</v>
      </c>
      <c r="F159" s="7">
        <v>0.21450974749263299</v>
      </c>
      <c r="G159" s="6">
        <v>1043.7429999999999</v>
      </c>
      <c r="H159" s="6">
        <v>16550</v>
      </c>
      <c r="I159" s="6">
        <v>1503</v>
      </c>
      <c r="J159" s="13">
        <v>60.909090909090907</v>
      </c>
      <c r="K159" s="13">
        <v>3.6363636363636362</v>
      </c>
      <c r="L159" s="14">
        <v>378</v>
      </c>
      <c r="M159" s="15">
        <v>0.16680394736842105</v>
      </c>
      <c r="N159" s="13">
        <v>1073.6363636363635</v>
      </c>
      <c r="O159" s="16">
        <v>1120</v>
      </c>
      <c r="P159" s="17">
        <v>6.9000000000000057</v>
      </c>
    </row>
    <row r="160" spans="1:16" x14ac:dyDescent="0.2">
      <c r="A160" s="12" t="s">
        <v>4</v>
      </c>
      <c r="B160" s="6">
        <v>2015</v>
      </c>
      <c r="C160" s="7">
        <v>0.196525574277262</v>
      </c>
      <c r="D160" s="10">
        <v>0.17875909161241901</v>
      </c>
      <c r="E160" s="7">
        <v>4.97653768849423E-2</v>
      </c>
      <c r="F160" s="7">
        <v>0.18931974349223199</v>
      </c>
      <c r="G160" s="6">
        <v>6958.1059999999998</v>
      </c>
      <c r="H160" s="6">
        <v>184553</v>
      </c>
      <c r="I160" s="6">
        <v>358</v>
      </c>
      <c r="J160" s="13">
        <v>24.473684210526315</v>
      </c>
      <c r="K160" s="13">
        <v>2.9473684210526314</v>
      </c>
      <c r="L160" s="14">
        <v>440</v>
      </c>
      <c r="M160" s="15">
        <v>0.13795441176470591</v>
      </c>
      <c r="N160" s="13">
        <v>125.73684210526316</v>
      </c>
      <c r="O160" s="16">
        <v>553.70000000000005</v>
      </c>
      <c r="P160" s="17">
        <v>6.7999999999999972</v>
      </c>
    </row>
    <row r="161" spans="1:16" x14ac:dyDescent="0.2">
      <c r="A161" s="12" t="s">
        <v>5</v>
      </c>
      <c r="B161" s="6">
        <v>2015</v>
      </c>
      <c r="C161" s="7">
        <v>0.145545685298543</v>
      </c>
      <c r="D161" s="10">
        <v>1.24743881098505E-2</v>
      </c>
      <c r="E161" s="7">
        <v>3.8906568492820197E-2</v>
      </c>
      <c r="F161" s="7">
        <v>0.30079338065064498</v>
      </c>
      <c r="G161" s="6">
        <v>5085.7759999999998</v>
      </c>
      <c r="H161" s="6">
        <v>140960</v>
      </c>
      <c r="I161" s="6">
        <v>1088.8</v>
      </c>
      <c r="J161" s="13">
        <v>44.93333333333333</v>
      </c>
      <c r="K161" s="13">
        <v>2.8666666666666667</v>
      </c>
      <c r="L161" s="14">
        <v>469</v>
      </c>
      <c r="M161" s="15">
        <v>8.8991935483870965E-2</v>
      </c>
      <c r="N161" s="13">
        <v>136.93333333333334</v>
      </c>
      <c r="O161" s="16">
        <v>544.29999999999995</v>
      </c>
      <c r="P161" s="17">
        <v>3</v>
      </c>
    </row>
    <row r="162" spans="1:16" x14ac:dyDescent="0.2">
      <c r="A162" s="12" t="s">
        <v>6</v>
      </c>
      <c r="B162" s="6">
        <v>2015</v>
      </c>
      <c r="C162" s="7">
        <v>0.207161703660833</v>
      </c>
      <c r="D162" s="10">
        <v>9.9287092676135197E-2</v>
      </c>
      <c r="E162" s="7">
        <v>9.4938381728234794E-2</v>
      </c>
      <c r="F162" s="7">
        <v>0.280087780992059</v>
      </c>
      <c r="G162" s="6">
        <v>12094.184999999999</v>
      </c>
      <c r="H162" s="6">
        <v>175374</v>
      </c>
      <c r="I162" s="6">
        <v>852</v>
      </c>
      <c r="J162" s="13">
        <v>2.1909090909090909</v>
      </c>
      <c r="K162" s="13">
        <v>0.57272727272727275</v>
      </c>
      <c r="L162" s="14">
        <v>377</v>
      </c>
      <c r="M162" s="15">
        <v>0.11564331210191083</v>
      </c>
      <c r="N162" s="13">
        <v>11.672727272727272</v>
      </c>
      <c r="O162" s="16">
        <v>828.2</v>
      </c>
      <c r="P162" s="17">
        <v>7.7000000000000028</v>
      </c>
    </row>
    <row r="163" spans="1:16" x14ac:dyDescent="0.2">
      <c r="A163" s="12" t="s">
        <v>7</v>
      </c>
      <c r="B163" s="6">
        <v>2015</v>
      </c>
      <c r="C163" s="7">
        <v>0.136953663113216</v>
      </c>
      <c r="D163" s="10">
        <v>8.20712984100605E-2</v>
      </c>
      <c r="E163" s="7">
        <v>5.48885677298055E-2</v>
      </c>
      <c r="F163" s="7">
        <v>0.22896454876525699</v>
      </c>
      <c r="G163" s="6">
        <v>5773.3869999999997</v>
      </c>
      <c r="H163" s="6">
        <v>120365</v>
      </c>
      <c r="I163" s="6">
        <v>1354.15</v>
      </c>
      <c r="J163" s="13">
        <v>14.333333333333334</v>
      </c>
      <c r="K163" s="13">
        <v>3.3333333333333335</v>
      </c>
      <c r="L163" s="14">
        <v>533</v>
      </c>
      <c r="M163" s="15">
        <v>0.18515473484848485</v>
      </c>
      <c r="N163" s="13">
        <v>203.33333333333334</v>
      </c>
      <c r="O163" s="16">
        <v>856</v>
      </c>
      <c r="P163" s="17">
        <v>2.7999999999999972</v>
      </c>
    </row>
    <row r="164" spans="1:16" x14ac:dyDescent="0.2">
      <c r="A164" s="12" t="s">
        <v>8</v>
      </c>
      <c r="B164" s="6">
        <v>2015</v>
      </c>
      <c r="C164" s="7">
        <v>0.175946484328067</v>
      </c>
      <c r="D164" s="10">
        <v>4.3444531855113898E-2</v>
      </c>
      <c r="E164" s="7">
        <v>4.2342922506088801E-2</v>
      </c>
      <c r="F164" s="7">
        <v>0.19055742802626799</v>
      </c>
      <c r="G164" s="6">
        <v>5052.66</v>
      </c>
      <c r="H164" s="6">
        <v>97326</v>
      </c>
      <c r="I164" s="6">
        <v>536</v>
      </c>
      <c r="J164" s="13">
        <v>7.2777777777777777</v>
      </c>
      <c r="K164" s="13">
        <v>3.5</v>
      </c>
      <c r="L164" s="14">
        <v>184</v>
      </c>
      <c r="M164" s="15">
        <v>0.17319065934065936</v>
      </c>
      <c r="N164" s="13">
        <v>66.166666666666671</v>
      </c>
      <c r="O164" s="16">
        <v>616.70000000000005</v>
      </c>
      <c r="P164" s="17">
        <v>6.0999999999999943</v>
      </c>
    </row>
    <row r="165" spans="1:16" x14ac:dyDescent="0.2">
      <c r="A165" s="12" t="s">
        <v>9</v>
      </c>
      <c r="B165" s="6">
        <v>2015</v>
      </c>
      <c r="C165" s="7">
        <v>0.39261453906951799</v>
      </c>
      <c r="D165" s="10">
        <v>0.85086168397213002</v>
      </c>
      <c r="E165" s="7">
        <v>0.60221199364390898</v>
      </c>
      <c r="F165" s="7">
        <v>0.75230300141214201</v>
      </c>
      <c r="G165" s="6">
        <v>6233.7629999999999</v>
      </c>
      <c r="H165" s="6">
        <v>163233</v>
      </c>
      <c r="I165" s="6">
        <v>1682</v>
      </c>
      <c r="J165" s="13">
        <v>2.0869565217391304</v>
      </c>
      <c r="K165" s="13">
        <v>2.2391304347826089</v>
      </c>
      <c r="L165" s="14">
        <v>152</v>
      </c>
      <c r="M165" s="15">
        <v>0.15621718061674009</v>
      </c>
      <c r="N165" s="13">
        <v>26</v>
      </c>
      <c r="O165" s="16">
        <v>500.5</v>
      </c>
      <c r="P165" s="17">
        <v>5.4000000000000057</v>
      </c>
    </row>
    <row r="166" spans="1:16" x14ac:dyDescent="0.2">
      <c r="A166" s="12" t="s">
        <v>10</v>
      </c>
      <c r="B166" s="6">
        <v>2015</v>
      </c>
      <c r="C166" s="7">
        <v>0.18095449907915701</v>
      </c>
      <c r="D166" s="10">
        <v>0.26806480437647301</v>
      </c>
      <c r="E166" s="7">
        <v>0.26280878697085103</v>
      </c>
      <c r="F166" s="7">
        <v>0.43545511207821402</v>
      </c>
      <c r="G166" s="6">
        <v>465.089</v>
      </c>
      <c r="H166" s="6">
        <v>13195</v>
      </c>
      <c r="I166" s="6">
        <v>5000</v>
      </c>
      <c r="J166" s="13">
        <v>184.48275862068968</v>
      </c>
      <c r="K166" s="13">
        <v>17.241379310344829</v>
      </c>
      <c r="L166" s="14">
        <v>1770</v>
      </c>
      <c r="M166" s="15">
        <v>0.3570545331529093</v>
      </c>
      <c r="N166" s="13">
        <v>3348.2758620689656</v>
      </c>
      <c r="O166" s="16">
        <v>2372.8000000000002</v>
      </c>
      <c r="P166" s="17">
        <v>7</v>
      </c>
    </row>
    <row r="167" spans="1:16" x14ac:dyDescent="0.2">
      <c r="A167" s="12" t="s">
        <v>11</v>
      </c>
      <c r="B167" s="6">
        <v>2015</v>
      </c>
      <c r="C167" s="7">
        <v>0.20831228566426099</v>
      </c>
      <c r="D167" s="10">
        <v>0.31739266179071901</v>
      </c>
      <c r="E167" s="7">
        <v>0.20339101504653201</v>
      </c>
      <c r="F167" s="7">
        <v>0.38067608213084098</v>
      </c>
      <c r="G167" s="6">
        <v>2723.837</v>
      </c>
      <c r="H167" s="6">
        <v>158805</v>
      </c>
      <c r="I167" s="6">
        <v>882</v>
      </c>
      <c r="J167" s="13">
        <v>43.8</v>
      </c>
      <c r="K167" s="13">
        <v>7.8</v>
      </c>
      <c r="L167" s="14">
        <v>2065</v>
      </c>
      <c r="M167" s="15">
        <v>0.20687786187322613</v>
      </c>
      <c r="N167" s="13">
        <v>829</v>
      </c>
      <c r="O167" s="16">
        <v>1266.7</v>
      </c>
      <c r="P167" s="17">
        <v>8.5999999999999943</v>
      </c>
    </row>
    <row r="168" spans="1:16" x14ac:dyDescent="0.2">
      <c r="A168" s="12" t="s">
        <v>12</v>
      </c>
      <c r="B168" s="6">
        <v>2015</v>
      </c>
      <c r="C168" s="7">
        <v>0.18794620553438199</v>
      </c>
      <c r="D168" s="10">
        <v>0.16622177419964801</v>
      </c>
      <c r="E168" s="7">
        <v>0.12418494091347899</v>
      </c>
      <c r="F168" s="7">
        <v>0.18403644249676401</v>
      </c>
      <c r="G168" s="6">
        <v>2563.6509999999998</v>
      </c>
      <c r="H168" s="6">
        <v>118015</v>
      </c>
      <c r="I168" s="6">
        <v>2364</v>
      </c>
      <c r="J168" s="13">
        <v>54.4</v>
      </c>
      <c r="K168" s="13">
        <v>8.8000000000000007</v>
      </c>
      <c r="L168" s="14">
        <v>1554</v>
      </c>
      <c r="M168" s="15">
        <v>0.22305614722004696</v>
      </c>
      <c r="N168" s="13">
        <v>523.79999999999995</v>
      </c>
      <c r="O168" s="16">
        <v>1093</v>
      </c>
      <c r="P168" s="17">
        <v>8</v>
      </c>
    </row>
    <row r="169" spans="1:16" x14ac:dyDescent="0.2">
      <c r="A169" s="12" t="s">
        <v>13</v>
      </c>
      <c r="B169" s="6">
        <v>2015</v>
      </c>
      <c r="C169" s="7">
        <v>0.20450029152381299</v>
      </c>
      <c r="D169" s="10">
        <v>0.198236417186585</v>
      </c>
      <c r="E169" s="7">
        <v>0.145129919207901</v>
      </c>
      <c r="F169" s="7">
        <v>0.30055675654582298</v>
      </c>
      <c r="G169" s="6">
        <v>4168.8140000000003</v>
      </c>
      <c r="H169" s="6">
        <v>186940</v>
      </c>
      <c r="I169" s="6">
        <v>297</v>
      </c>
      <c r="J169" s="13">
        <v>19.692307692307693</v>
      </c>
      <c r="K169" s="13">
        <v>6.0769230769230766</v>
      </c>
      <c r="L169" s="14">
        <v>1183</v>
      </c>
      <c r="M169" s="15">
        <v>0.12152914572864321</v>
      </c>
      <c r="N169" s="13">
        <v>331.69230769230768</v>
      </c>
      <c r="O169" s="16">
        <v>412.4</v>
      </c>
      <c r="P169" s="17">
        <v>8.7000000000000028</v>
      </c>
    </row>
    <row r="170" spans="1:16" x14ac:dyDescent="0.2">
      <c r="A170" s="12" t="s">
        <v>14</v>
      </c>
      <c r="B170" s="6">
        <v>2015</v>
      </c>
      <c r="C170" s="7">
        <v>0.17769624992298499</v>
      </c>
      <c r="D170" s="10">
        <v>0.16342317037683701</v>
      </c>
      <c r="E170" s="7">
        <v>5.3880740041788798E-2</v>
      </c>
      <c r="F170" s="7">
        <v>0.227665016333405</v>
      </c>
      <c r="G170" s="6">
        <v>3200.8110000000001</v>
      </c>
      <c r="H170" s="6">
        <v>104585</v>
      </c>
      <c r="I170" s="6">
        <v>2385.0100000000002</v>
      </c>
      <c r="J170" s="13">
        <v>27.5</v>
      </c>
      <c r="K170" s="13">
        <v>6.583333333333333</v>
      </c>
      <c r="L170" s="14">
        <v>921</v>
      </c>
      <c r="M170" s="15">
        <v>0.19810659599528857</v>
      </c>
      <c r="N170" s="13">
        <v>403.91666666666669</v>
      </c>
      <c r="O170" s="16">
        <v>803.4</v>
      </c>
      <c r="P170" s="17">
        <v>8.9000000000000057</v>
      </c>
    </row>
    <row r="171" spans="1:16" x14ac:dyDescent="0.2">
      <c r="A171" s="12" t="s">
        <v>15</v>
      </c>
      <c r="B171" s="6">
        <v>2015</v>
      </c>
      <c r="C171" s="7">
        <v>0.34599951424407099</v>
      </c>
      <c r="D171" s="10">
        <v>0.26216225658034298</v>
      </c>
      <c r="E171" s="7">
        <v>0.23403575026796999</v>
      </c>
      <c r="F171" s="7">
        <v>0.246072978911515</v>
      </c>
      <c r="G171" s="6">
        <v>4009.7370000000001</v>
      </c>
      <c r="H171" s="6">
        <v>156625</v>
      </c>
      <c r="I171" s="6">
        <v>985</v>
      </c>
      <c r="J171" s="13">
        <v>16.375</v>
      </c>
      <c r="K171" s="13">
        <v>6.4375</v>
      </c>
      <c r="L171" s="14">
        <v>294</v>
      </c>
      <c r="M171" s="15">
        <v>0.1364027397260274</v>
      </c>
      <c r="N171" s="13">
        <v>114</v>
      </c>
      <c r="O171" s="16">
        <v>552.29999999999995</v>
      </c>
      <c r="P171" s="17">
        <v>9.0999999999999943</v>
      </c>
    </row>
    <row r="172" spans="1:16" x14ac:dyDescent="0.2">
      <c r="A172" s="12" t="s">
        <v>16</v>
      </c>
      <c r="B172" s="6">
        <v>2015</v>
      </c>
      <c r="C172" s="7">
        <v>0.30629240527373902</v>
      </c>
      <c r="D172" s="10">
        <v>0.19431241170741401</v>
      </c>
      <c r="E172" s="7">
        <v>0.14323837544583101</v>
      </c>
      <c r="F172" s="7">
        <v>0.229848299996191</v>
      </c>
      <c r="G172" s="6">
        <v>5434.4539999999997</v>
      </c>
      <c r="H172" s="6">
        <v>263447</v>
      </c>
      <c r="I172" s="6">
        <v>3184</v>
      </c>
      <c r="J172" s="13">
        <v>26.133333333333333</v>
      </c>
      <c r="K172" s="13">
        <v>10.199999999999999</v>
      </c>
      <c r="L172" s="14">
        <v>2122</v>
      </c>
      <c r="M172" s="15">
        <v>0.20115206611570247</v>
      </c>
      <c r="N172" s="13">
        <v>580.33333333333337</v>
      </c>
      <c r="O172" s="16">
        <v>640.70000000000005</v>
      </c>
      <c r="P172" s="17">
        <v>7.7999999999999972</v>
      </c>
    </row>
    <row r="173" spans="1:16" x14ac:dyDescent="0.2">
      <c r="A173" s="12" t="s">
        <v>17</v>
      </c>
      <c r="B173" s="6">
        <v>2015</v>
      </c>
      <c r="C173" s="7">
        <v>0.22727946340267599</v>
      </c>
      <c r="D173" s="10">
        <v>0.10914487672670201</v>
      </c>
      <c r="E173" s="7">
        <v>0.15434759098728101</v>
      </c>
      <c r="F173" s="7">
        <v>0.22456790199951801</v>
      </c>
      <c r="G173" s="6">
        <v>5296.1729999999998</v>
      </c>
      <c r="H173" s="6">
        <v>250584</v>
      </c>
      <c r="I173" s="6">
        <v>2516</v>
      </c>
      <c r="J173" s="13">
        <v>31.5625</v>
      </c>
      <c r="K173" s="13">
        <v>5.75</v>
      </c>
      <c r="L173" s="14">
        <v>1324</v>
      </c>
      <c r="M173" s="15">
        <v>0.12775282289249806</v>
      </c>
      <c r="N173" s="13">
        <v>406.9375</v>
      </c>
      <c r="O173" s="16">
        <v>573.70000000000005</v>
      </c>
      <c r="P173" s="17">
        <v>8.4000000000000057</v>
      </c>
    </row>
    <row r="174" spans="1:16" x14ac:dyDescent="0.2">
      <c r="A174" s="12" t="s">
        <v>18</v>
      </c>
      <c r="B174" s="6">
        <v>2015</v>
      </c>
      <c r="C174" s="7">
        <v>0.210580223791731</v>
      </c>
      <c r="D174" s="10">
        <v>0.14066126889356001</v>
      </c>
      <c r="E174" s="7">
        <v>0.110809895314673</v>
      </c>
      <c r="F174" s="7">
        <v>0.27970128750436402</v>
      </c>
      <c r="G174" s="6">
        <v>4062.2849999999999</v>
      </c>
      <c r="H174" s="6">
        <v>252980</v>
      </c>
      <c r="I174" s="6">
        <v>1082.1300000000001</v>
      </c>
      <c r="J174" s="13">
        <v>15.944444444444445</v>
      </c>
      <c r="K174" s="13">
        <v>3.6111111111111112</v>
      </c>
      <c r="L174" s="14">
        <v>1667</v>
      </c>
      <c r="M174" s="15">
        <v>0.14692241379310345</v>
      </c>
      <c r="N174" s="13">
        <v>285.5</v>
      </c>
      <c r="O174" s="16">
        <v>551.79999999999995</v>
      </c>
      <c r="P174" s="17">
        <v>8.5999999999999943</v>
      </c>
    </row>
    <row r="175" spans="1:16" x14ac:dyDescent="0.2">
      <c r="A175" s="12" t="s">
        <v>19</v>
      </c>
      <c r="B175" s="6">
        <v>2015</v>
      </c>
      <c r="C175" s="7">
        <v>0.53325208686992798</v>
      </c>
      <c r="D175" s="10">
        <v>9.4628752285963402E-2</v>
      </c>
      <c r="E175" s="7">
        <v>0.27433897758885201</v>
      </c>
      <c r="F175" s="7">
        <v>0.39442254176109298</v>
      </c>
      <c r="G175" s="6">
        <v>4539.567</v>
      </c>
      <c r="H175" s="6">
        <v>236886</v>
      </c>
      <c r="I175" s="6">
        <v>935</v>
      </c>
      <c r="J175" s="13">
        <v>15.666666666666666</v>
      </c>
      <c r="K175" s="13">
        <v>5.333333333333333</v>
      </c>
      <c r="L175" s="14">
        <v>707</v>
      </c>
      <c r="M175" s="15">
        <v>0.20691094391244871</v>
      </c>
      <c r="N175" s="13">
        <v>191.8095238095238</v>
      </c>
      <c r="O175" s="16">
        <v>740.7</v>
      </c>
      <c r="P175" s="17">
        <v>8.5</v>
      </c>
    </row>
    <row r="176" spans="1:16" x14ac:dyDescent="0.2">
      <c r="A176" s="12" t="s">
        <v>20</v>
      </c>
      <c r="B176" s="6">
        <v>2015</v>
      </c>
      <c r="C176" s="7">
        <v>0.181816503457362</v>
      </c>
      <c r="D176" s="10">
        <v>4.2081102563533999E-2</v>
      </c>
      <c r="E176" s="7">
        <v>4.7412062824313803E-2</v>
      </c>
      <c r="F176" s="7">
        <v>0.190113625875237</v>
      </c>
      <c r="G176" s="6">
        <v>4035.2109999999998</v>
      </c>
      <c r="H176" s="6">
        <v>216023</v>
      </c>
      <c r="I176" s="6">
        <v>10054</v>
      </c>
      <c r="J176" s="13">
        <v>16.333333333333332</v>
      </c>
      <c r="K176" s="13">
        <v>2.7777777777777777</v>
      </c>
      <c r="L176" s="14">
        <v>2893</v>
      </c>
      <c r="M176" s="15">
        <v>0.24497375478927202</v>
      </c>
      <c r="N176" s="13">
        <v>432.61111111111109</v>
      </c>
      <c r="O176" s="16">
        <v>1139.5999999999999</v>
      </c>
      <c r="P176" s="17">
        <v>8</v>
      </c>
    </row>
    <row r="177" spans="1:16" x14ac:dyDescent="0.2">
      <c r="A177" s="12" t="s">
        <v>21</v>
      </c>
      <c r="B177" s="6">
        <v>2015</v>
      </c>
      <c r="C177" s="7">
        <v>0.176692451485397</v>
      </c>
      <c r="D177" s="10">
        <v>0.13627955010493001</v>
      </c>
      <c r="E177" s="7">
        <v>0.12676932634888599</v>
      </c>
      <c r="F177" s="7">
        <v>0.171234420795743</v>
      </c>
      <c r="G177" s="6">
        <v>5117.192</v>
      </c>
      <c r="H177" s="6">
        <v>117993</v>
      </c>
      <c r="I177" s="6">
        <v>1885</v>
      </c>
      <c r="J177" s="13">
        <v>6</v>
      </c>
      <c r="K177" s="13">
        <v>1.5652173913043479</v>
      </c>
      <c r="L177" s="14">
        <v>318</v>
      </c>
      <c r="M177" s="15">
        <v>0.12711960784313725</v>
      </c>
      <c r="N177" s="13">
        <v>76.173913043478265</v>
      </c>
      <c r="O177" s="16">
        <v>449</v>
      </c>
      <c r="P177" s="17">
        <v>7.9000000000000057</v>
      </c>
    </row>
    <row r="178" spans="1:16" x14ac:dyDescent="0.2">
      <c r="A178" s="12" t="s">
        <v>22</v>
      </c>
      <c r="B178" s="6">
        <v>2015</v>
      </c>
      <c r="C178" s="7">
        <v>0.197030670337625</v>
      </c>
      <c r="D178" s="10">
        <v>0.13742326255571599</v>
      </c>
      <c r="E178" s="7">
        <v>0.16965138230385499</v>
      </c>
      <c r="F178" s="7">
        <v>0.26878539700839899</v>
      </c>
      <c r="G178" s="6">
        <v>1033.42</v>
      </c>
      <c r="H178" s="6">
        <v>26860</v>
      </c>
      <c r="I178" s="6">
        <v>2516</v>
      </c>
      <c r="J178" s="13">
        <v>22.058823529411764</v>
      </c>
      <c r="K178" s="13">
        <v>4.1176470588235299</v>
      </c>
      <c r="L178" s="14">
        <v>53</v>
      </c>
      <c r="M178" s="15">
        <v>0.40262976190476191</v>
      </c>
      <c r="N178" s="13">
        <v>57.058823529411768</v>
      </c>
      <c r="O178" s="16">
        <v>387</v>
      </c>
      <c r="P178" s="17">
        <v>7.7999999999999972</v>
      </c>
    </row>
    <row r="179" spans="1:16" x14ac:dyDescent="0.2">
      <c r="A179" s="12" t="s">
        <v>23</v>
      </c>
      <c r="B179" s="6">
        <v>2015</v>
      </c>
      <c r="C179" s="7">
        <v>0.33960700783821501</v>
      </c>
      <c r="D179" s="10">
        <v>5.7175245640372699E-2</v>
      </c>
      <c r="E179" s="7">
        <v>0.12571331973994301</v>
      </c>
      <c r="F179" s="7">
        <v>0.23014355230925501</v>
      </c>
      <c r="G179" s="6">
        <v>1922.7850000000001</v>
      </c>
      <c r="H179" s="6">
        <v>140551</v>
      </c>
      <c r="I179" s="6">
        <v>1882.23</v>
      </c>
      <c r="J179" s="13">
        <v>14.459295261239367</v>
      </c>
      <c r="K179" s="13">
        <v>5.346294046172539</v>
      </c>
      <c r="L179" s="14">
        <v>1273</v>
      </c>
      <c r="M179" s="15">
        <v>0.21818432835820895</v>
      </c>
      <c r="N179" s="13">
        <v>387.12029161603886</v>
      </c>
      <c r="O179" s="16">
        <v>653.70000000000005</v>
      </c>
      <c r="P179" s="17">
        <v>11</v>
      </c>
    </row>
    <row r="180" spans="1:16" x14ac:dyDescent="0.2">
      <c r="A180" s="12" t="s">
        <v>24</v>
      </c>
      <c r="B180" s="6">
        <v>2015</v>
      </c>
      <c r="C180" s="7">
        <v>0.19225468210277699</v>
      </c>
      <c r="D180" s="10">
        <v>0.11508158105946301</v>
      </c>
      <c r="E180" s="7">
        <v>4.5179168329452901E-2</v>
      </c>
      <c r="F180" s="7">
        <v>0.223593331848324</v>
      </c>
      <c r="G180" s="6">
        <v>4442.1859999999997</v>
      </c>
      <c r="H180" s="6">
        <v>315582</v>
      </c>
      <c r="I180" s="6">
        <v>4204</v>
      </c>
      <c r="J180" s="13">
        <v>9.0833333333333339</v>
      </c>
      <c r="K180" s="13">
        <v>1.8958333333333333</v>
      </c>
      <c r="L180" s="14">
        <v>1510</v>
      </c>
      <c r="M180" s="15">
        <v>0.15776750524109015</v>
      </c>
      <c r="N180" s="13">
        <v>88.4375</v>
      </c>
      <c r="O180" s="16">
        <v>584.70000000000005</v>
      </c>
      <c r="P180" s="17">
        <v>7.9000000000000057</v>
      </c>
    </row>
    <row r="181" spans="1:16" x14ac:dyDescent="0.2">
      <c r="A181" s="12" t="s">
        <v>25</v>
      </c>
      <c r="B181" s="6">
        <v>2015</v>
      </c>
      <c r="C181" s="7">
        <v>0.18297895257392299</v>
      </c>
      <c r="D181" s="10">
        <v>4.9095435613707397E-2</v>
      </c>
      <c r="E181" s="7">
        <v>5.6129683145894498E-2</v>
      </c>
      <c r="F181" s="7">
        <v>0.219848034752399</v>
      </c>
      <c r="G181" s="6">
        <v>2810.1149999999998</v>
      </c>
      <c r="H181" s="6">
        <v>186407</v>
      </c>
      <c r="I181" s="6">
        <v>1563.28</v>
      </c>
      <c r="J181" s="13">
        <v>13.941176470588236</v>
      </c>
      <c r="K181" s="13">
        <v>4.2352941176470589</v>
      </c>
      <c r="L181" s="14">
        <v>385</v>
      </c>
      <c r="M181" s="15">
        <v>0.10290222672064778</v>
      </c>
      <c r="N181" s="13">
        <v>97.117647058823536</v>
      </c>
      <c r="O181" s="16">
        <v>506.5</v>
      </c>
      <c r="P181" s="17">
        <v>10.700000000000003</v>
      </c>
    </row>
    <row r="182" spans="1:16" x14ac:dyDescent="0.2">
      <c r="A182" s="12" t="s">
        <v>26</v>
      </c>
      <c r="B182" s="6">
        <v>2015</v>
      </c>
      <c r="C182" s="7">
        <v>4.7064276409473499E-2</v>
      </c>
      <c r="D182" s="10">
        <v>1.72071657289939E-3</v>
      </c>
      <c r="E182" s="7">
        <v>1.7205456195168601E-2</v>
      </c>
      <c r="F182" s="7">
        <v>0.11851830396869099</v>
      </c>
      <c r="G182" s="6">
        <v>2929.3629999999998</v>
      </c>
      <c r="H182" s="6">
        <v>236007</v>
      </c>
      <c r="I182" s="6">
        <v>1210.32</v>
      </c>
      <c r="J182" s="13">
        <v>7.3157894736842106</v>
      </c>
      <c r="K182" s="13">
        <v>1.736842105263158</v>
      </c>
      <c r="L182" s="14">
        <v>380</v>
      </c>
      <c r="M182" s="15">
        <v>0.15020856610800745</v>
      </c>
      <c r="N182" s="13">
        <v>52.94736842105263</v>
      </c>
      <c r="O182" s="16">
        <v>533.79999999999995</v>
      </c>
      <c r="P182" s="17">
        <v>8.7000000000000028</v>
      </c>
    </row>
    <row r="183" spans="1:16" x14ac:dyDescent="0.2">
      <c r="A183" s="12" t="s">
        <v>27</v>
      </c>
      <c r="B183" s="6">
        <v>2015</v>
      </c>
      <c r="C183" s="7">
        <v>0.18716071161367101</v>
      </c>
      <c r="D183" s="10">
        <v>0.12138148888511199</v>
      </c>
      <c r="E183" s="7">
        <v>9.9661965897621496E-2</v>
      </c>
      <c r="F183" s="7">
        <v>0.226603797023855</v>
      </c>
      <c r="G183" s="6">
        <v>786.34500000000003</v>
      </c>
      <c r="H183" s="6">
        <v>78348</v>
      </c>
      <c r="I183" s="6">
        <v>363.06</v>
      </c>
      <c r="J183" s="13">
        <v>1.2666666666666666</v>
      </c>
      <c r="K183" s="13">
        <v>0.14166666666666666</v>
      </c>
      <c r="L183" s="14">
        <v>9</v>
      </c>
      <c r="M183" s="15">
        <v>0.11574745762711865</v>
      </c>
      <c r="N183" s="13">
        <v>0.6333333333333333</v>
      </c>
      <c r="O183" s="16">
        <v>144.30000000000001</v>
      </c>
      <c r="P183" s="17">
        <v>11</v>
      </c>
    </row>
    <row r="184" spans="1:16" x14ac:dyDescent="0.2">
      <c r="A184" s="12" t="s">
        <v>28</v>
      </c>
      <c r="B184" s="6">
        <v>2015</v>
      </c>
      <c r="C184" s="7">
        <v>0.13081538406183599</v>
      </c>
      <c r="D184" s="10">
        <v>3.7952818569929402E-2</v>
      </c>
      <c r="E184" s="7">
        <v>4.5381785160023898E-2</v>
      </c>
      <c r="F184" s="7">
        <v>0.18878601971147699</v>
      </c>
      <c r="G184" s="6">
        <v>4549.1679999999997</v>
      </c>
      <c r="H184" s="6">
        <v>170069</v>
      </c>
      <c r="I184" s="6">
        <v>1125</v>
      </c>
      <c r="J184" s="13">
        <v>18</v>
      </c>
      <c r="K184" s="13">
        <v>3.9473684210526314</v>
      </c>
      <c r="L184" s="14">
        <v>1022</v>
      </c>
      <c r="M184" s="15">
        <v>0.13943785234899331</v>
      </c>
      <c r="N184" s="13">
        <v>150.10526315789474</v>
      </c>
      <c r="O184" s="16">
        <v>576.70000000000005</v>
      </c>
      <c r="P184" s="17">
        <v>7.7000000000000028</v>
      </c>
    </row>
    <row r="185" spans="1:16" x14ac:dyDescent="0.2">
      <c r="A185" s="12" t="s">
        <v>29</v>
      </c>
      <c r="B185" s="6">
        <v>2015</v>
      </c>
      <c r="C185" s="7">
        <v>5.5104251810223798E-2</v>
      </c>
      <c r="D185" s="10">
        <v>6.7509605626498402E-3</v>
      </c>
      <c r="E185" s="7">
        <v>1.41121389533515E-2</v>
      </c>
      <c r="F185" s="7">
        <v>0.23483370958878</v>
      </c>
      <c r="G185" s="6">
        <v>3847.2289999999998</v>
      </c>
      <c r="H185" s="6">
        <v>140052</v>
      </c>
      <c r="I185" s="6">
        <v>1061</v>
      </c>
      <c r="J185" s="13">
        <v>5.7435897435897436</v>
      </c>
      <c r="K185" s="13">
        <v>1.3846153846153846</v>
      </c>
      <c r="L185" s="14">
        <v>340</v>
      </c>
      <c r="M185" s="15">
        <v>0.1350325259515571</v>
      </c>
      <c r="N185" s="13">
        <v>26.179487179487179</v>
      </c>
      <c r="O185" s="16">
        <v>438.5</v>
      </c>
      <c r="P185" s="17">
        <v>8.2000000000000028</v>
      </c>
    </row>
    <row r="186" spans="1:16" x14ac:dyDescent="0.2">
      <c r="A186" s="12" t="s">
        <v>30</v>
      </c>
      <c r="B186" s="6">
        <v>2015</v>
      </c>
      <c r="C186" s="7">
        <v>6.9302060826230999E-2</v>
      </c>
      <c r="D186" s="10">
        <v>6.5365172766880697E-2</v>
      </c>
      <c r="E186" s="7">
        <v>2.06199104063556E-2</v>
      </c>
      <c r="F186" s="7">
        <v>0.23896365280953</v>
      </c>
      <c r="G186" s="6">
        <v>2349.5030000000002</v>
      </c>
      <c r="H186" s="6">
        <v>75593</v>
      </c>
      <c r="I186" s="6">
        <v>434</v>
      </c>
      <c r="J186" s="13">
        <v>1.7638888888888888</v>
      </c>
      <c r="K186" s="13">
        <v>0.33333333333333331</v>
      </c>
      <c r="L186" s="14">
        <v>43</v>
      </c>
      <c r="M186" s="15">
        <v>0.10080649350649351</v>
      </c>
      <c r="N186" s="13">
        <v>2.6805555555555554</v>
      </c>
      <c r="O186" s="16">
        <v>594.6</v>
      </c>
      <c r="P186" s="17">
        <v>8.2000000000000028</v>
      </c>
    </row>
    <row r="187" spans="1:16" x14ac:dyDescent="0.2">
      <c r="A187" s="12" t="s">
        <v>31</v>
      </c>
      <c r="B187" s="6">
        <v>2015</v>
      </c>
      <c r="C187" s="7">
        <v>0.124317809910281</v>
      </c>
      <c r="D187" s="10">
        <v>5.89634849461092E-3</v>
      </c>
      <c r="E187" s="7">
        <v>2.6139385348185499E-2</v>
      </c>
      <c r="F187" s="7">
        <v>0.19424298849622801</v>
      </c>
      <c r="G187" s="6">
        <v>1289.4690000000001</v>
      </c>
      <c r="H187" s="6">
        <v>33240</v>
      </c>
      <c r="I187" s="6">
        <v>266.5</v>
      </c>
      <c r="J187" s="13">
        <v>8.4848484848484844</v>
      </c>
      <c r="K187" s="13">
        <v>2.4242424242424243</v>
      </c>
      <c r="L187" s="14">
        <v>80</v>
      </c>
      <c r="M187" s="15">
        <v>0.10012911392405063</v>
      </c>
      <c r="N187" s="13">
        <v>41.666666666666671</v>
      </c>
      <c r="O187" s="16">
        <v>612.6</v>
      </c>
      <c r="P187" s="17">
        <v>8</v>
      </c>
    </row>
    <row r="188" spans="1:16" x14ac:dyDescent="0.2">
      <c r="A188" s="12" t="s">
        <v>32</v>
      </c>
      <c r="B188" s="6">
        <v>2015</v>
      </c>
      <c r="C188" s="7">
        <v>0.48881917239094902</v>
      </c>
      <c r="D188" s="10">
        <v>0.66677070676916705</v>
      </c>
      <c r="E188" s="7">
        <v>0.31951061681433301</v>
      </c>
      <c r="F188" s="7">
        <v>0.74540032553840396</v>
      </c>
      <c r="G188" s="6">
        <v>5867.64</v>
      </c>
      <c r="H188" s="6">
        <v>178263</v>
      </c>
      <c r="I188" s="6">
        <v>763</v>
      </c>
      <c r="J188" s="13">
        <v>1.64375</v>
      </c>
      <c r="K188" s="13">
        <v>0.30625000000000002</v>
      </c>
      <c r="L188" s="14">
        <v>93</v>
      </c>
      <c r="M188" s="15">
        <v>0.12631882352941176</v>
      </c>
      <c r="N188" s="13">
        <v>5.4375</v>
      </c>
      <c r="O188" s="16">
        <v>445</v>
      </c>
      <c r="P188" s="17">
        <v>8.7999999999999972</v>
      </c>
    </row>
    <row r="189" spans="1:16" x14ac:dyDescent="0.2">
      <c r="A189" s="12" t="s">
        <v>2</v>
      </c>
      <c r="B189" s="6">
        <v>2016</v>
      </c>
      <c r="C189" s="7">
        <v>0.31585702949826999</v>
      </c>
      <c r="D189" s="10">
        <v>0.23926525429714299</v>
      </c>
      <c r="E189" s="7">
        <v>0.18729541633091701</v>
      </c>
      <c r="F189" s="7">
        <v>0.39247667393007302</v>
      </c>
      <c r="G189" s="6">
        <v>1264.3</v>
      </c>
      <c r="H189" s="6">
        <v>22026</v>
      </c>
      <c r="I189" s="6">
        <v>7872</v>
      </c>
      <c r="J189" s="13">
        <v>147.61904761904762</v>
      </c>
      <c r="K189" s="13">
        <v>13.095238095238095</v>
      </c>
      <c r="L189" s="14">
        <v>1324</v>
      </c>
      <c r="M189" s="15">
        <v>0.3778748962655602</v>
      </c>
      <c r="N189" s="13">
        <v>1144.6428571428571</v>
      </c>
      <c r="O189" s="16">
        <v>2351.4</v>
      </c>
      <c r="P189" s="17">
        <v>6.9000000000000057</v>
      </c>
    </row>
    <row r="190" spans="1:16" x14ac:dyDescent="0.2">
      <c r="A190" s="12" t="s">
        <v>3</v>
      </c>
      <c r="B190" s="6">
        <v>2016</v>
      </c>
      <c r="C190" s="7">
        <v>0.20733643411986399</v>
      </c>
      <c r="D190" s="10">
        <v>0.123257418228553</v>
      </c>
      <c r="E190" s="7">
        <v>6.5551013369024205E-2</v>
      </c>
      <c r="F190" s="7">
        <v>0.214480301434021</v>
      </c>
      <c r="G190" s="6">
        <v>1060.9000000000001</v>
      </c>
      <c r="H190" s="6">
        <v>16764</v>
      </c>
      <c r="I190" s="6">
        <v>1645</v>
      </c>
      <c r="J190" s="13">
        <v>60.909090909090907</v>
      </c>
      <c r="K190" s="13">
        <v>3.6363636363636362</v>
      </c>
      <c r="L190" s="14">
        <v>388</v>
      </c>
      <c r="M190" s="15">
        <v>0.17144017094017092</v>
      </c>
      <c r="N190" s="13">
        <v>1077.2727272727273</v>
      </c>
      <c r="O190" s="16">
        <v>1173</v>
      </c>
      <c r="P190" s="17">
        <v>6</v>
      </c>
    </row>
    <row r="191" spans="1:16" x14ac:dyDescent="0.2">
      <c r="A191" s="12" t="s">
        <v>4</v>
      </c>
      <c r="B191" s="6">
        <v>2016</v>
      </c>
      <c r="C191" s="7">
        <v>0.20652748299835</v>
      </c>
      <c r="D191" s="10">
        <v>0.17875909161241901</v>
      </c>
      <c r="E191" s="7">
        <v>4.93768543341703E-2</v>
      </c>
      <c r="F191" s="7">
        <v>0.19654637879249801</v>
      </c>
      <c r="G191" s="6">
        <v>6956</v>
      </c>
      <c r="H191" s="6">
        <v>188431</v>
      </c>
      <c r="I191" s="6">
        <v>474</v>
      </c>
      <c r="J191" s="13">
        <v>24.473684210526315</v>
      </c>
      <c r="K191" s="13">
        <v>3.0526315789473686</v>
      </c>
      <c r="L191" s="14">
        <v>423</v>
      </c>
      <c r="M191" s="15">
        <v>0.14293956521739132</v>
      </c>
      <c r="N191" s="13">
        <v>132.52631578947367</v>
      </c>
      <c r="O191" s="16">
        <v>555.6</v>
      </c>
      <c r="P191" s="17">
        <v>6.7000000000000028</v>
      </c>
    </row>
    <row r="192" spans="1:16" x14ac:dyDescent="0.2">
      <c r="A192" s="12" t="s">
        <v>5</v>
      </c>
      <c r="B192" s="6">
        <v>2016</v>
      </c>
      <c r="C192" s="7">
        <v>0.16124066983191901</v>
      </c>
      <c r="D192" s="10">
        <v>1.26449780082728E-2</v>
      </c>
      <c r="E192" s="7">
        <v>3.8475007738103598E-2</v>
      </c>
      <c r="F192" s="7">
        <v>0.30350764344077902</v>
      </c>
      <c r="G192" s="6">
        <v>5293.4</v>
      </c>
      <c r="H192" s="6">
        <v>142066</v>
      </c>
      <c r="I192" s="6">
        <v>1245.4000000000001</v>
      </c>
      <c r="J192" s="13">
        <v>44.93333333333333</v>
      </c>
      <c r="K192" s="13">
        <v>2.8666666666666667</v>
      </c>
      <c r="L192" s="14">
        <v>450</v>
      </c>
      <c r="M192" s="15">
        <v>9.0228531073446319E-2</v>
      </c>
      <c r="N192" s="13">
        <v>138.86666666666667</v>
      </c>
      <c r="O192" s="16">
        <v>546.79999999999995</v>
      </c>
      <c r="P192" s="17">
        <v>4.0999999999999943</v>
      </c>
    </row>
    <row r="193" spans="1:16" x14ac:dyDescent="0.2">
      <c r="A193" s="12" t="s">
        <v>6</v>
      </c>
      <c r="B193" s="6">
        <v>2016</v>
      </c>
      <c r="C193" s="7">
        <v>0.20678575524375301</v>
      </c>
      <c r="D193" s="10">
        <v>0.101789077852996</v>
      </c>
      <c r="E193" s="7">
        <v>7.3582162497741604E-2</v>
      </c>
      <c r="F193" s="7">
        <v>0.30336358005549602</v>
      </c>
      <c r="G193" s="6">
        <v>12338.8</v>
      </c>
      <c r="H193" s="6">
        <v>196061</v>
      </c>
      <c r="I193" s="6">
        <v>956</v>
      </c>
      <c r="J193" s="13">
        <v>2.1909090909090909</v>
      </c>
      <c r="K193" s="13">
        <v>0.58181818181818179</v>
      </c>
      <c r="L193" s="14">
        <v>369</v>
      </c>
      <c r="M193" s="15">
        <v>0.11551210191082803</v>
      </c>
      <c r="N193" s="13">
        <v>12.154545454545454</v>
      </c>
      <c r="O193" s="16">
        <v>851.4</v>
      </c>
      <c r="P193" s="17">
        <v>7</v>
      </c>
    </row>
    <row r="194" spans="1:16" x14ac:dyDescent="0.2">
      <c r="A194" s="12" t="s">
        <v>7</v>
      </c>
      <c r="B194" s="6">
        <v>2016</v>
      </c>
      <c r="C194" s="7">
        <v>0.14145004260944499</v>
      </c>
      <c r="D194" s="10">
        <v>8.4156286057445198E-2</v>
      </c>
      <c r="E194" s="7">
        <v>5.4985452381451402E-2</v>
      </c>
      <c r="F194" s="7">
        <v>0.24297628683199801</v>
      </c>
      <c r="G194" s="6">
        <v>5558.9</v>
      </c>
      <c r="H194" s="6">
        <v>120613</v>
      </c>
      <c r="I194" s="6">
        <v>1445</v>
      </c>
      <c r="J194" s="13">
        <v>14.333333333333334</v>
      </c>
      <c r="K194" s="13">
        <v>3.4666666666666668</v>
      </c>
      <c r="L194" s="14">
        <v>387</v>
      </c>
      <c r="M194" s="15">
        <v>0.16043538135593219</v>
      </c>
      <c r="N194" s="13">
        <v>165</v>
      </c>
      <c r="O194" s="16">
        <v>980.9</v>
      </c>
      <c r="P194" s="17">
        <v>0.5</v>
      </c>
    </row>
    <row r="195" spans="1:16" x14ac:dyDescent="0.2">
      <c r="A195" s="12" t="s">
        <v>8</v>
      </c>
      <c r="B195" s="6">
        <v>2016</v>
      </c>
      <c r="C195" s="7">
        <v>0.18439432350750101</v>
      </c>
      <c r="D195" s="10">
        <v>4.3444531855113898E-2</v>
      </c>
      <c r="E195" s="7">
        <v>4.04778051561153E-2</v>
      </c>
      <c r="F195" s="7">
        <v>0.195071278426696</v>
      </c>
      <c r="G195" s="6">
        <v>5052.7</v>
      </c>
      <c r="H195" s="6">
        <v>102484</v>
      </c>
      <c r="I195" s="6">
        <v>582</v>
      </c>
      <c r="J195" s="13">
        <v>7.2777777777777777</v>
      </c>
      <c r="K195" s="13">
        <v>3.6111111111111112</v>
      </c>
      <c r="L195" s="14">
        <v>226</v>
      </c>
      <c r="M195" s="15">
        <v>0.15665441176470588</v>
      </c>
      <c r="N195" s="13">
        <v>95.666666666666671</v>
      </c>
      <c r="O195" s="16">
        <v>656.2</v>
      </c>
      <c r="P195" s="17">
        <v>6.5</v>
      </c>
    </row>
    <row r="196" spans="1:16" x14ac:dyDescent="0.2">
      <c r="A196" s="12" t="s">
        <v>9</v>
      </c>
      <c r="B196" s="6">
        <v>2016</v>
      </c>
      <c r="C196" s="7">
        <v>0.40654161104253</v>
      </c>
      <c r="D196" s="10">
        <v>0.85086168397213002</v>
      </c>
      <c r="E196" s="7">
        <v>0.593776796455732</v>
      </c>
      <c r="F196" s="7">
        <v>0.83000299982931103</v>
      </c>
      <c r="G196" s="6">
        <v>6233.8</v>
      </c>
      <c r="H196" s="6">
        <v>164502</v>
      </c>
      <c r="I196" s="6">
        <v>1895</v>
      </c>
      <c r="J196" s="13">
        <v>2.0869565217391304</v>
      </c>
      <c r="K196" s="13">
        <v>2.2391304347826089</v>
      </c>
      <c r="L196" s="14">
        <v>145</v>
      </c>
      <c r="M196" s="15">
        <v>0.151403125</v>
      </c>
      <c r="N196" s="13">
        <v>27.717391304347824</v>
      </c>
      <c r="O196" s="16">
        <v>535.79999999999995</v>
      </c>
      <c r="P196" s="17">
        <v>4.4000000000000057</v>
      </c>
    </row>
    <row r="197" spans="1:16" x14ac:dyDescent="0.2">
      <c r="A197" s="12" t="s">
        <v>10</v>
      </c>
      <c r="B197" s="6">
        <v>2016</v>
      </c>
      <c r="C197" s="7">
        <v>0.186502265906658</v>
      </c>
      <c r="D197" s="10">
        <v>0.27961206756468798</v>
      </c>
      <c r="E197" s="7">
        <v>0.2671066215847</v>
      </c>
      <c r="F197" s="7">
        <v>0.444039696891389</v>
      </c>
      <c r="G197" s="6">
        <v>465.1</v>
      </c>
      <c r="H197" s="6">
        <v>13292</v>
      </c>
      <c r="I197" s="6">
        <v>5381</v>
      </c>
      <c r="J197" s="13">
        <v>184.48275862068968</v>
      </c>
      <c r="K197" s="13">
        <v>17.241379310344829</v>
      </c>
      <c r="L197" s="14">
        <v>1672</v>
      </c>
      <c r="M197" s="15">
        <v>0.38882726027397263</v>
      </c>
      <c r="N197" s="13">
        <v>3231.0344827586209</v>
      </c>
      <c r="O197" s="16">
        <v>2638.2</v>
      </c>
      <c r="P197" s="17">
        <v>6.9000000000000057</v>
      </c>
    </row>
    <row r="198" spans="1:16" x14ac:dyDescent="0.2">
      <c r="A198" s="12" t="s">
        <v>11</v>
      </c>
      <c r="B198" s="6">
        <v>2016</v>
      </c>
      <c r="C198" s="7">
        <v>0.218843854038442</v>
      </c>
      <c r="D198" s="10">
        <v>0.32331045833099598</v>
      </c>
      <c r="E198" s="7">
        <v>0.20882408697834201</v>
      </c>
      <c r="F198" s="7">
        <v>0.41200411455340102</v>
      </c>
      <c r="G198" s="6">
        <v>2767.4</v>
      </c>
      <c r="H198" s="6">
        <v>157304</v>
      </c>
      <c r="I198" s="6">
        <v>1025</v>
      </c>
      <c r="J198" s="13">
        <v>43.9</v>
      </c>
      <c r="K198" s="13">
        <v>8.4</v>
      </c>
      <c r="L198" s="14">
        <v>2030</v>
      </c>
      <c r="M198" s="15">
        <v>0.21504561734213007</v>
      </c>
      <c r="N198" s="13">
        <v>857.1</v>
      </c>
      <c r="O198" s="16">
        <v>1311.8</v>
      </c>
      <c r="P198" s="17">
        <v>7.7999999999999972</v>
      </c>
    </row>
    <row r="199" spans="1:16" x14ac:dyDescent="0.2">
      <c r="A199" s="12" t="s">
        <v>12</v>
      </c>
      <c r="B199" s="6">
        <v>2016</v>
      </c>
      <c r="C199" s="7">
        <v>0.196887874675401</v>
      </c>
      <c r="D199" s="10">
        <v>0.17343903913290201</v>
      </c>
      <c r="E199" s="7">
        <v>0.132031427401651</v>
      </c>
      <c r="F199" s="7">
        <v>0.21391871504854201</v>
      </c>
      <c r="G199" s="6">
        <v>2576.9</v>
      </c>
      <c r="H199" s="6">
        <v>119053</v>
      </c>
      <c r="I199" s="6">
        <v>2628</v>
      </c>
      <c r="J199" s="13">
        <v>54.5</v>
      </c>
      <c r="K199" s="13">
        <v>9.1</v>
      </c>
      <c r="L199" s="14">
        <v>1526</v>
      </c>
      <c r="M199" s="15">
        <v>0.22922981220657276</v>
      </c>
      <c r="N199" s="13">
        <v>563.9</v>
      </c>
      <c r="O199" s="16">
        <v>1209.2</v>
      </c>
      <c r="P199" s="17">
        <v>7.5</v>
      </c>
    </row>
    <row r="200" spans="1:16" x14ac:dyDescent="0.2">
      <c r="A200" s="12" t="s">
        <v>13</v>
      </c>
      <c r="B200" s="6">
        <v>2016</v>
      </c>
      <c r="C200" s="7">
        <v>0.21305764100062499</v>
      </c>
      <c r="D200" s="10">
        <v>0.20449138012873899</v>
      </c>
      <c r="E200" s="7">
        <v>0.15570127836220499</v>
      </c>
      <c r="F200" s="7">
        <v>0.28778402255802499</v>
      </c>
      <c r="G200" s="6">
        <v>4242.6000000000004</v>
      </c>
      <c r="H200" s="6">
        <v>197588</v>
      </c>
      <c r="I200" s="6">
        <v>341</v>
      </c>
      <c r="J200" s="13">
        <v>19.692307692307693</v>
      </c>
      <c r="K200" s="13">
        <v>6.4615384615384617</v>
      </c>
      <c r="L200" s="14">
        <v>1214</v>
      </c>
      <c r="M200" s="15">
        <v>0.12988873483535529</v>
      </c>
      <c r="N200" s="13">
        <v>358.30769230769232</v>
      </c>
      <c r="O200" s="16">
        <v>511.7</v>
      </c>
      <c r="P200" s="17">
        <v>8.7999999999999972</v>
      </c>
    </row>
    <row r="201" spans="1:16" x14ac:dyDescent="0.2">
      <c r="A201" s="12" t="s">
        <v>14</v>
      </c>
      <c r="B201" s="6">
        <v>2016</v>
      </c>
      <c r="C201" s="7">
        <v>0.182965318033012</v>
      </c>
      <c r="D201" s="10">
        <v>0.16576878148014401</v>
      </c>
      <c r="E201" s="7">
        <v>6.0581275892244997E-2</v>
      </c>
      <c r="F201" s="7">
        <v>0.22285675812865399</v>
      </c>
      <c r="G201" s="6">
        <v>3201</v>
      </c>
      <c r="H201" s="6">
        <v>106757</v>
      </c>
      <c r="I201" s="6">
        <v>2587.34</v>
      </c>
      <c r="J201" s="13">
        <v>27.5</v>
      </c>
      <c r="K201" s="13">
        <v>6.916666666666667</v>
      </c>
      <c r="L201" s="14">
        <v>957</v>
      </c>
      <c r="M201" s="15">
        <v>0.20120011415525113</v>
      </c>
      <c r="N201" s="13">
        <v>466.16666666666669</v>
      </c>
      <c r="O201" s="16">
        <v>770.1</v>
      </c>
      <c r="P201" s="17">
        <v>8.4000000000000057</v>
      </c>
    </row>
    <row r="202" spans="1:16" x14ac:dyDescent="0.2">
      <c r="A202" s="12" t="s">
        <v>15</v>
      </c>
      <c r="B202" s="6">
        <v>2016</v>
      </c>
      <c r="C202" s="7">
        <v>0.373878767806537</v>
      </c>
      <c r="D202" s="10">
        <v>0.26591523434563502</v>
      </c>
      <c r="E202" s="7">
        <v>0.23355821976556701</v>
      </c>
      <c r="F202" s="7">
        <v>0.26365449892202603</v>
      </c>
      <c r="G202" s="6">
        <v>4010.5</v>
      </c>
      <c r="H202" s="6">
        <v>161909</v>
      </c>
      <c r="I202" s="6">
        <v>1050</v>
      </c>
      <c r="J202" s="13">
        <v>16.375</v>
      </c>
      <c r="K202" s="13">
        <v>6.5625</v>
      </c>
      <c r="L202" s="14">
        <v>346</v>
      </c>
      <c r="M202" s="15">
        <v>0.13640991561181434</v>
      </c>
      <c r="N202" s="13">
        <v>145.6875</v>
      </c>
      <c r="O202" s="16">
        <v>538</v>
      </c>
      <c r="P202" s="17">
        <v>9</v>
      </c>
    </row>
    <row r="203" spans="1:16" x14ac:dyDescent="0.2">
      <c r="A203" s="12" t="s">
        <v>16</v>
      </c>
      <c r="B203" s="6">
        <v>2016</v>
      </c>
      <c r="C203" s="7">
        <v>0.344594808948816</v>
      </c>
      <c r="D203" s="10">
        <v>0.19665802281072201</v>
      </c>
      <c r="E203" s="7">
        <v>0.15653633208100401</v>
      </c>
      <c r="F203" s="7">
        <v>0.21787187635402699</v>
      </c>
      <c r="G203" s="6">
        <v>5452.3</v>
      </c>
      <c r="H203" s="6">
        <v>265720</v>
      </c>
      <c r="I203" s="6">
        <v>3907</v>
      </c>
      <c r="J203" s="13">
        <v>26.133333333333333</v>
      </c>
      <c r="K203" s="13">
        <v>10.4</v>
      </c>
      <c r="L203" s="14">
        <v>2057</v>
      </c>
      <c r="M203" s="15">
        <v>0.21073644773358</v>
      </c>
      <c r="N203" s="13">
        <v>578.4666666666667</v>
      </c>
      <c r="O203" s="16">
        <v>708.3</v>
      </c>
      <c r="P203" s="17">
        <v>7.4000000000000057</v>
      </c>
    </row>
    <row r="204" spans="1:16" x14ac:dyDescent="0.2">
      <c r="A204" s="12" t="s">
        <v>17</v>
      </c>
      <c r="B204" s="6">
        <v>2016</v>
      </c>
      <c r="C204" s="7">
        <v>0.23535023620506601</v>
      </c>
      <c r="D204" s="10">
        <v>0.113314852021471</v>
      </c>
      <c r="E204" s="7">
        <v>0.15265699306879399</v>
      </c>
      <c r="F204" s="7">
        <v>0.23279834238240599</v>
      </c>
      <c r="G204" s="6">
        <v>5570.8</v>
      </c>
      <c r="H204" s="6">
        <v>267441</v>
      </c>
      <c r="I204" s="6">
        <v>3189</v>
      </c>
      <c r="J204" s="13">
        <v>31.5625</v>
      </c>
      <c r="K204" s="13">
        <v>5.875</v>
      </c>
      <c r="L204" s="14">
        <v>1416</v>
      </c>
      <c r="M204" s="15">
        <v>0.12201850068775791</v>
      </c>
      <c r="N204" s="13">
        <v>491.6875</v>
      </c>
      <c r="O204" s="16">
        <v>537.1</v>
      </c>
      <c r="P204" s="17">
        <v>8.2000000000000028</v>
      </c>
    </row>
    <row r="205" spans="1:16" x14ac:dyDescent="0.2">
      <c r="A205" s="12" t="s">
        <v>18</v>
      </c>
      <c r="B205" s="6">
        <v>2016</v>
      </c>
      <c r="C205" s="7">
        <v>0.21930952458546199</v>
      </c>
      <c r="D205" s="10">
        <v>0.14423553343193399</v>
      </c>
      <c r="E205" s="7">
        <v>0.11851523293542</v>
      </c>
      <c r="F205" s="7">
        <v>0.32822714388494401</v>
      </c>
      <c r="G205" s="6">
        <v>4138.2</v>
      </c>
      <c r="H205" s="6">
        <v>260179</v>
      </c>
      <c r="I205" s="6">
        <v>1164.73</v>
      </c>
      <c r="J205" s="13">
        <v>15.944444444444445</v>
      </c>
      <c r="K205" s="13">
        <v>3.8333333333333335</v>
      </c>
      <c r="L205" s="14">
        <v>1630</v>
      </c>
      <c r="M205" s="15">
        <v>0.14906469104665826</v>
      </c>
      <c r="N205" s="13">
        <v>282.27777777777777</v>
      </c>
      <c r="O205" s="16">
        <v>589.70000000000005</v>
      </c>
      <c r="P205" s="17">
        <v>8.0999999999999943</v>
      </c>
    </row>
    <row r="206" spans="1:16" x14ac:dyDescent="0.2">
      <c r="A206" s="12" t="s">
        <v>19</v>
      </c>
      <c r="B206" s="6">
        <v>2016</v>
      </c>
      <c r="C206" s="7">
        <v>0.55483776667700802</v>
      </c>
      <c r="D206" s="10">
        <v>9.67137399333481E-2</v>
      </c>
      <c r="E206" s="7">
        <v>0.28336300244235402</v>
      </c>
      <c r="F206" s="7">
        <v>0.39542576624395498</v>
      </c>
      <c r="G206" s="6">
        <v>4719.8</v>
      </c>
      <c r="H206" s="6">
        <v>238273</v>
      </c>
      <c r="I206" s="6">
        <v>1091</v>
      </c>
      <c r="J206" s="13">
        <v>15.666666666666666</v>
      </c>
      <c r="K206" s="13">
        <v>5.5238095238095237</v>
      </c>
      <c r="L206" s="14">
        <v>800</v>
      </c>
      <c r="M206" s="15">
        <v>0.20367375328083989</v>
      </c>
      <c r="N206" s="13">
        <v>222.38095238095238</v>
      </c>
      <c r="O206" s="16">
        <v>915.2</v>
      </c>
      <c r="P206" s="17">
        <v>8</v>
      </c>
    </row>
    <row r="207" spans="1:16" x14ac:dyDescent="0.2">
      <c r="A207" s="12" t="s">
        <v>20</v>
      </c>
      <c r="B207" s="6">
        <v>2016</v>
      </c>
      <c r="C207" s="7">
        <v>0.19067191693986801</v>
      </c>
      <c r="D207" s="10">
        <v>4.3022328117874799E-2</v>
      </c>
      <c r="E207" s="7">
        <v>5.0776956063723497E-2</v>
      </c>
      <c r="F207" s="7">
        <v>0.18265089428811199</v>
      </c>
      <c r="G207" s="6">
        <v>4157.8999999999996</v>
      </c>
      <c r="H207" s="6">
        <v>218085</v>
      </c>
      <c r="I207" s="6">
        <v>10566</v>
      </c>
      <c r="J207" s="13">
        <v>16.333333333333332</v>
      </c>
      <c r="K207" s="13">
        <v>2.8888888888888888</v>
      </c>
      <c r="L207" s="14">
        <v>2958</v>
      </c>
      <c r="M207" s="15">
        <v>0.24800236001850992</v>
      </c>
      <c r="N207" s="13">
        <v>468.83333333333331</v>
      </c>
      <c r="O207" s="16">
        <v>1153</v>
      </c>
      <c r="P207" s="17">
        <v>7.5</v>
      </c>
    </row>
    <row r="208" spans="1:16" x14ac:dyDescent="0.2">
      <c r="A208" s="12" t="s">
        <v>21</v>
      </c>
      <c r="B208" s="6">
        <v>2016</v>
      </c>
      <c r="C208" s="7">
        <v>0.20193130330893999</v>
      </c>
      <c r="D208" s="10">
        <v>0.14179863505389001</v>
      </c>
      <c r="E208" s="7">
        <v>0.12593630139014</v>
      </c>
      <c r="F208" s="7">
        <v>0.17716384606319399</v>
      </c>
      <c r="G208" s="6">
        <v>5192.1000000000004</v>
      </c>
      <c r="H208" s="6">
        <v>120547</v>
      </c>
      <c r="I208" s="6">
        <v>2066</v>
      </c>
      <c r="J208" s="13">
        <v>6.0434782608695654</v>
      </c>
      <c r="K208" s="13">
        <v>1.6086956521739131</v>
      </c>
      <c r="L208" s="14">
        <v>320</v>
      </c>
      <c r="M208" s="15">
        <v>0.1332214971209213</v>
      </c>
      <c r="N208" s="13">
        <v>85.478260869565219</v>
      </c>
      <c r="O208" s="16">
        <v>441.7</v>
      </c>
      <c r="P208" s="17">
        <v>7</v>
      </c>
    </row>
    <row r="209" spans="1:16" x14ac:dyDescent="0.2">
      <c r="A209" s="12" t="s">
        <v>22</v>
      </c>
      <c r="B209" s="6">
        <v>2016</v>
      </c>
      <c r="C209" s="7">
        <v>0.21378363181062901</v>
      </c>
      <c r="D209" s="10">
        <v>0.13970332195139801</v>
      </c>
      <c r="E209" s="7">
        <v>0.181042786877843</v>
      </c>
      <c r="F209" s="7">
        <v>0.27518680372238102</v>
      </c>
      <c r="G209" s="6">
        <v>1033.4000000000001</v>
      </c>
      <c r="H209" s="6">
        <v>28217</v>
      </c>
      <c r="I209" s="6">
        <v>3189</v>
      </c>
      <c r="J209" s="13">
        <v>22.058823529411764</v>
      </c>
      <c r="K209" s="13">
        <v>4.4117647058823533</v>
      </c>
      <c r="L209" s="14">
        <v>51</v>
      </c>
      <c r="M209" s="15">
        <v>0.39995764705882353</v>
      </c>
      <c r="N209" s="13">
        <v>58.82352941176471</v>
      </c>
      <c r="O209" s="16">
        <v>413.1</v>
      </c>
      <c r="P209" s="17">
        <v>7.5</v>
      </c>
    </row>
    <row r="210" spans="1:16" x14ac:dyDescent="0.2">
      <c r="A210" s="12" t="s">
        <v>23</v>
      </c>
      <c r="B210" s="6">
        <v>2016</v>
      </c>
      <c r="C210" s="7">
        <v>0.36003386816786698</v>
      </c>
      <c r="D210" s="10">
        <v>5.9129921559795899E-2</v>
      </c>
      <c r="E210" s="7">
        <v>0.129095312217028</v>
      </c>
      <c r="F210" s="7">
        <v>0.24170715053109099</v>
      </c>
      <c r="G210" s="6">
        <v>2102.1</v>
      </c>
      <c r="H210" s="6">
        <v>142921</v>
      </c>
      <c r="I210" s="6">
        <v>2147</v>
      </c>
      <c r="J210" s="13">
        <v>14.459295261239367</v>
      </c>
      <c r="K210" s="13">
        <v>5.4678007290400972</v>
      </c>
      <c r="L210" s="14">
        <v>1412</v>
      </c>
      <c r="M210" s="15">
        <v>0.2172557734204793</v>
      </c>
      <c r="N210" s="13">
        <v>420.41312272174969</v>
      </c>
      <c r="O210" s="16">
        <v>681.4</v>
      </c>
      <c r="P210" s="17">
        <v>10.700000000000003</v>
      </c>
    </row>
    <row r="211" spans="1:16" x14ac:dyDescent="0.2">
      <c r="A211" s="12" t="s">
        <v>24</v>
      </c>
      <c r="B211" s="6">
        <v>2016</v>
      </c>
      <c r="C211" s="7">
        <v>0.21362966999427399</v>
      </c>
      <c r="D211" s="10">
        <v>0.117289215039047</v>
      </c>
      <c r="E211" s="7">
        <v>5.59438006360184E-2</v>
      </c>
      <c r="F211" s="7">
        <v>0.22624833304865999</v>
      </c>
      <c r="G211" s="6">
        <v>4622.7</v>
      </c>
      <c r="H211" s="6">
        <v>324138</v>
      </c>
      <c r="I211" s="6">
        <v>4609</v>
      </c>
      <c r="J211" s="13">
        <v>9.0833333333333339</v>
      </c>
      <c r="K211" s="13">
        <v>2</v>
      </c>
      <c r="L211" s="14">
        <v>1538</v>
      </c>
      <c r="M211" s="15">
        <v>0.16124811507936507</v>
      </c>
      <c r="N211" s="13">
        <v>93.520833333333329</v>
      </c>
      <c r="O211" s="16">
        <v>625.9</v>
      </c>
      <c r="P211" s="17">
        <v>7.7999999999999972</v>
      </c>
    </row>
    <row r="212" spans="1:16" x14ac:dyDescent="0.2">
      <c r="A212" s="12" t="s">
        <v>25</v>
      </c>
      <c r="B212" s="6">
        <v>2016</v>
      </c>
      <c r="C212" s="7">
        <v>0.18818097837097</v>
      </c>
      <c r="D212" s="10">
        <v>4.9095435613707397E-2</v>
      </c>
      <c r="E212" s="7">
        <v>6.2898722698953996E-2</v>
      </c>
      <c r="F212" s="7">
        <v>0.22182445705975301</v>
      </c>
      <c r="G212" s="6">
        <v>3269.5</v>
      </c>
      <c r="H212" s="6">
        <v>191626</v>
      </c>
      <c r="I212" s="6">
        <v>1873.81</v>
      </c>
      <c r="J212" s="13">
        <v>13.941176470588236</v>
      </c>
      <c r="K212" s="13">
        <v>4.3529411764705879</v>
      </c>
      <c r="L212" s="14">
        <v>511</v>
      </c>
      <c r="M212" s="15">
        <v>0.10574502617801047</v>
      </c>
      <c r="N212" s="13">
        <v>120.23529411764706</v>
      </c>
      <c r="O212" s="16">
        <v>519.5</v>
      </c>
      <c r="P212" s="17">
        <v>10.5</v>
      </c>
    </row>
    <row r="213" spans="1:16" x14ac:dyDescent="0.2">
      <c r="A213" s="12" t="s">
        <v>26</v>
      </c>
      <c r="B213" s="6">
        <v>2016</v>
      </c>
      <c r="C213" s="7">
        <v>5.1328918809080602E-2</v>
      </c>
      <c r="D213" s="10">
        <v>1.87709064645324E-3</v>
      </c>
      <c r="E213" s="7">
        <v>1.8341391133821799E-2</v>
      </c>
      <c r="F213" s="7">
        <v>0.115391901921581</v>
      </c>
      <c r="G213" s="6">
        <v>3651.5</v>
      </c>
      <c r="H213" s="6">
        <v>238052</v>
      </c>
      <c r="I213" s="6">
        <v>1183.08</v>
      </c>
      <c r="J213" s="13">
        <v>7.3157894736842106</v>
      </c>
      <c r="K213" s="13">
        <v>1.736842105263158</v>
      </c>
      <c r="L213" s="14">
        <v>493</v>
      </c>
      <c r="M213" s="15">
        <v>0.14963389544688027</v>
      </c>
      <c r="N213" s="13">
        <v>58.789473684210527</v>
      </c>
      <c r="O213" s="16">
        <v>540.5</v>
      </c>
      <c r="P213" s="17">
        <v>8.7000000000000028</v>
      </c>
    </row>
    <row r="214" spans="1:16" x14ac:dyDescent="0.2">
      <c r="A214" s="12" t="s">
        <v>27</v>
      </c>
      <c r="B214" s="6">
        <v>2016</v>
      </c>
      <c r="C214" s="7">
        <v>0.18516986388617299</v>
      </c>
      <c r="D214" s="10">
        <v>0.124344366068238</v>
      </c>
      <c r="E214" s="7">
        <v>0.109152871466233</v>
      </c>
      <c r="F214" s="7">
        <v>0.25784317457980199</v>
      </c>
      <c r="G214" s="6">
        <v>786.3</v>
      </c>
      <c r="H214" s="6">
        <v>82096</v>
      </c>
      <c r="I214" s="6">
        <v>423.9</v>
      </c>
      <c r="J214" s="13">
        <v>1.2666666666666666</v>
      </c>
      <c r="K214" s="13">
        <v>0.15</v>
      </c>
      <c r="L214" s="14">
        <v>12</v>
      </c>
      <c r="M214" s="15">
        <v>0.11849393939393939</v>
      </c>
      <c r="N214" s="13">
        <v>0.70833333333333337</v>
      </c>
      <c r="O214" s="16">
        <v>151.69999999999999</v>
      </c>
      <c r="P214" s="17">
        <v>10.099999999999994</v>
      </c>
    </row>
    <row r="215" spans="1:16" x14ac:dyDescent="0.2">
      <c r="A215" s="12" t="s">
        <v>28</v>
      </c>
      <c r="B215" s="6">
        <v>2016</v>
      </c>
      <c r="C215" s="7">
        <v>0.100996347202449</v>
      </c>
      <c r="D215" s="10">
        <v>3.8915120561029998E-2</v>
      </c>
      <c r="E215" s="7">
        <v>4.65290497000551E-2</v>
      </c>
      <c r="F215" s="7">
        <v>0.199199427066372</v>
      </c>
      <c r="G215" s="6">
        <v>4632.6000000000004</v>
      </c>
      <c r="H215" s="6">
        <v>172471</v>
      </c>
      <c r="I215" s="6">
        <v>1002</v>
      </c>
      <c r="J215" s="13">
        <v>18</v>
      </c>
      <c r="K215" s="13">
        <v>4.1052631578947372</v>
      </c>
      <c r="L215" s="14">
        <v>1128</v>
      </c>
      <c r="M215" s="15">
        <v>0.14067318295739348</v>
      </c>
      <c r="N215" s="13">
        <v>176.52631578947367</v>
      </c>
      <c r="O215" s="16">
        <v>686.6</v>
      </c>
      <c r="P215" s="17">
        <v>7.5</v>
      </c>
    </row>
    <row r="216" spans="1:16" x14ac:dyDescent="0.2">
      <c r="A216" s="12" t="s">
        <v>29</v>
      </c>
      <c r="B216" s="6">
        <v>2016</v>
      </c>
      <c r="C216" s="7">
        <v>5.9542601419860203E-2</v>
      </c>
      <c r="D216" s="10">
        <v>7.0115840185729196E-3</v>
      </c>
      <c r="E216" s="7">
        <v>1.16569342812925E-2</v>
      </c>
      <c r="F216" s="7">
        <v>0.24291660298782999</v>
      </c>
      <c r="G216" s="6">
        <v>4102.1000000000004</v>
      </c>
      <c r="H216" s="6">
        <v>143039</v>
      </c>
      <c r="I216" s="6">
        <v>149</v>
      </c>
      <c r="J216" s="13">
        <v>5.7435897435897436</v>
      </c>
      <c r="K216" s="13">
        <v>1.4358974358974359</v>
      </c>
      <c r="L216" s="14">
        <v>358</v>
      </c>
      <c r="M216" s="15">
        <v>0.13459375000000001</v>
      </c>
      <c r="N216" s="13">
        <v>28.692307692307693</v>
      </c>
      <c r="O216" s="16">
        <v>485.8</v>
      </c>
      <c r="P216" s="17">
        <v>7.5999999999999943</v>
      </c>
    </row>
    <row r="217" spans="1:16" x14ac:dyDescent="0.2">
      <c r="A217" s="12" t="s">
        <v>30</v>
      </c>
      <c r="B217" s="6">
        <v>2016</v>
      </c>
      <c r="C217" s="7">
        <v>7.2631597554026095E-2</v>
      </c>
      <c r="D217" s="10">
        <v>6.8208337740587099E-2</v>
      </c>
      <c r="E217" s="7">
        <v>2.2636231054445399E-2</v>
      </c>
      <c r="F217" s="7">
        <v>0.24716464713380601</v>
      </c>
      <c r="G217" s="6">
        <v>2349.1999999999998</v>
      </c>
      <c r="H217" s="6">
        <v>78585</v>
      </c>
      <c r="I217" s="6">
        <v>511</v>
      </c>
      <c r="J217" s="13">
        <v>1.7638888888888888</v>
      </c>
      <c r="K217" s="13">
        <v>0.34722222222222221</v>
      </c>
      <c r="L217" s="14">
        <v>53</v>
      </c>
      <c r="M217" s="15">
        <v>9.2028409090909091E-2</v>
      </c>
      <c r="N217" s="13">
        <v>3.1805555555555554</v>
      </c>
      <c r="O217" s="16">
        <v>630</v>
      </c>
      <c r="P217" s="17">
        <v>7.7999999999999972</v>
      </c>
    </row>
    <row r="218" spans="1:16" x14ac:dyDescent="0.2">
      <c r="A218" s="12" t="s">
        <v>31</v>
      </c>
      <c r="B218" s="6">
        <v>2016</v>
      </c>
      <c r="C218" s="7">
        <v>0.199832347359607</v>
      </c>
      <c r="D218" s="10">
        <v>5.89634849461092E-3</v>
      </c>
      <c r="E218" s="7">
        <v>2.5986644439498E-2</v>
      </c>
      <c r="F218" s="7">
        <v>0.21096951717106699</v>
      </c>
      <c r="G218" s="6">
        <v>1320.1</v>
      </c>
      <c r="H218" s="6">
        <v>33940</v>
      </c>
      <c r="I218" s="6">
        <v>313.39999999999998</v>
      </c>
      <c r="J218" s="13">
        <v>8.4848484848484844</v>
      </c>
      <c r="K218" s="13">
        <v>2.5757575757575757</v>
      </c>
      <c r="L218" s="14">
        <v>70</v>
      </c>
      <c r="M218" s="15">
        <v>0.10706301369863014</v>
      </c>
      <c r="N218" s="13">
        <v>42.878787878787882</v>
      </c>
      <c r="O218" s="16">
        <v>652.4</v>
      </c>
      <c r="P218" s="17">
        <v>7.4000000000000057</v>
      </c>
    </row>
    <row r="219" spans="1:16" x14ac:dyDescent="0.2">
      <c r="A219" s="12" t="s">
        <v>32</v>
      </c>
      <c r="B219" s="6">
        <v>2016</v>
      </c>
      <c r="C219" s="7">
        <v>0.51567614189412103</v>
      </c>
      <c r="D219" s="10">
        <v>0.66677070676916705</v>
      </c>
      <c r="E219" s="7">
        <v>0.32420744146921798</v>
      </c>
      <c r="F219" s="7">
        <v>0.75758339940881403</v>
      </c>
      <c r="G219" s="6">
        <v>5869</v>
      </c>
      <c r="H219" s="6">
        <v>182085</v>
      </c>
      <c r="I219" s="6">
        <v>2780</v>
      </c>
      <c r="J219" s="13">
        <v>1.64375</v>
      </c>
      <c r="K219" s="13">
        <v>0.30625000000000002</v>
      </c>
      <c r="L219" s="14">
        <v>95</v>
      </c>
      <c r="M219" s="15">
        <v>0.12545092936802973</v>
      </c>
      <c r="N219" s="13">
        <v>5.7687499999999998</v>
      </c>
      <c r="O219" s="16">
        <v>527.70000000000005</v>
      </c>
      <c r="P219" s="17">
        <v>7.5</v>
      </c>
    </row>
    <row r="220" spans="1:16" x14ac:dyDescent="0.2">
      <c r="A220" s="12" t="s">
        <v>2</v>
      </c>
      <c r="B220" s="6">
        <v>2017</v>
      </c>
      <c r="C220" s="7">
        <v>0.34502098563856898</v>
      </c>
      <c r="D220" s="10">
        <v>0.23926525429714299</v>
      </c>
      <c r="E220" s="7">
        <v>0.16637994004418799</v>
      </c>
      <c r="F220" s="7">
        <v>0.42557574519485097</v>
      </c>
      <c r="G220" s="6">
        <v>1264.2529999999999</v>
      </c>
      <c r="H220" s="6">
        <v>22225.97</v>
      </c>
      <c r="I220" s="6">
        <v>8607</v>
      </c>
      <c r="J220" s="13">
        <v>147.61904761904762</v>
      </c>
      <c r="K220" s="13">
        <v>13.095238095238095</v>
      </c>
      <c r="L220" s="14">
        <v>1299</v>
      </c>
      <c r="M220" s="15">
        <v>0.40510260688216893</v>
      </c>
      <c r="N220" s="13">
        <v>1116.0714285714287</v>
      </c>
      <c r="O220" s="16">
        <v>2394.6999999999998</v>
      </c>
      <c r="P220" s="17">
        <v>6.7999999999999972</v>
      </c>
    </row>
    <row r="221" spans="1:16" x14ac:dyDescent="0.2">
      <c r="A221" s="12" t="s">
        <v>3</v>
      </c>
      <c r="B221" s="6">
        <v>2017</v>
      </c>
      <c r="C221" s="7">
        <v>0.21903466854850601</v>
      </c>
      <c r="D221" s="10">
        <v>0.12523266968397001</v>
      </c>
      <c r="E221" s="7">
        <v>7.0029956215135497E-2</v>
      </c>
      <c r="F221" s="7">
        <v>0.228757792973418</v>
      </c>
      <c r="G221" s="6">
        <v>1148.8620000000001</v>
      </c>
      <c r="H221" s="6">
        <v>16532.146000000001</v>
      </c>
      <c r="I221" s="6">
        <v>1863</v>
      </c>
      <c r="J221" s="13">
        <v>60.909090909090907</v>
      </c>
      <c r="K221" s="13">
        <v>3.6363636363636362</v>
      </c>
      <c r="L221" s="14">
        <v>351</v>
      </c>
      <c r="M221" s="15">
        <v>0.18946681222707423</v>
      </c>
      <c r="N221" s="13">
        <v>868.18181818181813</v>
      </c>
      <c r="O221" s="16">
        <v>1337.2</v>
      </c>
      <c r="P221" s="17">
        <v>3.4000000000000057</v>
      </c>
    </row>
    <row r="222" spans="1:16" x14ac:dyDescent="0.2">
      <c r="A222" s="12" t="s">
        <v>4</v>
      </c>
      <c r="B222" s="6">
        <v>2017</v>
      </c>
      <c r="C222" s="7">
        <v>0.21967983294299601</v>
      </c>
      <c r="D222" s="10">
        <v>0.18126107678928099</v>
      </c>
      <c r="E222" s="7">
        <v>5.1788924269024199E-2</v>
      </c>
      <c r="F222" s="7">
        <v>0.23840380822332799</v>
      </c>
      <c r="G222" s="6">
        <v>7162.0159999999996</v>
      </c>
      <c r="H222" s="6">
        <v>191693.209</v>
      </c>
      <c r="I222" s="6">
        <v>666.8</v>
      </c>
      <c r="J222" s="13">
        <v>24.473684210526315</v>
      </c>
      <c r="K222" s="13">
        <v>3.1578947368421053</v>
      </c>
      <c r="L222" s="14">
        <v>429</v>
      </c>
      <c r="M222" s="15">
        <v>0.15464999999999998</v>
      </c>
      <c r="N222" s="13">
        <v>132.94736842105263</v>
      </c>
      <c r="O222" s="16">
        <v>606</v>
      </c>
      <c r="P222" s="17">
        <v>6.5999999999999943</v>
      </c>
    </row>
    <row r="223" spans="1:16" x14ac:dyDescent="0.2">
      <c r="A223" s="12" t="s">
        <v>5</v>
      </c>
      <c r="B223" s="6">
        <v>2017</v>
      </c>
      <c r="C223" s="7">
        <v>0.17234015718024601</v>
      </c>
      <c r="D223" s="10">
        <v>1.36685173988071E-2</v>
      </c>
      <c r="E223" s="7">
        <v>3.76420932197956E-2</v>
      </c>
      <c r="F223" s="7">
        <v>0.30749157034978303</v>
      </c>
      <c r="G223" s="6">
        <v>5316.8230000000003</v>
      </c>
      <c r="H223" s="6">
        <v>142855.14300000001</v>
      </c>
      <c r="I223" s="6">
        <v>1583.4</v>
      </c>
      <c r="J223" s="13">
        <v>44.93333333333333</v>
      </c>
      <c r="K223" s="13">
        <v>3</v>
      </c>
      <c r="L223" s="14">
        <v>397</v>
      </c>
      <c r="M223" s="15">
        <v>0.10626413373860183</v>
      </c>
      <c r="N223" s="13">
        <v>136.73333333333332</v>
      </c>
      <c r="O223" s="16">
        <v>634.70000000000005</v>
      </c>
      <c r="P223" s="17">
        <v>6.7999999999999972</v>
      </c>
    </row>
    <row r="224" spans="1:16" x14ac:dyDescent="0.2">
      <c r="A224" s="12" t="s">
        <v>6</v>
      </c>
      <c r="B224" s="6">
        <v>2017</v>
      </c>
      <c r="C224" s="7">
        <v>0.21841390378633299</v>
      </c>
      <c r="D224" s="10">
        <v>0.10429106302985799</v>
      </c>
      <c r="E224" s="7">
        <v>6.6485501558924201E-2</v>
      </c>
      <c r="F224" s="7">
        <v>0.33507288056792001</v>
      </c>
      <c r="G224" s="6">
        <v>12674.69</v>
      </c>
      <c r="H224" s="6">
        <v>199422.89</v>
      </c>
      <c r="I224" s="6">
        <v>1188</v>
      </c>
      <c r="J224" s="13">
        <v>2.1909090909090909</v>
      </c>
      <c r="K224" s="13">
        <v>0.63636363636363635</v>
      </c>
      <c r="L224" s="14">
        <v>326</v>
      </c>
      <c r="M224" s="15">
        <v>0.12026836734693877</v>
      </c>
      <c r="N224" s="13">
        <v>11.227272727272727</v>
      </c>
      <c r="O224" s="16">
        <v>924.9</v>
      </c>
      <c r="P224" s="17">
        <v>4</v>
      </c>
    </row>
    <row r="225" spans="1:16" x14ac:dyDescent="0.2">
      <c r="A225" s="12" t="s">
        <v>7</v>
      </c>
      <c r="B225" s="6">
        <v>2017</v>
      </c>
      <c r="C225" s="7">
        <v>0.146353990477879</v>
      </c>
      <c r="D225" s="10">
        <v>8.8486444625735503E-2</v>
      </c>
      <c r="E225" s="7">
        <v>5.2654706116502199E-2</v>
      </c>
      <c r="F225" s="7">
        <v>0.23521877796797599</v>
      </c>
      <c r="G225" s="6">
        <v>5914.66</v>
      </c>
      <c r="H225" s="6">
        <v>122705.448</v>
      </c>
      <c r="I225" s="6">
        <v>1559</v>
      </c>
      <c r="J225" s="13">
        <v>14.333333333333334</v>
      </c>
      <c r="K225" s="13">
        <v>3.6</v>
      </c>
      <c r="L225" s="14">
        <v>343</v>
      </c>
      <c r="M225" s="15">
        <v>0.15138869179600889</v>
      </c>
      <c r="N225" s="13">
        <v>152.6</v>
      </c>
      <c r="O225" s="16">
        <v>1014.4</v>
      </c>
      <c r="P225" s="17">
        <v>4.2000000000000028</v>
      </c>
    </row>
    <row r="226" spans="1:16" x14ac:dyDescent="0.2">
      <c r="A226" s="12" t="s">
        <v>8</v>
      </c>
      <c r="B226" s="6">
        <v>2017</v>
      </c>
      <c r="C226" s="7">
        <v>0.196701607598677</v>
      </c>
      <c r="D226" s="10">
        <v>4.7115923147247801E-2</v>
      </c>
      <c r="E226" s="7">
        <v>3.7174722667803403E-2</v>
      </c>
      <c r="F226" s="7">
        <v>0.21884649928701799</v>
      </c>
      <c r="G226" s="6">
        <v>5044.1260000000002</v>
      </c>
      <c r="H226" s="6">
        <v>103895.72900000001</v>
      </c>
      <c r="I226" s="6">
        <v>699</v>
      </c>
      <c r="J226" s="13">
        <v>7.333333333333333</v>
      </c>
      <c r="K226" s="13">
        <v>3.8333333333333335</v>
      </c>
      <c r="L226" s="14">
        <v>223</v>
      </c>
      <c r="M226" s="15">
        <v>0.14780796019900497</v>
      </c>
      <c r="N226" s="13">
        <v>103.38888888888889</v>
      </c>
      <c r="O226" s="16">
        <v>655.9</v>
      </c>
      <c r="P226" s="17">
        <v>5.2000000000000028</v>
      </c>
    </row>
    <row r="227" spans="1:16" x14ac:dyDescent="0.2">
      <c r="A227" s="12" t="s">
        <v>9</v>
      </c>
      <c r="B227" s="6">
        <v>2017</v>
      </c>
      <c r="C227" s="7">
        <v>0.41612929303289897</v>
      </c>
      <c r="D227" s="10">
        <v>0.85086168397213002</v>
      </c>
      <c r="E227" s="7">
        <v>0.59665304626064997</v>
      </c>
      <c r="F227" s="7">
        <v>0.93982712988748995</v>
      </c>
      <c r="G227" s="6">
        <v>6232.2460000000001</v>
      </c>
      <c r="H227" s="6">
        <v>165989.16699999999</v>
      </c>
      <c r="I227" s="6">
        <v>2211</v>
      </c>
      <c r="J227" s="13">
        <v>2.0869565217391304</v>
      </c>
      <c r="K227" s="13">
        <v>2.4347826086956523</v>
      </c>
      <c r="L227" s="14">
        <v>101</v>
      </c>
      <c r="M227" s="15">
        <v>0.14973636363636364</v>
      </c>
      <c r="N227" s="13">
        <v>25.391304347826086</v>
      </c>
      <c r="O227" s="16">
        <v>584.4</v>
      </c>
      <c r="P227" s="17">
        <v>6</v>
      </c>
    </row>
    <row r="228" spans="1:16" x14ac:dyDescent="0.2">
      <c r="A228" s="12" t="s">
        <v>10</v>
      </c>
      <c r="B228" s="6">
        <v>2017</v>
      </c>
      <c r="C228" s="7">
        <v>0.193694156678232</v>
      </c>
      <c r="D228" s="10">
        <v>0.28711802309527301</v>
      </c>
      <c r="E228" s="7">
        <v>0.26211633518491101</v>
      </c>
      <c r="F228" s="7">
        <v>0.46634113693081602</v>
      </c>
      <c r="G228" s="6">
        <v>465.09500000000003</v>
      </c>
      <c r="H228" s="6">
        <v>13321.991</v>
      </c>
      <c r="I228" s="6">
        <v>5644</v>
      </c>
      <c r="J228" s="13">
        <v>184.48275862068968</v>
      </c>
      <c r="K228" s="13">
        <v>17.241379310344829</v>
      </c>
      <c r="L228" s="14">
        <v>1655</v>
      </c>
      <c r="M228" s="15">
        <v>0.40212080443828019</v>
      </c>
      <c r="N228" s="13">
        <v>3224.1379310344828</v>
      </c>
      <c r="O228" s="16">
        <v>3008.5</v>
      </c>
      <c r="P228" s="17">
        <v>7</v>
      </c>
    </row>
    <row r="229" spans="1:16" x14ac:dyDescent="0.2">
      <c r="A229" s="12" t="s">
        <v>11</v>
      </c>
      <c r="B229" s="6">
        <v>2017</v>
      </c>
      <c r="C229" s="7">
        <v>0.235671735602967</v>
      </c>
      <c r="D229" s="10">
        <v>0.33861069928450299</v>
      </c>
      <c r="E229" s="7">
        <v>0.21954485611318</v>
      </c>
      <c r="F229" s="7">
        <v>0.40825760347616202</v>
      </c>
      <c r="G229" s="6">
        <v>2816.4369999999999</v>
      </c>
      <c r="H229" s="6">
        <v>158475.01300000001</v>
      </c>
      <c r="I229" s="6">
        <v>1169</v>
      </c>
      <c r="J229" s="13">
        <v>43.9</v>
      </c>
      <c r="K229" s="13">
        <v>8.8000000000000007</v>
      </c>
      <c r="L229" s="14">
        <v>1853</v>
      </c>
      <c r="M229" s="15">
        <v>0.23435119388729705</v>
      </c>
      <c r="N229" s="13">
        <v>841.1</v>
      </c>
      <c r="O229" s="16">
        <v>1399.4</v>
      </c>
      <c r="P229" s="17">
        <v>7.2000000000000028</v>
      </c>
    </row>
    <row r="230" spans="1:16" x14ac:dyDescent="0.2">
      <c r="A230" s="12" t="s">
        <v>12</v>
      </c>
      <c r="B230" s="6">
        <v>2017</v>
      </c>
      <c r="C230" s="7">
        <v>0.200661799971214</v>
      </c>
      <c r="D230" s="10">
        <v>0.18498666302611</v>
      </c>
      <c r="E230" s="7">
        <v>0.134192469252119</v>
      </c>
      <c r="F230" s="7">
        <v>0.22226699244767401</v>
      </c>
      <c r="G230" s="6">
        <v>2623.97</v>
      </c>
      <c r="H230" s="6">
        <v>120101.401</v>
      </c>
      <c r="I230" s="6">
        <v>3040</v>
      </c>
      <c r="J230" s="13">
        <v>54.6</v>
      </c>
      <c r="K230" s="13">
        <v>9.9</v>
      </c>
      <c r="L230" s="14">
        <v>1579</v>
      </c>
      <c r="M230" s="15">
        <v>0.24624818181818181</v>
      </c>
      <c r="N230" s="13">
        <v>579.1</v>
      </c>
      <c r="O230" s="16">
        <v>1190.5</v>
      </c>
      <c r="P230" s="17">
        <v>7.7999999999999972</v>
      </c>
    </row>
    <row r="231" spans="1:16" x14ac:dyDescent="0.2">
      <c r="A231" s="12" t="s">
        <v>13</v>
      </c>
      <c r="B231" s="6">
        <v>2017</v>
      </c>
      <c r="C231" s="7">
        <v>0.22796879830108699</v>
      </c>
      <c r="D231" s="10">
        <v>0.21255035871671299</v>
      </c>
      <c r="E231" s="7">
        <v>0.17389081061348299</v>
      </c>
      <c r="F231" s="7">
        <v>0.27571915517643297</v>
      </c>
      <c r="G231" s="6">
        <v>4274.6120000000001</v>
      </c>
      <c r="H231" s="6">
        <v>203285.30799999999</v>
      </c>
      <c r="I231" s="6">
        <v>341</v>
      </c>
      <c r="J231" s="13">
        <v>19.692307692307693</v>
      </c>
      <c r="K231" s="13">
        <v>7.0769230769230766</v>
      </c>
      <c r="L231" s="14">
        <v>1213</v>
      </c>
      <c r="M231" s="15">
        <v>0.13048138686131386</v>
      </c>
      <c r="N231" s="13">
        <v>375</v>
      </c>
      <c r="O231" s="16">
        <v>544</v>
      </c>
      <c r="P231" s="17">
        <v>8.5999999999999943</v>
      </c>
    </row>
    <row r="232" spans="1:16" x14ac:dyDescent="0.2">
      <c r="A232" s="12" t="s">
        <v>14</v>
      </c>
      <c r="B232" s="6">
        <v>2017</v>
      </c>
      <c r="C232" s="7">
        <v>0.20096351419038899</v>
      </c>
      <c r="D232" s="10">
        <v>0.17749683699668301</v>
      </c>
      <c r="E232" s="7">
        <v>6.9284972528725203E-2</v>
      </c>
      <c r="F232" s="7">
        <v>0.23155902161268499</v>
      </c>
      <c r="G232" s="6">
        <v>3191.413</v>
      </c>
      <c r="H232" s="6">
        <v>108011.607</v>
      </c>
      <c r="I232" s="6">
        <v>2983.98</v>
      </c>
      <c r="J232" s="13">
        <v>27.583333333333332</v>
      </c>
      <c r="K232" s="13">
        <v>7.333333333333333</v>
      </c>
      <c r="L232" s="14">
        <v>1021</v>
      </c>
      <c r="M232" s="15">
        <v>0.22943774011299436</v>
      </c>
      <c r="N232" s="13">
        <v>505.75</v>
      </c>
      <c r="O232" s="16">
        <v>735.2</v>
      </c>
      <c r="P232" s="17">
        <v>8.0999999999999943</v>
      </c>
    </row>
    <row r="233" spans="1:16" x14ac:dyDescent="0.2">
      <c r="A233" s="12" t="s">
        <v>15</v>
      </c>
      <c r="B233" s="6">
        <v>2017</v>
      </c>
      <c r="C233" s="7">
        <v>0.41371080862005599</v>
      </c>
      <c r="D233" s="10">
        <v>0.27217019728778902</v>
      </c>
      <c r="E233" s="7">
        <v>0.20503264074209801</v>
      </c>
      <c r="F233" s="7">
        <v>0.24769567904295101</v>
      </c>
      <c r="G233" s="6">
        <v>4280.4620000000004</v>
      </c>
      <c r="H233" s="6">
        <v>162285.12400000001</v>
      </c>
      <c r="I233" s="6">
        <v>1415</v>
      </c>
      <c r="J233" s="13">
        <v>16.375</v>
      </c>
      <c r="K233" s="13">
        <v>7.1875</v>
      </c>
      <c r="L233" s="14">
        <v>447</v>
      </c>
      <c r="M233" s="15">
        <v>0.13317003816793893</v>
      </c>
      <c r="N233" s="13">
        <v>180.875</v>
      </c>
      <c r="O233" s="16">
        <v>571.5</v>
      </c>
      <c r="P233" s="17">
        <v>8.7999999999999972</v>
      </c>
    </row>
    <row r="234" spans="1:16" x14ac:dyDescent="0.2">
      <c r="A234" s="12" t="s">
        <v>16</v>
      </c>
      <c r="B234" s="6">
        <v>2017</v>
      </c>
      <c r="C234" s="7">
        <v>0.35216218269906102</v>
      </c>
      <c r="D234" s="10">
        <v>0.201349245017338</v>
      </c>
      <c r="E234" s="7">
        <v>0.143291062715314</v>
      </c>
      <c r="F234" s="7">
        <v>0.21695762342855601</v>
      </c>
      <c r="G234" s="6">
        <v>5726.402</v>
      </c>
      <c r="H234" s="6">
        <v>270590.23800000001</v>
      </c>
      <c r="I234" s="6">
        <v>4794</v>
      </c>
      <c r="J234" s="13">
        <v>26.133333333333333</v>
      </c>
      <c r="K234" s="13">
        <v>10.733333333333333</v>
      </c>
      <c r="L234" s="14">
        <v>1767</v>
      </c>
      <c r="M234" s="15">
        <v>0.19053199285075961</v>
      </c>
      <c r="N234" s="13">
        <v>533.79999999999995</v>
      </c>
      <c r="O234" s="16">
        <v>656.2</v>
      </c>
      <c r="P234" s="17">
        <v>7.2999999999999972</v>
      </c>
    </row>
    <row r="235" spans="1:16" x14ac:dyDescent="0.2">
      <c r="A235" s="12" t="s">
        <v>17</v>
      </c>
      <c r="B235" s="6">
        <v>2017</v>
      </c>
      <c r="C235" s="7">
        <v>0.245623599194254</v>
      </c>
      <c r="D235" s="10">
        <v>0.118527321139933</v>
      </c>
      <c r="E235" s="7">
        <v>0.13870405933201799</v>
      </c>
      <c r="F235" s="7">
        <v>0.26026192114789098</v>
      </c>
      <c r="G235" s="6">
        <v>5414.6710000000003</v>
      </c>
      <c r="H235" s="6">
        <v>267805.41600000003</v>
      </c>
      <c r="I235" s="6">
        <v>3463</v>
      </c>
      <c r="J235" s="13">
        <v>31.5625</v>
      </c>
      <c r="K235" s="13">
        <v>6.125</v>
      </c>
      <c r="L235" s="14">
        <v>1235</v>
      </c>
      <c r="M235" s="15">
        <v>0.12330212164073549</v>
      </c>
      <c r="N235" s="13">
        <v>461.3125</v>
      </c>
      <c r="O235" s="16">
        <v>542</v>
      </c>
      <c r="P235" s="17">
        <v>7.7999999999999972</v>
      </c>
    </row>
    <row r="236" spans="1:16" x14ac:dyDescent="0.2">
      <c r="A236" s="12" t="s">
        <v>18</v>
      </c>
      <c r="B236" s="6">
        <v>2017</v>
      </c>
      <c r="C236" s="7">
        <v>0.22587765803555801</v>
      </c>
      <c r="D236" s="10">
        <v>0.151384062508681</v>
      </c>
      <c r="E236" s="7">
        <v>0.13014044863086799</v>
      </c>
      <c r="F236" s="7">
        <v>0.38598587340432899</v>
      </c>
      <c r="G236" s="6">
        <v>4215.5439999999999</v>
      </c>
      <c r="H236" s="6">
        <v>269484.03200000001</v>
      </c>
      <c r="I236" s="6">
        <v>1275.6099999999899</v>
      </c>
      <c r="J236" s="13">
        <v>15.944444444444445</v>
      </c>
      <c r="K236" s="13">
        <v>4.1111111111111107</v>
      </c>
      <c r="L236" s="14">
        <v>1363</v>
      </c>
      <c r="M236" s="15">
        <v>0.16340110957004161</v>
      </c>
      <c r="N236" s="13">
        <v>247.72222222222223</v>
      </c>
      <c r="O236" s="16">
        <v>688.8</v>
      </c>
      <c r="P236" s="17">
        <v>7.7999999999999972</v>
      </c>
    </row>
    <row r="237" spans="1:16" x14ac:dyDescent="0.2">
      <c r="A237" s="12" t="s">
        <v>19</v>
      </c>
      <c r="B237" s="6">
        <v>2017</v>
      </c>
      <c r="C237" s="7">
        <v>0.58737740585008003</v>
      </c>
      <c r="D237" s="10">
        <v>9.9841221404425098E-2</v>
      </c>
      <c r="E237" s="7">
        <v>0.29726138942947999</v>
      </c>
      <c r="F237" s="7">
        <v>0.411414137745236</v>
      </c>
      <c r="G237" s="6">
        <v>4744.5190000000002</v>
      </c>
      <c r="H237" s="6">
        <v>239723.81599999999</v>
      </c>
      <c r="I237" s="6">
        <v>1241</v>
      </c>
      <c r="J237" s="13">
        <v>15.666666666666666</v>
      </c>
      <c r="K237" s="13">
        <v>5.9047619047619051</v>
      </c>
      <c r="L237" s="14">
        <v>930</v>
      </c>
      <c r="M237" s="15">
        <v>0.20794093198992442</v>
      </c>
      <c r="N237" s="13">
        <v>246.66666666666666</v>
      </c>
      <c r="O237" s="16">
        <v>1111</v>
      </c>
      <c r="P237" s="17">
        <v>8</v>
      </c>
    </row>
    <row r="238" spans="1:16" x14ac:dyDescent="0.2">
      <c r="A238" s="12" t="s">
        <v>20</v>
      </c>
      <c r="B238" s="6">
        <v>2017</v>
      </c>
      <c r="C238" s="7">
        <v>0.20714466321907199</v>
      </c>
      <c r="D238" s="10">
        <v>4.6285787044216001E-2</v>
      </c>
      <c r="E238" s="7">
        <v>5.6043684243083702E-2</v>
      </c>
      <c r="F238" s="7">
        <v>0.18619070235530799</v>
      </c>
      <c r="G238" s="6">
        <v>4200.7039999999997</v>
      </c>
      <c r="H238" s="6">
        <v>219580.02299999999</v>
      </c>
      <c r="I238" s="6">
        <v>11420</v>
      </c>
      <c r="J238" s="13">
        <v>16.333333333333332</v>
      </c>
      <c r="K238" s="13">
        <v>3.0555555555555554</v>
      </c>
      <c r="L238" s="14">
        <v>3143</v>
      </c>
      <c r="M238" s="15">
        <v>0.24855900841080125</v>
      </c>
      <c r="N238" s="13">
        <v>497.44444444444446</v>
      </c>
      <c r="O238" s="16">
        <v>1207.2</v>
      </c>
      <c r="P238" s="17">
        <v>7.5</v>
      </c>
    </row>
    <row r="239" spans="1:16" x14ac:dyDescent="0.2">
      <c r="A239" s="12" t="s">
        <v>21</v>
      </c>
      <c r="B239" s="6">
        <v>2017</v>
      </c>
      <c r="C239" s="7">
        <v>0.213256430421954</v>
      </c>
      <c r="D239" s="10">
        <v>0.14731772000284901</v>
      </c>
      <c r="E239" s="7">
        <v>0.14136057249358699</v>
      </c>
      <c r="F239" s="7">
        <v>0.186751233104861</v>
      </c>
      <c r="G239" s="6">
        <v>5191.3869999999997</v>
      </c>
      <c r="H239" s="6">
        <v>123259.406</v>
      </c>
      <c r="I239" s="6">
        <v>2478</v>
      </c>
      <c r="J239" s="13">
        <v>6.0434782608695654</v>
      </c>
      <c r="K239" s="13">
        <v>1.7826086956521738</v>
      </c>
      <c r="L239" s="14">
        <v>344</v>
      </c>
      <c r="M239" s="15">
        <v>0.13965660714285716</v>
      </c>
      <c r="N239" s="13">
        <v>99.478260869565219</v>
      </c>
      <c r="O239" s="16">
        <v>451.7</v>
      </c>
      <c r="P239" s="17">
        <v>7.0999999999999943</v>
      </c>
    </row>
    <row r="240" spans="1:16" x14ac:dyDescent="0.2">
      <c r="A240" s="12" t="s">
        <v>22</v>
      </c>
      <c r="B240" s="6">
        <v>2017</v>
      </c>
      <c r="C240" s="7">
        <v>0.24147419149787699</v>
      </c>
      <c r="D240" s="10">
        <v>0.14198338134708</v>
      </c>
      <c r="E240" s="7">
        <v>0.1739645345991</v>
      </c>
      <c r="F240" s="7">
        <v>0.29253286082759</v>
      </c>
      <c r="G240" s="6">
        <v>1033.42</v>
      </c>
      <c r="H240" s="6">
        <v>30684.296999999999</v>
      </c>
      <c r="I240" s="6">
        <v>3463</v>
      </c>
      <c r="J240" s="13">
        <v>22.058823529411764</v>
      </c>
      <c r="K240" s="13">
        <v>4.7058823529411766</v>
      </c>
      <c r="L240" s="14">
        <v>52</v>
      </c>
      <c r="M240" s="15">
        <v>0.44329486166007903</v>
      </c>
      <c r="N240" s="13">
        <v>60.588235294117652</v>
      </c>
      <c r="O240" s="16">
        <v>455.6</v>
      </c>
      <c r="P240" s="17">
        <v>7</v>
      </c>
    </row>
    <row r="241" spans="1:16" x14ac:dyDescent="0.2">
      <c r="A241" s="12" t="s">
        <v>23</v>
      </c>
      <c r="B241" s="6">
        <v>2017</v>
      </c>
      <c r="C241" s="7">
        <v>0.37773548399637302</v>
      </c>
      <c r="D241" s="10">
        <v>6.0693662295334398E-2</v>
      </c>
      <c r="E241" s="7">
        <v>0.119059828829032</v>
      </c>
      <c r="F241" s="7">
        <v>0.27017337317967899</v>
      </c>
      <c r="G241" s="6">
        <v>2166.047</v>
      </c>
      <c r="H241" s="6">
        <v>147881.342</v>
      </c>
      <c r="I241" s="6">
        <v>2776.16</v>
      </c>
      <c r="J241" s="13">
        <v>14.459295261239367</v>
      </c>
      <c r="K241" s="13">
        <v>5.5893074119076545</v>
      </c>
      <c r="L241" s="14">
        <v>1372</v>
      </c>
      <c r="M241" s="15">
        <v>0.20239781181619257</v>
      </c>
      <c r="N241" s="13">
        <v>423.20777642770349</v>
      </c>
      <c r="O241" s="16">
        <v>768.2</v>
      </c>
      <c r="P241" s="17">
        <v>9.2999999999999972</v>
      </c>
    </row>
    <row r="242" spans="1:16" x14ac:dyDescent="0.2">
      <c r="A242" s="12" t="s">
        <v>24</v>
      </c>
      <c r="B242" s="6">
        <v>2017</v>
      </c>
      <c r="C242" s="7">
        <v>0.23662452262342001</v>
      </c>
      <c r="D242" s="10">
        <v>0.121704482998214</v>
      </c>
      <c r="E242" s="7">
        <v>6.4259352165190603E-2</v>
      </c>
      <c r="F242" s="7">
        <v>0.23480315511244601</v>
      </c>
      <c r="G242" s="6">
        <v>4831.732</v>
      </c>
      <c r="H242" s="6">
        <v>329950.46999999997</v>
      </c>
      <c r="I242" s="6">
        <v>4976</v>
      </c>
      <c r="J242" s="13">
        <v>9.0833333333333339</v>
      </c>
      <c r="K242" s="13">
        <v>2.0833333333333335</v>
      </c>
      <c r="L242" s="14">
        <v>1474</v>
      </c>
      <c r="M242" s="15">
        <v>0.14372742857142859</v>
      </c>
      <c r="N242" s="13">
        <v>90.541666666666671</v>
      </c>
      <c r="O242" s="16">
        <v>716.4</v>
      </c>
      <c r="P242" s="17">
        <v>8.0999999999999943</v>
      </c>
    </row>
    <row r="243" spans="1:16" x14ac:dyDescent="0.2">
      <c r="A243" s="12" t="s">
        <v>25</v>
      </c>
      <c r="B243" s="6">
        <v>2017</v>
      </c>
      <c r="C243" s="7">
        <v>0.191213114187749</v>
      </c>
      <c r="D243" s="10">
        <v>5.0083061341415901E-2</v>
      </c>
      <c r="E243" s="7">
        <v>6.7932486678338899E-2</v>
      </c>
      <c r="F243" s="7">
        <v>0.23964133441197599</v>
      </c>
      <c r="G243" s="6">
        <v>3284.5479999999998</v>
      </c>
      <c r="H243" s="6">
        <v>194379.014</v>
      </c>
      <c r="I243" s="6">
        <v>2457.65</v>
      </c>
      <c r="J243" s="13">
        <v>13.941176470588236</v>
      </c>
      <c r="K243" s="13">
        <v>4.5882352941176467</v>
      </c>
      <c r="L243" s="14">
        <v>598</v>
      </c>
      <c r="M243" s="15">
        <v>0.10819464566929134</v>
      </c>
      <c r="N243" s="13">
        <v>142.11764705882354</v>
      </c>
      <c r="O243" s="16">
        <v>554.5</v>
      </c>
      <c r="P243" s="17">
        <v>10.200000000000003</v>
      </c>
    </row>
    <row r="244" spans="1:16" x14ac:dyDescent="0.2">
      <c r="A244" s="12" t="s">
        <v>26</v>
      </c>
      <c r="B244" s="6">
        <v>2017</v>
      </c>
      <c r="C244" s="7">
        <v>5.40858081543149E-2</v>
      </c>
      <c r="D244" s="10">
        <v>1.87709064645324E-3</v>
      </c>
      <c r="E244" s="7">
        <v>2.2278908195371198E-2</v>
      </c>
      <c r="F244" s="7">
        <v>0.116335917596442</v>
      </c>
      <c r="G244" s="6">
        <v>3681.6680000000001</v>
      </c>
      <c r="H244" s="6">
        <v>242546.30300000001</v>
      </c>
      <c r="I244" s="6">
        <v>1193.02</v>
      </c>
      <c r="J244" s="13">
        <v>7.3157894736842106</v>
      </c>
      <c r="K244" s="13">
        <v>1.7894736842105263</v>
      </c>
      <c r="L244" s="14">
        <v>536</v>
      </c>
      <c r="M244" s="15">
        <v>0.15714500818330607</v>
      </c>
      <c r="N244" s="13">
        <v>58.973684210526315</v>
      </c>
      <c r="O244" s="16">
        <v>584.9</v>
      </c>
      <c r="P244" s="17">
        <v>9.5</v>
      </c>
    </row>
    <row r="245" spans="1:16" x14ac:dyDescent="0.2">
      <c r="A245" s="12" t="s">
        <v>27</v>
      </c>
      <c r="B245" s="6">
        <v>2017</v>
      </c>
      <c r="C245" s="7">
        <v>0.19503523438585299</v>
      </c>
      <c r="D245" s="10">
        <v>0.127307243251364</v>
      </c>
      <c r="E245" s="7">
        <v>0.11804027441574599</v>
      </c>
      <c r="F245" s="7">
        <v>0.25465714147031998</v>
      </c>
      <c r="G245" s="6">
        <v>785.08500000000004</v>
      </c>
      <c r="H245" s="6">
        <v>89343.288</v>
      </c>
      <c r="I245" s="6">
        <v>390.81</v>
      </c>
      <c r="J245" s="13">
        <v>1.2666666666666666</v>
      </c>
      <c r="K245" s="13">
        <v>0.15</v>
      </c>
      <c r="L245" s="14">
        <v>13</v>
      </c>
      <c r="M245" s="15">
        <v>0.12959117647058824</v>
      </c>
      <c r="N245" s="13">
        <v>0.71666666666666667</v>
      </c>
      <c r="O245" s="16">
        <v>156.9</v>
      </c>
      <c r="P245" s="17">
        <v>10</v>
      </c>
    </row>
    <row r="246" spans="1:16" x14ac:dyDescent="0.2">
      <c r="A246" s="12" t="s">
        <v>28</v>
      </c>
      <c r="B246" s="6">
        <v>2017</v>
      </c>
      <c r="C246" s="7">
        <v>0.104667160868439</v>
      </c>
      <c r="D246" s="10">
        <v>3.9877422552130698E-2</v>
      </c>
      <c r="E246" s="7">
        <v>4.16507879598337E-2</v>
      </c>
      <c r="F246" s="7">
        <v>0.184953651202827</v>
      </c>
      <c r="G246" s="6">
        <v>4972.1390000000001</v>
      </c>
      <c r="H246" s="6">
        <v>174395.00599999999</v>
      </c>
      <c r="I246" s="6">
        <v>1113</v>
      </c>
      <c r="J246" s="13">
        <v>18</v>
      </c>
      <c r="K246" s="13">
        <v>4.2631578947368425</v>
      </c>
      <c r="L246" s="14">
        <v>1241</v>
      </c>
      <c r="M246" s="15">
        <v>0.14213421658986175</v>
      </c>
      <c r="N246" s="13">
        <v>194.05263157894737</v>
      </c>
      <c r="O246" s="16">
        <v>669.8</v>
      </c>
      <c r="P246" s="17">
        <v>7.7999999999999972</v>
      </c>
    </row>
    <row r="247" spans="1:16" x14ac:dyDescent="0.2">
      <c r="A247" s="12" t="s">
        <v>29</v>
      </c>
      <c r="B247" s="6">
        <v>2017</v>
      </c>
      <c r="C247" s="7">
        <v>6.4993439188568397E-2</v>
      </c>
      <c r="D247" s="10">
        <v>7.2722074744960103E-3</v>
      </c>
      <c r="E247" s="7">
        <v>1.02171634694242E-2</v>
      </c>
      <c r="F247" s="7">
        <v>0.252622038172927</v>
      </c>
      <c r="G247" s="6">
        <v>4663.8239999999996</v>
      </c>
      <c r="H247" s="6">
        <v>142252.03599999999</v>
      </c>
      <c r="I247" s="6">
        <v>156</v>
      </c>
      <c r="J247" s="13">
        <v>5.7435897435897436</v>
      </c>
      <c r="K247" s="13">
        <v>1.4871794871794872</v>
      </c>
      <c r="L247" s="14">
        <v>362</v>
      </c>
      <c r="M247" s="15">
        <v>0.12024914285714286</v>
      </c>
      <c r="N247" s="13">
        <v>28</v>
      </c>
      <c r="O247" s="16">
        <v>519.5</v>
      </c>
      <c r="P247" s="17">
        <v>3.5</v>
      </c>
    </row>
    <row r="248" spans="1:16" x14ac:dyDescent="0.2">
      <c r="A248" s="12" t="s">
        <v>30</v>
      </c>
      <c r="B248" s="6">
        <v>2017</v>
      </c>
      <c r="C248" s="7">
        <v>7.8565344613004295E-2</v>
      </c>
      <c r="D248" s="10">
        <v>7.1051502714293405E-2</v>
      </c>
      <c r="E248" s="7">
        <v>2.35518256764202E-2</v>
      </c>
      <c r="F248" s="7">
        <v>0.244037822832326</v>
      </c>
      <c r="G248" s="6">
        <v>2349.491</v>
      </c>
      <c r="H248" s="6">
        <v>80895.127999999997</v>
      </c>
      <c r="I248" s="6">
        <v>626</v>
      </c>
      <c r="J248" s="13">
        <v>1.7638888888888888</v>
      </c>
      <c r="K248" s="13">
        <v>0.3611111111111111</v>
      </c>
      <c r="L248" s="14">
        <v>53</v>
      </c>
      <c r="M248" s="15">
        <v>8.7902061855670108E-2</v>
      </c>
      <c r="N248" s="13">
        <v>3.2083333333333335</v>
      </c>
      <c r="O248" s="16">
        <v>674.9</v>
      </c>
      <c r="P248" s="17">
        <v>7.2000000000000028</v>
      </c>
    </row>
    <row r="249" spans="1:16" x14ac:dyDescent="0.2">
      <c r="A249" s="12" t="s">
        <v>31</v>
      </c>
      <c r="B249" s="6">
        <v>2017</v>
      </c>
      <c r="C249" s="7">
        <v>0.21000467714841001</v>
      </c>
      <c r="D249" s="10">
        <v>6.1309096049417004E-3</v>
      </c>
      <c r="E249" s="7">
        <v>2.7571743189335501E-2</v>
      </c>
      <c r="F249" s="7">
        <v>0.19946491663004701</v>
      </c>
      <c r="G249" s="6">
        <v>1352.104</v>
      </c>
      <c r="H249" s="6">
        <v>34561.152000000002</v>
      </c>
      <c r="I249" s="6">
        <v>431.5</v>
      </c>
      <c r="J249" s="13">
        <v>8.4848484848484844</v>
      </c>
      <c r="K249" s="13">
        <v>2.7272727272727275</v>
      </c>
      <c r="L249" s="14">
        <v>67</v>
      </c>
      <c r="M249" s="15">
        <v>0.11067820512820511</v>
      </c>
      <c r="N249" s="13">
        <v>41.363636363636367</v>
      </c>
      <c r="O249" s="16">
        <v>643.79999999999995</v>
      </c>
      <c r="P249" s="17">
        <v>7.2999999999999972</v>
      </c>
    </row>
    <row r="250" spans="1:16" x14ac:dyDescent="0.2">
      <c r="A250" s="12" t="s">
        <v>32</v>
      </c>
      <c r="B250" s="6">
        <v>2017</v>
      </c>
      <c r="C250" s="7">
        <v>0.53447561809755295</v>
      </c>
      <c r="D250" s="10">
        <v>0.66677070676916705</v>
      </c>
      <c r="E250" s="7">
        <v>0.33785027830730202</v>
      </c>
      <c r="F250" s="7">
        <v>0.69708133051325605</v>
      </c>
      <c r="G250" s="6">
        <v>5946.9049999999997</v>
      </c>
      <c r="H250" s="6">
        <v>185337.72</v>
      </c>
      <c r="I250" s="6">
        <v>3007</v>
      </c>
      <c r="J250" s="13">
        <v>1.64375</v>
      </c>
      <c r="K250" s="13">
        <v>0.31874999999999998</v>
      </c>
      <c r="L250" s="14">
        <v>97</v>
      </c>
      <c r="M250" s="15">
        <v>0.12953919413919412</v>
      </c>
      <c r="N250" s="13">
        <v>6.1375000000000002</v>
      </c>
      <c r="O250" s="16">
        <v>486.7</v>
      </c>
      <c r="P250" s="17">
        <v>7.5999999999999943</v>
      </c>
    </row>
    <row r="251" spans="1:16" x14ac:dyDescent="0.2">
      <c r="A251" s="12" t="s">
        <v>2</v>
      </c>
      <c r="B251" s="6">
        <v>2018</v>
      </c>
      <c r="C251" s="7">
        <v>0.34787198596083502</v>
      </c>
      <c r="D251" s="10">
        <v>0.25632424413938099</v>
      </c>
      <c r="E251" s="7">
        <v>0.153857623906548</v>
      </c>
      <c r="F251" s="7">
        <v>0.48014859995014297</v>
      </c>
      <c r="G251" s="6">
        <v>1264.2529999999999</v>
      </c>
      <c r="H251" s="6">
        <v>22255.827000000001</v>
      </c>
      <c r="I251" s="6">
        <v>9123</v>
      </c>
      <c r="J251" s="13">
        <v>147.61904761904762</v>
      </c>
      <c r="K251" s="13">
        <v>13.095238095238095</v>
      </c>
      <c r="L251" s="14">
        <v>1259</v>
      </c>
      <c r="M251" s="15">
        <v>0.45311827956989242</v>
      </c>
      <c r="N251" s="13">
        <v>1108.3333333333335</v>
      </c>
      <c r="O251" s="16">
        <v>2191.6</v>
      </c>
      <c r="P251" s="17">
        <v>6.7000000000000028</v>
      </c>
    </row>
    <row r="252" spans="1:16" x14ac:dyDescent="0.2">
      <c r="A252" s="12" t="s">
        <v>3</v>
      </c>
      <c r="B252" s="6">
        <v>2018</v>
      </c>
      <c r="C252" s="7">
        <v>0.226081001492343</v>
      </c>
      <c r="D252" s="10">
        <v>0.12940709948488299</v>
      </c>
      <c r="E252" s="7">
        <v>7.3585983310077499E-2</v>
      </c>
      <c r="F252" s="7">
        <v>0.232445200806247</v>
      </c>
      <c r="G252" s="6">
        <v>1153.4290000000001</v>
      </c>
      <c r="H252" s="6">
        <v>16256.736999999999</v>
      </c>
      <c r="I252" s="6">
        <v>1915</v>
      </c>
      <c r="J252" s="13">
        <v>60.909090909090907</v>
      </c>
      <c r="K252" s="13">
        <v>4.545454545454545</v>
      </c>
      <c r="L252" s="14">
        <v>345</v>
      </c>
      <c r="M252" s="15">
        <v>0.17901785714285715</v>
      </c>
      <c r="N252" s="13">
        <v>797.27272727272725</v>
      </c>
      <c r="O252" s="16">
        <v>1522.2</v>
      </c>
      <c r="P252" s="17">
        <v>3.4000000000000057</v>
      </c>
    </row>
    <row r="253" spans="1:16" x14ac:dyDescent="0.2">
      <c r="A253" s="12" t="s">
        <v>4</v>
      </c>
      <c r="B253" s="6">
        <v>2018</v>
      </c>
      <c r="C253" s="7">
        <v>0.231596028501033</v>
      </c>
      <c r="D253" s="10">
        <v>0.19606513737254599</v>
      </c>
      <c r="E253" s="7">
        <v>5.4955461557960002E-2</v>
      </c>
      <c r="F253" s="7">
        <v>0.23217965846077701</v>
      </c>
      <c r="G253" s="6">
        <v>7361.81</v>
      </c>
      <c r="H253" s="6">
        <v>193252.27600000001</v>
      </c>
      <c r="I253" s="6">
        <v>759.8</v>
      </c>
      <c r="J253" s="13">
        <v>25.578947368421051</v>
      </c>
      <c r="K253" s="13">
        <v>3.2105263157894739</v>
      </c>
      <c r="L253" s="14">
        <v>442</v>
      </c>
      <c r="M253" s="15">
        <v>0.16445916114790288</v>
      </c>
      <c r="N253" s="13">
        <v>128</v>
      </c>
      <c r="O253" s="16">
        <v>620.5</v>
      </c>
      <c r="P253" s="17">
        <v>6.5</v>
      </c>
    </row>
    <row r="254" spans="1:16" x14ac:dyDescent="0.2">
      <c r="A254" s="12" t="s">
        <v>5</v>
      </c>
      <c r="B254" s="6">
        <v>2018</v>
      </c>
      <c r="C254" s="7">
        <v>0.17985482653439799</v>
      </c>
      <c r="D254" s="10">
        <v>1.41802870940743E-2</v>
      </c>
      <c r="E254" s="7">
        <v>3.2845539213025403E-2</v>
      </c>
      <c r="F254" s="7">
        <v>0.25937832826234603</v>
      </c>
      <c r="G254" s="6">
        <v>5440.884</v>
      </c>
      <c r="H254" s="6">
        <v>143326.15</v>
      </c>
      <c r="I254" s="6">
        <v>1843</v>
      </c>
      <c r="J254" s="13">
        <v>49.2</v>
      </c>
      <c r="K254" s="13">
        <v>3.1333333333333333</v>
      </c>
      <c r="L254" s="14">
        <v>442</v>
      </c>
      <c r="M254" s="15">
        <v>0.10944444444444444</v>
      </c>
      <c r="N254" s="13">
        <v>133.06666666666666</v>
      </c>
      <c r="O254" s="16">
        <v>617.6</v>
      </c>
      <c r="P254" s="17">
        <v>6.5999999999999943</v>
      </c>
    </row>
    <row r="255" spans="1:16" x14ac:dyDescent="0.2">
      <c r="A255" s="12" t="s">
        <v>6</v>
      </c>
      <c r="B255" s="6">
        <v>2018</v>
      </c>
      <c r="C255" s="7">
        <v>0.23597649999939599</v>
      </c>
      <c r="D255" s="10">
        <v>0.105734275546514</v>
      </c>
      <c r="E255" s="7">
        <v>6.8392527224966304E-2</v>
      </c>
      <c r="F255" s="7">
        <v>0.36887781273064502</v>
      </c>
      <c r="G255" s="6">
        <v>12765.788</v>
      </c>
      <c r="H255" s="6">
        <v>202641.446</v>
      </c>
      <c r="I255" s="6">
        <v>1340</v>
      </c>
      <c r="J255" s="13">
        <v>2.1909090909090909</v>
      </c>
      <c r="K255" s="13">
        <v>0.66363636363636369</v>
      </c>
      <c r="L255" s="14">
        <v>281</v>
      </c>
      <c r="M255" s="15">
        <v>0.11413043478260869</v>
      </c>
      <c r="N255" s="13">
        <v>9.9454545454545453</v>
      </c>
      <c r="O255" s="16">
        <v>737.8</v>
      </c>
      <c r="P255" s="17">
        <v>5.2000000000000028</v>
      </c>
    </row>
    <row r="256" spans="1:16" x14ac:dyDescent="0.2">
      <c r="A256" s="12" t="s">
        <v>7</v>
      </c>
      <c r="B256" s="6">
        <v>2018</v>
      </c>
      <c r="C256" s="7">
        <v>0.14999865564342399</v>
      </c>
      <c r="D256" s="10">
        <v>9.1613926096812501E-2</v>
      </c>
      <c r="E256" s="7">
        <v>4.2115744593549199E-2</v>
      </c>
      <c r="F256" s="7">
        <v>0.23622216079622699</v>
      </c>
      <c r="G256" s="6">
        <v>6524.85</v>
      </c>
      <c r="H256" s="6">
        <v>122973.599</v>
      </c>
      <c r="I256" s="6">
        <v>1739</v>
      </c>
      <c r="J256" s="13">
        <v>14.4</v>
      </c>
      <c r="K256" s="13">
        <v>3.6666666666666665</v>
      </c>
      <c r="L256" s="14">
        <v>304</v>
      </c>
      <c r="M256" s="15">
        <v>0.16635294117647059</v>
      </c>
      <c r="N256" s="13">
        <v>142.93333333333334</v>
      </c>
      <c r="O256" s="16">
        <v>1101</v>
      </c>
      <c r="P256" s="17">
        <v>5.5999999999999943</v>
      </c>
    </row>
    <row r="257" spans="1:16" x14ac:dyDescent="0.2">
      <c r="A257" s="12" t="s">
        <v>8</v>
      </c>
      <c r="B257" s="6">
        <v>2018</v>
      </c>
      <c r="C257" s="7">
        <v>0.20968020369903201</v>
      </c>
      <c r="D257" s="10">
        <v>4.7523855513040503E-2</v>
      </c>
      <c r="E257" s="7">
        <v>3.0739867018097E-2</v>
      </c>
      <c r="F257" s="7">
        <v>0.21542542552660299</v>
      </c>
      <c r="G257" s="6">
        <v>5042.9889999999996</v>
      </c>
      <c r="H257" s="6">
        <v>105398.933</v>
      </c>
      <c r="I257" s="6">
        <v>777</v>
      </c>
      <c r="J257" s="13">
        <v>7.333333333333333</v>
      </c>
      <c r="K257" s="13">
        <v>4</v>
      </c>
      <c r="L257" s="14">
        <v>174</v>
      </c>
      <c r="M257" s="15">
        <v>0.13175355450236967</v>
      </c>
      <c r="N257" s="13">
        <v>85.055555555555557</v>
      </c>
      <c r="O257" s="16">
        <v>675.3</v>
      </c>
      <c r="P257" s="17">
        <v>4.4000000000000057</v>
      </c>
    </row>
    <row r="258" spans="1:16" x14ac:dyDescent="0.2">
      <c r="A258" s="12" t="s">
        <v>9</v>
      </c>
      <c r="B258" s="6">
        <v>2018</v>
      </c>
      <c r="C258" s="7">
        <v>0.426544878223029</v>
      </c>
      <c r="D258" s="10">
        <v>0.85086168397213002</v>
      </c>
      <c r="E258" s="7">
        <v>0.60399519036449101</v>
      </c>
      <c r="F258" s="7">
        <v>0.87310085844758401</v>
      </c>
      <c r="G258" s="6">
        <v>6894.4530000000004</v>
      </c>
      <c r="H258" s="6">
        <v>167115.66500000001</v>
      </c>
      <c r="I258" s="6">
        <v>2445</v>
      </c>
      <c r="J258" s="13">
        <v>2.0869565217391304</v>
      </c>
      <c r="K258" s="13">
        <v>2.4565217391304346</v>
      </c>
      <c r="L258" s="14">
        <v>80</v>
      </c>
      <c r="M258" s="15">
        <v>0.13507853403141362</v>
      </c>
      <c r="N258" s="13">
        <v>24.195652173913043</v>
      </c>
      <c r="O258" s="16">
        <v>602.79999999999995</v>
      </c>
      <c r="P258" s="17">
        <v>4.5</v>
      </c>
    </row>
    <row r="259" spans="1:16" x14ac:dyDescent="0.2">
      <c r="A259" s="12" t="s">
        <v>10</v>
      </c>
      <c r="B259" s="6">
        <v>2018</v>
      </c>
      <c r="C259" s="7">
        <v>0.204133930762779</v>
      </c>
      <c r="D259" s="10">
        <v>0.29520063841053301</v>
      </c>
      <c r="E259" s="7">
        <v>0.263013571179054</v>
      </c>
      <c r="F259" s="7">
        <v>0.37513098629743802</v>
      </c>
      <c r="G259" s="6">
        <v>466.07299999999998</v>
      </c>
      <c r="H259" s="6">
        <v>13106.395</v>
      </c>
      <c r="I259" s="6">
        <v>5921</v>
      </c>
      <c r="J259" s="13">
        <v>184.48275862068968</v>
      </c>
      <c r="K259" s="13">
        <v>17.241379310344829</v>
      </c>
      <c r="L259" s="14">
        <v>1626</v>
      </c>
      <c r="M259" s="15">
        <v>0.3956692913385827</v>
      </c>
      <c r="N259" s="13">
        <v>3317.2413793103451</v>
      </c>
      <c r="O259" s="16">
        <v>2786.3</v>
      </c>
      <c r="P259" s="17">
        <v>6.7999999999999972</v>
      </c>
    </row>
    <row r="260" spans="1:16" x14ac:dyDescent="0.2">
      <c r="A260" s="12" t="s">
        <v>11</v>
      </c>
      <c r="B260" s="6">
        <v>2018</v>
      </c>
      <c r="C260" s="7">
        <v>0.25323329836021002</v>
      </c>
      <c r="D260" s="10">
        <v>0.34885344420984299</v>
      </c>
      <c r="E260" s="7">
        <v>0.22228698512475101</v>
      </c>
      <c r="F260" s="7">
        <v>0.42430534213083299</v>
      </c>
      <c r="G260" s="6">
        <v>3061.7669999999998</v>
      </c>
      <c r="H260" s="6">
        <v>158728.658</v>
      </c>
      <c r="I260" s="6">
        <v>1272</v>
      </c>
      <c r="J260" s="13">
        <v>44.1</v>
      </c>
      <c r="K260" s="13">
        <v>9.1999999999999993</v>
      </c>
      <c r="L260" s="14">
        <v>1848</v>
      </c>
      <c r="M260" s="15">
        <v>0.23172093023255813</v>
      </c>
      <c r="N260" s="13">
        <v>858.5</v>
      </c>
      <c r="O260" s="16">
        <v>1100.2</v>
      </c>
      <c r="P260" s="17">
        <v>6.7000000000000028</v>
      </c>
    </row>
    <row r="261" spans="1:16" x14ac:dyDescent="0.2">
      <c r="A261" s="12" t="s">
        <v>12</v>
      </c>
      <c r="B261" s="6">
        <v>2018</v>
      </c>
      <c r="C261" s="7">
        <v>0.204784304962596</v>
      </c>
      <c r="D261" s="10">
        <v>0.187539077137136</v>
      </c>
      <c r="E261" s="7">
        <v>0.13861387549007301</v>
      </c>
      <c r="F261" s="7">
        <v>0.22126434856457</v>
      </c>
      <c r="G261" s="6">
        <v>2813.4650000000001</v>
      </c>
      <c r="H261" s="6">
        <v>120661.751</v>
      </c>
      <c r="I261" s="6">
        <v>3375</v>
      </c>
      <c r="J261" s="13">
        <v>56.2</v>
      </c>
      <c r="K261" s="13">
        <v>10.199999999999999</v>
      </c>
      <c r="L261" s="14">
        <v>1659</v>
      </c>
      <c r="M261" s="15">
        <v>0.24081779053084648</v>
      </c>
      <c r="N261" s="13">
        <v>580.79999999999995</v>
      </c>
      <c r="O261" s="16">
        <v>1258.9000000000001</v>
      </c>
      <c r="P261" s="17">
        <v>7.0999999999999943</v>
      </c>
    </row>
    <row r="262" spans="1:16" x14ac:dyDescent="0.2">
      <c r="A262" s="12" t="s">
        <v>13</v>
      </c>
      <c r="B262" s="6">
        <v>2018</v>
      </c>
      <c r="C262" s="7">
        <v>0.24821787532383999</v>
      </c>
      <c r="D262" s="10">
        <v>0.22396927841120601</v>
      </c>
      <c r="E262" s="7">
        <v>0.18806036677193999</v>
      </c>
      <c r="F262" s="7">
        <v>0.28636813100022501</v>
      </c>
      <c r="G262" s="6">
        <v>4324.2120000000004</v>
      </c>
      <c r="H262" s="6">
        <v>208826.24900000001</v>
      </c>
      <c r="I262" s="6">
        <v>343</v>
      </c>
      <c r="J262" s="13">
        <v>20.076923076923077</v>
      </c>
      <c r="K262" s="13">
        <v>7.1538461538461542</v>
      </c>
      <c r="L262" s="14">
        <v>1252</v>
      </c>
      <c r="M262" s="15">
        <v>0.13362989323843416</v>
      </c>
      <c r="N262" s="13">
        <v>384.61538461538464</v>
      </c>
      <c r="O262" s="16">
        <v>552.6</v>
      </c>
      <c r="P262" s="17">
        <v>8</v>
      </c>
    </row>
    <row r="263" spans="1:16" x14ac:dyDescent="0.2">
      <c r="A263" s="12" t="s">
        <v>14</v>
      </c>
      <c r="B263" s="6">
        <v>2018</v>
      </c>
      <c r="C263" s="7">
        <v>0.212353658420153</v>
      </c>
      <c r="D263" s="10">
        <v>0.18353814020959899</v>
      </c>
      <c r="E263" s="7">
        <v>7.5426532519742795E-2</v>
      </c>
      <c r="F263" s="7">
        <v>0.24887489371413299</v>
      </c>
      <c r="G263" s="6">
        <v>3513.7440000000001</v>
      </c>
      <c r="H263" s="6">
        <v>108901.276</v>
      </c>
      <c r="I263" s="6">
        <v>3329.82</v>
      </c>
      <c r="J263" s="13">
        <v>29.916666666666668</v>
      </c>
      <c r="K263" s="13">
        <v>7.583333333333333</v>
      </c>
      <c r="L263" s="14">
        <v>1092</v>
      </c>
      <c r="M263" s="15">
        <v>0.24891416752843845</v>
      </c>
      <c r="N263" s="13">
        <v>534.16666666666663</v>
      </c>
      <c r="O263" s="16">
        <v>767.3</v>
      </c>
      <c r="P263" s="17">
        <v>8.2999999999999972</v>
      </c>
    </row>
    <row r="264" spans="1:16" x14ac:dyDescent="0.2">
      <c r="A264" s="12" t="s">
        <v>15</v>
      </c>
      <c r="B264" s="6">
        <v>2018</v>
      </c>
      <c r="C264" s="7">
        <v>0.41662288492578903</v>
      </c>
      <c r="D264" s="10">
        <v>0.277076494622432</v>
      </c>
      <c r="E264" s="7">
        <v>0.17918132444215901</v>
      </c>
      <c r="F264" s="7">
        <v>0.26029221171524303</v>
      </c>
      <c r="G264" s="6">
        <v>4278.4449999999997</v>
      </c>
      <c r="H264" s="6">
        <v>161940.96</v>
      </c>
      <c r="I264" s="6">
        <v>1734</v>
      </c>
      <c r="J264" s="13">
        <v>17.25</v>
      </c>
      <c r="K264" s="13">
        <v>7.375</v>
      </c>
      <c r="L264" s="14">
        <v>540</v>
      </c>
      <c r="M264" s="15">
        <v>0.13082077051926297</v>
      </c>
      <c r="N264" s="13">
        <v>195.875</v>
      </c>
      <c r="O264" s="16">
        <v>632.20000000000005</v>
      </c>
      <c r="P264" s="17">
        <v>8.7000000000000028</v>
      </c>
    </row>
    <row r="265" spans="1:16" x14ac:dyDescent="0.2">
      <c r="A265" s="12" t="s">
        <v>16</v>
      </c>
      <c r="B265" s="6">
        <v>2018</v>
      </c>
      <c r="C265" s="7">
        <v>0.36881526464515202</v>
      </c>
      <c r="D265" s="10">
        <v>0.20612910495127601</v>
      </c>
      <c r="E265" s="7">
        <v>0.109704808998093</v>
      </c>
      <c r="F265" s="7">
        <v>0.20675113021088801</v>
      </c>
      <c r="G265" s="6">
        <v>6335.8869999999997</v>
      </c>
      <c r="H265" s="6">
        <v>275641.59700000001</v>
      </c>
      <c r="I265" s="6">
        <v>4500</v>
      </c>
      <c r="J265" s="13">
        <v>26.533333333333335</v>
      </c>
      <c r="K265" s="13">
        <v>10.933333333333334</v>
      </c>
      <c r="L265" s="14">
        <v>1609</v>
      </c>
      <c r="M265" s="15">
        <v>0.15550500454959054</v>
      </c>
      <c r="N265" s="13">
        <v>493.6</v>
      </c>
      <c r="O265" s="16">
        <v>718.9</v>
      </c>
      <c r="P265" s="17">
        <v>6.2999999999999972</v>
      </c>
    </row>
    <row r="266" spans="1:16" x14ac:dyDescent="0.2">
      <c r="A266" s="12" t="s">
        <v>17</v>
      </c>
      <c r="B266" s="6">
        <v>2018</v>
      </c>
      <c r="C266" s="7">
        <v>0.25438964500115402</v>
      </c>
      <c r="D266" s="10">
        <v>0.12502125644656201</v>
      </c>
      <c r="E266" s="7">
        <v>0.14482112085617199</v>
      </c>
      <c r="F266" s="7">
        <v>0.26102889099850601</v>
      </c>
      <c r="G266" s="6">
        <v>5409.665</v>
      </c>
      <c r="H266" s="6">
        <v>268589.34000000003</v>
      </c>
      <c r="I266" s="6">
        <v>3911</v>
      </c>
      <c r="J266" s="13">
        <v>32</v>
      </c>
      <c r="K266" s="13">
        <v>6.3125</v>
      </c>
      <c r="L266" s="14">
        <v>983</v>
      </c>
      <c r="M266" s="15">
        <v>9.6676970633693973E-2</v>
      </c>
      <c r="N266" s="13">
        <v>375.75</v>
      </c>
      <c r="O266" s="16">
        <v>511.4</v>
      </c>
      <c r="P266" s="17">
        <v>7.5999999999999943</v>
      </c>
    </row>
    <row r="267" spans="1:16" x14ac:dyDescent="0.2">
      <c r="A267" s="12" t="s">
        <v>18</v>
      </c>
      <c r="B267" s="6">
        <v>2018</v>
      </c>
      <c r="C267" s="7">
        <v>0.23609886701017599</v>
      </c>
      <c r="D267" s="10">
        <v>0.15454419426519</v>
      </c>
      <c r="E267" s="7">
        <v>0.13593044567873699</v>
      </c>
      <c r="F267" s="7">
        <v>0.390469802709978</v>
      </c>
      <c r="G267" s="6">
        <v>4340.5519999999997</v>
      </c>
      <c r="H267" s="6">
        <v>275039.30800000002</v>
      </c>
      <c r="I267" s="6">
        <v>1382</v>
      </c>
      <c r="J267" s="13">
        <v>16.388888888888889</v>
      </c>
      <c r="K267" s="13">
        <v>4.3888888888888893</v>
      </c>
      <c r="L267" s="14">
        <v>1479</v>
      </c>
      <c r="M267" s="15">
        <v>0.15398843930635836</v>
      </c>
      <c r="N267" s="13">
        <v>272.44444444444446</v>
      </c>
      <c r="O267" s="16">
        <v>691.4</v>
      </c>
      <c r="P267" s="17">
        <v>7.7999999999999972</v>
      </c>
    </row>
    <row r="268" spans="1:16" x14ac:dyDescent="0.2">
      <c r="A268" s="12" t="s">
        <v>19</v>
      </c>
      <c r="B268" s="6">
        <v>2018</v>
      </c>
      <c r="C268" s="7">
        <v>0.64615022236989506</v>
      </c>
      <c r="D268" s="10">
        <v>0.10136426504868</v>
      </c>
      <c r="E268" s="7">
        <v>0.30975912250577597</v>
      </c>
      <c r="F268" s="7">
        <v>0.379791750300148</v>
      </c>
      <c r="G268" s="6">
        <v>5070.1000000000004</v>
      </c>
      <c r="H268" s="6">
        <v>240059.799</v>
      </c>
      <c r="I268" s="6">
        <v>1403</v>
      </c>
      <c r="J268" s="13">
        <v>16.142857142857142</v>
      </c>
      <c r="K268" s="13">
        <v>6</v>
      </c>
      <c r="L268" s="14">
        <v>1101</v>
      </c>
      <c r="M268" s="15">
        <v>0.18585858585858586</v>
      </c>
      <c r="N268" s="13">
        <v>280.14285714285717</v>
      </c>
      <c r="O268" s="16">
        <v>1130.2</v>
      </c>
      <c r="P268" s="17">
        <v>7.7999999999999972</v>
      </c>
    </row>
    <row r="269" spans="1:16" x14ac:dyDescent="0.2">
      <c r="A269" s="12" t="s">
        <v>20</v>
      </c>
      <c r="B269" s="6">
        <v>2018</v>
      </c>
      <c r="C269" s="7">
        <v>0.21895226535114401</v>
      </c>
      <c r="D269" s="10">
        <v>4.8793003499325402E-2</v>
      </c>
      <c r="E269" s="7">
        <v>5.5775912279584797E-2</v>
      </c>
      <c r="F269" s="7">
        <v>0.20560109768933599</v>
      </c>
      <c r="G269" s="6">
        <v>4524.1679999999997</v>
      </c>
      <c r="H269" s="6">
        <v>217699.10699999999</v>
      </c>
      <c r="I269" s="6">
        <v>12931</v>
      </c>
      <c r="J269" s="13">
        <v>16.5</v>
      </c>
      <c r="K269" s="13">
        <v>3.1111111111111112</v>
      </c>
      <c r="L269" s="14">
        <v>3491</v>
      </c>
      <c r="M269" s="15">
        <v>0.24306846999154694</v>
      </c>
      <c r="N269" s="13">
        <v>456.88888888888891</v>
      </c>
      <c r="O269" s="16">
        <v>1114</v>
      </c>
      <c r="P269" s="17">
        <v>6.7999999999999972</v>
      </c>
    </row>
    <row r="270" spans="1:16" x14ac:dyDescent="0.2">
      <c r="A270" s="12" t="s">
        <v>21</v>
      </c>
      <c r="B270" s="6">
        <v>2018</v>
      </c>
      <c r="C270" s="7">
        <v>0.23193728166260699</v>
      </c>
      <c r="D270" s="10">
        <v>0.14731772000284901</v>
      </c>
      <c r="E270" s="7">
        <v>0.153434923290305</v>
      </c>
      <c r="F270" s="7">
        <v>0.201737277413816</v>
      </c>
      <c r="G270" s="6">
        <v>5202.2439999999997</v>
      </c>
      <c r="H270" s="6">
        <v>125449.478</v>
      </c>
      <c r="I270" s="6">
        <v>2766</v>
      </c>
      <c r="J270" s="13">
        <v>6.9130434782608692</v>
      </c>
      <c r="K270" s="13">
        <v>1.7826086956521738</v>
      </c>
      <c r="L270" s="14">
        <v>362</v>
      </c>
      <c r="M270" s="15">
        <v>0.13433070866141733</v>
      </c>
      <c r="N270" s="13">
        <v>104.43478260869566</v>
      </c>
      <c r="O270" s="16">
        <v>523.5</v>
      </c>
      <c r="P270" s="17">
        <v>6.7999999999999972</v>
      </c>
    </row>
    <row r="271" spans="1:16" x14ac:dyDescent="0.2">
      <c r="A271" s="12" t="s">
        <v>22</v>
      </c>
      <c r="B271" s="6">
        <v>2018</v>
      </c>
      <c r="C271" s="7">
        <v>0.26178125929725798</v>
      </c>
      <c r="D271" s="10">
        <v>0.14198338134708</v>
      </c>
      <c r="E271" s="7">
        <v>0.15847113890745701</v>
      </c>
      <c r="F271" s="7">
        <v>0.27194441202189701</v>
      </c>
      <c r="G271" s="6">
        <v>1033.42</v>
      </c>
      <c r="H271" s="6">
        <v>35022.677000000003</v>
      </c>
      <c r="I271" s="6">
        <v>3911</v>
      </c>
      <c r="J271" s="13">
        <v>22.058823529411764</v>
      </c>
      <c r="K271" s="13">
        <v>4.7058823529411766</v>
      </c>
      <c r="L271" s="14">
        <v>55</v>
      </c>
      <c r="M271" s="15">
        <v>0.47734375000000001</v>
      </c>
      <c r="N271" s="13">
        <v>60.588235294117652</v>
      </c>
      <c r="O271" s="16">
        <v>530.4</v>
      </c>
      <c r="P271" s="17">
        <v>5.7999999999999972</v>
      </c>
    </row>
    <row r="272" spans="1:16" x14ac:dyDescent="0.2">
      <c r="A272" s="12" t="s">
        <v>23</v>
      </c>
      <c r="B272" s="6">
        <v>2018</v>
      </c>
      <c r="C272" s="7">
        <v>0.39779556220624901</v>
      </c>
      <c r="D272" s="10">
        <v>6.2648338214757598E-2</v>
      </c>
      <c r="E272" s="7">
        <v>0.12531007060089999</v>
      </c>
      <c r="F272" s="7">
        <v>0.25397856257733697</v>
      </c>
      <c r="G272" s="6">
        <v>2326.4430000000002</v>
      </c>
      <c r="H272" s="6">
        <v>157483.40700000001</v>
      </c>
      <c r="I272" s="6">
        <v>3046.76</v>
      </c>
      <c r="J272" s="13">
        <v>14.459295261239367</v>
      </c>
      <c r="K272" s="13">
        <v>5.5893074119076545</v>
      </c>
      <c r="L272" s="14">
        <v>1224</v>
      </c>
      <c r="M272" s="15">
        <v>0.1932754880694143</v>
      </c>
      <c r="N272" s="13">
        <v>389.18590522478735</v>
      </c>
      <c r="O272" s="16">
        <v>764.4</v>
      </c>
      <c r="P272" s="17">
        <v>6</v>
      </c>
    </row>
    <row r="273" spans="1:16" x14ac:dyDescent="0.2">
      <c r="A273" s="12" t="s">
        <v>24</v>
      </c>
      <c r="B273" s="6">
        <v>2018</v>
      </c>
      <c r="C273" s="7">
        <v>0.25485278852571502</v>
      </c>
      <c r="D273" s="10">
        <v>0.12518553978661201</v>
      </c>
      <c r="E273" s="7">
        <v>6.3852537536174994E-2</v>
      </c>
      <c r="F273" s="7">
        <v>0.20551138718679701</v>
      </c>
      <c r="G273" s="6">
        <v>4950.2150000000001</v>
      </c>
      <c r="H273" s="6">
        <v>331592.25799999997</v>
      </c>
      <c r="I273" s="6">
        <v>5484.3</v>
      </c>
      <c r="J273" s="13">
        <v>9.0833333333333339</v>
      </c>
      <c r="K273" s="13">
        <v>2.1875</v>
      </c>
      <c r="L273" s="14">
        <v>1544</v>
      </c>
      <c r="M273" s="15">
        <v>0.15021910604732691</v>
      </c>
      <c r="N273" s="13">
        <v>91.354166666666671</v>
      </c>
      <c r="O273" s="16">
        <v>663.5</v>
      </c>
      <c r="P273" s="17">
        <v>8</v>
      </c>
    </row>
    <row r="274" spans="1:16" x14ac:dyDescent="0.2">
      <c r="A274" s="12" t="s">
        <v>25</v>
      </c>
      <c r="B274" s="6">
        <v>2018</v>
      </c>
      <c r="C274" s="7">
        <v>0.203707531338228</v>
      </c>
      <c r="D274" s="10">
        <v>5.1716252507893197E-2</v>
      </c>
      <c r="E274" s="7">
        <v>6.9045256361717003E-2</v>
      </c>
      <c r="F274" s="7">
        <v>0.22642617059985001</v>
      </c>
      <c r="G274" s="6">
        <v>3564.7020000000002</v>
      </c>
      <c r="H274" s="6">
        <v>196907.58900000001</v>
      </c>
      <c r="I274" s="6">
        <v>2799.51</v>
      </c>
      <c r="J274" s="13">
        <v>14</v>
      </c>
      <c r="K274" s="13">
        <v>4.7647058823529411</v>
      </c>
      <c r="L274" s="14">
        <v>611</v>
      </c>
      <c r="M274" s="15">
        <v>0.10426136363636364</v>
      </c>
      <c r="N274" s="13">
        <v>144.1764705882353</v>
      </c>
      <c r="O274" s="16">
        <v>477.2</v>
      </c>
      <c r="P274" s="17">
        <v>9.0999999999999943</v>
      </c>
    </row>
    <row r="275" spans="1:16" x14ac:dyDescent="0.2">
      <c r="A275" s="12" t="s">
        <v>26</v>
      </c>
      <c r="B275" s="6">
        <v>2018</v>
      </c>
      <c r="C275" s="7">
        <v>6.1779517391795803E-2</v>
      </c>
      <c r="D275" s="10">
        <v>2.0574922110352298E-3</v>
      </c>
      <c r="E275" s="7">
        <v>2.1126589808132101E-2</v>
      </c>
      <c r="F275" s="7">
        <v>0.12267874888397801</v>
      </c>
      <c r="G275" s="6">
        <v>3847.8910000000001</v>
      </c>
      <c r="H275" s="6">
        <v>252928.62599999999</v>
      </c>
      <c r="I275" s="6">
        <v>1348.16</v>
      </c>
      <c r="J275" s="13">
        <v>7.3684210526315788</v>
      </c>
      <c r="K275" s="13">
        <v>1.868421052631579</v>
      </c>
      <c r="L275" s="14">
        <v>611</v>
      </c>
      <c r="M275" s="15">
        <v>0.14779969650986344</v>
      </c>
      <c r="N275" s="13">
        <v>60.815789473684212</v>
      </c>
      <c r="O275" s="16">
        <v>552.1</v>
      </c>
      <c r="P275" s="17">
        <v>8.9000000000000057</v>
      </c>
    </row>
    <row r="276" spans="1:16" x14ac:dyDescent="0.2">
      <c r="A276" s="12" t="s">
        <v>27</v>
      </c>
      <c r="B276" s="6">
        <v>2018</v>
      </c>
      <c r="C276" s="7">
        <v>0.199745986051582</v>
      </c>
      <c r="D276" s="10">
        <v>0.13027012043448899</v>
      </c>
      <c r="E276" s="7">
        <v>0.12362740246241501</v>
      </c>
      <c r="F276" s="7">
        <v>0.26666301117109598</v>
      </c>
      <c r="G276" s="6">
        <v>785.08500000000004</v>
      </c>
      <c r="H276" s="6">
        <v>97784.964999999997</v>
      </c>
      <c r="I276" s="6">
        <v>475.32</v>
      </c>
      <c r="J276" s="13">
        <v>1.2749999999999999</v>
      </c>
      <c r="K276" s="13">
        <v>0.15833333333333333</v>
      </c>
      <c r="L276" s="14">
        <v>10</v>
      </c>
      <c r="M276" s="15">
        <v>0.12676056338028169</v>
      </c>
      <c r="N276" s="13">
        <v>0.75</v>
      </c>
      <c r="O276" s="16">
        <v>200.4</v>
      </c>
      <c r="P276" s="17">
        <v>8.9000000000000057</v>
      </c>
    </row>
    <row r="277" spans="1:16" x14ac:dyDescent="0.2">
      <c r="A277" s="12" t="s">
        <v>28</v>
      </c>
      <c r="B277" s="6">
        <v>2018</v>
      </c>
      <c r="C277" s="7">
        <v>0.105691802872691</v>
      </c>
      <c r="D277" s="10">
        <v>4.0580365772555999E-2</v>
      </c>
      <c r="E277" s="7">
        <v>3.6001560371352E-2</v>
      </c>
      <c r="F277" s="7">
        <v>0.200527666611688</v>
      </c>
      <c r="G277" s="6">
        <v>5001.5259999999998</v>
      </c>
      <c r="H277" s="6">
        <v>177127.81299999999</v>
      </c>
      <c r="I277" s="6">
        <v>1190</v>
      </c>
      <c r="J277" s="13">
        <v>18</v>
      </c>
      <c r="K277" s="13">
        <v>4.4210526315789478</v>
      </c>
      <c r="L277" s="14">
        <v>1282</v>
      </c>
      <c r="M277" s="15">
        <v>0.14535864978902954</v>
      </c>
      <c r="N277" s="13">
        <v>212.21052631578948</v>
      </c>
      <c r="O277" s="16">
        <v>704.5</v>
      </c>
      <c r="P277" s="17">
        <v>8.0999999999999943</v>
      </c>
    </row>
    <row r="278" spans="1:16" x14ac:dyDescent="0.2">
      <c r="A278" s="12" t="s">
        <v>29</v>
      </c>
      <c r="B278" s="6">
        <v>2018</v>
      </c>
      <c r="C278" s="7">
        <v>6.8910871009340194E-2</v>
      </c>
      <c r="D278" s="10">
        <v>7.2722074744960103E-3</v>
      </c>
      <c r="E278" s="7">
        <v>9.3806950312673599E-3</v>
      </c>
      <c r="F278" s="7">
        <v>0.22557165430034401</v>
      </c>
      <c r="G278" s="6">
        <v>4671.741</v>
      </c>
      <c r="H278" s="6">
        <v>143227.598</v>
      </c>
      <c r="I278" s="6">
        <v>168</v>
      </c>
      <c r="J278" s="13">
        <v>5.8205128205128203</v>
      </c>
      <c r="K278" s="13">
        <v>1.5128205128205128</v>
      </c>
      <c r="L278" s="14">
        <v>348</v>
      </c>
      <c r="M278" s="15">
        <v>0.10764872521246459</v>
      </c>
      <c r="N278" s="13">
        <v>24.128205128205128</v>
      </c>
      <c r="O278" s="16">
        <v>520.29999999999995</v>
      </c>
      <c r="P278" s="17">
        <v>6.0999999999999943</v>
      </c>
    </row>
    <row r="279" spans="1:16" x14ac:dyDescent="0.2">
      <c r="A279" s="12" t="s">
        <v>30</v>
      </c>
      <c r="B279" s="6">
        <v>2018</v>
      </c>
      <c r="C279" s="7">
        <v>8.0868501305225299E-2</v>
      </c>
      <c r="D279" s="10">
        <v>7.1051502714293405E-2</v>
      </c>
      <c r="E279" s="7">
        <v>2.6216438985059098E-2</v>
      </c>
      <c r="F279" s="7">
        <v>0.27386141439406397</v>
      </c>
      <c r="G279" s="6">
        <v>2349.0549999999998</v>
      </c>
      <c r="H279" s="6">
        <v>82137.077000000005</v>
      </c>
      <c r="I279" s="6">
        <v>715</v>
      </c>
      <c r="J279" s="13">
        <v>1.7638888888888888</v>
      </c>
      <c r="K279" s="13">
        <v>0.3611111111111111</v>
      </c>
      <c r="L279" s="14">
        <v>48</v>
      </c>
      <c r="M279" s="15">
        <v>8.6274509803921581E-2</v>
      </c>
      <c r="N279" s="13">
        <v>3.2916666666666665</v>
      </c>
      <c r="O279" s="16">
        <v>585.20000000000005</v>
      </c>
      <c r="P279" s="17">
        <v>7.0999999999999943</v>
      </c>
    </row>
    <row r="280" spans="1:16" x14ac:dyDescent="0.2">
      <c r="A280" s="12" t="s">
        <v>31</v>
      </c>
      <c r="B280" s="6">
        <v>2018</v>
      </c>
      <c r="C280" s="7">
        <v>0.225196909219259</v>
      </c>
      <c r="D280" s="10">
        <v>6.2481901601070897E-3</v>
      </c>
      <c r="E280" s="7">
        <v>3.0536334661237001E-2</v>
      </c>
      <c r="F280" s="7">
        <v>0.203064566886799</v>
      </c>
      <c r="G280" s="6">
        <v>1373.0540000000001</v>
      </c>
      <c r="H280" s="6">
        <v>35405.235999999997</v>
      </c>
      <c r="I280" s="6">
        <v>458.8</v>
      </c>
      <c r="J280" s="13">
        <v>8.4848484848484844</v>
      </c>
      <c r="K280" s="13">
        <v>2.7272727272727275</v>
      </c>
      <c r="L280" s="14">
        <v>62</v>
      </c>
      <c r="M280" s="15">
        <v>0.11940298507462686</v>
      </c>
      <c r="N280" s="13">
        <v>40.454545454545453</v>
      </c>
      <c r="O280" s="16">
        <v>754.9</v>
      </c>
      <c r="P280" s="17">
        <v>6.7999999999999972</v>
      </c>
    </row>
    <row r="281" spans="1:16" x14ac:dyDescent="0.2">
      <c r="A281" s="12" t="s">
        <v>32</v>
      </c>
      <c r="B281" s="6">
        <v>2018</v>
      </c>
      <c r="C281" s="7">
        <v>0.55515835684549197</v>
      </c>
      <c r="D281" s="10">
        <v>0.70109569395221305</v>
      </c>
      <c r="E281" s="7">
        <v>0.39796179048589703</v>
      </c>
      <c r="F281" s="7">
        <v>0.71728835288369597</v>
      </c>
      <c r="G281" s="6">
        <v>5959.3860000000004</v>
      </c>
      <c r="H281" s="6">
        <v>189049.88699999999</v>
      </c>
      <c r="I281" s="6">
        <v>3368</v>
      </c>
      <c r="J281" s="13">
        <v>1.64375</v>
      </c>
      <c r="K281" s="13">
        <v>0.32500000000000001</v>
      </c>
      <c r="L281" s="14">
        <v>94</v>
      </c>
      <c r="M281" s="15">
        <v>0.13854545454545455</v>
      </c>
      <c r="N281" s="13">
        <v>5.9812500000000002</v>
      </c>
      <c r="O281" s="16">
        <v>528.9</v>
      </c>
      <c r="P281" s="17">
        <v>6.0999999999999943</v>
      </c>
    </row>
    <row r="282" spans="1:16" x14ac:dyDescent="0.2">
      <c r="A282" s="12" t="s">
        <v>2</v>
      </c>
      <c r="B282" s="6">
        <v>2019</v>
      </c>
      <c r="C282" s="7">
        <v>0.36114030313297801</v>
      </c>
      <c r="D282" s="10">
        <v>0.29039959505200502</v>
      </c>
      <c r="E282" s="7">
        <v>0.16586313849608</v>
      </c>
      <c r="F282" s="7">
        <v>0.50516287767120505</v>
      </c>
      <c r="G282" s="6">
        <v>1366.9639999999999</v>
      </c>
      <c r="H282" s="6">
        <v>22365.936000000002</v>
      </c>
      <c r="I282" s="6">
        <v>9241</v>
      </c>
      <c r="J282" s="13">
        <v>159.52380952380952</v>
      </c>
      <c r="K282" s="13">
        <v>13.095238095238095</v>
      </c>
      <c r="L282" s="14">
        <v>2076</v>
      </c>
      <c r="M282" s="15">
        <v>0.3643278044871795</v>
      </c>
      <c r="N282" s="13">
        <v>1489.2857142857144</v>
      </c>
      <c r="O282" s="16">
        <v>2272.1</v>
      </c>
      <c r="P282" s="17">
        <v>6.0999999999999943</v>
      </c>
    </row>
    <row r="283" spans="1:16" x14ac:dyDescent="0.2">
      <c r="A283" s="12" t="s">
        <v>3</v>
      </c>
      <c r="B283" s="6">
        <v>2019</v>
      </c>
      <c r="C283" s="7">
        <v>0.23526855450658199</v>
      </c>
      <c r="D283" s="10">
        <v>0.13418853958545501</v>
      </c>
      <c r="E283" s="7">
        <v>7.8082138199568094E-2</v>
      </c>
      <c r="F283" s="7">
        <v>0.24400864068269501</v>
      </c>
      <c r="G283" s="6">
        <v>1185.2719999999999</v>
      </c>
      <c r="H283" s="6">
        <v>16131.882</v>
      </c>
      <c r="I283" s="6">
        <v>2069</v>
      </c>
      <c r="J283" s="13">
        <v>72.72727272727272</v>
      </c>
      <c r="K283" s="13">
        <v>4.545454545454545</v>
      </c>
      <c r="L283" s="14">
        <v>483</v>
      </c>
      <c r="M283" s="15">
        <v>0.14828412162162161</v>
      </c>
      <c r="N283" s="13">
        <v>922.72727272727263</v>
      </c>
      <c r="O283" s="16">
        <v>1579</v>
      </c>
      <c r="P283" s="17">
        <v>4.7999999999999972</v>
      </c>
    </row>
    <row r="284" spans="1:16" x14ac:dyDescent="0.2">
      <c r="A284" s="12" t="s">
        <v>4</v>
      </c>
      <c r="B284" s="6">
        <v>2019</v>
      </c>
      <c r="C284" s="7">
        <v>0.24718782520773999</v>
      </c>
      <c r="D284" s="10">
        <v>0.21846344817566901</v>
      </c>
      <c r="E284" s="7">
        <v>5.9344879412299198E-2</v>
      </c>
      <c r="F284" s="7">
        <v>0.24394995969265601</v>
      </c>
      <c r="G284" s="6">
        <v>7791.29</v>
      </c>
      <c r="H284" s="6">
        <v>196983.16099999999</v>
      </c>
      <c r="I284" s="6">
        <v>790.3</v>
      </c>
      <c r="J284" s="13">
        <v>26.894736842105264</v>
      </c>
      <c r="K284" s="13">
        <v>3.263157894736842</v>
      </c>
      <c r="L284" s="14">
        <v>468</v>
      </c>
      <c r="M284" s="15">
        <v>0.17100038910505835</v>
      </c>
      <c r="N284" s="13">
        <v>134.36842105263159</v>
      </c>
      <c r="O284" s="16">
        <v>655.7</v>
      </c>
      <c r="P284" s="17">
        <v>6.7000000000000028</v>
      </c>
    </row>
    <row r="285" spans="1:16" x14ac:dyDescent="0.2">
      <c r="A285" s="12" t="s">
        <v>5</v>
      </c>
      <c r="B285" s="6">
        <v>2019</v>
      </c>
      <c r="C285" s="7">
        <v>0.186098574419616</v>
      </c>
      <c r="D285" s="10">
        <v>1.46520996451722E-2</v>
      </c>
      <c r="E285" s="7">
        <v>3.02219136130919E-2</v>
      </c>
      <c r="F285" s="7">
        <v>0.26064677839990102</v>
      </c>
      <c r="G285" s="6">
        <v>5890.4059999999999</v>
      </c>
      <c r="H285" s="6">
        <v>144282.50099999999</v>
      </c>
      <c r="I285" s="6">
        <v>2037.1</v>
      </c>
      <c r="J285" s="13">
        <v>55.666666666666664</v>
      </c>
      <c r="K285" s="13">
        <v>3.3333333333333335</v>
      </c>
      <c r="L285" s="14">
        <v>471</v>
      </c>
      <c r="M285" s="15">
        <v>0.11574456233421751</v>
      </c>
      <c r="N285" s="13">
        <v>137.86666666666667</v>
      </c>
      <c r="O285" s="16">
        <v>667.5</v>
      </c>
      <c r="P285" s="17">
        <v>6.0999999999999943</v>
      </c>
    </row>
    <row r="286" spans="1:16" x14ac:dyDescent="0.2">
      <c r="A286" s="12" t="s">
        <v>6</v>
      </c>
      <c r="B286" s="6">
        <v>2019</v>
      </c>
      <c r="C286" s="7">
        <v>0.235711912375273</v>
      </c>
      <c r="D286" s="10">
        <v>0.112367426125246</v>
      </c>
      <c r="E286" s="7">
        <v>6.3895459205230098E-2</v>
      </c>
      <c r="F286" s="7">
        <v>0.35451198301541198</v>
      </c>
      <c r="G286" s="6">
        <v>13016.406000000001</v>
      </c>
      <c r="H286" s="6">
        <v>206089.38800000001</v>
      </c>
      <c r="I286" s="6">
        <v>1443</v>
      </c>
      <c r="J286" s="13">
        <v>2.3545454545454545</v>
      </c>
      <c r="K286" s="13">
        <v>0.66363636363636369</v>
      </c>
      <c r="L286" s="14">
        <v>239</v>
      </c>
      <c r="M286" s="15">
        <v>0.11331377049180327</v>
      </c>
      <c r="N286" s="13">
        <v>9.872727272727273</v>
      </c>
      <c r="O286" s="16">
        <v>742.1</v>
      </c>
      <c r="P286" s="17">
        <v>5.2000000000000028</v>
      </c>
    </row>
    <row r="287" spans="1:16" x14ac:dyDescent="0.2">
      <c r="A287" s="12" t="s">
        <v>7</v>
      </c>
      <c r="B287" s="6">
        <v>2019</v>
      </c>
      <c r="C287" s="7">
        <v>0.15261767808446899</v>
      </c>
      <c r="D287" s="10">
        <v>9.5938874481876199E-2</v>
      </c>
      <c r="E287" s="7">
        <v>4.0987418623006699E-2</v>
      </c>
      <c r="F287" s="7">
        <v>0.224334867056844</v>
      </c>
      <c r="G287" s="6">
        <v>6512.13</v>
      </c>
      <c r="H287" s="6">
        <v>124767.298</v>
      </c>
      <c r="I287" s="6">
        <v>1711</v>
      </c>
      <c r="J287" s="13">
        <v>16.266666666666666</v>
      </c>
      <c r="K287" s="13">
        <v>3.7333333333333334</v>
      </c>
      <c r="L287" s="14">
        <v>340</v>
      </c>
      <c r="M287" s="15">
        <v>0.14590414937759336</v>
      </c>
      <c r="N287" s="13">
        <v>148.4</v>
      </c>
      <c r="O287" s="16">
        <v>1056.3</v>
      </c>
      <c r="P287" s="17">
        <v>5.4000000000000057</v>
      </c>
    </row>
    <row r="288" spans="1:16" x14ac:dyDescent="0.2">
      <c r="A288" s="12" t="s">
        <v>8</v>
      </c>
      <c r="B288" s="6">
        <v>2019</v>
      </c>
      <c r="C288" s="7">
        <v>0.21222307419390399</v>
      </c>
      <c r="D288" s="10">
        <v>4.90281853861061E-2</v>
      </c>
      <c r="E288" s="7">
        <v>2.5724034202248801E-2</v>
      </c>
      <c r="F288" s="7">
        <v>0.21451122538292799</v>
      </c>
      <c r="G288" s="6">
        <v>5042.9889999999996</v>
      </c>
      <c r="H288" s="6">
        <v>106659.942</v>
      </c>
      <c r="I288" s="6">
        <v>830</v>
      </c>
      <c r="J288" s="13">
        <v>8.8333333333333339</v>
      </c>
      <c r="K288" s="13">
        <v>4</v>
      </c>
      <c r="L288" s="14">
        <v>166</v>
      </c>
      <c r="M288" s="15">
        <v>0.13646904761904763</v>
      </c>
      <c r="N288" s="13">
        <v>65.666666666666671</v>
      </c>
      <c r="O288" s="16">
        <v>663</v>
      </c>
      <c r="P288" s="17">
        <v>3</v>
      </c>
    </row>
    <row r="289" spans="1:16" x14ac:dyDescent="0.2">
      <c r="A289" s="12" t="s">
        <v>9</v>
      </c>
      <c r="B289" s="6">
        <v>2019</v>
      </c>
      <c r="C289" s="7">
        <v>0.43400503479094599</v>
      </c>
      <c r="D289" s="10">
        <v>0.94531457973789002</v>
      </c>
      <c r="E289" s="7">
        <v>0.75454507110487401</v>
      </c>
      <c r="F289" s="7">
        <v>0.90133167097266498</v>
      </c>
      <c r="G289" s="6">
        <v>6780.9530000000004</v>
      </c>
      <c r="H289" s="6">
        <v>168710.076</v>
      </c>
      <c r="I289" s="6">
        <v>2509</v>
      </c>
      <c r="J289" s="13">
        <v>2.6086956521739131</v>
      </c>
      <c r="K289" s="13">
        <v>2.4565217391304346</v>
      </c>
      <c r="L289" s="14">
        <v>87</v>
      </c>
      <c r="M289" s="15">
        <v>0.11914771573604062</v>
      </c>
      <c r="N289" s="13">
        <v>25.586956521739129</v>
      </c>
      <c r="O289" s="16">
        <v>609.70000000000005</v>
      </c>
      <c r="P289" s="17">
        <v>4</v>
      </c>
    </row>
    <row r="290" spans="1:16" x14ac:dyDescent="0.2">
      <c r="A290" s="12" t="s">
        <v>10</v>
      </c>
      <c r="B290" s="6">
        <v>2019</v>
      </c>
      <c r="C290" s="7">
        <v>0.22216504606057599</v>
      </c>
      <c r="D290" s="10">
        <v>0.309763642556033</v>
      </c>
      <c r="E290" s="7">
        <v>0.26491543948208701</v>
      </c>
      <c r="F290" s="7">
        <v>0.37622286564691498</v>
      </c>
      <c r="G290" s="6">
        <v>466.53699999999998</v>
      </c>
      <c r="H290" s="6">
        <v>13044.643</v>
      </c>
      <c r="I290" s="6">
        <v>6121</v>
      </c>
      <c r="J290" s="13">
        <v>217.24137931034485</v>
      </c>
      <c r="K290" s="13">
        <v>17.241379310344829</v>
      </c>
      <c r="L290" s="14">
        <v>2231</v>
      </c>
      <c r="M290" s="15">
        <v>0.33143667649950836</v>
      </c>
      <c r="N290" s="13">
        <v>4475.8620689655172</v>
      </c>
      <c r="O290" s="16">
        <v>2898</v>
      </c>
      <c r="P290" s="17">
        <v>6</v>
      </c>
    </row>
    <row r="291" spans="1:16" x14ac:dyDescent="0.2">
      <c r="A291" s="12" t="s">
        <v>11</v>
      </c>
      <c r="B291" s="6">
        <v>2019</v>
      </c>
      <c r="C291" s="7">
        <v>0.26281951420114802</v>
      </c>
      <c r="D291" s="10">
        <v>0.37206634512546999</v>
      </c>
      <c r="E291" s="7">
        <v>0.237301113884094</v>
      </c>
      <c r="F291" s="7">
        <v>0.454364818852245</v>
      </c>
      <c r="G291" s="6">
        <v>3586.7959999999998</v>
      </c>
      <c r="H291" s="6">
        <v>159937.04699999999</v>
      </c>
      <c r="I291" s="6">
        <v>1364</v>
      </c>
      <c r="J291" s="13">
        <v>48.5</v>
      </c>
      <c r="K291" s="13">
        <v>9.3000000000000007</v>
      </c>
      <c r="L291" s="14">
        <v>2030</v>
      </c>
      <c r="M291" s="15">
        <v>0.20007268211920531</v>
      </c>
      <c r="N291" s="13">
        <v>882.4</v>
      </c>
      <c r="O291" s="16">
        <v>1119.9000000000001</v>
      </c>
      <c r="P291" s="17">
        <v>5.9000000000000057</v>
      </c>
    </row>
    <row r="292" spans="1:16" x14ac:dyDescent="0.2">
      <c r="A292" s="12" t="s">
        <v>12</v>
      </c>
      <c r="B292" s="6">
        <v>2019</v>
      </c>
      <c r="C292" s="7">
        <v>0.22125862191224699</v>
      </c>
      <c r="D292" s="10">
        <v>0.20417710105269199</v>
      </c>
      <c r="E292" s="7">
        <v>0.14463392717276399</v>
      </c>
      <c r="F292" s="7">
        <v>0.232916759998409</v>
      </c>
      <c r="G292" s="6">
        <v>2842.1570000000002</v>
      </c>
      <c r="H292" s="6">
        <v>121812.898</v>
      </c>
      <c r="I292" s="6">
        <v>3600</v>
      </c>
      <c r="J292" s="13">
        <v>63.6</v>
      </c>
      <c r="K292" s="13">
        <v>10.3</v>
      </c>
      <c r="L292" s="14">
        <v>1957</v>
      </c>
      <c r="M292" s="15">
        <v>0.22007589339794065</v>
      </c>
      <c r="N292" s="13">
        <v>628.5</v>
      </c>
      <c r="O292" s="16">
        <v>1366.8</v>
      </c>
      <c r="P292" s="17">
        <v>6.7999999999999972</v>
      </c>
    </row>
    <row r="293" spans="1:16" x14ac:dyDescent="0.2">
      <c r="A293" s="12" t="s">
        <v>13</v>
      </c>
      <c r="B293" s="6">
        <v>2019</v>
      </c>
      <c r="C293" s="7">
        <v>0.25919413727782298</v>
      </c>
      <c r="D293" s="10">
        <v>0.23598302392527101</v>
      </c>
      <c r="E293" s="7">
        <v>0.20408826904561</v>
      </c>
      <c r="F293" s="7">
        <v>0.28793199179623302</v>
      </c>
      <c r="G293" s="6">
        <v>4843.933</v>
      </c>
      <c r="H293" s="6">
        <v>218294.57800000001</v>
      </c>
      <c r="I293" s="6">
        <v>360</v>
      </c>
      <c r="J293" s="13">
        <v>24.846153846153847</v>
      </c>
      <c r="K293" s="13">
        <v>7.3076923076923075</v>
      </c>
      <c r="L293" s="14">
        <v>1271</v>
      </c>
      <c r="M293" s="15">
        <v>0.14409735294117645</v>
      </c>
      <c r="N293" s="13">
        <v>395.46153846153845</v>
      </c>
      <c r="O293" s="16">
        <v>606.1</v>
      </c>
      <c r="P293" s="17">
        <v>7.2999999999999972</v>
      </c>
    </row>
    <row r="294" spans="1:16" x14ac:dyDescent="0.2">
      <c r="A294" s="12" t="s">
        <v>14</v>
      </c>
      <c r="B294" s="6">
        <v>2019</v>
      </c>
      <c r="C294" s="7">
        <v>0.25270007369063102</v>
      </c>
      <c r="D294" s="10">
        <v>0.193721254896802</v>
      </c>
      <c r="E294" s="7">
        <v>8.0527738244112801E-2</v>
      </c>
      <c r="F294" s="7">
        <v>0.227577153193735</v>
      </c>
      <c r="G294" s="6">
        <v>3513.7640000000001</v>
      </c>
      <c r="H294" s="6">
        <v>109785.15700000001</v>
      </c>
      <c r="I294" s="6">
        <v>3618.06</v>
      </c>
      <c r="J294" s="13">
        <v>34.083333333333336</v>
      </c>
      <c r="K294" s="13">
        <v>7.583333333333333</v>
      </c>
      <c r="L294" s="14">
        <v>1272</v>
      </c>
      <c r="M294" s="15">
        <v>0.24445954861111108</v>
      </c>
      <c r="N294" s="13">
        <v>597.33333333333337</v>
      </c>
      <c r="O294" s="16">
        <v>788.6</v>
      </c>
      <c r="P294" s="17">
        <v>7.5</v>
      </c>
    </row>
    <row r="295" spans="1:16" x14ac:dyDescent="0.2">
      <c r="A295" s="12" t="s">
        <v>15</v>
      </c>
      <c r="B295" s="6">
        <v>2019</v>
      </c>
      <c r="C295" s="7">
        <v>0.47474460006083002</v>
      </c>
      <c r="D295" s="10">
        <v>0.28736182383744102</v>
      </c>
      <c r="E295" s="7">
        <v>0.15133482024325301</v>
      </c>
      <c r="F295" s="7">
        <v>0.274452182929174</v>
      </c>
      <c r="G295" s="6">
        <v>4904.9750000000004</v>
      </c>
      <c r="H295" s="6">
        <v>209131.109</v>
      </c>
      <c r="I295" s="6">
        <v>1846</v>
      </c>
      <c r="J295" s="13">
        <v>20.375</v>
      </c>
      <c r="K295" s="13">
        <v>7.4375</v>
      </c>
      <c r="L295" s="14">
        <v>635</v>
      </c>
      <c r="M295" s="15">
        <v>0.12363084795321638</v>
      </c>
      <c r="N295" s="13">
        <v>215.375</v>
      </c>
      <c r="O295" s="16">
        <v>576</v>
      </c>
      <c r="P295" s="17">
        <v>7.9000000000000057</v>
      </c>
    </row>
    <row r="296" spans="1:16" x14ac:dyDescent="0.2">
      <c r="A296" s="12" t="s">
        <v>16</v>
      </c>
      <c r="B296" s="6">
        <v>2019</v>
      </c>
      <c r="C296" s="7">
        <v>0.38677807830986199</v>
      </c>
      <c r="D296" s="10">
        <v>0.22045696184083199</v>
      </c>
      <c r="E296" s="7">
        <v>0.122971047052545</v>
      </c>
      <c r="F296" s="7">
        <v>0.21023241563343401</v>
      </c>
      <c r="G296" s="6">
        <v>6633.0069999999996</v>
      </c>
      <c r="H296" s="6">
        <v>280324.54200000002</v>
      </c>
      <c r="I296" s="6">
        <v>5881</v>
      </c>
      <c r="J296" s="13">
        <v>29.666666666666668</v>
      </c>
      <c r="K296" s="13">
        <v>11</v>
      </c>
      <c r="L296" s="14">
        <v>1377</v>
      </c>
      <c r="M296" s="15">
        <v>0.15700146923783287</v>
      </c>
      <c r="N296" s="13">
        <v>364.8</v>
      </c>
      <c r="O296" s="16">
        <v>786.9</v>
      </c>
      <c r="P296" s="17">
        <v>5.2999999999999972</v>
      </c>
    </row>
    <row r="297" spans="1:16" x14ac:dyDescent="0.2">
      <c r="A297" s="12" t="s">
        <v>17</v>
      </c>
      <c r="B297" s="6">
        <v>2019</v>
      </c>
      <c r="C297" s="7">
        <v>0.27836205223579902</v>
      </c>
      <c r="D297" s="10">
        <v>0.13094803756683401</v>
      </c>
      <c r="E297" s="7">
        <v>0.14401985220935001</v>
      </c>
      <c r="F297" s="7">
        <v>0.27067527572098998</v>
      </c>
      <c r="G297" s="6">
        <v>6466.9409999999998</v>
      </c>
      <c r="H297" s="6">
        <v>269832.21899999998</v>
      </c>
      <c r="I297" s="6">
        <v>3901</v>
      </c>
      <c r="J297" s="13">
        <v>36.5625</v>
      </c>
      <c r="K297" s="13">
        <v>6.375</v>
      </c>
      <c r="L297" s="14">
        <v>1133</v>
      </c>
      <c r="M297" s="15">
        <v>9.694888268156425E-2</v>
      </c>
      <c r="N297" s="13">
        <v>416.0625</v>
      </c>
      <c r="O297" s="16">
        <v>539.20000000000005</v>
      </c>
      <c r="P297" s="17">
        <v>6.7999999999999972</v>
      </c>
    </row>
    <row r="298" spans="1:16" x14ac:dyDescent="0.2">
      <c r="A298" s="12" t="s">
        <v>18</v>
      </c>
      <c r="B298" s="6">
        <v>2019</v>
      </c>
      <c r="C298" s="7">
        <v>0.247904926526539</v>
      </c>
      <c r="D298" s="10">
        <v>0.16436225706737501</v>
      </c>
      <c r="E298" s="7">
        <v>0.14215194942735501</v>
      </c>
      <c r="F298" s="7">
        <v>0.36262300292816702</v>
      </c>
      <c r="G298" s="6">
        <v>5164.8490000000002</v>
      </c>
      <c r="H298" s="6">
        <v>289029.196</v>
      </c>
      <c r="I298" s="6">
        <v>1494.3742999999999</v>
      </c>
      <c r="J298" s="13">
        <v>18.444444444444443</v>
      </c>
      <c r="K298" s="13">
        <v>4.3888888888888893</v>
      </c>
      <c r="L298" s="14">
        <v>1494</v>
      </c>
      <c r="M298" s="15">
        <v>0.14713895538628943</v>
      </c>
      <c r="N298" s="13">
        <v>278.77777777777777</v>
      </c>
      <c r="O298" s="16">
        <v>734.1</v>
      </c>
      <c r="P298" s="17">
        <v>7.2999999999999972</v>
      </c>
    </row>
    <row r="299" spans="1:16" x14ac:dyDescent="0.2">
      <c r="A299" s="12" t="s">
        <v>19</v>
      </c>
      <c r="B299" s="6">
        <v>2019</v>
      </c>
      <c r="C299" s="7">
        <v>0.68686975494995295</v>
      </c>
      <c r="D299" s="10">
        <v>0.108572512357119</v>
      </c>
      <c r="E299" s="7">
        <v>0.35000465159939897</v>
      </c>
      <c r="F299" s="7">
        <v>0.40642951987958997</v>
      </c>
      <c r="G299" s="6">
        <v>5578.8140000000003</v>
      </c>
      <c r="H299" s="6">
        <v>240566.15299999999</v>
      </c>
      <c r="I299" s="6">
        <v>1542</v>
      </c>
      <c r="J299" s="13">
        <v>19.238095238095237</v>
      </c>
      <c r="K299" s="13">
        <v>6.0476190476190474</v>
      </c>
      <c r="L299" s="14">
        <v>1250</v>
      </c>
      <c r="M299" s="15">
        <v>0.16833480825958699</v>
      </c>
      <c r="N299" s="13">
        <v>314.09523809523807</v>
      </c>
      <c r="O299" s="16">
        <v>1039.8</v>
      </c>
      <c r="P299" s="17">
        <v>7.5999999999999943</v>
      </c>
    </row>
    <row r="300" spans="1:16" x14ac:dyDescent="0.2">
      <c r="A300" s="12" t="s">
        <v>20</v>
      </c>
      <c r="B300" s="6">
        <v>2019</v>
      </c>
      <c r="C300" s="7">
        <v>0.225320042217003</v>
      </c>
      <c r="D300" s="10">
        <v>5.33696929135749E-2</v>
      </c>
      <c r="E300" s="7">
        <v>5.7247733364605299E-2</v>
      </c>
      <c r="F300" s="7">
        <v>0.192356540600395</v>
      </c>
      <c r="G300" s="6">
        <v>4719.68</v>
      </c>
      <c r="H300" s="6">
        <v>220290.402</v>
      </c>
      <c r="I300" s="6">
        <v>13931</v>
      </c>
      <c r="J300" s="13">
        <v>19</v>
      </c>
      <c r="K300" s="13">
        <v>3.1111111111111112</v>
      </c>
      <c r="L300" s="14">
        <v>4393</v>
      </c>
      <c r="M300" s="15">
        <v>0.20514777975133214</v>
      </c>
      <c r="N300" s="13">
        <v>485.83333333333331</v>
      </c>
      <c r="O300" s="16">
        <v>1216.3</v>
      </c>
      <c r="P300" s="17">
        <v>6.2000000000000028</v>
      </c>
    </row>
    <row r="301" spans="1:16" x14ac:dyDescent="0.2">
      <c r="A301" s="12" t="s">
        <v>21</v>
      </c>
      <c r="B301" s="6">
        <v>2019</v>
      </c>
      <c r="C301" s="7">
        <v>0.233260229289634</v>
      </c>
      <c r="D301" s="10">
        <v>0.16343027280994901</v>
      </c>
      <c r="E301" s="7">
        <v>0.13145130366673299</v>
      </c>
      <c r="F301" s="7">
        <v>0.19633898961910301</v>
      </c>
      <c r="G301" s="6">
        <v>5206.4260000000004</v>
      </c>
      <c r="H301" s="6">
        <v>127818.52499999999</v>
      </c>
      <c r="I301" s="6">
        <v>2904</v>
      </c>
      <c r="J301" s="13">
        <v>8.2173913043478262</v>
      </c>
      <c r="K301" s="13">
        <v>1.826086956521739</v>
      </c>
      <c r="L301" s="14">
        <v>415</v>
      </c>
      <c r="M301" s="15">
        <v>0.12732143808255658</v>
      </c>
      <c r="N301" s="13">
        <v>112.60869565217391</v>
      </c>
      <c r="O301" s="16">
        <v>494.6</v>
      </c>
      <c r="P301" s="17">
        <v>6</v>
      </c>
    </row>
    <row r="302" spans="1:16" x14ac:dyDescent="0.2">
      <c r="A302" s="12" t="s">
        <v>22</v>
      </c>
      <c r="B302" s="6">
        <v>2019</v>
      </c>
      <c r="C302" s="7">
        <v>0.28874277062434101</v>
      </c>
      <c r="D302" s="10">
        <v>0.150741883544455</v>
      </c>
      <c r="E302" s="7">
        <v>0.15527080633053</v>
      </c>
      <c r="F302" s="7">
        <v>0.28135438376674499</v>
      </c>
      <c r="G302" s="6">
        <v>1033.42</v>
      </c>
      <c r="H302" s="6">
        <v>38106.819000000003</v>
      </c>
      <c r="I302" s="6">
        <v>3901</v>
      </c>
      <c r="J302" s="13">
        <v>27.647058823529413</v>
      </c>
      <c r="K302" s="13">
        <v>4.7058823529411766</v>
      </c>
      <c r="L302" s="14">
        <v>71</v>
      </c>
      <c r="M302" s="15">
        <v>0.39787737003058099</v>
      </c>
      <c r="N302" s="13">
        <v>101.47058823529412</v>
      </c>
      <c r="O302" s="16">
        <v>512.1</v>
      </c>
      <c r="P302" s="17">
        <v>5.7999999999999972</v>
      </c>
    </row>
    <row r="303" spans="1:16" x14ac:dyDescent="0.2">
      <c r="A303" s="12" t="s">
        <v>23</v>
      </c>
      <c r="B303" s="6">
        <v>2019</v>
      </c>
      <c r="C303" s="7">
        <v>0.43525121860379601</v>
      </c>
      <c r="D303" s="10">
        <v>6.5711843320844399E-2</v>
      </c>
      <c r="E303" s="7">
        <v>0.13063162466806</v>
      </c>
      <c r="F303" s="7">
        <v>0.24412626657175401</v>
      </c>
      <c r="G303" s="6">
        <v>2359.0700000000002</v>
      </c>
      <c r="H303" s="6">
        <v>174283.74</v>
      </c>
      <c r="I303" s="6">
        <v>3505.9</v>
      </c>
      <c r="J303" s="13">
        <v>17.496962332928309</v>
      </c>
      <c r="K303" s="13">
        <v>5.5893074119076545</v>
      </c>
      <c r="L303" s="14">
        <v>1159</v>
      </c>
      <c r="M303" s="15">
        <v>0.19200647773279353</v>
      </c>
      <c r="N303" s="13">
        <v>396.2332928311057</v>
      </c>
      <c r="O303" s="16">
        <v>790.3</v>
      </c>
      <c r="P303" s="17">
        <v>6.2999999999999972</v>
      </c>
    </row>
    <row r="304" spans="1:16" x14ac:dyDescent="0.2">
      <c r="A304" s="12" t="s">
        <v>24</v>
      </c>
      <c r="B304" s="6">
        <v>2019</v>
      </c>
      <c r="C304" s="7">
        <v>0.27051089198329298</v>
      </c>
      <c r="D304" s="10">
        <v>0.12908647362412101</v>
      </c>
      <c r="E304" s="7">
        <v>6.2673429868199196E-2</v>
      </c>
      <c r="F304" s="7">
        <v>0.20279791612360701</v>
      </c>
      <c r="G304" s="6">
        <v>5241.8649999999998</v>
      </c>
      <c r="H304" s="6">
        <v>337094.89799999999</v>
      </c>
      <c r="I304" s="6">
        <v>6386</v>
      </c>
      <c r="J304" s="13">
        <v>10.145833333333334</v>
      </c>
      <c r="K304" s="13">
        <v>2.1875</v>
      </c>
      <c r="L304" s="14">
        <v>1672</v>
      </c>
      <c r="M304" s="15">
        <v>0.1435171875</v>
      </c>
      <c r="N304" s="13">
        <v>96.0625</v>
      </c>
      <c r="O304" s="16">
        <v>642.1</v>
      </c>
      <c r="P304" s="17">
        <v>7.4000000000000057</v>
      </c>
    </row>
    <row r="305" spans="1:16" x14ac:dyDescent="0.2">
      <c r="A305" s="12" t="s">
        <v>25</v>
      </c>
      <c r="B305" s="6">
        <v>2019</v>
      </c>
      <c r="C305" s="7">
        <v>0.21485434718795801</v>
      </c>
      <c r="D305" s="10">
        <v>5.5965324605499703E-2</v>
      </c>
      <c r="E305" s="7">
        <v>6.6545049385182298E-2</v>
      </c>
      <c r="F305" s="7">
        <v>0.220969307378691</v>
      </c>
      <c r="G305" s="6">
        <v>3753.1889999999999</v>
      </c>
      <c r="H305" s="6">
        <v>204723.103</v>
      </c>
      <c r="I305" s="6">
        <v>3030.88</v>
      </c>
      <c r="J305" s="13">
        <v>15.352941176470589</v>
      </c>
      <c r="K305" s="13">
        <v>4.7647058823529411</v>
      </c>
      <c r="L305" s="14">
        <v>607</v>
      </c>
      <c r="M305" s="15">
        <v>0.1027186855670103</v>
      </c>
      <c r="N305" s="13">
        <v>140.70588235294119</v>
      </c>
      <c r="O305" s="16">
        <v>484</v>
      </c>
      <c r="P305" s="17">
        <v>8.2999999999999972</v>
      </c>
    </row>
    <row r="306" spans="1:16" x14ac:dyDescent="0.2">
      <c r="A306" s="12" t="s">
        <v>26</v>
      </c>
      <c r="B306" s="6">
        <v>2019</v>
      </c>
      <c r="C306" s="7">
        <v>6.7086823671319601E-2</v>
      </c>
      <c r="D306" s="10">
        <v>2.7062344687947899E-3</v>
      </c>
      <c r="E306" s="7">
        <v>1.65804091598604E-2</v>
      </c>
      <c r="F306" s="7">
        <v>0.117752864790168</v>
      </c>
      <c r="G306" s="6">
        <v>4053</v>
      </c>
      <c r="H306" s="6">
        <v>262408.66399999999</v>
      </c>
      <c r="I306" s="6">
        <v>1472.33</v>
      </c>
      <c r="J306" s="13">
        <v>8.8421052631578956</v>
      </c>
      <c r="K306" s="13">
        <v>1.868421052631579</v>
      </c>
      <c r="L306" s="14">
        <v>633</v>
      </c>
      <c r="M306" s="15">
        <v>0.13708061366806137</v>
      </c>
      <c r="N306" s="13">
        <v>61.05263157894737</v>
      </c>
      <c r="O306" s="16">
        <v>549.6</v>
      </c>
      <c r="P306" s="17">
        <v>8.0999999999999943</v>
      </c>
    </row>
    <row r="307" spans="1:16" x14ac:dyDescent="0.2">
      <c r="A307" s="12" t="s">
        <v>27</v>
      </c>
      <c r="B307" s="6">
        <v>2019</v>
      </c>
      <c r="C307" s="7">
        <v>0.220621612567137</v>
      </c>
      <c r="D307" s="10">
        <v>0.1377059966053</v>
      </c>
      <c r="E307" s="7">
        <v>0.127681112306642</v>
      </c>
      <c r="F307" s="7">
        <v>0.25043975736427099</v>
      </c>
      <c r="G307" s="6">
        <v>785.08500000000004</v>
      </c>
      <c r="H307" s="6">
        <v>103951.43799999999</v>
      </c>
      <c r="I307" s="6">
        <v>528.46</v>
      </c>
      <c r="J307" s="13">
        <v>1.5</v>
      </c>
      <c r="K307" s="13">
        <v>0.15833333333333333</v>
      </c>
      <c r="L307" s="14">
        <v>13</v>
      </c>
      <c r="M307" s="15">
        <v>0.11319113924050633</v>
      </c>
      <c r="N307" s="13">
        <v>1.0249999999999999</v>
      </c>
      <c r="O307" s="16">
        <v>199.7</v>
      </c>
      <c r="P307" s="17">
        <v>8.0999999999999943</v>
      </c>
    </row>
    <row r="308" spans="1:16" x14ac:dyDescent="0.2">
      <c r="A308" s="12" t="s">
        <v>28</v>
      </c>
      <c r="B308" s="6">
        <v>2019</v>
      </c>
      <c r="C308" s="7">
        <v>0.11199475665516199</v>
      </c>
      <c r="D308" s="10">
        <v>4.3167941729431801E-2</v>
      </c>
      <c r="E308" s="7">
        <v>3.5217608339080601E-2</v>
      </c>
      <c r="F308" s="7">
        <v>0.18639766927433299</v>
      </c>
      <c r="G308" s="6">
        <v>5419.2089999999998</v>
      </c>
      <c r="H308" s="6">
        <v>180069.63699999999</v>
      </c>
      <c r="I308" s="6">
        <v>1558</v>
      </c>
      <c r="J308" s="13">
        <v>20.578947368421051</v>
      </c>
      <c r="K308" s="13">
        <v>4.4210526315789478</v>
      </c>
      <c r="L308" s="14">
        <v>1372</v>
      </c>
      <c r="M308" s="15">
        <v>0.13626534653465347</v>
      </c>
      <c r="N308" s="13">
        <v>230.84210526315789</v>
      </c>
      <c r="O308" s="16">
        <v>691.5</v>
      </c>
      <c r="P308" s="17">
        <v>6</v>
      </c>
    </row>
    <row r="309" spans="1:16" x14ac:dyDescent="0.2">
      <c r="A309" s="12" t="s">
        <v>29</v>
      </c>
      <c r="B309" s="6">
        <v>2019</v>
      </c>
      <c r="C309" s="7">
        <v>7.3737993825482906E-2</v>
      </c>
      <c r="D309" s="10">
        <v>7.8328489318190905E-3</v>
      </c>
      <c r="E309" s="7">
        <v>9.1639755599900903E-3</v>
      </c>
      <c r="F309" s="7">
        <v>0.225778674001164</v>
      </c>
      <c r="G309" s="6">
        <v>4829.665</v>
      </c>
      <c r="H309" s="6">
        <v>151442.76300000001</v>
      </c>
      <c r="I309" s="6">
        <v>188</v>
      </c>
      <c r="J309" s="13">
        <v>6.7179487179487181</v>
      </c>
      <c r="K309" s="13">
        <v>1.5128205128205128</v>
      </c>
      <c r="L309" s="14">
        <v>347</v>
      </c>
      <c r="M309" s="15">
        <v>0.10530979381443299</v>
      </c>
      <c r="N309" s="13">
        <v>24.871794871794872</v>
      </c>
      <c r="O309" s="16">
        <v>470.4</v>
      </c>
      <c r="P309" s="17">
        <v>6.2000000000000028</v>
      </c>
    </row>
    <row r="310" spans="1:16" x14ac:dyDescent="0.2">
      <c r="A310" s="12" t="s">
        <v>30</v>
      </c>
      <c r="B310" s="6">
        <v>2019</v>
      </c>
      <c r="C310" s="7">
        <v>9.1051510227186397E-2</v>
      </c>
      <c r="D310" s="10">
        <v>7.5857000919919801E-2</v>
      </c>
      <c r="E310" s="7">
        <v>3.0595465119275699E-2</v>
      </c>
      <c r="F310" s="7">
        <v>0.275661002004357</v>
      </c>
      <c r="G310" s="6">
        <v>2449.2820000000002</v>
      </c>
      <c r="H310" s="6">
        <v>83760.59</v>
      </c>
      <c r="I310" s="6">
        <v>813</v>
      </c>
      <c r="J310" s="13">
        <v>1.9583333333333333</v>
      </c>
      <c r="K310" s="13">
        <v>0.3611111111111111</v>
      </c>
      <c r="L310" s="14">
        <v>58</v>
      </c>
      <c r="M310" s="15">
        <v>8.3853982300884963E-2</v>
      </c>
      <c r="N310" s="13">
        <v>3.9166666666666665</v>
      </c>
      <c r="O310" s="16">
        <v>605.9</v>
      </c>
      <c r="P310" s="17">
        <v>6.0999999999999943</v>
      </c>
    </row>
    <row r="311" spans="1:16" x14ac:dyDescent="0.2">
      <c r="A311" s="12" t="s">
        <v>31</v>
      </c>
      <c r="B311" s="6">
        <v>2019</v>
      </c>
      <c r="C311" s="7">
        <v>0.24385141600641499</v>
      </c>
      <c r="D311" s="10">
        <v>6.7347468534267596E-3</v>
      </c>
      <c r="E311" s="7">
        <v>3.2057206349829101E-2</v>
      </c>
      <c r="F311" s="7">
        <v>0.189642541719242</v>
      </c>
      <c r="G311" s="6">
        <v>1552.9369999999999</v>
      </c>
      <c r="H311" s="6">
        <v>36575.711000000003</v>
      </c>
      <c r="I311" s="6">
        <v>521</v>
      </c>
      <c r="J311" s="13">
        <v>10.151515151515152</v>
      </c>
      <c r="K311" s="13">
        <v>2.7272727272727275</v>
      </c>
      <c r="L311" s="14">
        <v>72</v>
      </c>
      <c r="M311" s="15">
        <v>0.12877391304347827</v>
      </c>
      <c r="N311" s="13">
        <v>45</v>
      </c>
      <c r="O311" s="16">
        <v>767</v>
      </c>
      <c r="P311" s="17">
        <v>6.5</v>
      </c>
    </row>
    <row r="312" spans="1:16" x14ac:dyDescent="0.2">
      <c r="A312" s="12" t="s">
        <v>32</v>
      </c>
      <c r="B312" s="6">
        <v>2019</v>
      </c>
      <c r="C312" s="7">
        <v>0.41895148079243899</v>
      </c>
      <c r="D312" s="10">
        <v>0.74056942921271496</v>
      </c>
      <c r="E312" s="7">
        <v>0.34863658081920901</v>
      </c>
      <c r="F312" s="7">
        <v>0.37678587714089301</v>
      </c>
      <c r="G312" s="6">
        <v>6935.3770000000004</v>
      </c>
      <c r="H312" s="6">
        <v>194221.77600000001</v>
      </c>
      <c r="I312" s="6">
        <v>3758</v>
      </c>
      <c r="J312" s="13">
        <v>1.8125</v>
      </c>
      <c r="K312" s="13">
        <v>0.32500000000000001</v>
      </c>
      <c r="L312" s="14">
        <v>126</v>
      </c>
      <c r="M312" s="15">
        <v>0.1374368580060423</v>
      </c>
      <c r="N312" s="13">
        <v>7.09375</v>
      </c>
      <c r="O312" s="16">
        <v>481.4</v>
      </c>
      <c r="P312" s="17">
        <v>6.2000000000000028</v>
      </c>
    </row>
    <row r="313" spans="1:16" x14ac:dyDescent="0.2">
      <c r="A313" s="12" t="s">
        <v>2</v>
      </c>
      <c r="B313" s="6">
        <v>2020</v>
      </c>
      <c r="C313" s="7">
        <v>0.32423104040535899</v>
      </c>
      <c r="D313" s="10">
        <v>0.31923258428576301</v>
      </c>
      <c r="E313" s="7">
        <v>0.15290784852584199</v>
      </c>
      <c r="F313" s="7">
        <v>0.26519160553103299</v>
      </c>
      <c r="G313" s="6">
        <v>1404</v>
      </c>
      <c r="H313" s="6">
        <v>22264</v>
      </c>
      <c r="I313" s="6">
        <v>5339</v>
      </c>
      <c r="J313" s="13">
        <v>173.21428571428572</v>
      </c>
      <c r="K313" s="13">
        <v>13.095238095238095</v>
      </c>
      <c r="L313" s="14">
        <v>2009</v>
      </c>
      <c r="M313" s="15">
        <v>0.22018900343642614</v>
      </c>
      <c r="N313" s="13">
        <v>1529.1666666666667</v>
      </c>
      <c r="O313" s="16">
        <v>1217.8</v>
      </c>
      <c r="P313" s="17">
        <v>1.0999999999999943</v>
      </c>
    </row>
    <row r="314" spans="1:16" x14ac:dyDescent="0.2">
      <c r="A314" s="12" t="s">
        <v>3</v>
      </c>
      <c r="B314" s="6">
        <v>2020</v>
      </c>
      <c r="C314" s="7">
        <v>0.23943636537186799</v>
      </c>
      <c r="D314" s="10">
        <v>0.137830601383403</v>
      </c>
      <c r="E314" s="7">
        <v>6.3637994675576806E-2</v>
      </c>
      <c r="F314" s="7">
        <v>0.17141352511004401</v>
      </c>
      <c r="G314" s="6">
        <v>1186</v>
      </c>
      <c r="H314" s="6">
        <v>16411</v>
      </c>
      <c r="I314" s="6">
        <v>1046</v>
      </c>
      <c r="J314" s="13">
        <v>82.72727272727272</v>
      </c>
      <c r="K314" s="13">
        <v>4.545454545454545</v>
      </c>
      <c r="L314" s="14">
        <v>515</v>
      </c>
      <c r="M314" s="15">
        <v>9.3650793650793651E-2</v>
      </c>
      <c r="N314" s="13">
        <v>959.09090909090901</v>
      </c>
      <c r="O314" s="16">
        <v>833.5</v>
      </c>
      <c r="P314" s="17">
        <v>1.4000000000000057</v>
      </c>
    </row>
    <row r="315" spans="1:16" x14ac:dyDescent="0.2">
      <c r="A315" s="12" t="s">
        <v>4</v>
      </c>
      <c r="B315" s="6">
        <v>2020</v>
      </c>
      <c r="C315" s="7">
        <v>0.22676199291256099</v>
      </c>
      <c r="D315" s="10">
        <v>0.22192340688372</v>
      </c>
      <c r="E315" s="7">
        <v>6.0843337660850497E-2</v>
      </c>
      <c r="F315" s="7">
        <v>0.14760806646416599</v>
      </c>
      <c r="G315" s="6">
        <v>7941</v>
      </c>
      <c r="H315" s="6">
        <v>204737</v>
      </c>
      <c r="I315" s="6">
        <v>730.47708465139817</v>
      </c>
      <c r="J315" s="13">
        <v>28.157894736842106</v>
      </c>
      <c r="K315" s="13">
        <v>3.263157894736842</v>
      </c>
      <c r="L315" s="14">
        <v>499</v>
      </c>
      <c r="M315" s="15">
        <v>0.12116104868913859</v>
      </c>
      <c r="N315" s="13">
        <v>144.89473684210526</v>
      </c>
      <c r="O315" s="16">
        <v>467.6</v>
      </c>
      <c r="P315" s="17">
        <v>3.7999999999999972</v>
      </c>
    </row>
    <row r="316" spans="1:16" x14ac:dyDescent="0.2">
      <c r="A316" s="12" t="s">
        <v>5</v>
      </c>
      <c r="B316" s="6">
        <v>2020</v>
      </c>
      <c r="C316" s="7">
        <v>0.17045670106104199</v>
      </c>
      <c r="D316" s="10">
        <v>1.5215866669509401E-2</v>
      </c>
      <c r="E316" s="7">
        <v>2.1028583125712302E-2</v>
      </c>
      <c r="F316" s="7">
        <v>0.17268387539226501</v>
      </c>
      <c r="G316" s="6">
        <v>6251</v>
      </c>
      <c r="H316" s="6">
        <v>144323</v>
      </c>
      <c r="I316" s="6">
        <v>1299</v>
      </c>
      <c r="J316" s="13">
        <v>56.866666666666667</v>
      </c>
      <c r="K316" s="13">
        <v>3.3333333333333335</v>
      </c>
      <c r="L316" s="14">
        <v>603</v>
      </c>
      <c r="M316" s="15">
        <v>9.0561797752808981E-2</v>
      </c>
      <c r="N316" s="13">
        <v>162.66666666666666</v>
      </c>
      <c r="O316" s="16">
        <v>390.9</v>
      </c>
      <c r="P316" s="17">
        <v>3.5999999999999943</v>
      </c>
    </row>
    <row r="317" spans="1:16" x14ac:dyDescent="0.2">
      <c r="A317" s="12" t="s">
        <v>6</v>
      </c>
      <c r="B317" s="6">
        <v>2020</v>
      </c>
      <c r="C317" s="7">
        <v>0.21300902768632099</v>
      </c>
      <c r="D317" s="10">
        <v>0.11640404461797201</v>
      </c>
      <c r="E317" s="7">
        <v>4.6053866592463397E-2</v>
      </c>
      <c r="F317" s="7">
        <v>0.18758057867125499</v>
      </c>
      <c r="G317" s="6">
        <v>14190</v>
      </c>
      <c r="H317" s="6">
        <v>210217</v>
      </c>
      <c r="I317" s="6">
        <v>873</v>
      </c>
      <c r="J317" s="13">
        <v>2.4909090909090907</v>
      </c>
      <c r="K317" s="13">
        <v>0.67272727272727273</v>
      </c>
      <c r="L317" s="14">
        <v>227</v>
      </c>
      <c r="M317" s="15">
        <v>8.9067524115755622E-2</v>
      </c>
      <c r="N317" s="13">
        <v>9.4727272727272727</v>
      </c>
      <c r="O317" s="16">
        <v>543.9</v>
      </c>
      <c r="P317" s="17">
        <v>0.20000000000000284</v>
      </c>
    </row>
    <row r="318" spans="1:16" x14ac:dyDescent="0.2">
      <c r="A318" s="12" t="s">
        <v>7</v>
      </c>
      <c r="B318" s="6">
        <v>2020</v>
      </c>
      <c r="C318" s="7">
        <v>0.14231084990177501</v>
      </c>
      <c r="D318" s="10">
        <v>9.8982356678772906E-2</v>
      </c>
      <c r="E318" s="7">
        <v>2.6424077576243599E-2</v>
      </c>
      <c r="F318" s="7">
        <v>0.15226956941202299</v>
      </c>
      <c r="G318" s="6">
        <v>6627</v>
      </c>
      <c r="H318" s="6">
        <v>130899</v>
      </c>
      <c r="I318" s="6">
        <v>939</v>
      </c>
      <c r="J318" s="13">
        <v>17.666666666666668</v>
      </c>
      <c r="K318" s="13">
        <v>3.7333333333333334</v>
      </c>
      <c r="L318" s="14">
        <v>347</v>
      </c>
      <c r="M318" s="15">
        <v>9.4444444444444442E-2</v>
      </c>
      <c r="N318" s="13">
        <v>146.46666666666667</v>
      </c>
      <c r="O318" s="16">
        <v>586.4</v>
      </c>
      <c r="P318" s="17">
        <v>0.59999999999999432</v>
      </c>
    </row>
    <row r="319" spans="1:16" x14ac:dyDescent="0.2">
      <c r="A319" s="12" t="s">
        <v>8</v>
      </c>
      <c r="B319" s="6">
        <v>2020</v>
      </c>
      <c r="C319" s="7">
        <v>0.18044919316487601</v>
      </c>
      <c r="D319" s="10">
        <v>5.0752406390831201E-2</v>
      </c>
      <c r="E319" s="7">
        <v>1.32909048195913E-2</v>
      </c>
      <c r="F319" s="7">
        <v>0.13362704121914701</v>
      </c>
      <c r="G319" s="6">
        <v>5043</v>
      </c>
      <c r="H319" s="6">
        <v>107848</v>
      </c>
      <c r="I319" s="6">
        <v>529</v>
      </c>
      <c r="J319" s="13">
        <v>9.8888888888888893</v>
      </c>
      <c r="K319" s="13">
        <v>4</v>
      </c>
      <c r="L319" s="14">
        <v>155</v>
      </c>
      <c r="M319" s="15">
        <v>9.6954314720812187E-2</v>
      </c>
      <c r="N319" s="13">
        <v>64.555555555555557</v>
      </c>
      <c r="O319" s="16">
        <v>432.7</v>
      </c>
      <c r="P319" s="17">
        <v>2.2999999999999972</v>
      </c>
    </row>
    <row r="320" spans="1:16" x14ac:dyDescent="0.2">
      <c r="A320" s="12" t="s">
        <v>9</v>
      </c>
      <c r="B320" s="6">
        <v>2020</v>
      </c>
      <c r="C320" s="7">
        <v>0.332354521471939</v>
      </c>
      <c r="D320" s="10">
        <v>0.99999783518122398</v>
      </c>
      <c r="E320" s="7">
        <v>0.77370259595942303</v>
      </c>
      <c r="F320" s="7">
        <v>0.45436751072385501</v>
      </c>
      <c r="G320" s="6">
        <v>6781</v>
      </c>
      <c r="H320" s="6">
        <v>168119</v>
      </c>
      <c r="I320" s="6">
        <v>1645</v>
      </c>
      <c r="J320" s="13">
        <v>3.0652173913043477</v>
      </c>
      <c r="K320" s="13">
        <v>2.4782608695652173</v>
      </c>
      <c r="L320" s="14">
        <v>86</v>
      </c>
      <c r="M320" s="15">
        <v>8.2872928176795577E-2</v>
      </c>
      <c r="N320" s="13">
        <v>28.152173913043477</v>
      </c>
      <c r="O320" s="16">
        <v>397.5</v>
      </c>
      <c r="P320" s="17">
        <v>0.90000000000000568</v>
      </c>
    </row>
    <row r="321" spans="1:16" x14ac:dyDescent="0.2">
      <c r="A321" s="12" t="s">
        <v>10</v>
      </c>
      <c r="B321" s="6">
        <v>2020</v>
      </c>
      <c r="C321" s="7">
        <v>0.21995213603042901</v>
      </c>
      <c r="D321" s="10">
        <v>0.31726021975681001</v>
      </c>
      <c r="E321" s="7">
        <v>0.28791406264504998</v>
      </c>
      <c r="F321" s="7">
        <v>0.23333164390879099</v>
      </c>
      <c r="G321" s="6">
        <v>491</v>
      </c>
      <c r="H321" s="6">
        <v>12917</v>
      </c>
      <c r="I321" s="6">
        <v>3021</v>
      </c>
      <c r="J321" s="13">
        <v>236.20689655172416</v>
      </c>
      <c r="K321" s="13">
        <v>17.241379310344829</v>
      </c>
      <c r="L321" s="14">
        <v>2508</v>
      </c>
      <c r="M321" s="15">
        <v>0.2046195652173913</v>
      </c>
      <c r="N321" s="13">
        <v>4875.8620689655172</v>
      </c>
      <c r="O321" s="16">
        <v>1468.8</v>
      </c>
      <c r="P321" s="17">
        <v>1.7000000000000028</v>
      </c>
    </row>
    <row r="322" spans="1:16" x14ac:dyDescent="0.2">
      <c r="A322" s="12" t="s">
        <v>11</v>
      </c>
      <c r="B322" s="6">
        <v>2020</v>
      </c>
      <c r="C322" s="7">
        <v>0.232769722725164</v>
      </c>
      <c r="D322" s="10">
        <v>0.379562922326247</v>
      </c>
      <c r="E322" s="7">
        <v>0.230499101546116</v>
      </c>
      <c r="F322" s="7">
        <v>0.28802254680751299</v>
      </c>
      <c r="G322" s="6">
        <v>4174</v>
      </c>
      <c r="H322" s="6">
        <v>158101</v>
      </c>
      <c r="I322" s="6">
        <v>900</v>
      </c>
      <c r="J322" s="13">
        <v>51.1</v>
      </c>
      <c r="K322" s="13">
        <v>9.3000000000000007</v>
      </c>
      <c r="L322" s="14">
        <v>2510</v>
      </c>
      <c r="M322" s="15">
        <v>0.15110132158590309</v>
      </c>
      <c r="N322" s="13">
        <v>994.6</v>
      </c>
      <c r="O322" s="16">
        <v>679.5</v>
      </c>
      <c r="P322" s="17">
        <v>3.7000000000000028</v>
      </c>
    </row>
    <row r="323" spans="1:16" x14ac:dyDescent="0.2">
      <c r="A323" s="12" t="s">
        <v>12</v>
      </c>
      <c r="B323" s="6">
        <v>2020</v>
      </c>
      <c r="C323" s="7">
        <v>0.23554055029621801</v>
      </c>
      <c r="D323" s="10">
        <v>0.20905652999994301</v>
      </c>
      <c r="E323" s="7">
        <v>0.13833002798945701</v>
      </c>
      <c r="F323" s="7">
        <v>0.16746073327713301</v>
      </c>
      <c r="G323" s="6">
        <v>3159</v>
      </c>
      <c r="H323" s="6">
        <v>123080</v>
      </c>
      <c r="I323" s="6">
        <v>2523</v>
      </c>
      <c r="J323" s="13">
        <v>66.2</v>
      </c>
      <c r="K323" s="13">
        <v>10.3</v>
      </c>
      <c r="L323" s="14">
        <v>2163</v>
      </c>
      <c r="M323" s="15">
        <v>0.17412103746397695</v>
      </c>
      <c r="N323" s="13">
        <v>610.6</v>
      </c>
      <c r="O323" s="16">
        <v>866.9</v>
      </c>
      <c r="P323" s="17">
        <v>3.5999999999999943</v>
      </c>
    </row>
    <row r="324" spans="1:16" x14ac:dyDescent="0.2">
      <c r="A324" s="12" t="s">
        <v>13</v>
      </c>
      <c r="B324" s="6">
        <v>2020</v>
      </c>
      <c r="C324" s="7">
        <v>0.218274115581056</v>
      </c>
      <c r="D324" s="10">
        <v>0.242230171592586</v>
      </c>
      <c r="E324" s="7">
        <v>0.18888854199765501</v>
      </c>
      <c r="F324" s="7">
        <v>0.17153183716245499</v>
      </c>
      <c r="G324" s="6">
        <v>5287</v>
      </c>
      <c r="H324" s="6">
        <v>236483</v>
      </c>
      <c r="I324" s="6">
        <v>229</v>
      </c>
      <c r="J324" s="13">
        <v>26.53846153846154</v>
      </c>
      <c r="K324" s="13">
        <v>7.3076923076923075</v>
      </c>
      <c r="L324" s="14">
        <v>1359</v>
      </c>
      <c r="M324" s="15">
        <v>0.11354748603351955</v>
      </c>
      <c r="N324" s="13">
        <v>391.30769230769232</v>
      </c>
      <c r="O324" s="16">
        <v>456.2</v>
      </c>
      <c r="P324" s="17">
        <v>3.7000000000000028</v>
      </c>
    </row>
    <row r="325" spans="1:16" x14ac:dyDescent="0.2">
      <c r="A325" s="12" t="s">
        <v>14</v>
      </c>
      <c r="B325" s="6">
        <v>2020</v>
      </c>
      <c r="C325" s="7">
        <v>0.23286863492028401</v>
      </c>
      <c r="D325" s="10">
        <v>0.19939921501623101</v>
      </c>
      <c r="E325" s="7">
        <v>8.3810824395711997E-2</v>
      </c>
      <c r="F325" s="7">
        <v>0.16462879181614301</v>
      </c>
      <c r="G325" s="6">
        <v>3779</v>
      </c>
      <c r="H325" s="6">
        <v>110118</v>
      </c>
      <c r="I325" s="6">
        <v>2326.77</v>
      </c>
      <c r="J325" s="13">
        <v>36.25</v>
      </c>
      <c r="K325" s="13">
        <v>7.583333333333333</v>
      </c>
      <c r="L325" s="14">
        <v>1411</v>
      </c>
      <c r="M325" s="15">
        <v>0.17588769611891</v>
      </c>
      <c r="N325" s="13">
        <v>606.25</v>
      </c>
      <c r="O325" s="16">
        <v>480</v>
      </c>
      <c r="P325" s="17">
        <v>3.2000000000000028</v>
      </c>
    </row>
    <row r="326" spans="1:16" x14ac:dyDescent="0.2">
      <c r="A326" s="12" t="s">
        <v>15</v>
      </c>
      <c r="B326" s="6">
        <v>2020</v>
      </c>
      <c r="C326" s="7">
        <v>0.38712034110846399</v>
      </c>
      <c r="D326" s="10">
        <v>0.29197510211484201</v>
      </c>
      <c r="E326" s="7">
        <v>0.15412862244181599</v>
      </c>
      <c r="F326" s="7">
        <v>0.26162113742391102</v>
      </c>
      <c r="G326" s="6">
        <v>4917</v>
      </c>
      <c r="H326" s="6">
        <v>210641</v>
      </c>
      <c r="I326" s="6">
        <v>1273</v>
      </c>
      <c r="J326" s="13">
        <v>21.9375</v>
      </c>
      <c r="K326" s="13">
        <v>7.5</v>
      </c>
      <c r="L326" s="14">
        <v>796</v>
      </c>
      <c r="M326" s="15">
        <v>9.8496240601503748E-2</v>
      </c>
      <c r="N326" s="13">
        <v>241.5</v>
      </c>
      <c r="O326" s="16">
        <v>444.6</v>
      </c>
      <c r="P326" s="17">
        <v>3.7999999999999972</v>
      </c>
    </row>
    <row r="327" spans="1:16" x14ac:dyDescent="0.2">
      <c r="A327" s="12" t="s">
        <v>16</v>
      </c>
      <c r="B327" s="6">
        <v>2020</v>
      </c>
      <c r="C327" s="7">
        <v>0.31144396735235902</v>
      </c>
      <c r="D327" s="10">
        <v>0.22541409722941699</v>
      </c>
      <c r="E327" s="7">
        <v>0.12318841327855901</v>
      </c>
      <c r="F327" s="7">
        <v>0.12194539485388101</v>
      </c>
      <c r="G327" s="6">
        <v>6924</v>
      </c>
      <c r="H327" s="6">
        <v>286814</v>
      </c>
      <c r="I327" s="6">
        <v>3234</v>
      </c>
      <c r="J327" s="13">
        <v>31.266666666666666</v>
      </c>
      <c r="K327" s="13">
        <v>11</v>
      </c>
      <c r="L327" s="14">
        <v>1627</v>
      </c>
      <c r="M327" s="15">
        <v>0.11775147928994084</v>
      </c>
      <c r="N327" s="13">
        <v>386.86666666666667</v>
      </c>
      <c r="O327" s="16">
        <v>779.4</v>
      </c>
      <c r="P327" s="17">
        <v>3.5</v>
      </c>
    </row>
    <row r="328" spans="1:16" x14ac:dyDescent="0.2">
      <c r="A328" s="12" t="s">
        <v>17</v>
      </c>
      <c r="B328" s="6">
        <v>2020</v>
      </c>
      <c r="C328" s="7">
        <v>0.25328145410984398</v>
      </c>
      <c r="D328" s="10">
        <v>0.13527298595189799</v>
      </c>
      <c r="E328" s="7">
        <v>0.12570006417638599</v>
      </c>
      <c r="F328" s="7">
        <v>0.10389553534078</v>
      </c>
      <c r="G328" s="6">
        <v>6519</v>
      </c>
      <c r="H328" s="6">
        <v>270271</v>
      </c>
      <c r="I328" s="6">
        <v>1801</v>
      </c>
      <c r="J328" s="13">
        <v>37.875</v>
      </c>
      <c r="K328" s="13">
        <v>6.4375</v>
      </c>
      <c r="L328" s="14">
        <v>1184</v>
      </c>
      <c r="M328" s="15">
        <v>8.1093855503038478E-2</v>
      </c>
      <c r="N328" s="13">
        <v>440.4375</v>
      </c>
      <c r="O328" s="16">
        <v>353.9</v>
      </c>
      <c r="P328" s="17">
        <v>1.0999999999999943</v>
      </c>
    </row>
    <row r="329" spans="1:16" x14ac:dyDescent="0.2">
      <c r="A329" s="12" t="s">
        <v>18</v>
      </c>
      <c r="B329" s="6">
        <v>2020</v>
      </c>
      <c r="C329" s="7">
        <v>0.234293130242613</v>
      </c>
      <c r="D329" s="10">
        <v>0.16841372202280899</v>
      </c>
      <c r="E329" s="7">
        <v>0.14760259976732201</v>
      </c>
      <c r="F329" s="7">
        <v>0.24766802756541201</v>
      </c>
      <c r="G329" s="6">
        <v>5185</v>
      </c>
      <c r="H329" s="6">
        <v>289612</v>
      </c>
      <c r="I329" s="6">
        <v>788.40369999999996</v>
      </c>
      <c r="J329" s="13">
        <v>19.944444444444443</v>
      </c>
      <c r="K329" s="13">
        <v>4.3888888888888893</v>
      </c>
      <c r="L329" s="14">
        <v>1421</v>
      </c>
      <c r="M329" s="15">
        <v>0.10342612419700213</v>
      </c>
      <c r="N329" s="13">
        <v>287.22222222222223</v>
      </c>
      <c r="O329" s="16">
        <v>422.7</v>
      </c>
      <c r="P329" s="17">
        <v>-5.4000000000000057</v>
      </c>
    </row>
    <row r="330" spans="1:16" x14ac:dyDescent="0.2">
      <c r="A330" s="12" t="s">
        <v>19</v>
      </c>
      <c r="B330" s="6">
        <v>2020</v>
      </c>
      <c r="C330" s="7">
        <v>0.506043958944559</v>
      </c>
      <c r="D330" s="10">
        <v>0.112096544374579</v>
      </c>
      <c r="E330" s="7">
        <v>0.35436791541047602</v>
      </c>
      <c r="F330" s="7">
        <v>0.25457154794789</v>
      </c>
      <c r="G330" s="6">
        <v>5646</v>
      </c>
      <c r="H330" s="6">
        <v>241138</v>
      </c>
      <c r="I330" s="6">
        <v>1136</v>
      </c>
      <c r="J330" s="13">
        <v>20.333333333333332</v>
      </c>
      <c r="K330" s="13">
        <v>6.0952380952380949</v>
      </c>
      <c r="L330" s="14">
        <v>1493</v>
      </c>
      <c r="M330" s="15">
        <v>0.13520871143375682</v>
      </c>
      <c r="N330" s="13">
        <v>343.66666666666669</v>
      </c>
      <c r="O330" s="16">
        <v>726.1</v>
      </c>
      <c r="P330" s="17">
        <v>3.7999999999999972</v>
      </c>
    </row>
    <row r="331" spans="1:16" x14ac:dyDescent="0.2">
      <c r="A331" s="12" t="s">
        <v>20</v>
      </c>
      <c r="B331" s="6">
        <v>2020</v>
      </c>
      <c r="C331" s="7">
        <v>0.187510475354048</v>
      </c>
      <c r="D331" s="10">
        <v>5.6127631014195198E-2</v>
      </c>
      <c r="E331" s="7">
        <v>5.3109963584497502E-2</v>
      </c>
      <c r="F331" s="7">
        <v>0.136988431135394</v>
      </c>
      <c r="G331" s="6">
        <v>4871</v>
      </c>
      <c r="H331" s="6">
        <v>221873</v>
      </c>
      <c r="I331" s="6">
        <v>8878</v>
      </c>
      <c r="J331" s="13">
        <v>20.222222222222221</v>
      </c>
      <c r="K331" s="13">
        <v>3.1111111111111112</v>
      </c>
      <c r="L331" s="14">
        <v>4868</v>
      </c>
      <c r="M331" s="15">
        <v>0.14222444222444222</v>
      </c>
      <c r="N331" s="13">
        <v>486.05555555555554</v>
      </c>
      <c r="O331" s="16">
        <v>779.5</v>
      </c>
      <c r="P331" s="17">
        <v>2.2999999999999972</v>
      </c>
    </row>
    <row r="332" spans="1:16" x14ac:dyDescent="0.2">
      <c r="A332" s="12" t="s">
        <v>21</v>
      </c>
      <c r="B332" s="6">
        <v>2020</v>
      </c>
      <c r="C332" s="7">
        <v>0.15790889646866299</v>
      </c>
      <c r="D332" s="10">
        <v>0.176998738331718</v>
      </c>
      <c r="E332" s="7">
        <v>0.105223677647467</v>
      </c>
      <c r="F332" s="7">
        <v>0.135956077284697</v>
      </c>
      <c r="G332" s="6">
        <v>5206</v>
      </c>
      <c r="H332" s="6">
        <v>131642</v>
      </c>
      <c r="I332" s="6">
        <v>1808</v>
      </c>
      <c r="J332" s="13">
        <v>9.1739130434782616</v>
      </c>
      <c r="K332" s="13">
        <v>1.826086956521739</v>
      </c>
      <c r="L332" s="14">
        <v>531</v>
      </c>
      <c r="M332" s="15">
        <v>9.5494367959949936E-2</v>
      </c>
      <c r="N332" s="13">
        <v>117.26086956521739</v>
      </c>
      <c r="O332" s="16">
        <v>352.9</v>
      </c>
      <c r="P332" s="17">
        <v>3.7000000000000028</v>
      </c>
    </row>
    <row r="333" spans="1:16" x14ac:dyDescent="0.2">
      <c r="A333" s="12" t="s">
        <v>22</v>
      </c>
      <c r="B333" s="6">
        <v>2020</v>
      </c>
      <c r="C333" s="7">
        <v>0.25898453809149702</v>
      </c>
      <c r="D333" s="10">
        <v>0.157748685302355</v>
      </c>
      <c r="E333" s="7">
        <v>0.14441024476609499</v>
      </c>
      <c r="F333" s="7">
        <v>0.22153200218189201</v>
      </c>
      <c r="G333" s="6">
        <v>1033</v>
      </c>
      <c r="H333" s="6">
        <v>40163</v>
      </c>
      <c r="I333" s="6">
        <v>1801</v>
      </c>
      <c r="J333" s="13">
        <v>32.352941176470587</v>
      </c>
      <c r="K333" s="13">
        <v>4.7058823529411766</v>
      </c>
      <c r="L333" s="14">
        <v>98</v>
      </c>
      <c r="M333" s="15">
        <v>0.30959302325581395</v>
      </c>
      <c r="N333" s="13">
        <v>127.64705882352942</v>
      </c>
      <c r="O333" s="16">
        <v>353.4</v>
      </c>
      <c r="P333" s="17">
        <v>3.5</v>
      </c>
    </row>
    <row r="334" spans="1:16" x14ac:dyDescent="0.2">
      <c r="A334" s="12" t="s">
        <v>23</v>
      </c>
      <c r="B334" s="6">
        <v>2020</v>
      </c>
      <c r="C334" s="7">
        <v>0.39161928417214098</v>
      </c>
      <c r="D334" s="10">
        <v>6.7093424054961895E-2</v>
      </c>
      <c r="E334" s="7">
        <v>0.126195764140277</v>
      </c>
      <c r="F334" s="7">
        <v>0.174687896395361</v>
      </c>
      <c r="G334" s="6">
        <v>2356</v>
      </c>
      <c r="H334" s="6">
        <v>180796</v>
      </c>
      <c r="I334" s="6">
        <v>2593.2800000000002</v>
      </c>
      <c r="J334" s="13">
        <v>19.927095990279465</v>
      </c>
      <c r="K334" s="13">
        <v>5.5893074119076545</v>
      </c>
      <c r="L334" s="14">
        <v>1181</v>
      </c>
      <c r="M334" s="15">
        <v>0.15018726591760301</v>
      </c>
      <c r="N334" s="13">
        <v>417.37545565006076</v>
      </c>
      <c r="O334" s="16">
        <v>635.5</v>
      </c>
      <c r="P334" s="17">
        <v>3.9000000000000057</v>
      </c>
    </row>
    <row r="335" spans="1:16" x14ac:dyDescent="0.2">
      <c r="A335" s="12" t="s">
        <v>24</v>
      </c>
      <c r="B335" s="6">
        <v>2020</v>
      </c>
      <c r="C335" s="7">
        <v>0.24516038678061799</v>
      </c>
      <c r="D335" s="10">
        <v>0.13349622491869501</v>
      </c>
      <c r="E335" s="7">
        <v>6.0522448610895001E-2</v>
      </c>
      <c r="F335" s="7">
        <v>0.145454176078196</v>
      </c>
      <c r="G335" s="6">
        <v>5312</v>
      </c>
      <c r="H335" s="6">
        <v>394371</v>
      </c>
      <c r="I335" s="6">
        <v>4316</v>
      </c>
      <c r="J335" s="13">
        <v>10.625</v>
      </c>
      <c r="K335" s="13">
        <v>2.1875</v>
      </c>
      <c r="L335" s="14">
        <v>1795</v>
      </c>
      <c r="M335" s="15">
        <v>0.10826719576719576</v>
      </c>
      <c r="N335" s="13">
        <v>104.95833333333333</v>
      </c>
      <c r="O335" s="16">
        <v>478.7</v>
      </c>
      <c r="P335" s="17">
        <v>3.7999999999999972</v>
      </c>
    </row>
    <row r="336" spans="1:16" x14ac:dyDescent="0.2">
      <c r="A336" s="12" t="s">
        <v>25</v>
      </c>
      <c r="B336" s="6">
        <v>2020</v>
      </c>
      <c r="C336" s="7">
        <v>0.213698885194639</v>
      </c>
      <c r="D336" s="10">
        <v>5.7710479217016601E-2</v>
      </c>
      <c r="E336" s="7">
        <v>5.9761067837406999E-2</v>
      </c>
      <c r="F336" s="7">
        <v>0.15816844020314</v>
      </c>
      <c r="G336" s="6">
        <v>3873</v>
      </c>
      <c r="H336" s="6">
        <v>206693</v>
      </c>
      <c r="I336" s="6">
        <v>2253.16</v>
      </c>
      <c r="J336" s="13">
        <v>16.882352941176471</v>
      </c>
      <c r="K336" s="13">
        <v>4.7647058823529411</v>
      </c>
      <c r="L336" s="14">
        <v>645</v>
      </c>
      <c r="M336" s="15">
        <v>9.1089108910891087E-2</v>
      </c>
      <c r="N336" s="13">
        <v>139.11764705882354</v>
      </c>
      <c r="O336" s="16">
        <v>365.6</v>
      </c>
      <c r="P336" s="17">
        <v>4.5</v>
      </c>
    </row>
    <row r="337" spans="1:16" x14ac:dyDescent="0.2">
      <c r="A337" s="12" t="s">
        <v>26</v>
      </c>
      <c r="B337" s="6">
        <v>2020</v>
      </c>
      <c r="C337" s="7">
        <v>6.9895890737537297E-2</v>
      </c>
      <c r="D337" s="10">
        <v>3.36718585393941E-3</v>
      </c>
      <c r="E337" s="7">
        <v>1.0320266483553E-2</v>
      </c>
      <c r="F337" s="7">
        <v>0.103829570462855</v>
      </c>
      <c r="G337" s="6">
        <v>4220</v>
      </c>
      <c r="H337" s="6">
        <v>292479</v>
      </c>
      <c r="I337" s="6">
        <v>956.5</v>
      </c>
      <c r="J337" s="13">
        <v>9.4473684210526319</v>
      </c>
      <c r="K337" s="13">
        <v>1.868421052631579</v>
      </c>
      <c r="L337" s="14">
        <v>770</v>
      </c>
      <c r="M337" s="15">
        <v>9.584954604409858E-2</v>
      </c>
      <c r="N337" s="13">
        <v>61.368421052631582</v>
      </c>
      <c r="O337" s="16">
        <v>418.7</v>
      </c>
      <c r="P337" s="17">
        <v>4</v>
      </c>
    </row>
    <row r="338" spans="1:16" x14ac:dyDescent="0.2">
      <c r="A338" s="12" t="s">
        <v>27</v>
      </c>
      <c r="B338" s="6">
        <v>2020</v>
      </c>
      <c r="C338" s="7">
        <v>0.202873429003157</v>
      </c>
      <c r="D338" s="10">
        <v>0.14119630582833401</v>
      </c>
      <c r="E338" s="7">
        <v>0.121336614671128</v>
      </c>
      <c r="F338" s="7">
        <v>0.15182719236949199</v>
      </c>
      <c r="G338" s="6">
        <v>785</v>
      </c>
      <c r="H338" s="6">
        <v>118238</v>
      </c>
      <c r="I338" s="6">
        <v>390.96</v>
      </c>
      <c r="J338" s="13">
        <v>1.675</v>
      </c>
      <c r="K338" s="13">
        <v>0.16666666666666666</v>
      </c>
      <c r="L338" s="14">
        <v>17</v>
      </c>
      <c r="M338" s="15">
        <v>9.4565217391304343E-2</v>
      </c>
      <c r="N338" s="13">
        <v>1.2916666666666667</v>
      </c>
      <c r="O338" s="16">
        <v>158.5</v>
      </c>
      <c r="P338" s="17">
        <v>7.7999999999999972</v>
      </c>
    </row>
    <row r="339" spans="1:16" x14ac:dyDescent="0.2">
      <c r="A339" s="12" t="s">
        <v>28</v>
      </c>
      <c r="B339" s="6">
        <v>2020</v>
      </c>
      <c r="C339" s="7">
        <v>0.11480245007329</v>
      </c>
      <c r="D339" s="10">
        <v>4.5608858553032802E-2</v>
      </c>
      <c r="E339" s="7">
        <v>3.08221615946704E-2</v>
      </c>
      <c r="F339" s="7">
        <v>0.15633961766141999</v>
      </c>
      <c r="G339" s="6">
        <v>5589</v>
      </c>
      <c r="H339" s="6">
        <v>180660</v>
      </c>
      <c r="I339" s="6">
        <v>996</v>
      </c>
      <c r="J339" s="13">
        <v>21.789473684210527</v>
      </c>
      <c r="K339" s="13">
        <v>4.4210526315789478</v>
      </c>
      <c r="L339" s="14">
        <v>1419</v>
      </c>
      <c r="M339" s="15">
        <v>0.10521885521885523</v>
      </c>
      <c r="N339" s="13">
        <v>246.68421052631578</v>
      </c>
      <c r="O339" s="16">
        <v>435.2</v>
      </c>
      <c r="P339" s="17">
        <v>2.0999999999999943</v>
      </c>
    </row>
    <row r="340" spans="1:16" x14ac:dyDescent="0.2">
      <c r="A340" s="12" t="s">
        <v>29</v>
      </c>
      <c r="B340" s="6">
        <v>2020</v>
      </c>
      <c r="C340" s="7">
        <v>7.1414127627399807E-2</v>
      </c>
      <c r="D340" s="10">
        <v>8.6337652994234893E-3</v>
      </c>
      <c r="E340" s="7">
        <v>3.1930969021654299E-3</v>
      </c>
      <c r="F340" s="7">
        <v>0.142712367374115</v>
      </c>
      <c r="G340" s="6">
        <v>5113</v>
      </c>
      <c r="H340" s="6">
        <v>155957</v>
      </c>
      <c r="I340" s="6">
        <v>144</v>
      </c>
      <c r="J340" s="13">
        <v>7.2307692307692308</v>
      </c>
      <c r="K340" s="13">
        <v>1.5641025641025641</v>
      </c>
      <c r="L340" s="14">
        <v>368</v>
      </c>
      <c r="M340" s="15">
        <v>8.8564476885644769E-2</v>
      </c>
      <c r="N340" s="13">
        <v>27.333333333333332</v>
      </c>
      <c r="O340" s="16">
        <v>416.5</v>
      </c>
      <c r="P340" s="17">
        <v>3.7999999999999972</v>
      </c>
    </row>
    <row r="341" spans="1:16" x14ac:dyDescent="0.2">
      <c r="A341" s="12" t="s">
        <v>30</v>
      </c>
      <c r="B341" s="6">
        <v>2020</v>
      </c>
      <c r="C341" s="7">
        <v>8.9374550196107294E-2</v>
      </c>
      <c r="D341" s="10">
        <v>8.4594270384695094E-2</v>
      </c>
      <c r="E341" s="7">
        <v>1.58874906307107E-2</v>
      </c>
      <c r="F341" s="7">
        <v>0.160587397898414</v>
      </c>
      <c r="G341" s="6">
        <v>2975</v>
      </c>
      <c r="H341" s="6">
        <v>85131</v>
      </c>
      <c r="I341" s="6">
        <v>675</v>
      </c>
      <c r="J341" s="13">
        <v>2.2361111111111112</v>
      </c>
      <c r="K341" s="13">
        <v>0.3611111111111111</v>
      </c>
      <c r="L341" s="14">
        <v>56</v>
      </c>
      <c r="M341" s="15">
        <v>6.7213114754098358E-2</v>
      </c>
      <c r="N341" s="13">
        <v>3.5833333333333335</v>
      </c>
      <c r="O341" s="16">
        <v>416.3</v>
      </c>
      <c r="P341" s="17">
        <v>1.5</v>
      </c>
    </row>
    <row r="342" spans="1:16" x14ac:dyDescent="0.2">
      <c r="A342" s="12" t="s">
        <v>31</v>
      </c>
      <c r="B342" s="6">
        <v>2020</v>
      </c>
      <c r="C342" s="7">
        <v>0.18569772861174</v>
      </c>
      <c r="D342" s="10">
        <v>7.1672416919331301E-3</v>
      </c>
      <c r="E342" s="7">
        <v>1.9241349560201501E-2</v>
      </c>
      <c r="F342" s="7">
        <v>0.118640310746841</v>
      </c>
      <c r="G342" s="6">
        <v>1663</v>
      </c>
      <c r="H342" s="6">
        <v>36901</v>
      </c>
      <c r="I342" s="6">
        <v>347.7</v>
      </c>
      <c r="J342" s="13">
        <v>13.181818181818182</v>
      </c>
      <c r="K342" s="13">
        <v>2.7272727272727275</v>
      </c>
      <c r="L342" s="14">
        <v>59</v>
      </c>
      <c r="M342" s="15">
        <v>8.9041095890410954E-2</v>
      </c>
      <c r="N342" s="13">
        <v>44.242424242424242</v>
      </c>
      <c r="O342" s="16">
        <v>428.9</v>
      </c>
      <c r="P342" s="17">
        <v>3.9000000000000057</v>
      </c>
    </row>
    <row r="343" spans="1:16" x14ac:dyDescent="0.2">
      <c r="A343" s="12" t="s">
        <v>32</v>
      </c>
      <c r="B343" s="6">
        <v>2020</v>
      </c>
      <c r="G343" s="6">
        <v>7831</v>
      </c>
      <c r="H343" s="6">
        <v>209220</v>
      </c>
      <c r="I343" s="6">
        <v>1894</v>
      </c>
      <c r="J343" s="13">
        <v>1.9624999999999999</v>
      </c>
      <c r="K343" s="13">
        <v>0.32500000000000001</v>
      </c>
      <c r="L343" s="14">
        <v>181</v>
      </c>
      <c r="M343" s="15">
        <v>9.1506849315068486E-2</v>
      </c>
      <c r="N343" s="13">
        <v>8.7312499999999993</v>
      </c>
      <c r="O343" s="16">
        <v>296.7</v>
      </c>
      <c r="P343" s="17">
        <v>3.4000000000000057</v>
      </c>
    </row>
  </sheetData>
  <autoFilter ref="A1:P343" xr:uid="{A377F464-CDFF-4497-93C2-9980D8CA73EE}"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基础数据</vt:lpstr>
      <vt:lpstr>影响因素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pull18@lzu.edu.cn</cp:lastModifiedBy>
  <dcterms:created xsi:type="dcterms:W3CDTF">2015-06-05T18:19:34Z</dcterms:created>
  <dcterms:modified xsi:type="dcterms:W3CDTF">2025-01-17T14:48:50Z</dcterms:modified>
</cp:coreProperties>
</file>