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C:\Users\86136\Desktop\桌面1227\nature geoscience submit\Manuscript\"/>
    </mc:Choice>
  </mc:AlternateContent>
  <xr:revisionPtr revIDLastSave="0" documentId="13_ncr:1_{1DC39B01-4A89-4917-9BF1-143069B8258A}" xr6:coauthVersionLast="47" xr6:coauthVersionMax="47" xr10:uidLastSave="{00000000-0000-0000-0000-000000000000}"/>
  <bookViews>
    <workbookView xWindow="-90" yWindow="-90" windowWidth="19380" windowHeight="10260" tabRatio="862" xr2:uid="{F4F78E6E-94CD-4A26-A08C-9E7664329AC1}"/>
  </bookViews>
  <sheets>
    <sheet name="Index" sheetId="1" r:id="rId1"/>
    <sheet name="Data S1" sheetId="3" r:id="rId2"/>
    <sheet name="Data S2" sheetId="4" r:id="rId3"/>
    <sheet name="Data S3" sheetId="5" r:id="rId4"/>
    <sheet name="Data S4" sheetId="6" r:id="rId5"/>
    <sheet name="Data S5" sheetId="7" r:id="rId6"/>
    <sheet name="Data S6" sheetId="8" r:id="rId7"/>
    <sheet name="Data S7" sheetId="9" r:id="rId8"/>
    <sheet name="Data S8" sheetId="10" r:id="rId9"/>
    <sheet name="Data S9" sheetId="11" r:id="rId10"/>
    <sheet name="Data S10" sheetId="12" r:id="rId11"/>
    <sheet name="Data S11" sheetId="13" r:id="rId12"/>
    <sheet name="Data S12" sheetId="14" r:id="rId13"/>
    <sheet name="Data S13" sheetId="15" r:id="rId14"/>
    <sheet name="Data S14" sheetId="16" r:id="rId15"/>
    <sheet name="Data S15" sheetId="50" r:id="rId16"/>
    <sheet name="Data S16" sheetId="52" r:id="rId17"/>
    <sheet name="Data S17" sheetId="49" r:id="rId18"/>
    <sheet name="Data S18" sheetId="20" r:id="rId19"/>
    <sheet name="Data S19" sheetId="21" r:id="rId20"/>
    <sheet name="Data S20" sheetId="22" r:id="rId21"/>
    <sheet name="Data S21" sheetId="23" r:id="rId22"/>
    <sheet name="Data S22" sheetId="25" r:id="rId23"/>
    <sheet name="Data S23" sheetId="26" r:id="rId24"/>
    <sheet name="Data S24" sheetId="30" r:id="rId25"/>
    <sheet name="Data S25" sheetId="27" r:id="rId26"/>
    <sheet name="Data S26" sheetId="28" r:id="rId27"/>
    <sheet name="Data S27" sheetId="29" r:id="rId28"/>
    <sheet name="Data S28" sheetId="31" r:id="rId29"/>
    <sheet name="Data S29" sheetId="32" r:id="rId30"/>
    <sheet name="Data S30" sheetId="33" r:id="rId31"/>
    <sheet name="Data S31" sheetId="34" r:id="rId32"/>
    <sheet name="Data S32" sheetId="24" r:id="rId33"/>
    <sheet name="Data S33" sheetId="35" r:id="rId34"/>
    <sheet name="Data S34" sheetId="61" r:id="rId35"/>
    <sheet name="Data S35" sheetId="37" r:id="rId36"/>
    <sheet name="Data S36" sheetId="39" r:id="rId37"/>
    <sheet name="Data S37" sheetId="40" r:id="rId38"/>
    <sheet name="Data S38" sheetId="54" r:id="rId39"/>
    <sheet name="Data S39" sheetId="43" r:id="rId40"/>
    <sheet name="Data S40" sheetId="44" r:id="rId41"/>
    <sheet name="Data S41" sheetId="45" r:id="rId42"/>
  </sheets>
  <definedNames>
    <definedName name="CKD_TREATMENT" localSheetId="33">'Data S33'!$A$4:$G$14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97" i="45" l="1"/>
  <c r="AB97" i="45"/>
  <c r="C97" i="40"/>
  <c r="D97" i="40"/>
  <c r="E97" i="40"/>
  <c r="B97" i="40"/>
  <c r="F7" i="40"/>
  <c r="F8" i="40"/>
  <c r="F97" i="40" s="1"/>
  <c r="F9" i="40"/>
  <c r="F10" i="40"/>
  <c r="F11" i="40"/>
  <c r="F12" i="40"/>
  <c r="F13" i="40"/>
  <c r="F14" i="40"/>
  <c r="F15" i="40"/>
  <c r="F16" i="40"/>
  <c r="F17" i="40"/>
  <c r="F18" i="40"/>
  <c r="F19" i="40"/>
  <c r="F20" i="40"/>
  <c r="F21" i="40"/>
  <c r="F22" i="40"/>
  <c r="F23" i="40"/>
  <c r="F24" i="40"/>
  <c r="F25" i="40"/>
  <c r="F26" i="40"/>
  <c r="F27" i="40"/>
  <c r="F28" i="40"/>
  <c r="F29" i="40"/>
  <c r="F30" i="40"/>
  <c r="F31" i="40"/>
  <c r="F32" i="40"/>
  <c r="F33" i="40"/>
  <c r="F34" i="40"/>
  <c r="F35" i="40"/>
  <c r="F36" i="40"/>
  <c r="F37" i="40"/>
  <c r="F38" i="40"/>
  <c r="F39" i="40"/>
  <c r="F40" i="40"/>
  <c r="F41" i="40"/>
  <c r="F42" i="40"/>
  <c r="F43" i="40"/>
  <c r="F44" i="40"/>
  <c r="F45" i="40"/>
  <c r="F46" i="40"/>
  <c r="F47" i="40"/>
  <c r="F48" i="40"/>
  <c r="F49" i="40"/>
  <c r="F50" i="40"/>
  <c r="F51" i="40"/>
  <c r="F52" i="40"/>
  <c r="F53" i="40"/>
  <c r="F54" i="40"/>
  <c r="F55" i="40"/>
  <c r="F56" i="40"/>
  <c r="F57" i="40"/>
  <c r="F58" i="40"/>
  <c r="F59" i="40"/>
  <c r="F60" i="40"/>
  <c r="F61" i="40"/>
  <c r="F62" i="40"/>
  <c r="F63" i="40"/>
  <c r="F64" i="40"/>
  <c r="F65" i="40"/>
  <c r="F66" i="40"/>
  <c r="F67" i="40"/>
  <c r="F68" i="40"/>
  <c r="F69" i="40"/>
  <c r="F70" i="40"/>
  <c r="F71" i="40"/>
  <c r="F72" i="40"/>
  <c r="F73" i="40"/>
  <c r="F74" i="40"/>
  <c r="F75" i="40"/>
  <c r="F76" i="40"/>
  <c r="F77" i="40"/>
  <c r="F78" i="40"/>
  <c r="F79" i="40"/>
  <c r="F80" i="40"/>
  <c r="F81" i="40"/>
  <c r="F82" i="40"/>
  <c r="F83" i="40"/>
  <c r="F84" i="40"/>
  <c r="F85" i="40"/>
  <c r="F86" i="40"/>
  <c r="F87" i="40"/>
  <c r="F88" i="40"/>
  <c r="F89" i="40"/>
  <c r="F90" i="40"/>
  <c r="F91" i="40"/>
  <c r="F92" i="40"/>
  <c r="F93" i="40"/>
  <c r="F94" i="40"/>
  <c r="F95" i="40"/>
  <c r="F96" i="40"/>
  <c r="F6" i="40"/>
  <c r="R5" i="39"/>
  <c r="R6" i="39"/>
  <c r="R7" i="39"/>
  <c r="R8" i="39"/>
  <c r="R9" i="39"/>
  <c r="R10" i="39"/>
  <c r="R11" i="39"/>
  <c r="R12" i="39"/>
  <c r="R13" i="39"/>
  <c r="R14" i="39"/>
  <c r="R15" i="39"/>
  <c r="R16" i="39"/>
  <c r="R17" i="39"/>
  <c r="R18" i="39"/>
  <c r="R19" i="39"/>
  <c r="R20" i="39"/>
  <c r="R21" i="39"/>
  <c r="R22" i="39"/>
  <c r="R23" i="39"/>
  <c r="R24" i="39"/>
  <c r="R25" i="39"/>
  <c r="R26" i="39"/>
  <c r="R27" i="39"/>
  <c r="R28" i="39"/>
  <c r="R29" i="39"/>
  <c r="R30" i="39"/>
  <c r="R31" i="39"/>
  <c r="R32" i="39"/>
  <c r="R33" i="39"/>
  <c r="R34" i="39"/>
  <c r="R35" i="39"/>
  <c r="R36" i="39"/>
  <c r="R37" i="39"/>
  <c r="R38" i="39"/>
  <c r="R39" i="39"/>
  <c r="R40" i="39"/>
  <c r="R41" i="39"/>
  <c r="R42" i="39"/>
  <c r="R43" i="39"/>
  <c r="R44" i="39"/>
  <c r="R45" i="39"/>
  <c r="R46" i="39"/>
  <c r="R47" i="39"/>
  <c r="R48" i="39"/>
  <c r="R49" i="39"/>
  <c r="R50" i="39"/>
  <c r="R51" i="39"/>
  <c r="R52" i="39"/>
  <c r="R53" i="39"/>
  <c r="R54" i="39"/>
  <c r="R55" i="39"/>
  <c r="R56" i="39"/>
  <c r="R57" i="39"/>
  <c r="R58" i="39"/>
  <c r="R59" i="39"/>
  <c r="R60" i="39"/>
  <c r="R61" i="39"/>
  <c r="R62" i="39"/>
  <c r="R63" i="39"/>
  <c r="R64" i="39"/>
  <c r="R65" i="39"/>
  <c r="R66" i="39"/>
  <c r="R67" i="39"/>
  <c r="R68" i="39"/>
  <c r="R69" i="39"/>
  <c r="R70" i="39"/>
  <c r="R71" i="39"/>
  <c r="R72" i="39"/>
  <c r="R73" i="39"/>
  <c r="R74" i="39"/>
  <c r="R75" i="39"/>
  <c r="R76" i="39"/>
  <c r="R77" i="39"/>
  <c r="R78" i="39"/>
  <c r="R79" i="39"/>
  <c r="R80" i="39"/>
  <c r="R81" i="39"/>
  <c r="R82" i="39"/>
  <c r="R83" i="39"/>
  <c r="R84" i="39"/>
  <c r="R85" i="39"/>
  <c r="R86" i="39"/>
  <c r="R87" i="39"/>
  <c r="R88" i="39"/>
  <c r="R89" i="39"/>
  <c r="R90" i="39"/>
  <c r="R91" i="39"/>
  <c r="R92" i="39"/>
  <c r="R93" i="39"/>
  <c r="R94" i="39"/>
  <c r="R4" i="39"/>
  <c r="CF25" i="12" l="1"/>
  <c r="CN5" i="11"/>
  <c r="B6" i="15"/>
  <c r="C103" i="29" l="1"/>
  <c r="T14" i="11" l="1"/>
  <c r="CK5" i="11"/>
  <c r="W14" i="11"/>
  <c r="H14" i="35" l="1"/>
  <c r="I14" i="35" s="1"/>
  <c r="H13" i="35"/>
  <c r="I13" i="35" s="1"/>
  <c r="H12" i="35"/>
  <c r="I12" i="35" s="1"/>
  <c r="H11" i="35"/>
  <c r="I11" i="35" s="1"/>
  <c r="H10" i="35"/>
  <c r="I10" i="35" s="1"/>
  <c r="H9" i="35"/>
  <c r="I9" i="35" s="1"/>
  <c r="H8" i="35"/>
  <c r="I8" i="35" s="1"/>
  <c r="H7" i="35"/>
  <c r="I7" i="35" s="1"/>
  <c r="H6" i="35"/>
  <c r="I6" i="35" s="1"/>
  <c r="H4" i="35"/>
  <c r="I4" i="35" s="1"/>
  <c r="G20" i="34"/>
  <c r="F20" i="34"/>
  <c r="E20" i="34"/>
  <c r="G19" i="34"/>
  <c r="F19" i="34"/>
  <c r="E19" i="34"/>
  <c r="G18" i="34"/>
  <c r="F18" i="34"/>
  <c r="E18" i="34"/>
  <c r="G17" i="34"/>
  <c r="F17" i="34"/>
  <c r="E17" i="34"/>
  <c r="G16" i="34"/>
  <c r="F16" i="34"/>
  <c r="E16" i="34"/>
  <c r="G15" i="34"/>
  <c r="F15" i="34"/>
  <c r="E15" i="34"/>
  <c r="G14" i="34"/>
  <c r="F14" i="34"/>
  <c r="E14" i="34"/>
  <c r="G13" i="34"/>
  <c r="F13" i="34"/>
  <c r="E13" i="34"/>
  <c r="G12" i="34"/>
  <c r="F12" i="34"/>
  <c r="E12" i="34"/>
  <c r="G11" i="34"/>
  <c r="F11" i="34"/>
  <c r="E11" i="34"/>
  <c r="G10" i="34"/>
  <c r="F10" i="34"/>
  <c r="E10" i="34"/>
  <c r="G9" i="34"/>
  <c r="F9" i="34"/>
  <c r="E9" i="34"/>
  <c r="G8" i="34"/>
  <c r="F8" i="34"/>
  <c r="E8" i="34"/>
  <c r="G7" i="34"/>
  <c r="F7" i="34"/>
  <c r="E7" i="34"/>
  <c r="G6" i="34"/>
  <c r="G21" i="34" s="1"/>
  <c r="F6" i="34"/>
  <c r="F21" i="34" s="1"/>
  <c r="E6" i="34"/>
  <c r="E21" i="34" s="1"/>
  <c r="DF5" i="34"/>
  <c r="DE5" i="34"/>
  <c r="DD5" i="34"/>
  <c r="G5" i="34"/>
  <c r="G22" i="34" s="1"/>
  <c r="F5" i="34"/>
  <c r="F22" i="34" s="1"/>
  <c r="E5" i="34"/>
  <c r="E324" i="33"/>
  <c r="E323" i="33"/>
  <c r="E322" i="33"/>
  <c r="E321" i="33"/>
  <c r="E320" i="33"/>
  <c r="E319" i="33"/>
  <c r="E318" i="33"/>
  <c r="E317" i="33"/>
  <c r="E316" i="33"/>
  <c r="E315" i="33"/>
  <c r="E314" i="33"/>
  <c r="E313" i="33"/>
  <c r="E312" i="33"/>
  <c r="E311" i="33"/>
  <c r="E310" i="33"/>
  <c r="F306" i="33"/>
  <c r="F305" i="33"/>
  <c r="F304" i="33"/>
  <c r="F303" i="33"/>
  <c r="F302" i="33"/>
  <c r="F301" i="33"/>
  <c r="F300" i="33"/>
  <c r="F299" i="33"/>
  <c r="F298" i="33"/>
  <c r="F297" i="33"/>
  <c r="F296" i="33"/>
  <c r="F295" i="33"/>
  <c r="F291" i="33"/>
  <c r="F290" i="33"/>
  <c r="F289" i="33"/>
  <c r="F288" i="33"/>
  <c r="F287" i="33"/>
  <c r="F286" i="33"/>
  <c r="F285" i="33"/>
  <c r="F284" i="33"/>
  <c r="F283" i="33"/>
  <c r="F282" i="33"/>
  <c r="F281" i="33"/>
  <c r="F280" i="33"/>
  <c r="F279" i="33"/>
  <c r="F278" i="33"/>
  <c r="F277" i="33"/>
  <c r="F276" i="33"/>
  <c r="I272" i="33"/>
  <c r="I271" i="33"/>
  <c r="I270" i="33"/>
  <c r="I269" i="33"/>
  <c r="I268" i="33"/>
  <c r="I267" i="33"/>
  <c r="I266" i="33"/>
  <c r="I265" i="33"/>
  <c r="I264" i="33"/>
  <c r="I263" i="33"/>
  <c r="I262" i="33"/>
  <c r="G258" i="33"/>
  <c r="G257" i="33"/>
  <c r="G256" i="33"/>
  <c r="G255" i="33"/>
  <c r="G254" i="33"/>
  <c r="G253" i="33"/>
  <c r="G252" i="33"/>
  <c r="G251" i="33"/>
  <c r="G250" i="33"/>
  <c r="G249" i="33"/>
  <c r="G248" i="33"/>
  <c r="G247" i="33"/>
  <c r="G246" i="33"/>
  <c r="G245" i="33"/>
  <c r="G244" i="33"/>
  <c r="G243" i="33"/>
  <c r="G239" i="33"/>
  <c r="G238" i="33"/>
  <c r="G237" i="33"/>
  <c r="G236" i="33"/>
  <c r="G235" i="33"/>
  <c r="G234" i="33"/>
  <c r="G233" i="33"/>
  <c r="G232" i="33"/>
  <c r="G231" i="33"/>
  <c r="G230" i="33"/>
  <c r="G229" i="33"/>
  <c r="G228" i="33"/>
  <c r="G227" i="33"/>
  <c r="G226" i="33"/>
  <c r="G225" i="33"/>
  <c r="G224" i="33"/>
  <c r="D203" i="33"/>
  <c r="D202" i="33"/>
  <c r="D201" i="33"/>
  <c r="D200" i="33"/>
  <c r="D199" i="33"/>
  <c r="D198" i="33"/>
  <c r="D197" i="33"/>
  <c r="D196" i="33"/>
  <c r="D195" i="33"/>
  <c r="D194" i="33"/>
  <c r="D193" i="33"/>
  <c r="D192" i="33"/>
  <c r="D191" i="33"/>
  <c r="D190" i="33"/>
  <c r="D189" i="33"/>
  <c r="D188" i="33"/>
  <c r="C184" i="33"/>
  <c r="C183" i="33"/>
  <c r="C182" i="33"/>
  <c r="C181" i="33"/>
  <c r="C180" i="33"/>
  <c r="C179" i="33"/>
  <c r="G174" i="33"/>
  <c r="G173" i="33"/>
  <c r="G172" i="33"/>
  <c r="G171" i="33"/>
  <c r="G170" i="33"/>
  <c r="G169" i="33"/>
  <c r="G168" i="33"/>
  <c r="G167" i="33"/>
  <c r="G166" i="33"/>
  <c r="F162" i="33"/>
  <c r="F161" i="33"/>
  <c r="F160" i="33"/>
  <c r="F159" i="33"/>
  <c r="F158" i="33"/>
  <c r="F157" i="33"/>
  <c r="F156" i="33"/>
  <c r="F155" i="33"/>
  <c r="F154" i="33"/>
  <c r="F153" i="33"/>
  <c r="J149" i="33"/>
  <c r="I149" i="33"/>
  <c r="H149" i="33"/>
  <c r="J148" i="33"/>
  <c r="I148" i="33"/>
  <c r="H148" i="33"/>
  <c r="J147" i="33"/>
  <c r="I147" i="33"/>
  <c r="H147" i="33"/>
  <c r="J146" i="33"/>
  <c r="I146" i="33"/>
  <c r="H146" i="33"/>
  <c r="J145" i="33"/>
  <c r="I145" i="33"/>
  <c r="H145" i="33"/>
  <c r="J144" i="33"/>
  <c r="I144" i="33"/>
  <c r="H144" i="33"/>
  <c r="J143" i="33"/>
  <c r="I143" i="33"/>
  <c r="H143" i="33"/>
  <c r="J142" i="33"/>
  <c r="I142" i="33"/>
  <c r="H142" i="33"/>
  <c r="J141" i="33"/>
  <c r="I141" i="33"/>
  <c r="H141" i="33"/>
  <c r="J140" i="33"/>
  <c r="I140" i="33"/>
  <c r="H140" i="33"/>
  <c r="J139" i="33"/>
  <c r="I139" i="33"/>
  <c r="H139" i="33"/>
  <c r="J138" i="33"/>
  <c r="I138" i="33"/>
  <c r="H138" i="33"/>
  <c r="J137" i="33"/>
  <c r="I137" i="33"/>
  <c r="H137" i="33"/>
  <c r="J136" i="33"/>
  <c r="I136" i="33"/>
  <c r="H136" i="33"/>
  <c r="H132" i="33"/>
  <c r="H131" i="33"/>
  <c r="H130" i="33"/>
  <c r="H129" i="33"/>
  <c r="H128" i="33"/>
  <c r="H127" i="33"/>
  <c r="H126" i="33"/>
  <c r="G120" i="33"/>
  <c r="G119" i="33"/>
  <c r="G118" i="33"/>
  <c r="G117" i="33"/>
  <c r="G116" i="33"/>
  <c r="G115" i="33"/>
  <c r="G114" i="33"/>
  <c r="G113" i="33"/>
  <c r="G112" i="33"/>
  <c r="G111" i="33"/>
  <c r="G110" i="33"/>
  <c r="G109" i="33"/>
  <c r="G108" i="33"/>
  <c r="G107" i="33"/>
  <c r="G106" i="33"/>
  <c r="G105" i="33"/>
  <c r="G104" i="33"/>
  <c r="G103" i="33"/>
  <c r="F98" i="33"/>
  <c r="F97" i="33"/>
  <c r="F96" i="33"/>
  <c r="F95" i="33"/>
  <c r="F94" i="33"/>
  <c r="F93" i="33"/>
  <c r="F92" i="33"/>
  <c r="F91" i="33"/>
  <c r="F87" i="33"/>
  <c r="DM41" i="33"/>
  <c r="DL41" i="33"/>
  <c r="DK41" i="33"/>
  <c r="DM40" i="33"/>
  <c r="DL40" i="33"/>
  <c r="DK40" i="33"/>
  <c r="DM39" i="33"/>
  <c r="DL39" i="33"/>
  <c r="DK39" i="33"/>
  <c r="DM38" i="33"/>
  <c r="DL38" i="33"/>
  <c r="DK38" i="33"/>
  <c r="DM37" i="33"/>
  <c r="DL37" i="33"/>
  <c r="DK37" i="33"/>
  <c r="F189" i="30"/>
  <c r="E144" i="30" s="1"/>
  <c r="E189" i="30"/>
  <c r="D189" i="30"/>
  <c r="C189" i="30"/>
  <c r="E141" i="30" s="1"/>
  <c r="F188" i="30"/>
  <c r="D144" i="30" s="1"/>
  <c r="E188" i="30"/>
  <c r="D188" i="30"/>
  <c r="D142" i="30" s="1"/>
  <c r="C188" i="30"/>
  <c r="F187" i="30"/>
  <c r="C144" i="30" s="1"/>
  <c r="E187" i="30"/>
  <c r="D187" i="30"/>
  <c r="C187" i="30"/>
  <c r="F176" i="30"/>
  <c r="E140" i="30" s="1"/>
  <c r="E152" i="30" s="1"/>
  <c r="E176" i="30"/>
  <c r="D176" i="30"/>
  <c r="E138" i="30" s="1"/>
  <c r="E150" i="30" s="1"/>
  <c r="C176" i="30"/>
  <c r="E137" i="30" s="1"/>
  <c r="E149" i="30" s="1"/>
  <c r="F175" i="30"/>
  <c r="E175" i="30"/>
  <c r="D175" i="30"/>
  <c r="D138" i="30" s="1"/>
  <c r="D150" i="30" s="1"/>
  <c r="C175" i="30"/>
  <c r="D137" i="30" s="1"/>
  <c r="D149" i="30" s="1"/>
  <c r="F174" i="30"/>
  <c r="C140" i="30" s="1"/>
  <c r="C152" i="30" s="1"/>
  <c r="E174" i="30"/>
  <c r="D174" i="30"/>
  <c r="C138" i="30" s="1"/>
  <c r="C150" i="30" s="1"/>
  <c r="C174" i="30"/>
  <c r="C137" i="30" s="1"/>
  <c r="C149" i="30" s="1"/>
  <c r="E143" i="30"/>
  <c r="D143" i="30"/>
  <c r="C143" i="30"/>
  <c r="E142" i="30"/>
  <c r="C142" i="30"/>
  <c r="D141" i="30"/>
  <c r="C141" i="30"/>
  <c r="D140" i="30"/>
  <c r="D152" i="30" s="1"/>
  <c r="E139" i="30"/>
  <c r="E151" i="30" s="1"/>
  <c r="D139" i="30"/>
  <c r="D151" i="30" s="1"/>
  <c r="C139" i="30"/>
  <c r="C151" i="30" s="1"/>
  <c r="E96" i="30"/>
  <c r="D96" i="30"/>
  <c r="C96" i="30"/>
  <c r="E50" i="30" s="1"/>
  <c r="E119" i="30" s="1"/>
  <c r="B96" i="30"/>
  <c r="E95" i="30"/>
  <c r="D95" i="30"/>
  <c r="C95" i="30"/>
  <c r="B95" i="30"/>
  <c r="D49" i="30" s="1"/>
  <c r="D118" i="30" s="1"/>
  <c r="F93" i="30"/>
  <c r="F92" i="30"/>
  <c r="F91" i="30"/>
  <c r="F90" i="30"/>
  <c r="F86" i="30"/>
  <c r="E85" i="30"/>
  <c r="D85" i="30"/>
  <c r="C85" i="30"/>
  <c r="B85" i="30"/>
  <c r="E84" i="30"/>
  <c r="D84" i="30"/>
  <c r="C84" i="30"/>
  <c r="B84" i="30"/>
  <c r="E83" i="30"/>
  <c r="D83" i="30"/>
  <c r="C83" i="30"/>
  <c r="B83" i="30"/>
  <c r="E82" i="30"/>
  <c r="E86" i="30" s="1"/>
  <c r="E94" i="30" s="1"/>
  <c r="D82" i="30"/>
  <c r="C82" i="30"/>
  <c r="B82" i="30"/>
  <c r="B86" i="30" s="1"/>
  <c r="B94" i="30" s="1"/>
  <c r="F75" i="30"/>
  <c r="E74" i="30"/>
  <c r="D74" i="30"/>
  <c r="C74" i="30"/>
  <c r="C77" i="30" s="1"/>
  <c r="D46" i="30" s="1"/>
  <c r="B74" i="30"/>
  <c r="E73" i="30"/>
  <c r="D73" i="30"/>
  <c r="C73" i="30"/>
  <c r="B73" i="30"/>
  <c r="E72" i="30"/>
  <c r="E78" i="30" s="1"/>
  <c r="D72" i="30"/>
  <c r="D77" i="30" s="1"/>
  <c r="C72" i="30"/>
  <c r="B72" i="30"/>
  <c r="F68" i="30"/>
  <c r="E68" i="30"/>
  <c r="E76" i="30" s="1"/>
  <c r="D68" i="30"/>
  <c r="D76" i="30" s="1"/>
  <c r="C68" i="30"/>
  <c r="C76" i="30" s="1"/>
  <c r="C46" i="30" s="1"/>
  <c r="B68" i="30"/>
  <c r="B76" i="30" s="1"/>
  <c r="F76" i="30" s="1"/>
  <c r="E56" i="30"/>
  <c r="D56" i="30"/>
  <c r="C56" i="30"/>
  <c r="E55" i="30"/>
  <c r="D55" i="30"/>
  <c r="C55" i="30"/>
  <c r="E54" i="30"/>
  <c r="D54" i="30"/>
  <c r="C54" i="30"/>
  <c r="E53" i="30"/>
  <c r="D53" i="30"/>
  <c r="C53" i="30"/>
  <c r="E52" i="30"/>
  <c r="E121" i="30" s="1"/>
  <c r="D52" i="30"/>
  <c r="D121" i="30" s="1"/>
  <c r="E51" i="30"/>
  <c r="E120" i="30" s="1"/>
  <c r="D51" i="30"/>
  <c r="D120" i="30" s="1"/>
  <c r="D50" i="30"/>
  <c r="D119" i="30" s="1"/>
  <c r="E49" i="30"/>
  <c r="E118" i="30" s="1"/>
  <c r="AF48" i="30"/>
  <c r="AE48" i="30"/>
  <c r="AD48" i="30"/>
  <c r="AC48" i="30"/>
  <c r="AB48" i="30"/>
  <c r="AA48" i="30"/>
  <c r="Z48" i="30"/>
  <c r="Y48" i="30"/>
  <c r="X48" i="30"/>
  <c r="W48" i="30"/>
  <c r="V48" i="30"/>
  <c r="U48" i="30"/>
  <c r="T48" i="30"/>
  <c r="S48" i="30"/>
  <c r="R48" i="30"/>
  <c r="E48" i="30"/>
  <c r="E117" i="30" s="1"/>
  <c r="E129" i="30" s="1"/>
  <c r="D48" i="30"/>
  <c r="D117" i="30" s="1"/>
  <c r="D129" i="30" s="1"/>
  <c r="AG47" i="30"/>
  <c r="E47" i="30"/>
  <c r="E59" i="30" s="1"/>
  <c r="D47" i="30"/>
  <c r="D116" i="30" s="1"/>
  <c r="D128" i="30" s="1"/>
  <c r="AG46" i="30"/>
  <c r="AG45" i="30"/>
  <c r="AG48" i="30" s="1"/>
  <c r="AG44" i="30"/>
  <c r="AX40" i="30"/>
  <c r="E12" i="30" s="1"/>
  <c r="AW40" i="30"/>
  <c r="AV40" i="30"/>
  <c r="AX39" i="30"/>
  <c r="AW39" i="30"/>
  <c r="AV39" i="30"/>
  <c r="AX38" i="30"/>
  <c r="E10" i="30" s="1"/>
  <c r="AW38" i="30"/>
  <c r="AV38" i="30"/>
  <c r="AX37" i="30"/>
  <c r="AW37" i="30"/>
  <c r="AV37" i="30"/>
  <c r="C9" i="30" s="1"/>
  <c r="DW34" i="30"/>
  <c r="DV34" i="30"/>
  <c r="DU34" i="30"/>
  <c r="DW33" i="30"/>
  <c r="DV33" i="30"/>
  <c r="D15" i="30" s="1"/>
  <c r="D124" i="30" s="1"/>
  <c r="DU33" i="30"/>
  <c r="DW32" i="30"/>
  <c r="DV32" i="30"/>
  <c r="DU32" i="30"/>
  <c r="C14" i="30" s="1"/>
  <c r="C123" i="30" s="1"/>
  <c r="DW31" i="30"/>
  <c r="DV31" i="30"/>
  <c r="D13" i="30" s="1"/>
  <c r="D122" i="30" s="1"/>
  <c r="DU31" i="30"/>
  <c r="Q28" i="30"/>
  <c r="P28" i="30"/>
  <c r="O28" i="30"/>
  <c r="Q27" i="30"/>
  <c r="P27" i="30"/>
  <c r="D7" i="30" s="1"/>
  <c r="D19" i="30" s="1"/>
  <c r="O27" i="30"/>
  <c r="Q26" i="30"/>
  <c r="P26" i="30"/>
  <c r="O26" i="30"/>
  <c r="C6" i="30" s="1"/>
  <c r="C18" i="30" s="1"/>
  <c r="Q25" i="30"/>
  <c r="E5" i="30" s="1"/>
  <c r="E17" i="30" s="1"/>
  <c r="P25" i="30"/>
  <c r="D5" i="30" s="1"/>
  <c r="D17" i="30" s="1"/>
  <c r="O25" i="30"/>
  <c r="E16" i="30"/>
  <c r="E125" i="30" s="1"/>
  <c r="D16" i="30"/>
  <c r="D125" i="30" s="1"/>
  <c r="C16" i="30"/>
  <c r="C125" i="30" s="1"/>
  <c r="E15" i="30"/>
  <c r="E124" i="30" s="1"/>
  <c r="C15" i="30"/>
  <c r="C124" i="30" s="1"/>
  <c r="E14" i="30"/>
  <c r="E123" i="30" s="1"/>
  <c r="D14" i="30"/>
  <c r="D123" i="30" s="1"/>
  <c r="E13" i="30"/>
  <c r="E122" i="30" s="1"/>
  <c r="C13" i="30"/>
  <c r="C122" i="30" s="1"/>
  <c r="D12" i="30"/>
  <c r="C12" i="30"/>
  <c r="E11" i="30"/>
  <c r="D11" i="30"/>
  <c r="C11" i="30"/>
  <c r="D10" i="30"/>
  <c r="C10" i="30"/>
  <c r="E9" i="30"/>
  <c r="D9" i="30"/>
  <c r="E8" i="30"/>
  <c r="E20" i="30" s="1"/>
  <c r="D8" i="30"/>
  <c r="D20" i="30" s="1"/>
  <c r="C8" i="30"/>
  <c r="C20" i="30" s="1"/>
  <c r="E7" i="30"/>
  <c r="E19" i="30" s="1"/>
  <c r="C7" i="30"/>
  <c r="C19" i="30" s="1"/>
  <c r="E6" i="30"/>
  <c r="E18" i="30" s="1"/>
  <c r="D6" i="30"/>
  <c r="D18" i="30" s="1"/>
  <c r="C5" i="30"/>
  <c r="C17" i="30" s="1"/>
  <c r="C162" i="29"/>
  <c r="C151" i="29"/>
  <c r="U147" i="29"/>
  <c r="T147" i="29"/>
  <c r="Q147" i="29"/>
  <c r="P147" i="29"/>
  <c r="M147" i="29"/>
  <c r="L147" i="29"/>
  <c r="I147" i="29"/>
  <c r="H147" i="29"/>
  <c r="C147" i="29"/>
  <c r="U146" i="29"/>
  <c r="T146" i="29"/>
  <c r="Q146" i="29"/>
  <c r="P146" i="29"/>
  <c r="M146" i="29"/>
  <c r="L146" i="29"/>
  <c r="I146" i="29"/>
  <c r="H146" i="29"/>
  <c r="C146" i="29"/>
  <c r="U145" i="29"/>
  <c r="T145" i="29"/>
  <c r="Q145" i="29"/>
  <c r="P145" i="29"/>
  <c r="M145" i="29"/>
  <c r="L145" i="29"/>
  <c r="I145" i="29"/>
  <c r="H145" i="29"/>
  <c r="C145" i="29"/>
  <c r="E144" i="29"/>
  <c r="D144" i="29"/>
  <c r="C144" i="29"/>
  <c r="E143" i="29"/>
  <c r="D143" i="29"/>
  <c r="C143" i="29"/>
  <c r="E142" i="29"/>
  <c r="D142" i="29"/>
  <c r="C142" i="29"/>
  <c r="E141" i="29"/>
  <c r="D141" i="29"/>
  <c r="C141" i="29"/>
  <c r="E140" i="29"/>
  <c r="D140" i="29"/>
  <c r="C140" i="29"/>
  <c r="E136" i="29"/>
  <c r="D136" i="29"/>
  <c r="C136" i="29"/>
  <c r="E135" i="29"/>
  <c r="D135" i="29"/>
  <c r="C135" i="29"/>
  <c r="E134" i="29"/>
  <c r="D134" i="29"/>
  <c r="C134" i="29"/>
  <c r="E133" i="29"/>
  <c r="D133" i="29"/>
  <c r="C133" i="29"/>
  <c r="E132" i="29"/>
  <c r="D132" i="29"/>
  <c r="C132" i="29"/>
  <c r="E131" i="29"/>
  <c r="D131" i="29"/>
  <c r="C131" i="29"/>
  <c r="E130" i="29"/>
  <c r="D130" i="29"/>
  <c r="C130" i="29"/>
  <c r="E129" i="29"/>
  <c r="D129" i="29"/>
  <c r="C129" i="29"/>
  <c r="E93" i="29"/>
  <c r="D93" i="29"/>
  <c r="C93" i="29"/>
  <c r="G92" i="29"/>
  <c r="C92" i="29" s="1"/>
  <c r="E91" i="29"/>
  <c r="D91" i="29"/>
  <c r="C91" i="29"/>
  <c r="G90" i="29"/>
  <c r="E90" i="29" s="1"/>
  <c r="G89" i="29"/>
  <c r="E89" i="29" s="1"/>
  <c r="G88" i="29"/>
  <c r="E88" i="29" s="1"/>
  <c r="C88" i="29"/>
  <c r="G87" i="29"/>
  <c r="E87" i="29" s="1"/>
  <c r="G86" i="29"/>
  <c r="E86" i="29" s="1"/>
  <c r="E83" i="29"/>
  <c r="D83" i="29"/>
  <c r="C83" i="29"/>
  <c r="E82" i="29"/>
  <c r="D82" i="29"/>
  <c r="C82" i="29"/>
  <c r="E81" i="29"/>
  <c r="D81" i="29"/>
  <c r="C81" i="29"/>
  <c r="E80" i="29"/>
  <c r="D80" i="29"/>
  <c r="C80" i="29"/>
  <c r="E79" i="29"/>
  <c r="D79" i="29"/>
  <c r="C79" i="29"/>
  <c r="E78" i="29"/>
  <c r="D78" i="29"/>
  <c r="C78" i="29"/>
  <c r="E77" i="29"/>
  <c r="D77" i="29"/>
  <c r="C77" i="29"/>
  <c r="E76" i="29"/>
  <c r="D76" i="29"/>
  <c r="C76" i="29"/>
  <c r="E72" i="29"/>
  <c r="D72" i="29"/>
  <c r="C72" i="29"/>
  <c r="E71" i="29"/>
  <c r="D71" i="29"/>
  <c r="C71" i="29"/>
  <c r="E70" i="29"/>
  <c r="D70" i="29"/>
  <c r="C70" i="29"/>
  <c r="E69" i="29"/>
  <c r="D69" i="29"/>
  <c r="C69" i="29"/>
  <c r="E68" i="29"/>
  <c r="D68" i="29"/>
  <c r="C68" i="29"/>
  <c r="E67" i="29"/>
  <c r="D67" i="29"/>
  <c r="C67" i="29"/>
  <c r="E66" i="29"/>
  <c r="D66" i="29"/>
  <c r="C66" i="29"/>
  <c r="E65" i="29"/>
  <c r="D65" i="29"/>
  <c r="C65" i="29"/>
  <c r="S61" i="29"/>
  <c r="O61" i="29"/>
  <c r="K61" i="29"/>
  <c r="G61" i="29"/>
  <c r="C61" i="29" s="1"/>
  <c r="S60" i="29"/>
  <c r="O60" i="29"/>
  <c r="K60" i="29"/>
  <c r="C60" i="29" s="1"/>
  <c r="G60" i="29"/>
  <c r="S59" i="29"/>
  <c r="O59" i="29"/>
  <c r="K59" i="29"/>
  <c r="G59" i="29"/>
  <c r="S57" i="29"/>
  <c r="O57" i="29"/>
  <c r="K57" i="29"/>
  <c r="G57" i="29"/>
  <c r="E56" i="29"/>
  <c r="D56" i="29"/>
  <c r="C56" i="29"/>
  <c r="E52" i="29"/>
  <c r="D52" i="29"/>
  <c r="C52" i="29"/>
  <c r="E51" i="29"/>
  <c r="D51" i="29"/>
  <c r="C51" i="29"/>
  <c r="E50" i="29"/>
  <c r="D50" i="29"/>
  <c r="C50" i="29"/>
  <c r="E49" i="29"/>
  <c r="D49" i="29"/>
  <c r="C49" i="29"/>
  <c r="E48" i="29"/>
  <c r="D48" i="29"/>
  <c r="C48" i="29"/>
  <c r="E47" i="29"/>
  <c r="D47" i="29"/>
  <c r="C47" i="29"/>
  <c r="E46" i="29"/>
  <c r="D46" i="29"/>
  <c r="C46" i="29"/>
  <c r="E42" i="29"/>
  <c r="D42" i="29"/>
  <c r="C42" i="29"/>
  <c r="E41" i="29"/>
  <c r="D41" i="29"/>
  <c r="C41" i="29"/>
  <c r="E40" i="29"/>
  <c r="D40" i="29"/>
  <c r="C40" i="29"/>
  <c r="E39" i="29"/>
  <c r="D39" i="29"/>
  <c r="C39" i="29"/>
  <c r="E38" i="29"/>
  <c r="D38" i="29"/>
  <c r="C38" i="29"/>
  <c r="E34" i="29"/>
  <c r="D34" i="29"/>
  <c r="C34" i="29"/>
  <c r="E32" i="29"/>
  <c r="D32" i="29"/>
  <c r="C32" i="29"/>
  <c r="E31" i="29"/>
  <c r="D31" i="29"/>
  <c r="C31" i="29"/>
  <c r="E30" i="29"/>
  <c r="D30" i="29"/>
  <c r="C30" i="29"/>
  <c r="E29" i="29"/>
  <c r="D29" i="29"/>
  <c r="C29" i="29"/>
  <c r="E25" i="29"/>
  <c r="D25" i="29"/>
  <c r="C25" i="29"/>
  <c r="E24" i="29"/>
  <c r="D24" i="29"/>
  <c r="C24" i="29"/>
  <c r="E23" i="29"/>
  <c r="D23" i="29"/>
  <c r="C23" i="29"/>
  <c r="E22" i="29"/>
  <c r="D22" i="29"/>
  <c r="C22" i="29"/>
  <c r="E21" i="29"/>
  <c r="D21" i="29"/>
  <c r="C21" i="29"/>
  <c r="E17" i="29"/>
  <c r="D17" i="29"/>
  <c r="C17" i="29"/>
  <c r="E16" i="29"/>
  <c r="D16" i="29"/>
  <c r="C16" i="29"/>
  <c r="E15" i="29"/>
  <c r="D15" i="29"/>
  <c r="C15" i="29"/>
  <c r="E14" i="29"/>
  <c r="D14" i="29"/>
  <c r="C14" i="29"/>
  <c r="E13" i="29"/>
  <c r="D13" i="29"/>
  <c r="C13" i="29"/>
  <c r="E9" i="29"/>
  <c r="D9" i="29"/>
  <c r="C9" i="29"/>
  <c r="E8" i="29"/>
  <c r="D8" i="29"/>
  <c r="C8" i="29"/>
  <c r="E7" i="29"/>
  <c r="D7" i="29"/>
  <c r="C7" i="29"/>
  <c r="E6" i="29"/>
  <c r="D6" i="29"/>
  <c r="C6" i="29"/>
  <c r="E5" i="29"/>
  <c r="D5" i="29"/>
  <c r="C5" i="29"/>
  <c r="D20" i="28"/>
  <c r="C20" i="28"/>
  <c r="B20" i="28"/>
  <c r="D1151" i="27"/>
  <c r="C1151" i="27"/>
  <c r="B1151" i="27"/>
  <c r="D6" i="27"/>
  <c r="C6" i="27"/>
  <c r="B6" i="27"/>
  <c r="B1000" i="26"/>
  <c r="B999" i="26"/>
  <c r="B998" i="26"/>
  <c r="B1187" i="25"/>
  <c r="B1186" i="25"/>
  <c r="B1185" i="25"/>
  <c r="KS4" i="24"/>
  <c r="KR4" i="24"/>
  <c r="KQ4" i="24"/>
  <c r="AA140" i="23"/>
  <c r="AA139" i="23"/>
  <c r="AA138" i="23"/>
  <c r="AA137" i="23"/>
  <c r="FB134" i="23"/>
  <c r="FB133" i="23"/>
  <c r="FB132" i="23"/>
  <c r="FB131" i="23"/>
  <c r="AI128" i="23"/>
  <c r="AI127" i="23"/>
  <c r="AI126" i="23"/>
  <c r="AI125" i="23"/>
  <c r="AP122" i="23"/>
  <c r="AP121" i="23"/>
  <c r="AP120" i="23"/>
  <c r="AP119" i="23"/>
  <c r="BV116" i="23"/>
  <c r="BV115" i="23"/>
  <c r="BV114" i="23"/>
  <c r="BV113" i="23"/>
  <c r="K110" i="23"/>
  <c r="K109" i="23"/>
  <c r="K108" i="23"/>
  <c r="K107" i="23"/>
  <c r="BB104" i="23"/>
  <c r="BB103" i="23"/>
  <c r="BB102" i="23"/>
  <c r="BB101" i="23"/>
  <c r="BY98" i="23"/>
  <c r="BY97" i="23"/>
  <c r="BY96" i="23"/>
  <c r="BY95" i="23"/>
  <c r="TT92" i="23"/>
  <c r="TT91" i="23"/>
  <c r="TT90" i="23"/>
  <c r="TT89" i="23"/>
  <c r="EQ86" i="23"/>
  <c r="EQ85" i="23"/>
  <c r="EQ84" i="23"/>
  <c r="EQ83" i="23"/>
  <c r="AQ75" i="23"/>
  <c r="AP75" i="23"/>
  <c r="AO75" i="23"/>
  <c r="B39" i="23" s="1"/>
  <c r="Q39" i="23" s="1"/>
  <c r="AD75" i="23"/>
  <c r="D38" i="23" s="1"/>
  <c r="AB75" i="23"/>
  <c r="B38" i="23" s="1"/>
  <c r="Q75" i="23"/>
  <c r="P75" i="23"/>
  <c r="C37" i="23" s="1"/>
  <c r="O75" i="23"/>
  <c r="B37" i="23" s="1"/>
  <c r="Q37" i="23" s="1"/>
  <c r="N39" i="23"/>
  <c r="M39" i="23"/>
  <c r="L39" i="23"/>
  <c r="K39" i="23"/>
  <c r="J39" i="23"/>
  <c r="I39" i="23"/>
  <c r="H39" i="23"/>
  <c r="G39" i="23"/>
  <c r="F39" i="23"/>
  <c r="E39" i="23"/>
  <c r="D39" i="23"/>
  <c r="C39" i="23"/>
  <c r="N38" i="23"/>
  <c r="M38" i="23"/>
  <c r="L38" i="23"/>
  <c r="K38" i="23"/>
  <c r="J38" i="23"/>
  <c r="I38" i="23"/>
  <c r="H38" i="23"/>
  <c r="G38" i="23"/>
  <c r="F38" i="23"/>
  <c r="E38" i="23"/>
  <c r="C38" i="23"/>
  <c r="N37" i="23"/>
  <c r="M37" i="23"/>
  <c r="L37" i="23"/>
  <c r="K37" i="23"/>
  <c r="J37" i="23"/>
  <c r="I37" i="23"/>
  <c r="H37" i="23"/>
  <c r="G37" i="23"/>
  <c r="F37" i="23"/>
  <c r="E37" i="23"/>
  <c r="D37" i="23"/>
  <c r="N36" i="23"/>
  <c r="M36" i="23"/>
  <c r="L36" i="23"/>
  <c r="K36" i="23"/>
  <c r="J36" i="23"/>
  <c r="I36" i="23"/>
  <c r="H36" i="23"/>
  <c r="G36" i="23"/>
  <c r="F36" i="23"/>
  <c r="E36" i="23"/>
  <c r="D36" i="23"/>
  <c r="C36" i="23"/>
  <c r="B36" i="23"/>
  <c r="ARF32" i="23"/>
  <c r="ARD32" i="23" s="1"/>
  <c r="ARC32" i="23"/>
  <c r="B32" i="23"/>
  <c r="ARF31" i="23"/>
  <c r="ARE31" i="23" s="1"/>
  <c r="ARC31" i="23"/>
  <c r="B31" i="23"/>
  <c r="ARF30" i="23"/>
  <c r="ARD30" i="23" s="1"/>
  <c r="ARC30" i="23"/>
  <c r="B30" i="23"/>
  <c r="ARF29" i="23"/>
  <c r="ARD29" i="23" s="1"/>
  <c r="ARC29" i="23"/>
  <c r="B29" i="23"/>
  <c r="N26" i="23"/>
  <c r="M26" i="23"/>
  <c r="L26" i="23"/>
  <c r="K26" i="23"/>
  <c r="J26" i="23"/>
  <c r="I26" i="23"/>
  <c r="H26" i="23"/>
  <c r="G26" i="23"/>
  <c r="F26" i="23"/>
  <c r="E26" i="23"/>
  <c r="D26" i="23"/>
  <c r="C26" i="23"/>
  <c r="B26" i="23"/>
  <c r="N25" i="23"/>
  <c r="M25" i="23"/>
  <c r="L25" i="23"/>
  <c r="K25" i="23"/>
  <c r="J25" i="23"/>
  <c r="I25" i="23"/>
  <c r="H25" i="23"/>
  <c r="G25" i="23"/>
  <c r="F25" i="23"/>
  <c r="E25" i="23"/>
  <c r="D25" i="23"/>
  <c r="C25" i="23"/>
  <c r="B25" i="23"/>
  <c r="N24" i="23"/>
  <c r="M24" i="23"/>
  <c r="L24" i="23"/>
  <c r="K24" i="23"/>
  <c r="J24" i="23"/>
  <c r="I24" i="23"/>
  <c r="H24" i="23"/>
  <c r="G24" i="23"/>
  <c r="F24" i="23"/>
  <c r="E24" i="23"/>
  <c r="D24" i="23"/>
  <c r="C24" i="23"/>
  <c r="B24" i="23"/>
  <c r="N23" i="23"/>
  <c r="M23" i="23"/>
  <c r="L23" i="23"/>
  <c r="K23" i="23"/>
  <c r="J23" i="23"/>
  <c r="I23" i="23"/>
  <c r="H23" i="23"/>
  <c r="G23" i="23"/>
  <c r="F23" i="23"/>
  <c r="E23" i="23"/>
  <c r="D23" i="23"/>
  <c r="C23" i="23"/>
  <c r="B23" i="23"/>
  <c r="J126" i="22"/>
  <c r="I126" i="22"/>
  <c r="H126" i="22"/>
  <c r="D126" i="22"/>
  <c r="H125" i="22"/>
  <c r="G125" i="22"/>
  <c r="G126" i="22" s="1"/>
  <c r="H108" i="22"/>
  <c r="L107" i="22"/>
  <c r="L109" i="22" s="1"/>
  <c r="L110" i="22" s="1"/>
  <c r="K107" i="22"/>
  <c r="K109" i="22" s="1"/>
  <c r="K110" i="22" s="1"/>
  <c r="J107" i="22"/>
  <c r="J109" i="22" s="1"/>
  <c r="J110" i="22" s="1"/>
  <c r="I107" i="22"/>
  <c r="I109" i="22" s="1"/>
  <c r="I110" i="22" s="1"/>
  <c r="H107" i="22"/>
  <c r="H109" i="22" s="1"/>
  <c r="H110" i="22" s="1"/>
  <c r="G107" i="22"/>
  <c r="G108" i="22" s="1"/>
  <c r="F107" i="22"/>
  <c r="F108" i="22" s="1"/>
  <c r="E107" i="22"/>
  <c r="E108" i="22" s="1"/>
  <c r="D107" i="22"/>
  <c r="D108" i="22" s="1"/>
  <c r="C107" i="22"/>
  <c r="Q104" i="22" s="1"/>
  <c r="B125" i="22" s="1"/>
  <c r="B126" i="22" s="1"/>
  <c r="B107" i="22"/>
  <c r="B109" i="22" s="1"/>
  <c r="AP99" i="22"/>
  <c r="H124" i="22" s="1"/>
  <c r="AO99" i="22"/>
  <c r="G124" i="22" s="1"/>
  <c r="AR98" i="22"/>
  <c r="C124" i="22" s="1"/>
  <c r="AQ98" i="22"/>
  <c r="B124" i="22" s="1"/>
  <c r="AP98" i="22"/>
  <c r="F124" i="22" s="1"/>
  <c r="AO98" i="22"/>
  <c r="E124" i="22" s="1"/>
  <c r="AH94" i="22"/>
  <c r="AB94" i="22"/>
  <c r="Z94" i="22"/>
  <c r="X94" i="22"/>
  <c r="O94" i="22"/>
  <c r="B94" i="22"/>
  <c r="AH93" i="22"/>
  <c r="AG93" i="22"/>
  <c r="AG94" i="22" s="1"/>
  <c r="AF93" i="22"/>
  <c r="AF94" i="22" s="1"/>
  <c r="AE93" i="22"/>
  <c r="AE94" i="22" s="1"/>
  <c r="AD93" i="22"/>
  <c r="AD94" i="22" s="1"/>
  <c r="AC93" i="22"/>
  <c r="AC94" i="22" s="1"/>
  <c r="AB93" i="22"/>
  <c r="AA93" i="22"/>
  <c r="AA94" i="22" s="1"/>
  <c r="Z93" i="22"/>
  <c r="Y93" i="22"/>
  <c r="Y94" i="22" s="1"/>
  <c r="X93" i="22"/>
  <c r="W93" i="22"/>
  <c r="W94" i="22" s="1"/>
  <c r="V93" i="22"/>
  <c r="V94" i="22" s="1"/>
  <c r="U93" i="22"/>
  <c r="U94" i="22" s="1"/>
  <c r="T93" i="22"/>
  <c r="T94" i="22" s="1"/>
  <c r="S93" i="22"/>
  <c r="S94" i="22" s="1"/>
  <c r="R93" i="22"/>
  <c r="R94" i="22" s="1"/>
  <c r="Q93" i="22"/>
  <c r="Q94" i="22" s="1"/>
  <c r="P93" i="22"/>
  <c r="P94" i="22" s="1"/>
  <c r="O93" i="22"/>
  <c r="N93" i="22"/>
  <c r="N94" i="22" s="1"/>
  <c r="M93" i="22"/>
  <c r="M94" i="22" s="1"/>
  <c r="L93" i="22"/>
  <c r="L94" i="22" s="1"/>
  <c r="K93" i="22"/>
  <c r="K94" i="22" s="1"/>
  <c r="J93" i="22"/>
  <c r="J94" i="22" s="1"/>
  <c r="I93" i="22"/>
  <c r="I94" i="22" s="1"/>
  <c r="H93" i="22"/>
  <c r="H94" i="22" s="1"/>
  <c r="G93" i="22"/>
  <c r="G94" i="22" s="1"/>
  <c r="F93" i="22"/>
  <c r="F94" i="22" s="1"/>
  <c r="E93" i="22"/>
  <c r="E94" i="22" s="1"/>
  <c r="D93" i="22"/>
  <c r="D94" i="22" s="1"/>
  <c r="C93" i="22"/>
  <c r="C94" i="22" s="1"/>
  <c r="B93" i="22"/>
  <c r="AK5" i="22"/>
  <c r="AL5" i="22" s="1"/>
  <c r="C123" i="22" s="1"/>
  <c r="AJ5" i="22"/>
  <c r="F123" i="22" s="1"/>
  <c r="AI5" i="22"/>
  <c r="E123" i="22" s="1"/>
  <c r="D60" i="29" l="1"/>
  <c r="D57" i="29"/>
  <c r="E146" i="29"/>
  <c r="E59" i="29"/>
  <c r="E60" i="29"/>
  <c r="C90" i="29"/>
  <c r="D90" i="29"/>
  <c r="E57" i="29"/>
  <c r="C59" i="29"/>
  <c r="C86" i="29"/>
  <c r="C109" i="22"/>
  <c r="C110" i="22" s="1"/>
  <c r="D109" i="22"/>
  <c r="D110" i="22" s="1"/>
  <c r="D86" i="29"/>
  <c r="Q23" i="23"/>
  <c r="F72" i="30"/>
  <c r="E109" i="22"/>
  <c r="E110" i="22" s="1"/>
  <c r="F109" i="22"/>
  <c r="F110" i="22" s="1"/>
  <c r="Q24" i="23"/>
  <c r="ARD31" i="23"/>
  <c r="E145" i="29"/>
  <c r="C78" i="30"/>
  <c r="E46" i="30" s="1"/>
  <c r="D87" i="29"/>
  <c r="D92" i="29"/>
  <c r="D78" i="30"/>
  <c r="Q26" i="23"/>
  <c r="E22" i="34"/>
  <c r="F73" i="30"/>
  <c r="C86" i="30"/>
  <c r="C94" i="30" s="1"/>
  <c r="C50" i="30" s="1"/>
  <c r="C119" i="30" s="1"/>
  <c r="D86" i="30"/>
  <c r="D94" i="30" s="1"/>
  <c r="C51" i="30" s="1"/>
  <c r="C120" i="30" s="1"/>
  <c r="Q36" i="23"/>
  <c r="D59" i="30"/>
  <c r="E147" i="29"/>
  <c r="Q25" i="23"/>
  <c r="B108" i="22"/>
  <c r="D146" i="29"/>
  <c r="F74" i="30"/>
  <c r="E116" i="30"/>
  <c r="E128" i="30" s="1"/>
  <c r="G109" i="22"/>
  <c r="G110" i="22" s="1"/>
  <c r="E61" i="29"/>
  <c r="C49" i="30"/>
  <c r="C118" i="30" s="1"/>
  <c r="E58" i="30"/>
  <c r="E115" i="30"/>
  <c r="E127" i="30" s="1"/>
  <c r="C48" i="30"/>
  <c r="C52" i="30"/>
  <c r="C121" i="30" s="1"/>
  <c r="D58" i="30"/>
  <c r="D115" i="30"/>
  <c r="D127" i="30" s="1"/>
  <c r="C58" i="30"/>
  <c r="C115" i="30"/>
  <c r="C127" i="30" s="1"/>
  <c r="B77" i="30"/>
  <c r="D45" i="30" s="1"/>
  <c r="C45" i="30"/>
  <c r="E77" i="30"/>
  <c r="D60" i="30"/>
  <c r="B78" i="30"/>
  <c r="E45" i="30" s="1"/>
  <c r="E60" i="30"/>
  <c r="R104" i="22"/>
  <c r="C125" i="22" s="1"/>
  <c r="C126" i="22" s="1"/>
  <c r="B110" i="22"/>
  <c r="Q38" i="23"/>
  <c r="P38" i="23"/>
  <c r="O38" i="23"/>
  <c r="AI94" i="22"/>
  <c r="H123" i="22" s="1"/>
  <c r="I108" i="22"/>
  <c r="D88" i="29"/>
  <c r="E92" i="29"/>
  <c r="AJ94" i="22"/>
  <c r="G123" i="22" s="1"/>
  <c r="J108" i="22"/>
  <c r="D61" i="29"/>
  <c r="K108" i="22"/>
  <c r="O23" i="23"/>
  <c r="O24" i="23"/>
  <c r="O25" i="23"/>
  <c r="O26" i="23"/>
  <c r="L108" i="22"/>
  <c r="P23" i="23"/>
  <c r="P24" i="23"/>
  <c r="P25" i="23"/>
  <c r="P26" i="23"/>
  <c r="O36" i="23"/>
  <c r="O37" i="23"/>
  <c r="O39" i="23"/>
  <c r="D59" i="29"/>
  <c r="C89" i="29"/>
  <c r="D147" i="29"/>
  <c r="P36" i="23"/>
  <c r="P37" i="23"/>
  <c r="P39" i="23"/>
  <c r="D89" i="29"/>
  <c r="C108" i="22"/>
  <c r="B123" i="22"/>
  <c r="C57" i="29"/>
  <c r="C87" i="29"/>
  <c r="D145" i="29"/>
  <c r="CN58" i="15"/>
  <c r="CN27" i="15" s="1"/>
  <c r="CM58" i="15"/>
  <c r="CL58" i="15"/>
  <c r="CL27" i="15" s="1"/>
  <c r="CK58" i="15"/>
  <c r="CJ58" i="15"/>
  <c r="CI58" i="15"/>
  <c r="CI27" i="15" s="1"/>
  <c r="CH58" i="15"/>
  <c r="CH27" i="15" s="1"/>
  <c r="CG58" i="15"/>
  <c r="CF58" i="15"/>
  <c r="CF27" i="15" s="1"/>
  <c r="CE58" i="15"/>
  <c r="CE27" i="15" s="1"/>
  <c r="CD58" i="15"/>
  <c r="CD27" i="15" s="1"/>
  <c r="CC58" i="15"/>
  <c r="CC27" i="15" s="1"/>
  <c r="CB58" i="15"/>
  <c r="CB27" i="15" s="1"/>
  <c r="CA58" i="15"/>
  <c r="CA27" i="15" s="1"/>
  <c r="BZ58" i="15"/>
  <c r="BY58" i="15"/>
  <c r="BX58" i="15"/>
  <c r="BW58" i="15"/>
  <c r="BV58" i="15"/>
  <c r="BV27" i="15" s="1"/>
  <c r="BU58" i="15"/>
  <c r="BT58" i="15"/>
  <c r="BT27" i="15" s="1"/>
  <c r="BS58" i="15"/>
  <c r="BR58" i="15"/>
  <c r="BR27" i="15" s="1"/>
  <c r="BQ58" i="15"/>
  <c r="BP58" i="15"/>
  <c r="BP27" i="15" s="1"/>
  <c r="BO58" i="15"/>
  <c r="BO27" i="15" s="1"/>
  <c r="BN58" i="15"/>
  <c r="BN27" i="15" s="1"/>
  <c r="BM58" i="15"/>
  <c r="BM27" i="15" s="1"/>
  <c r="BL58" i="15"/>
  <c r="BK58" i="15"/>
  <c r="BK27" i="15" s="1"/>
  <c r="BJ58" i="15"/>
  <c r="BJ27" i="15" s="1"/>
  <c r="CM27" i="15"/>
  <c r="CK27" i="15"/>
  <c r="CJ27" i="15"/>
  <c r="CG27" i="15"/>
  <c r="BZ27" i="15"/>
  <c r="BY27" i="15"/>
  <c r="BX27" i="15"/>
  <c r="BW27" i="15"/>
  <c r="BU27" i="15"/>
  <c r="BS27" i="15"/>
  <c r="BQ27" i="15"/>
  <c r="BL27" i="15"/>
  <c r="CN26" i="15"/>
  <c r="CM26" i="15"/>
  <c r="CL26" i="15"/>
  <c r="CK26" i="15"/>
  <c r="CJ26" i="15"/>
  <c r="CI26" i="15"/>
  <c r="CH26" i="15"/>
  <c r="CG26" i="15"/>
  <c r="CF26" i="15"/>
  <c r="CE26" i="15"/>
  <c r="CD26" i="15"/>
  <c r="CC26" i="15"/>
  <c r="CB26" i="15"/>
  <c r="CA26" i="15"/>
  <c r="BZ26" i="15"/>
  <c r="BY26" i="15"/>
  <c r="BX26" i="15"/>
  <c r="BW26" i="15"/>
  <c r="BV26" i="15"/>
  <c r="BU26" i="15"/>
  <c r="BT26" i="15"/>
  <c r="BS26" i="15"/>
  <c r="BR26" i="15"/>
  <c r="BQ26" i="15"/>
  <c r="BP26" i="15"/>
  <c r="BO26" i="15"/>
  <c r="BN26" i="15"/>
  <c r="BM26" i="15"/>
  <c r="BL26" i="15"/>
  <c r="BK26" i="15"/>
  <c r="BJ26" i="15"/>
  <c r="CN25" i="15"/>
  <c r="CM25" i="15"/>
  <c r="CL25" i="15"/>
  <c r="CK25" i="15"/>
  <c r="CJ25" i="15"/>
  <c r="CI25" i="15"/>
  <c r="CH25" i="15"/>
  <c r="CG25" i="15"/>
  <c r="CF25" i="15"/>
  <c r="CE25" i="15"/>
  <c r="CD25" i="15"/>
  <c r="CC25" i="15"/>
  <c r="CB25" i="15"/>
  <c r="CA25" i="15"/>
  <c r="BZ25" i="15"/>
  <c r="BY25" i="15"/>
  <c r="BX25" i="15"/>
  <c r="BW25" i="15"/>
  <c r="BV25" i="15"/>
  <c r="BU25" i="15"/>
  <c r="BT25" i="15"/>
  <c r="BS25" i="15"/>
  <c r="BR25" i="15"/>
  <c r="BQ25" i="15"/>
  <c r="BP25" i="15"/>
  <c r="BO25" i="15"/>
  <c r="BN25" i="15"/>
  <c r="BM25" i="15"/>
  <c r="BL25" i="15"/>
  <c r="BK25" i="15"/>
  <c r="BJ25" i="15"/>
  <c r="CN24" i="15"/>
  <c r="CM24" i="15"/>
  <c r="CL24" i="15"/>
  <c r="CK24" i="15"/>
  <c r="CJ24" i="15"/>
  <c r="CI24" i="15"/>
  <c r="CH24" i="15"/>
  <c r="CG24" i="15"/>
  <c r="CF24" i="15"/>
  <c r="CE24" i="15"/>
  <c r="CD24" i="15"/>
  <c r="CC24" i="15"/>
  <c r="CB24" i="15"/>
  <c r="CA24" i="15"/>
  <c r="BZ24" i="15"/>
  <c r="BY24" i="15"/>
  <c r="BX24" i="15"/>
  <c r="BW24" i="15"/>
  <c r="BV24" i="15"/>
  <c r="BU24" i="15"/>
  <c r="BT24" i="15"/>
  <c r="BS24" i="15"/>
  <c r="BR24" i="15"/>
  <c r="BQ24" i="15"/>
  <c r="BP24" i="15"/>
  <c r="BO24" i="15"/>
  <c r="BN24" i="15"/>
  <c r="BM24" i="15"/>
  <c r="BL24" i="15"/>
  <c r="BK24" i="15"/>
  <c r="BJ24" i="15"/>
  <c r="CN23" i="15"/>
  <c r="CM23" i="15"/>
  <c r="CL23" i="15"/>
  <c r="CK23" i="15"/>
  <c r="CJ23" i="15"/>
  <c r="CI23" i="15"/>
  <c r="CH23" i="15"/>
  <c r="CG23" i="15"/>
  <c r="CF23" i="15"/>
  <c r="CE23" i="15"/>
  <c r="CD23" i="15"/>
  <c r="CC23" i="15"/>
  <c r="CB23" i="15"/>
  <c r="CA23" i="15"/>
  <c r="BZ23" i="15"/>
  <c r="BY23" i="15"/>
  <c r="BX23" i="15"/>
  <c r="BW23" i="15"/>
  <c r="BV23" i="15"/>
  <c r="BU23" i="15"/>
  <c r="BT23" i="15"/>
  <c r="BS23" i="15"/>
  <c r="BR23" i="15"/>
  <c r="BQ23" i="15"/>
  <c r="BP23" i="15"/>
  <c r="BO23" i="15"/>
  <c r="BN23" i="15"/>
  <c r="BM23" i="15"/>
  <c r="BL23" i="15"/>
  <c r="BK23" i="15"/>
  <c r="BJ23" i="15"/>
  <c r="CN17" i="15"/>
  <c r="CM17" i="15"/>
  <c r="CL17" i="15"/>
  <c r="CK17" i="15"/>
  <c r="CJ17" i="15"/>
  <c r="CI17" i="15"/>
  <c r="CH17" i="15"/>
  <c r="CG17" i="15"/>
  <c r="CF17" i="15"/>
  <c r="CE17" i="15"/>
  <c r="CD17" i="15"/>
  <c r="CC17" i="15"/>
  <c r="CB17" i="15"/>
  <c r="CA17" i="15"/>
  <c r="BZ17" i="15"/>
  <c r="BY17" i="15"/>
  <c r="BX17" i="15"/>
  <c r="BW17" i="15"/>
  <c r="BV17" i="15"/>
  <c r="BU17" i="15"/>
  <c r="BT17" i="15"/>
  <c r="BS17" i="15"/>
  <c r="BR17" i="15"/>
  <c r="BQ17" i="15"/>
  <c r="BP17" i="15"/>
  <c r="BO17" i="15"/>
  <c r="BN17" i="15"/>
  <c r="BM17" i="15"/>
  <c r="BL17" i="15"/>
  <c r="BK17" i="15"/>
  <c r="BJ17" i="15"/>
  <c r="BI17" i="15"/>
  <c r="BH17" i="15"/>
  <c r="BG17" i="15"/>
  <c r="BF17" i="15"/>
  <c r="BE17" i="15"/>
  <c r="BD17" i="15"/>
  <c r="BC17" i="15"/>
  <c r="BB17" i="15"/>
  <c r="BA17" i="15"/>
  <c r="AZ17" i="15"/>
  <c r="AY17" i="15"/>
  <c r="AX17" i="15"/>
  <c r="AW17" i="15"/>
  <c r="AV17" i="15"/>
  <c r="AU17" i="15"/>
  <c r="AT17" i="15"/>
  <c r="AS17" i="15"/>
  <c r="AR17" i="15"/>
  <c r="AQ17" i="15"/>
  <c r="AP17" i="15"/>
  <c r="AO17" i="15"/>
  <c r="AN17" i="15"/>
  <c r="AM17" i="15"/>
  <c r="AL17" i="15"/>
  <c r="AK17" i="15"/>
  <c r="AJ17" i="15"/>
  <c r="AI17" i="15"/>
  <c r="AH17" i="15"/>
  <c r="AG17" i="15"/>
  <c r="AF17" i="15"/>
  <c r="AE17" i="15"/>
  <c r="AD17" i="15"/>
  <c r="AC17" i="15"/>
  <c r="AB17" i="15"/>
  <c r="AA17" i="15"/>
  <c r="Z17" i="15"/>
  <c r="Y17" i="15"/>
  <c r="X17" i="15"/>
  <c r="W17" i="15"/>
  <c r="V17" i="15"/>
  <c r="U17" i="15"/>
  <c r="T17" i="15"/>
  <c r="S17" i="15"/>
  <c r="R17" i="15"/>
  <c r="Q17" i="15"/>
  <c r="P17" i="15"/>
  <c r="O17" i="15"/>
  <c r="N17" i="15"/>
  <c r="M17" i="15"/>
  <c r="L17" i="15"/>
  <c r="K17" i="15"/>
  <c r="J17" i="15"/>
  <c r="I17" i="15"/>
  <c r="H17" i="15"/>
  <c r="G17" i="15"/>
  <c r="F17" i="15"/>
  <c r="E17" i="15"/>
  <c r="D17" i="15"/>
  <c r="C17" i="15"/>
  <c r="B17" i="15"/>
  <c r="CN16" i="15"/>
  <c r="CM16" i="15"/>
  <c r="CL16" i="15"/>
  <c r="CK16" i="15"/>
  <c r="CJ16" i="15"/>
  <c r="CI16" i="15"/>
  <c r="CH16" i="15"/>
  <c r="CG16" i="15"/>
  <c r="CF16" i="15"/>
  <c r="CE16" i="15"/>
  <c r="CD16" i="15"/>
  <c r="CC16" i="15"/>
  <c r="CB16" i="15"/>
  <c r="CA16" i="15"/>
  <c r="BZ16" i="15"/>
  <c r="BY16" i="15"/>
  <c r="BX16" i="15"/>
  <c r="BW16" i="15"/>
  <c r="BV16" i="15"/>
  <c r="BU16" i="15"/>
  <c r="BT16" i="15"/>
  <c r="BS16" i="15"/>
  <c r="BR16" i="15"/>
  <c r="BQ16" i="15"/>
  <c r="BP16" i="15"/>
  <c r="BO16" i="15"/>
  <c r="BN16" i="15"/>
  <c r="BM16" i="15"/>
  <c r="BL16" i="15"/>
  <c r="BK16" i="15"/>
  <c r="BJ16" i="15"/>
  <c r="BI16" i="15"/>
  <c r="BH16" i="15"/>
  <c r="BG16" i="15"/>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O16" i="15"/>
  <c r="N16" i="15"/>
  <c r="M16" i="15"/>
  <c r="L16" i="15"/>
  <c r="K16" i="15"/>
  <c r="J16" i="15"/>
  <c r="I16" i="15"/>
  <c r="H16" i="15"/>
  <c r="G16" i="15"/>
  <c r="F16" i="15"/>
  <c r="E16" i="15"/>
  <c r="D16" i="15"/>
  <c r="C16" i="15"/>
  <c r="B16" i="15"/>
  <c r="CN15" i="15"/>
  <c r="CM15" i="15"/>
  <c r="CM18" i="15" s="1"/>
  <c r="CL15" i="15"/>
  <c r="CK15" i="15"/>
  <c r="CJ15" i="15"/>
  <c r="CI15" i="15"/>
  <c r="CH15" i="15"/>
  <c r="CG15" i="15"/>
  <c r="CF15" i="15"/>
  <c r="CE15" i="15"/>
  <c r="CD15" i="15"/>
  <c r="CC15" i="15"/>
  <c r="CB15" i="15"/>
  <c r="CA15" i="15"/>
  <c r="BZ15" i="15"/>
  <c r="BY15" i="15"/>
  <c r="BX15" i="15"/>
  <c r="BW15" i="15"/>
  <c r="BW18" i="15" s="1"/>
  <c r="BV15" i="15"/>
  <c r="BU15" i="15"/>
  <c r="BT15" i="15"/>
  <c r="BS15" i="15"/>
  <c r="BR15" i="15"/>
  <c r="BQ15" i="15"/>
  <c r="BP15" i="15"/>
  <c r="BO15" i="15"/>
  <c r="BN15" i="15"/>
  <c r="BM15" i="15"/>
  <c r="BL15" i="15"/>
  <c r="BK15" i="15"/>
  <c r="BJ15" i="15"/>
  <c r="BI15" i="15"/>
  <c r="BH15" i="15"/>
  <c r="BG15" i="15"/>
  <c r="BF15" i="15"/>
  <c r="BE15" i="15"/>
  <c r="BD15" i="15"/>
  <c r="BC15" i="15"/>
  <c r="BB15" i="15"/>
  <c r="BA15" i="15"/>
  <c r="AZ15" i="15"/>
  <c r="AY15" i="15"/>
  <c r="AX15" i="15"/>
  <c r="AW15" i="15"/>
  <c r="AV15" i="15"/>
  <c r="AU15" i="15"/>
  <c r="AT15" i="15"/>
  <c r="AS15" i="15"/>
  <c r="AR15" i="15"/>
  <c r="AQ15" i="15"/>
  <c r="AP15" i="15"/>
  <c r="AO15" i="15"/>
  <c r="AN15" i="15"/>
  <c r="AM15" i="15"/>
  <c r="AL15" i="15"/>
  <c r="AK15" i="15"/>
  <c r="AJ15" i="15"/>
  <c r="AI15" i="15"/>
  <c r="AH15" i="15"/>
  <c r="AG15" i="15"/>
  <c r="AF15" i="15"/>
  <c r="AE15" i="15"/>
  <c r="AD15" i="15"/>
  <c r="AC15" i="15"/>
  <c r="AB15" i="15"/>
  <c r="AA15" i="15"/>
  <c r="Z15" i="15"/>
  <c r="Y15" i="15"/>
  <c r="X15" i="15"/>
  <c r="W15" i="15"/>
  <c r="V15" i="15"/>
  <c r="U15" i="15"/>
  <c r="T15" i="15"/>
  <c r="S15" i="15"/>
  <c r="R15" i="15"/>
  <c r="Q15" i="15"/>
  <c r="P15" i="15"/>
  <c r="O15" i="15"/>
  <c r="N15" i="15"/>
  <c r="M15" i="15"/>
  <c r="L15" i="15"/>
  <c r="K15" i="15"/>
  <c r="J15" i="15"/>
  <c r="I15" i="15"/>
  <c r="H15" i="15"/>
  <c r="G15" i="15"/>
  <c r="F15" i="15"/>
  <c r="E15" i="15"/>
  <c r="D15" i="15"/>
  <c r="C15" i="15"/>
  <c r="B15" i="15"/>
  <c r="CN14" i="15"/>
  <c r="CM14" i="15"/>
  <c r="CL14" i="15"/>
  <c r="CK14" i="15"/>
  <c r="CJ14" i="15"/>
  <c r="CJ18" i="15" s="1"/>
  <c r="CI14" i="15"/>
  <c r="CH14" i="15"/>
  <c r="CH18" i="15" s="1"/>
  <c r="CG14" i="15"/>
  <c r="CG18" i="15" s="1"/>
  <c r="CF14" i="15"/>
  <c r="CE14" i="15"/>
  <c r="CD14" i="15"/>
  <c r="CC14" i="15"/>
  <c r="CB14" i="15"/>
  <c r="CA14" i="15"/>
  <c r="BZ14" i="15"/>
  <c r="BY14" i="15"/>
  <c r="BX14" i="15"/>
  <c r="BW14" i="15"/>
  <c r="BV14" i="15"/>
  <c r="BU14" i="15"/>
  <c r="BU18" i="15" s="1"/>
  <c r="BT14" i="15"/>
  <c r="BS14" i="15"/>
  <c r="BS18" i="15" s="1"/>
  <c r="BR14" i="15"/>
  <c r="BR18" i="15" s="1"/>
  <c r="BQ14" i="15"/>
  <c r="BP14" i="15"/>
  <c r="BO14" i="15"/>
  <c r="BN14" i="15"/>
  <c r="BM14" i="15"/>
  <c r="BL14" i="15"/>
  <c r="BK14" i="15"/>
  <c r="BJ14" i="15"/>
  <c r="BI14" i="15"/>
  <c r="BH14" i="15"/>
  <c r="BG14" i="15"/>
  <c r="BF14" i="15"/>
  <c r="BE14" i="15"/>
  <c r="BD14" i="15"/>
  <c r="BC14" i="15"/>
  <c r="BB14" i="15"/>
  <c r="BB18" i="15" s="1"/>
  <c r="BA14" i="15"/>
  <c r="AZ14" i="15"/>
  <c r="AY14" i="15"/>
  <c r="AX14" i="15"/>
  <c r="AW14" i="15"/>
  <c r="AV14" i="15"/>
  <c r="AU14" i="15"/>
  <c r="AT14" i="15"/>
  <c r="AS14" i="15"/>
  <c r="AS18" i="15" s="1"/>
  <c r="AR14" i="15"/>
  <c r="AQ14" i="15"/>
  <c r="AP14" i="15"/>
  <c r="AO14" i="15"/>
  <c r="AN14" i="15"/>
  <c r="AN18" i="15" s="1"/>
  <c r="AM14" i="15"/>
  <c r="AL14" i="15"/>
  <c r="AL18" i="15" s="1"/>
  <c r="AK14" i="15"/>
  <c r="AK18" i="15" s="1"/>
  <c r="AJ14" i="15"/>
  <c r="AI14" i="15"/>
  <c r="AH14" i="15"/>
  <c r="AG14" i="15"/>
  <c r="AF14" i="15"/>
  <c r="AE14" i="15"/>
  <c r="AD14" i="15"/>
  <c r="AC14" i="15"/>
  <c r="AB14" i="15"/>
  <c r="AA14" i="15"/>
  <c r="Z14" i="15"/>
  <c r="Y14" i="15"/>
  <c r="Y18" i="15" s="1"/>
  <c r="X14" i="15"/>
  <c r="W14" i="15"/>
  <c r="W18" i="15" s="1"/>
  <c r="V14" i="15"/>
  <c r="V18" i="15" s="1"/>
  <c r="U14" i="15"/>
  <c r="T14" i="15"/>
  <c r="S14" i="15"/>
  <c r="R14" i="15"/>
  <c r="Q14" i="15"/>
  <c r="P14" i="15"/>
  <c r="O14" i="15"/>
  <c r="N14" i="15"/>
  <c r="M14" i="15"/>
  <c r="M18" i="15" s="1"/>
  <c r="L14" i="15"/>
  <c r="K14" i="15"/>
  <c r="K18" i="15" s="1"/>
  <c r="J14" i="15"/>
  <c r="I14" i="15"/>
  <c r="H14" i="15"/>
  <c r="G14" i="15"/>
  <c r="F14" i="15"/>
  <c r="F18" i="15" s="1"/>
  <c r="E14" i="15"/>
  <c r="D14" i="15"/>
  <c r="C14" i="15"/>
  <c r="B14" i="15"/>
  <c r="CN8" i="15"/>
  <c r="CM8" i="15"/>
  <c r="CL8" i="15"/>
  <c r="CK8" i="15"/>
  <c r="CJ8" i="15"/>
  <c r="CI8" i="15"/>
  <c r="CH8" i="15"/>
  <c r="CG8" i="15"/>
  <c r="CF8" i="15"/>
  <c r="CE8" i="15"/>
  <c r="CD8" i="15"/>
  <c r="CC8" i="15"/>
  <c r="CB8" i="15"/>
  <c r="CA8" i="15"/>
  <c r="BZ8" i="15"/>
  <c r="BY8" i="15"/>
  <c r="BX8" i="15"/>
  <c r="BW8" i="15"/>
  <c r="BV8" i="15"/>
  <c r="BU8" i="15"/>
  <c r="BT8" i="15"/>
  <c r="BS8" i="15"/>
  <c r="BR8" i="15"/>
  <c r="BQ8" i="15"/>
  <c r="BP8" i="15"/>
  <c r="BO8" i="15"/>
  <c r="BN8" i="15"/>
  <c r="BM8" i="15"/>
  <c r="BL8" i="15"/>
  <c r="BK8" i="15"/>
  <c r="BJ8" i="15"/>
  <c r="BI8" i="15"/>
  <c r="BH8" i="15"/>
  <c r="BG8" i="15"/>
  <c r="BF8" i="15"/>
  <c r="BE8" i="15"/>
  <c r="BD8" i="15"/>
  <c r="BC8" i="15"/>
  <c r="BB8" i="15"/>
  <c r="BA8" i="15"/>
  <c r="AZ8" i="15"/>
  <c r="AY8" i="15"/>
  <c r="AX8" i="15"/>
  <c r="AW8" i="15"/>
  <c r="AV8" i="15"/>
  <c r="AU8" i="15"/>
  <c r="AT8" i="15"/>
  <c r="AS8" i="15"/>
  <c r="AR8" i="15"/>
  <c r="AQ8" i="15"/>
  <c r="AP8" i="15"/>
  <c r="AO8" i="15"/>
  <c r="AN8" i="15"/>
  <c r="AM8" i="15"/>
  <c r="AL8" i="15"/>
  <c r="AK8" i="15"/>
  <c r="AJ8" i="15"/>
  <c r="AI8" i="15"/>
  <c r="AH8" i="15"/>
  <c r="AG8" i="15"/>
  <c r="AF8" i="15"/>
  <c r="AE8" i="15"/>
  <c r="AD8" i="15"/>
  <c r="AC8" i="15"/>
  <c r="AB8" i="15"/>
  <c r="AA8" i="15"/>
  <c r="Z8" i="15"/>
  <c r="Y8" i="15"/>
  <c r="X8" i="15"/>
  <c r="W8" i="15"/>
  <c r="V8" i="15"/>
  <c r="U8" i="15"/>
  <c r="T8" i="15"/>
  <c r="S8" i="15"/>
  <c r="R8" i="15"/>
  <c r="Q8" i="15"/>
  <c r="P8" i="15"/>
  <c r="O8" i="15"/>
  <c r="N8" i="15"/>
  <c r="M8" i="15"/>
  <c r="L8" i="15"/>
  <c r="K8" i="15"/>
  <c r="J8" i="15"/>
  <c r="I8" i="15"/>
  <c r="H8" i="15"/>
  <c r="G8" i="15"/>
  <c r="F8" i="15"/>
  <c r="E8" i="15"/>
  <c r="D8" i="15"/>
  <c r="C8" i="15"/>
  <c r="B8" i="15"/>
  <c r="CN7" i="15"/>
  <c r="CM7" i="15"/>
  <c r="CL7" i="15"/>
  <c r="CK7" i="15"/>
  <c r="CJ7" i="15"/>
  <c r="CI7" i="15"/>
  <c r="CH7" i="15"/>
  <c r="CG7" i="15"/>
  <c r="CF7" i="15"/>
  <c r="CE7" i="15"/>
  <c r="CD7" i="15"/>
  <c r="CC7" i="15"/>
  <c r="CB7" i="15"/>
  <c r="CA7" i="15"/>
  <c r="BZ7" i="15"/>
  <c r="BY7" i="15"/>
  <c r="BX7" i="15"/>
  <c r="BW7" i="15"/>
  <c r="BV7" i="15"/>
  <c r="BU7" i="15"/>
  <c r="BT7" i="15"/>
  <c r="BS7" i="15"/>
  <c r="BR7" i="15"/>
  <c r="BQ7" i="15"/>
  <c r="BP7" i="15"/>
  <c r="BO7" i="15"/>
  <c r="BN7" i="15"/>
  <c r="BM7" i="15"/>
  <c r="BL7" i="15"/>
  <c r="BK7" i="15"/>
  <c r="BJ7" i="15"/>
  <c r="BI7" i="15"/>
  <c r="BH7" i="15"/>
  <c r="BG7" i="15"/>
  <c r="BF7" i="15"/>
  <c r="BE7" i="15"/>
  <c r="BD7" i="15"/>
  <c r="BC7" i="15"/>
  <c r="BB7" i="15"/>
  <c r="BA7" i="15"/>
  <c r="AZ7" i="15"/>
  <c r="AY7" i="15"/>
  <c r="AX7" i="15"/>
  <c r="AW7" i="15"/>
  <c r="AV7" i="15"/>
  <c r="AU7" i="15"/>
  <c r="AT7" i="15"/>
  <c r="AS7" i="15"/>
  <c r="AR7" i="15"/>
  <c r="AQ7" i="15"/>
  <c r="AP7" i="15"/>
  <c r="AO7" i="15"/>
  <c r="AN7" i="15"/>
  <c r="AM7" i="15"/>
  <c r="AL7" i="15"/>
  <c r="AK7" i="15"/>
  <c r="AJ7" i="15"/>
  <c r="AI7" i="15"/>
  <c r="AH7" i="15"/>
  <c r="AG7" i="15"/>
  <c r="AF7" i="15"/>
  <c r="AE7" i="15"/>
  <c r="AD7" i="15"/>
  <c r="AC7" i="15"/>
  <c r="AB7" i="15"/>
  <c r="AA7" i="15"/>
  <c r="Z7" i="15"/>
  <c r="Y7" i="15"/>
  <c r="X7" i="15"/>
  <c r="W7" i="15"/>
  <c r="V7" i="15"/>
  <c r="U7" i="15"/>
  <c r="T7" i="15"/>
  <c r="S7" i="15"/>
  <c r="R7" i="15"/>
  <c r="Q7" i="15"/>
  <c r="P7" i="15"/>
  <c r="O7" i="15"/>
  <c r="N7" i="15"/>
  <c r="M7" i="15"/>
  <c r="L7" i="15"/>
  <c r="K7" i="15"/>
  <c r="J7" i="15"/>
  <c r="I7" i="15"/>
  <c r="H7" i="15"/>
  <c r="G7" i="15"/>
  <c r="F7" i="15"/>
  <c r="E7" i="15"/>
  <c r="D7" i="15"/>
  <c r="C7" i="15"/>
  <c r="B7" i="15"/>
  <c r="CN6" i="15"/>
  <c r="CM6" i="15"/>
  <c r="CL6" i="15"/>
  <c r="CK6" i="15"/>
  <c r="CJ6" i="15"/>
  <c r="CI6" i="15"/>
  <c r="CH6"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G6" i="15"/>
  <c r="F6" i="15"/>
  <c r="E6" i="15"/>
  <c r="D6" i="15"/>
  <c r="C6" i="15"/>
  <c r="CN5" i="15"/>
  <c r="CM5" i="15"/>
  <c r="CL5" i="15"/>
  <c r="CK5" i="15"/>
  <c r="CJ5" i="15"/>
  <c r="CI5" i="15"/>
  <c r="CI9" i="15" s="1"/>
  <c r="CH5" i="15"/>
  <c r="CH9" i="15" s="1"/>
  <c r="CG5" i="15"/>
  <c r="CF5" i="15"/>
  <c r="CE5" i="15"/>
  <c r="CD5" i="15"/>
  <c r="CD9" i="15" s="1"/>
  <c r="CC5" i="15"/>
  <c r="CB5" i="15"/>
  <c r="CA5" i="15"/>
  <c r="BZ5" i="15"/>
  <c r="BY5" i="15"/>
  <c r="BX5" i="15"/>
  <c r="BW5" i="15"/>
  <c r="BV5" i="15"/>
  <c r="BU5" i="15"/>
  <c r="BT5" i="15"/>
  <c r="BS5" i="15"/>
  <c r="BR5" i="15"/>
  <c r="BR9" i="15" s="1"/>
  <c r="BQ5" i="15"/>
  <c r="BP5" i="15"/>
  <c r="BO5" i="15"/>
  <c r="BN5" i="15"/>
  <c r="BN9" i="15" s="1"/>
  <c r="BM5" i="15"/>
  <c r="BL5" i="15"/>
  <c r="BK5" i="15"/>
  <c r="BJ5" i="15"/>
  <c r="BI5" i="15"/>
  <c r="BH5" i="15"/>
  <c r="BG5" i="15"/>
  <c r="BF5" i="15"/>
  <c r="BE5" i="15"/>
  <c r="BD5" i="15"/>
  <c r="BC5" i="15"/>
  <c r="BC9" i="15" s="1"/>
  <c r="BB5" i="15"/>
  <c r="BB9" i="15" s="1"/>
  <c r="BA5" i="15"/>
  <c r="AZ5" i="15"/>
  <c r="AY5" i="15"/>
  <c r="AX5" i="15"/>
  <c r="AX9" i="15" s="1"/>
  <c r="AW5" i="15"/>
  <c r="AV5" i="15"/>
  <c r="AU5" i="15"/>
  <c r="AT5" i="15"/>
  <c r="AS5" i="15"/>
  <c r="AR5" i="15"/>
  <c r="AQ5" i="15"/>
  <c r="AP5" i="15"/>
  <c r="AO5" i="15"/>
  <c r="AN5" i="15"/>
  <c r="AM5" i="15"/>
  <c r="AM9" i="15" s="1"/>
  <c r="AL5" i="15"/>
  <c r="AL9" i="15" s="1"/>
  <c r="AK5" i="15"/>
  <c r="AJ5" i="15"/>
  <c r="AI5" i="15"/>
  <c r="AH5" i="15"/>
  <c r="AH9" i="15" s="1"/>
  <c r="AG5" i="15"/>
  <c r="AF5" i="15"/>
  <c r="AE5" i="15"/>
  <c r="AD5" i="15"/>
  <c r="AC5" i="15"/>
  <c r="AB5" i="15"/>
  <c r="AA5" i="15"/>
  <c r="Z5" i="15"/>
  <c r="Y5" i="15"/>
  <c r="X5" i="15"/>
  <c r="W5" i="15"/>
  <c r="V5" i="15"/>
  <c r="V9" i="15" s="1"/>
  <c r="U5" i="15"/>
  <c r="T5" i="15"/>
  <c r="S5" i="15"/>
  <c r="R5" i="15"/>
  <c r="Q5" i="15"/>
  <c r="P5" i="15"/>
  <c r="O5" i="15"/>
  <c r="N5" i="15"/>
  <c r="M5" i="15"/>
  <c r="L5" i="15"/>
  <c r="K5" i="15"/>
  <c r="J5" i="15"/>
  <c r="I5" i="15"/>
  <c r="H5" i="15"/>
  <c r="G5" i="15"/>
  <c r="G9" i="15" s="1"/>
  <c r="F5" i="15"/>
  <c r="F9" i="15" s="1"/>
  <c r="E5" i="15"/>
  <c r="D5" i="15"/>
  <c r="C5" i="15"/>
  <c r="B5" i="15"/>
  <c r="B9" i="15" s="1"/>
  <c r="AF57" i="14"/>
  <c r="AC57" i="14"/>
  <c r="I57" i="14"/>
  <c r="AF56" i="14"/>
  <c r="AE56" i="14"/>
  <c r="AD56" i="14"/>
  <c r="AC56" i="14"/>
  <c r="AB56" i="14"/>
  <c r="AA56" i="14"/>
  <c r="Z56" i="14"/>
  <c r="Y56" i="14"/>
  <c r="X56" i="14"/>
  <c r="W56" i="14"/>
  <c r="V56" i="14"/>
  <c r="U56" i="14"/>
  <c r="T56" i="14"/>
  <c r="S56" i="14"/>
  <c r="R56" i="14"/>
  <c r="Q56" i="14"/>
  <c r="P56" i="14"/>
  <c r="O56" i="14"/>
  <c r="N56" i="14"/>
  <c r="M56" i="14"/>
  <c r="L56" i="14"/>
  <c r="L16" i="14" s="1"/>
  <c r="K56" i="14"/>
  <c r="J56" i="14"/>
  <c r="J16" i="14" s="1"/>
  <c r="I56" i="14"/>
  <c r="H56" i="14"/>
  <c r="G56" i="14"/>
  <c r="F56" i="14"/>
  <c r="E56" i="14"/>
  <c r="D56" i="14"/>
  <c r="C56" i="14"/>
  <c r="B56" i="14"/>
  <c r="AF55" i="14"/>
  <c r="AE55" i="14"/>
  <c r="AD55" i="14"/>
  <c r="AC55" i="14"/>
  <c r="AC15" i="14" s="1"/>
  <c r="AB55" i="14"/>
  <c r="AA55" i="14"/>
  <c r="AA15" i="14" s="1"/>
  <c r="Z55" i="14"/>
  <c r="Y55" i="14"/>
  <c r="X55" i="14"/>
  <c r="W55" i="14"/>
  <c r="V55" i="14"/>
  <c r="U55" i="14"/>
  <c r="T55" i="14"/>
  <c r="S55" i="14"/>
  <c r="R55" i="14"/>
  <c r="Q55" i="14"/>
  <c r="P55" i="14"/>
  <c r="O55" i="14"/>
  <c r="N55" i="14"/>
  <c r="M55" i="14"/>
  <c r="L55" i="14"/>
  <c r="K55" i="14"/>
  <c r="J55" i="14"/>
  <c r="I55" i="14"/>
  <c r="H55" i="14"/>
  <c r="G55" i="14"/>
  <c r="F55" i="14"/>
  <c r="E55" i="14"/>
  <c r="D55" i="14"/>
  <c r="C55" i="14"/>
  <c r="B55" i="14"/>
  <c r="AF54" i="14"/>
  <c r="AE54" i="14"/>
  <c r="AE57" i="14" s="1"/>
  <c r="AD54" i="14"/>
  <c r="AD57" i="14" s="1"/>
  <c r="AC54" i="14"/>
  <c r="AC14" i="14" s="1"/>
  <c r="AB54" i="14"/>
  <c r="AA54" i="14"/>
  <c r="Z54" i="14"/>
  <c r="Y54" i="14"/>
  <c r="Y57" i="14" s="1"/>
  <c r="X54" i="14"/>
  <c r="X57" i="14" s="1"/>
  <c r="W54" i="14"/>
  <c r="W57" i="14" s="1"/>
  <c r="V54" i="14"/>
  <c r="V57" i="14" s="1"/>
  <c r="U54" i="14"/>
  <c r="U57" i="14" s="1"/>
  <c r="T54" i="14"/>
  <c r="T57" i="14" s="1"/>
  <c r="S54" i="14"/>
  <c r="S57" i="14" s="1"/>
  <c r="R54" i="14"/>
  <c r="R57" i="14" s="1"/>
  <c r="Q54" i="14"/>
  <c r="Q57" i="14" s="1"/>
  <c r="P54" i="14"/>
  <c r="P57" i="14" s="1"/>
  <c r="O54" i="14"/>
  <c r="O57" i="14" s="1"/>
  <c r="N54" i="14"/>
  <c r="N14" i="14" s="1"/>
  <c r="M54" i="14"/>
  <c r="M14" i="14" s="1"/>
  <c r="L54" i="14"/>
  <c r="K54" i="14"/>
  <c r="J54" i="14"/>
  <c r="I54" i="14"/>
  <c r="H54" i="14"/>
  <c r="H57" i="14" s="1"/>
  <c r="G54" i="14"/>
  <c r="G57" i="14" s="1"/>
  <c r="F54" i="14"/>
  <c r="F57" i="14" s="1"/>
  <c r="E54" i="14"/>
  <c r="E57" i="14" s="1"/>
  <c r="D54" i="14"/>
  <c r="D57" i="14" s="1"/>
  <c r="C54" i="14"/>
  <c r="C57" i="14" s="1"/>
  <c r="B54" i="14"/>
  <c r="B57" i="14" s="1"/>
  <c r="AF45" i="14"/>
  <c r="AE45" i="14"/>
  <c r="AD45" i="14"/>
  <c r="AC45" i="14"/>
  <c r="AB45" i="14"/>
  <c r="AA45" i="14"/>
  <c r="Z45" i="14"/>
  <c r="Y45" i="14"/>
  <c r="X45" i="14"/>
  <c r="W45" i="14"/>
  <c r="V45" i="14"/>
  <c r="U45" i="14"/>
  <c r="T45" i="14"/>
  <c r="S45" i="14"/>
  <c r="R45" i="14"/>
  <c r="Q45" i="14"/>
  <c r="P45" i="14"/>
  <c r="O45" i="14"/>
  <c r="N45" i="14"/>
  <c r="M45" i="14"/>
  <c r="L45" i="14"/>
  <c r="K45" i="14"/>
  <c r="J45" i="14"/>
  <c r="I45" i="14"/>
  <c r="H45" i="14"/>
  <c r="G45" i="14"/>
  <c r="F45" i="14"/>
  <c r="E45" i="14"/>
  <c r="D45" i="14"/>
  <c r="C45" i="14"/>
  <c r="B45" i="14"/>
  <c r="AF44" i="14"/>
  <c r="AE44" i="14"/>
  <c r="AD44" i="14"/>
  <c r="AC44" i="14"/>
  <c r="AB44" i="14"/>
  <c r="AA44" i="14"/>
  <c r="Z44" i="14"/>
  <c r="Y44" i="14"/>
  <c r="X44" i="14"/>
  <c r="W44" i="14"/>
  <c r="V44" i="14"/>
  <c r="U44" i="14"/>
  <c r="T44" i="14"/>
  <c r="S44" i="14"/>
  <c r="R44" i="14"/>
  <c r="Q44" i="14"/>
  <c r="P44" i="14"/>
  <c r="O44" i="14"/>
  <c r="N44" i="14"/>
  <c r="M44" i="14"/>
  <c r="L44" i="14"/>
  <c r="K44" i="14"/>
  <c r="J44" i="14"/>
  <c r="I44" i="14"/>
  <c r="H44" i="14"/>
  <c r="G44" i="14"/>
  <c r="F44" i="14"/>
  <c r="E44" i="14"/>
  <c r="D44" i="14"/>
  <c r="C44" i="14"/>
  <c r="B44" i="14"/>
  <c r="Z25" i="14"/>
  <c r="AF24" i="14"/>
  <c r="AE24" i="14"/>
  <c r="AD24" i="14"/>
  <c r="AC24" i="14"/>
  <c r="AB24" i="14"/>
  <c r="AA24" i="14"/>
  <c r="AA16" i="14" s="1"/>
  <c r="Z24" i="14"/>
  <c r="Y24" i="14"/>
  <c r="Y16" i="14" s="1"/>
  <c r="X24" i="14"/>
  <c r="W24" i="14"/>
  <c r="V24" i="14"/>
  <c r="U24" i="14"/>
  <c r="U7" i="14" s="1"/>
  <c r="T24" i="14"/>
  <c r="T7" i="14" s="1"/>
  <c r="S24" i="14"/>
  <c r="S16" i="14" s="1"/>
  <c r="R24" i="14"/>
  <c r="Q24" i="14"/>
  <c r="P24" i="14"/>
  <c r="O24" i="14"/>
  <c r="N24" i="14"/>
  <c r="M24" i="14"/>
  <c r="L24" i="14"/>
  <c r="K24" i="14"/>
  <c r="K16" i="14" s="1"/>
  <c r="J24" i="14"/>
  <c r="I24" i="14"/>
  <c r="I16" i="14" s="1"/>
  <c r="H24" i="14"/>
  <c r="G24" i="14"/>
  <c r="F24" i="14"/>
  <c r="E24" i="14"/>
  <c r="D24" i="14"/>
  <c r="D7" i="14" s="1"/>
  <c r="C24" i="14"/>
  <c r="B24" i="14"/>
  <c r="AF23" i="14"/>
  <c r="AE23" i="14"/>
  <c r="AD23" i="14"/>
  <c r="AC23" i="14"/>
  <c r="AB23" i="14"/>
  <c r="AA23" i="14"/>
  <c r="Z23" i="14"/>
  <c r="Z15" i="14" s="1"/>
  <c r="Y23" i="14"/>
  <c r="X23" i="14"/>
  <c r="X15" i="14" s="1"/>
  <c r="W23" i="14"/>
  <c r="V23" i="14"/>
  <c r="U23" i="14"/>
  <c r="T23" i="14"/>
  <c r="S23" i="14"/>
  <c r="S6" i="14" s="1"/>
  <c r="R23" i="14"/>
  <c r="R15" i="14" s="1"/>
  <c r="Q23" i="14"/>
  <c r="P23" i="14"/>
  <c r="P15" i="14" s="1"/>
  <c r="O23" i="14"/>
  <c r="N23" i="14"/>
  <c r="M23" i="14"/>
  <c r="L23" i="14"/>
  <c r="K23" i="14"/>
  <c r="J23" i="14"/>
  <c r="J15" i="14" s="1"/>
  <c r="I23" i="14"/>
  <c r="H23" i="14"/>
  <c r="H15" i="14" s="1"/>
  <c r="G23" i="14"/>
  <c r="F23" i="14"/>
  <c r="E23" i="14"/>
  <c r="D23" i="14"/>
  <c r="D6" i="14" s="1"/>
  <c r="C23" i="14"/>
  <c r="C6" i="14" s="1"/>
  <c r="B23" i="14"/>
  <c r="B15" i="14" s="1"/>
  <c r="AF22" i="14"/>
  <c r="AF25" i="14" s="1"/>
  <c r="AE22" i="14"/>
  <c r="AE25" i="14" s="1"/>
  <c r="AD22" i="14"/>
  <c r="AD25" i="14" s="1"/>
  <c r="AC22" i="14"/>
  <c r="AC25" i="14" s="1"/>
  <c r="AB22" i="14"/>
  <c r="AB25" i="14" s="1"/>
  <c r="AB8" i="14" s="1"/>
  <c r="AA22" i="14"/>
  <c r="AA25" i="14" s="1"/>
  <c r="Z22" i="14"/>
  <c r="Y22" i="14"/>
  <c r="Y25" i="14" s="1"/>
  <c r="X22" i="14"/>
  <c r="X25" i="14" s="1"/>
  <c r="W22" i="14"/>
  <c r="W25" i="14" s="1"/>
  <c r="V22" i="14"/>
  <c r="V25" i="14" s="1"/>
  <c r="U22" i="14"/>
  <c r="U25" i="14" s="1"/>
  <c r="T22" i="14"/>
  <c r="T25" i="14" s="1"/>
  <c r="T8" i="14" s="1"/>
  <c r="S22" i="14"/>
  <c r="S25" i="14" s="1"/>
  <c r="S8" i="14" s="1"/>
  <c r="R22" i="14"/>
  <c r="R25" i="14" s="1"/>
  <c r="R8" i="14" s="1"/>
  <c r="Q22" i="14"/>
  <c r="Q25" i="14" s="1"/>
  <c r="P22" i="14"/>
  <c r="P25" i="14" s="1"/>
  <c r="O22" i="14"/>
  <c r="O25" i="14" s="1"/>
  <c r="N22" i="14"/>
  <c r="N25" i="14" s="1"/>
  <c r="M22" i="14"/>
  <c r="M25" i="14" s="1"/>
  <c r="L22" i="14"/>
  <c r="L25" i="14" s="1"/>
  <c r="L8" i="14" s="1"/>
  <c r="K22" i="14"/>
  <c r="K25" i="14" s="1"/>
  <c r="J22" i="14"/>
  <c r="J25" i="14" s="1"/>
  <c r="I22" i="14"/>
  <c r="I25" i="14" s="1"/>
  <c r="H22" i="14"/>
  <c r="H25" i="14" s="1"/>
  <c r="G22" i="14"/>
  <c r="G25" i="14" s="1"/>
  <c r="F22" i="14"/>
  <c r="F25" i="14" s="1"/>
  <c r="E22" i="14"/>
  <c r="E25" i="14" s="1"/>
  <c r="D22" i="14"/>
  <c r="D25" i="14" s="1"/>
  <c r="D8" i="14" s="1"/>
  <c r="C22" i="14"/>
  <c r="C25" i="14" s="1"/>
  <c r="C8" i="14" s="1"/>
  <c r="B22" i="14"/>
  <c r="B25" i="14" s="1"/>
  <c r="B8" i="14" s="1"/>
  <c r="T17" i="14"/>
  <c r="T18" i="14" s="1"/>
  <c r="AF16" i="14"/>
  <c r="T16" i="14"/>
  <c r="R16" i="14"/>
  <c r="Q16" i="14"/>
  <c r="P16" i="14"/>
  <c r="E16" i="14"/>
  <c r="D16" i="14"/>
  <c r="C16" i="14"/>
  <c r="B16" i="14"/>
  <c r="AF15" i="14"/>
  <c r="AE15" i="14"/>
  <c r="T15" i="14"/>
  <c r="S15" i="14"/>
  <c r="Q15" i="14"/>
  <c r="O15" i="14"/>
  <c r="D15" i="14"/>
  <c r="C15" i="14"/>
  <c r="AF14" i="14"/>
  <c r="AE14" i="14"/>
  <c r="AD14" i="14"/>
  <c r="Y14" i="14"/>
  <c r="W14" i="14"/>
  <c r="V14" i="14"/>
  <c r="U14" i="14"/>
  <c r="T14" i="14"/>
  <c r="S14" i="14"/>
  <c r="R14" i="14"/>
  <c r="Q14" i="14"/>
  <c r="P14" i="14"/>
  <c r="O14" i="14"/>
  <c r="I14" i="14"/>
  <c r="G14" i="14"/>
  <c r="F14" i="14"/>
  <c r="E14" i="14"/>
  <c r="D14" i="14"/>
  <c r="C14" i="14"/>
  <c r="B14" i="14"/>
  <c r="N8" i="14"/>
  <c r="AF7" i="14"/>
  <c r="AE7" i="14"/>
  <c r="AD7" i="14"/>
  <c r="AC7" i="14"/>
  <c r="AB7" i="14"/>
  <c r="S7" i="14"/>
  <c r="R7" i="14"/>
  <c r="Q7" i="14"/>
  <c r="P7" i="14"/>
  <c r="O7" i="14"/>
  <c r="N7" i="14"/>
  <c r="M7" i="14"/>
  <c r="L7" i="14"/>
  <c r="E7" i="14"/>
  <c r="C7" i="14"/>
  <c r="B7" i="14"/>
  <c r="AF6" i="14"/>
  <c r="AE6" i="14"/>
  <c r="AD6" i="14"/>
  <c r="AC6" i="14"/>
  <c r="AB6" i="14"/>
  <c r="AA6" i="14"/>
  <c r="T6" i="14"/>
  <c r="R6" i="14"/>
  <c r="Q6" i="14"/>
  <c r="P6" i="14"/>
  <c r="O6" i="14"/>
  <c r="N6" i="14"/>
  <c r="M6" i="14"/>
  <c r="L6" i="14"/>
  <c r="K6" i="14"/>
  <c r="B6" i="14"/>
  <c r="AF5" i="14"/>
  <c r="AE5" i="14"/>
  <c r="AD5" i="14"/>
  <c r="AC5" i="14"/>
  <c r="AB5" i="14"/>
  <c r="AA5" i="14"/>
  <c r="Z5" i="14"/>
  <c r="Y5" i="14"/>
  <c r="X5" i="14"/>
  <c r="W5" i="14"/>
  <c r="V5" i="14"/>
  <c r="U5" i="14"/>
  <c r="T5" i="14"/>
  <c r="T9" i="14" s="1"/>
  <c r="S5" i="14"/>
  <c r="R5" i="14"/>
  <c r="R9" i="14" s="1"/>
  <c r="Q5" i="14"/>
  <c r="P5" i="14"/>
  <c r="O5" i="14"/>
  <c r="N5" i="14"/>
  <c r="M5" i="14"/>
  <c r="L5" i="14"/>
  <c r="K5" i="14"/>
  <c r="J5" i="14"/>
  <c r="I5" i="14"/>
  <c r="H5" i="14"/>
  <c r="G5" i="14"/>
  <c r="F5" i="14"/>
  <c r="E5" i="14"/>
  <c r="D5" i="14"/>
  <c r="C5" i="14"/>
  <c r="B5" i="14"/>
  <c r="B9" i="14" s="1"/>
  <c r="CN31" i="13"/>
  <c r="CO31" i="13" s="1"/>
  <c r="AH31" i="13"/>
  <c r="AI31" i="13" s="1"/>
  <c r="C31" i="13"/>
  <c r="D31" i="13" s="1"/>
  <c r="E31" i="13" s="1"/>
  <c r="F31" i="13" s="1"/>
  <c r="G31" i="13" s="1"/>
  <c r="H31" i="13" s="1"/>
  <c r="B22" i="13" s="1"/>
  <c r="BG23" i="13"/>
  <c r="BG7" i="13" s="1"/>
  <c r="BF23" i="13"/>
  <c r="BA23" i="13"/>
  <c r="AZ23" i="13"/>
  <c r="AZ7" i="13" s="1"/>
  <c r="AY23" i="13"/>
  <c r="AY7" i="13" s="1"/>
  <c r="AX23" i="13"/>
  <c r="AX7" i="13" s="1"/>
  <c r="AA22" i="13"/>
  <c r="AA6" i="13" s="1"/>
  <c r="CH21" i="13"/>
  <c r="CH5" i="13" s="1"/>
  <c r="BQ21" i="13"/>
  <c r="CN15" i="13"/>
  <c r="CM15" i="13"/>
  <c r="CL15" i="13"/>
  <c r="CK15" i="13"/>
  <c r="CJ15" i="13"/>
  <c r="CI15" i="13"/>
  <c r="CH15" i="13"/>
  <c r="CG15" i="13"/>
  <c r="CF15" i="13"/>
  <c r="CE15" i="13"/>
  <c r="CD15" i="13"/>
  <c r="CC15" i="13"/>
  <c r="CB15" i="13"/>
  <c r="CA15" i="13"/>
  <c r="BZ15" i="13"/>
  <c r="BY15" i="13"/>
  <c r="BX15" i="13"/>
  <c r="BW15" i="13"/>
  <c r="BV15" i="13"/>
  <c r="BU15" i="13"/>
  <c r="BT15" i="13"/>
  <c r="BS15" i="13"/>
  <c r="BR15" i="13"/>
  <c r="BQ15" i="13"/>
  <c r="BP15" i="13"/>
  <c r="BO15" i="13"/>
  <c r="BN15" i="13"/>
  <c r="BM15" i="13"/>
  <c r="BL15" i="13"/>
  <c r="BK15" i="13"/>
  <c r="BJ15" i="13"/>
  <c r="BI15" i="13"/>
  <c r="BH15" i="13"/>
  <c r="BG15" i="13"/>
  <c r="BF15" i="13"/>
  <c r="BE15" i="13"/>
  <c r="BD15" i="13"/>
  <c r="BC15" i="13"/>
  <c r="BB15" i="13"/>
  <c r="BA15" i="13"/>
  <c r="AZ15" i="13"/>
  <c r="AY15" i="13"/>
  <c r="AX15" i="13"/>
  <c r="AW15" i="13"/>
  <c r="AV15" i="13"/>
  <c r="AU15" i="13"/>
  <c r="AT15" i="13"/>
  <c r="AS15" i="13"/>
  <c r="AR15" i="13"/>
  <c r="AQ15" i="13"/>
  <c r="AP15" i="13"/>
  <c r="AO15" i="13"/>
  <c r="AN15" i="13"/>
  <c r="AM15" i="13"/>
  <c r="AL15" i="13"/>
  <c r="AK15" i="13"/>
  <c r="AJ15" i="13"/>
  <c r="AI15" i="13"/>
  <c r="AH15" i="13"/>
  <c r="AG15" i="13"/>
  <c r="AF15" i="13"/>
  <c r="AE15" i="13"/>
  <c r="AD15" i="13"/>
  <c r="AC15" i="13"/>
  <c r="AB15" i="13"/>
  <c r="AA15" i="13"/>
  <c r="Z15" i="13"/>
  <c r="Y15" i="13"/>
  <c r="X15" i="13"/>
  <c r="W15" i="13"/>
  <c r="V15" i="13"/>
  <c r="U15" i="13"/>
  <c r="T15" i="13"/>
  <c r="S15" i="13"/>
  <c r="R15" i="13"/>
  <c r="Q15" i="13"/>
  <c r="P15" i="13"/>
  <c r="O15" i="13"/>
  <c r="N15" i="13"/>
  <c r="M15" i="13"/>
  <c r="L15" i="13"/>
  <c r="K15" i="13"/>
  <c r="J15" i="13"/>
  <c r="I15" i="13"/>
  <c r="H15" i="13"/>
  <c r="G15" i="13"/>
  <c r="F15" i="13"/>
  <c r="E15" i="13"/>
  <c r="D15" i="13"/>
  <c r="C15" i="13"/>
  <c r="B15" i="13"/>
  <c r="CG8" i="13"/>
  <c r="CF8" i="13"/>
  <c r="CE8" i="13"/>
  <c r="CD8" i="13"/>
  <c r="CC8" i="13"/>
  <c r="CB8" i="13"/>
  <c r="CA8" i="13"/>
  <c r="BZ8" i="13"/>
  <c r="BY8" i="13"/>
  <c r="BX8" i="13"/>
  <c r="BW8" i="13"/>
  <c r="BV8" i="13"/>
  <c r="BU8" i="13"/>
  <c r="BT8" i="13"/>
  <c r="BS8" i="13"/>
  <c r="CN7" i="13"/>
  <c r="CM7" i="13"/>
  <c r="CL7" i="13"/>
  <c r="CK7" i="13"/>
  <c r="CJ7" i="13"/>
  <c r="CI7" i="13"/>
  <c r="CH7" i="13"/>
  <c r="CG7" i="13"/>
  <c r="CF7" i="13"/>
  <c r="CE7" i="13"/>
  <c r="CD7" i="13"/>
  <c r="CC7" i="13"/>
  <c r="CB7" i="13"/>
  <c r="CA7" i="13"/>
  <c r="BZ7" i="13"/>
  <c r="BY7" i="13"/>
  <c r="BX7" i="13"/>
  <c r="BW7" i="13"/>
  <c r="BV7" i="13"/>
  <c r="BU7" i="13"/>
  <c r="BT7" i="13"/>
  <c r="BS7" i="13"/>
  <c r="BF7" i="13"/>
  <c r="BA7" i="13"/>
  <c r="CG6" i="13"/>
  <c r="CF6" i="13"/>
  <c r="CE6" i="13"/>
  <c r="CD6" i="13"/>
  <c r="CC6" i="13"/>
  <c r="CB6" i="13"/>
  <c r="CA6" i="13"/>
  <c r="BZ6" i="13"/>
  <c r="BY6" i="13"/>
  <c r="BX6" i="13"/>
  <c r="BW6" i="13"/>
  <c r="BV6" i="13"/>
  <c r="BU6" i="13"/>
  <c r="BT6" i="13"/>
  <c r="BS6" i="13"/>
  <c r="CG5" i="13"/>
  <c r="CF5" i="13"/>
  <c r="CE5" i="13"/>
  <c r="CD5" i="13"/>
  <c r="CC5" i="13"/>
  <c r="CB5" i="13"/>
  <c r="CA5" i="13"/>
  <c r="BZ5" i="13"/>
  <c r="BY5" i="13"/>
  <c r="BX5" i="13"/>
  <c r="BW5" i="13"/>
  <c r="BV5" i="13"/>
  <c r="BU5" i="13"/>
  <c r="BT5" i="13"/>
  <c r="BS5" i="13"/>
  <c r="BP5" i="13"/>
  <c r="BO5" i="13"/>
  <c r="BN5" i="13"/>
  <c r="BM5" i="13"/>
  <c r="CF40" i="12"/>
  <c r="CF26" i="12" s="1"/>
  <c r="CE40" i="12"/>
  <c r="CD40" i="12"/>
  <c r="CC40" i="12"/>
  <c r="CB40" i="12"/>
  <c r="CB26" i="12" s="1"/>
  <c r="CA40" i="12"/>
  <c r="BZ40" i="12"/>
  <c r="BZ26" i="12" s="1"/>
  <c r="BZ27" i="12" s="1"/>
  <c r="BZ7" i="12" s="1"/>
  <c r="BY40" i="12"/>
  <c r="BY26" i="12" s="1"/>
  <c r="BY27" i="12" s="1"/>
  <c r="BY7" i="12" s="1"/>
  <c r="BX40" i="12"/>
  <c r="BX26" i="12" s="1"/>
  <c r="BX27" i="12" s="1"/>
  <c r="BX7" i="12" s="1"/>
  <c r="BW40" i="12"/>
  <c r="BW26" i="12" s="1"/>
  <c r="BV40" i="12"/>
  <c r="BU40" i="12"/>
  <c r="BT40" i="12"/>
  <c r="BS40" i="12"/>
  <c r="BR40" i="12"/>
  <c r="BQ40" i="12"/>
  <c r="BP40" i="12"/>
  <c r="BO40" i="12"/>
  <c r="BN40" i="12"/>
  <c r="BM40" i="12"/>
  <c r="BL40" i="12"/>
  <c r="BL26" i="12" s="1"/>
  <c r="BK40" i="12"/>
  <c r="BJ40" i="12"/>
  <c r="BJ26" i="12" s="1"/>
  <c r="BI40" i="12"/>
  <c r="BI26" i="12" s="1"/>
  <c r="BI27" i="12" s="1"/>
  <c r="BI7" i="12" s="1"/>
  <c r="BH40" i="12"/>
  <c r="BH26" i="12" s="1"/>
  <c r="BH27" i="12" s="1"/>
  <c r="BH7" i="12" s="1"/>
  <c r="BG40" i="12"/>
  <c r="BG26" i="12" s="1"/>
  <c r="BF40" i="12"/>
  <c r="BE40" i="12"/>
  <c r="BD40" i="12"/>
  <c r="BC40" i="12"/>
  <c r="BB40" i="12"/>
  <c r="BA40" i="12"/>
  <c r="AZ40" i="12"/>
  <c r="AY40" i="12"/>
  <c r="AX40" i="12"/>
  <c r="AW40" i="12"/>
  <c r="AV40" i="12"/>
  <c r="AV26" i="12" s="1"/>
  <c r="AU40" i="12"/>
  <c r="AT40" i="12"/>
  <c r="AT26" i="12" s="1"/>
  <c r="AS40" i="12"/>
  <c r="AS26" i="12" s="1"/>
  <c r="AS27" i="12" s="1"/>
  <c r="AS7" i="12" s="1"/>
  <c r="AR40" i="12"/>
  <c r="AR26" i="12" s="1"/>
  <c r="AR27" i="12" s="1"/>
  <c r="AR7" i="12" s="1"/>
  <c r="AQ40" i="12"/>
  <c r="AQ26" i="12" s="1"/>
  <c r="AP40" i="12"/>
  <c r="AO40" i="12"/>
  <c r="AN40" i="12"/>
  <c r="AM40" i="12"/>
  <c r="AL40" i="12"/>
  <c r="CN27" i="12"/>
  <c r="CN7" i="12" s="1"/>
  <c r="CM27" i="12"/>
  <c r="CL27" i="12"/>
  <c r="CK27" i="12"/>
  <c r="CJ27" i="12"/>
  <c r="CI27" i="12"/>
  <c r="CI7" i="12" s="1"/>
  <c r="CH27" i="12"/>
  <c r="CG27" i="12"/>
  <c r="CF27" i="12"/>
  <c r="CF7" i="12" s="1"/>
  <c r="AK27" i="12"/>
  <c r="AJ27" i="12"/>
  <c r="AJ7" i="12" s="1"/>
  <c r="AI27" i="12"/>
  <c r="AI7" i="12" s="1"/>
  <c r="AH27" i="12"/>
  <c r="AH7" i="12" s="1"/>
  <c r="AG27" i="12"/>
  <c r="AF27" i="12"/>
  <c r="AE27" i="12"/>
  <c r="AD27" i="12"/>
  <c r="AC27" i="12"/>
  <c r="AB27" i="12"/>
  <c r="AB7" i="12" s="1"/>
  <c r="AA27" i="12"/>
  <c r="Z27" i="12"/>
  <c r="Y27" i="12"/>
  <c r="X27" i="12"/>
  <c r="W27" i="12"/>
  <c r="W7" i="12" s="1"/>
  <c r="V27" i="12"/>
  <c r="U27" i="12"/>
  <c r="T27" i="12"/>
  <c r="T7" i="12" s="1"/>
  <c r="S27" i="12"/>
  <c r="S7" i="12" s="1"/>
  <c r="R27" i="12"/>
  <c r="R7" i="12" s="1"/>
  <c r="Q27" i="12"/>
  <c r="P27" i="12"/>
  <c r="O27" i="12"/>
  <c r="N27" i="12"/>
  <c r="M27" i="12"/>
  <c r="L27" i="12"/>
  <c r="L7" i="12" s="1"/>
  <c r="K27" i="12"/>
  <c r="J27" i="12"/>
  <c r="I27" i="12"/>
  <c r="H27" i="12"/>
  <c r="G27" i="12"/>
  <c r="G7" i="12" s="1"/>
  <c r="F27" i="12"/>
  <c r="E27" i="12"/>
  <c r="D27" i="12"/>
  <c r="D7" i="12" s="1"/>
  <c r="C27" i="12"/>
  <c r="C7" i="12" s="1"/>
  <c r="B27" i="12"/>
  <c r="B7" i="12" s="1"/>
  <c r="CE26" i="12"/>
  <c r="CE27" i="12" s="1"/>
  <c r="CE7" i="12" s="1"/>
  <c r="CD26" i="12"/>
  <c r="CD27" i="12" s="1"/>
  <c r="CD7" i="12" s="1"/>
  <c r="CC26" i="12"/>
  <c r="CC27" i="12" s="1"/>
  <c r="CA26" i="12"/>
  <c r="CA6" i="12" s="1"/>
  <c r="BV26" i="12"/>
  <c r="BU26" i="12"/>
  <c r="BU27" i="12" s="1"/>
  <c r="BU7" i="12" s="1"/>
  <c r="BT26" i="12"/>
  <c r="BT27" i="12" s="1"/>
  <c r="BT7" i="12" s="1"/>
  <c r="BS26" i="12"/>
  <c r="BR26" i="12"/>
  <c r="BQ26" i="12"/>
  <c r="BP26" i="12"/>
  <c r="BP27" i="12" s="1"/>
  <c r="BP7" i="12" s="1"/>
  <c r="BO26" i="12"/>
  <c r="BO27" i="12" s="1"/>
  <c r="BO7" i="12" s="1"/>
  <c r="BN26" i="12"/>
  <c r="BN27" i="12" s="1"/>
  <c r="BN7" i="12" s="1"/>
  <c r="BM26" i="12"/>
  <c r="BM27" i="12" s="1"/>
  <c r="BK26" i="12"/>
  <c r="BK6" i="12" s="1"/>
  <c r="BF26" i="12"/>
  <c r="BE26" i="12"/>
  <c r="BE27" i="12" s="1"/>
  <c r="BE7" i="12" s="1"/>
  <c r="BD26" i="12"/>
  <c r="BD27" i="12" s="1"/>
  <c r="BD7" i="12" s="1"/>
  <c r="BC26" i="12"/>
  <c r="BC6" i="12" s="1"/>
  <c r="BB26" i="12"/>
  <c r="BA26" i="12"/>
  <c r="AZ26" i="12"/>
  <c r="AZ27" i="12" s="1"/>
  <c r="AZ7" i="12" s="1"/>
  <c r="AY26" i="12"/>
  <c r="AY27" i="12" s="1"/>
  <c r="AY7" i="12" s="1"/>
  <c r="AX26" i="12"/>
  <c r="AX27" i="12" s="1"/>
  <c r="AX7" i="12" s="1"/>
  <c r="AW26" i="12"/>
  <c r="AW27" i="12" s="1"/>
  <c r="AW7" i="12" s="1"/>
  <c r="AU26" i="12"/>
  <c r="AU6" i="12" s="1"/>
  <c r="AP26" i="12"/>
  <c r="AO26" i="12"/>
  <c r="AO27" i="12" s="1"/>
  <c r="AO7" i="12" s="1"/>
  <c r="AN26" i="12"/>
  <c r="AN27" i="12" s="1"/>
  <c r="AN7" i="12" s="1"/>
  <c r="AM26" i="12"/>
  <c r="AM6" i="12" s="1"/>
  <c r="AL26" i="12"/>
  <c r="CN25" i="12"/>
  <c r="CM25" i="12"/>
  <c r="CL25" i="12"/>
  <c r="CK25" i="12"/>
  <c r="CJ25" i="12"/>
  <c r="CI25" i="12"/>
  <c r="CH25" i="12"/>
  <c r="CG25" i="12"/>
  <c r="CE25" i="12"/>
  <c r="CD25" i="12"/>
  <c r="CC25" i="12"/>
  <c r="CB25" i="12"/>
  <c r="CA25" i="12"/>
  <c r="BZ25" i="12"/>
  <c r="CN8" i="12"/>
  <c r="CM8" i="12"/>
  <c r="CL8" i="12"/>
  <c r="CK8" i="12"/>
  <c r="CJ8" i="12"/>
  <c r="CI8" i="12"/>
  <c r="CH8" i="12"/>
  <c r="CG8" i="12"/>
  <c r="CF8" i="12"/>
  <c r="CE8" i="12"/>
  <c r="CD8" i="12"/>
  <c r="CC8" i="12"/>
  <c r="CB8" i="12"/>
  <c r="CA8" i="12"/>
  <c r="BZ8" i="12"/>
  <c r="BY8" i="12"/>
  <c r="BX8" i="12"/>
  <c r="BW8" i="12"/>
  <c r="BV8" i="12"/>
  <c r="BU8" i="12"/>
  <c r="BT8" i="12"/>
  <c r="BS8" i="12"/>
  <c r="BR8" i="12"/>
  <c r="BQ8" i="12"/>
  <c r="BP8" i="12"/>
  <c r="BO8" i="12"/>
  <c r="BN8" i="12"/>
  <c r="BM8" i="12"/>
  <c r="BL8" i="12"/>
  <c r="BK8" i="12"/>
  <c r="BJ8" i="12"/>
  <c r="BI8" i="12"/>
  <c r="BH8" i="12"/>
  <c r="BG8" i="12"/>
  <c r="BF8" i="12"/>
  <c r="BE8" i="12"/>
  <c r="BD8" i="12"/>
  <c r="BC8" i="12"/>
  <c r="BB8" i="12"/>
  <c r="BA8" i="12"/>
  <c r="AZ8" i="12"/>
  <c r="AY8" i="12"/>
  <c r="AX8" i="12"/>
  <c r="AW8" i="12"/>
  <c r="AV8" i="12"/>
  <c r="AU8" i="12"/>
  <c r="AT8" i="12"/>
  <c r="AS8" i="12"/>
  <c r="AR8" i="12"/>
  <c r="AQ8" i="12"/>
  <c r="AP8" i="12"/>
  <c r="AO8" i="12"/>
  <c r="AN8" i="12"/>
  <c r="AM8" i="12"/>
  <c r="AL8" i="12"/>
  <c r="AK8" i="12"/>
  <c r="AJ8" i="12"/>
  <c r="AI8" i="12"/>
  <c r="AH8" i="12"/>
  <c r="AG8" i="12"/>
  <c r="AF8" i="12"/>
  <c r="AE8" i="12"/>
  <c r="AD8" i="12"/>
  <c r="AC8" i="12"/>
  <c r="AB8" i="12"/>
  <c r="AA8" i="12"/>
  <c r="Z8" i="12"/>
  <c r="Y8" i="12"/>
  <c r="X8" i="12"/>
  <c r="W8" i="12"/>
  <c r="V8" i="12"/>
  <c r="U8" i="12"/>
  <c r="T8" i="12"/>
  <c r="S8" i="12"/>
  <c r="R8" i="12"/>
  <c r="Q8" i="12"/>
  <c r="P8" i="12"/>
  <c r="O8" i="12"/>
  <c r="N8" i="12"/>
  <c r="M8" i="12"/>
  <c r="L8" i="12"/>
  <c r="K8" i="12"/>
  <c r="J8" i="12"/>
  <c r="I8" i="12"/>
  <c r="H8" i="12"/>
  <c r="G8" i="12"/>
  <c r="F8" i="12"/>
  <c r="E8" i="12"/>
  <c r="D8" i="12"/>
  <c r="C8" i="12"/>
  <c r="B8" i="12"/>
  <c r="CM7" i="12"/>
  <c r="CL7" i="12"/>
  <c r="CK7" i="12"/>
  <c r="CJ7" i="12"/>
  <c r="CH7" i="12"/>
  <c r="CG7" i="12"/>
  <c r="CC7" i="12"/>
  <c r="BM7" i="12"/>
  <c r="AK7" i="12"/>
  <c r="AG7" i="12"/>
  <c r="AF7" i="12"/>
  <c r="AE7" i="12"/>
  <c r="AD7" i="12"/>
  <c r="AC7" i="12"/>
  <c r="AA7" i="12"/>
  <c r="Z7" i="12"/>
  <c r="Y7" i="12"/>
  <c r="X7" i="12"/>
  <c r="V7" i="12"/>
  <c r="U7" i="12"/>
  <c r="Q7" i="12"/>
  <c r="P7" i="12"/>
  <c r="O7" i="12"/>
  <c r="N7" i="12"/>
  <c r="M7" i="12"/>
  <c r="K7" i="12"/>
  <c r="J7" i="12"/>
  <c r="I7" i="12"/>
  <c r="H7" i="12"/>
  <c r="F7" i="12"/>
  <c r="E7" i="12"/>
  <c r="CN6" i="12"/>
  <c r="CN9" i="12" s="1"/>
  <c r="CM6" i="12"/>
  <c r="CM9" i="12" s="1"/>
  <c r="CL6" i="12"/>
  <c r="CL9" i="12" s="1"/>
  <c r="CK6" i="12"/>
  <c r="CK9" i="12" s="1"/>
  <c r="CJ6" i="12"/>
  <c r="CI6" i="12"/>
  <c r="CH6" i="12"/>
  <c r="CG6" i="12"/>
  <c r="CG9" i="12" s="1"/>
  <c r="CF6" i="12"/>
  <c r="CF9" i="12" s="1"/>
  <c r="CE6" i="12"/>
  <c r="CD6" i="12"/>
  <c r="CC6" i="12"/>
  <c r="BY6" i="12"/>
  <c r="BU6" i="12"/>
  <c r="BT6" i="12"/>
  <c r="BP6" i="12"/>
  <c r="BO6" i="12"/>
  <c r="BN6" i="12"/>
  <c r="BM6" i="12"/>
  <c r="BI6" i="12"/>
  <c r="BH6" i="12"/>
  <c r="BE6" i="12"/>
  <c r="BD6" i="12"/>
  <c r="AZ6" i="12"/>
  <c r="AY6" i="12"/>
  <c r="AX6" i="12"/>
  <c r="AW6" i="12"/>
  <c r="AS6" i="12"/>
  <c r="AO6" i="12"/>
  <c r="AN6" i="12"/>
  <c r="AK6" i="12"/>
  <c r="AJ6" i="12"/>
  <c r="AI6" i="12"/>
  <c r="AH6" i="12"/>
  <c r="AG6" i="12"/>
  <c r="AF6" i="12"/>
  <c r="AE6" i="12"/>
  <c r="AD6" i="12"/>
  <c r="AC6" i="12"/>
  <c r="AB6" i="12"/>
  <c r="AA6" i="12"/>
  <c r="Z6" i="12"/>
  <c r="Y6" i="12"/>
  <c r="X6" i="12"/>
  <c r="W6" i="12"/>
  <c r="V6" i="12"/>
  <c r="U6" i="12"/>
  <c r="T6" i="12"/>
  <c r="S6" i="12"/>
  <c r="R6" i="12"/>
  <c r="Q6" i="12"/>
  <c r="P6" i="12"/>
  <c r="O6" i="12"/>
  <c r="N6" i="12"/>
  <c r="M6" i="12"/>
  <c r="L6" i="12"/>
  <c r="K6" i="12"/>
  <c r="J6" i="12"/>
  <c r="I6" i="12"/>
  <c r="H6" i="12"/>
  <c r="G6" i="12"/>
  <c r="F6" i="12"/>
  <c r="E6" i="12"/>
  <c r="D6" i="12"/>
  <c r="C6" i="12"/>
  <c r="B6" i="12"/>
  <c r="BY5" i="12"/>
  <c r="BY9" i="12" s="1"/>
  <c r="BX5" i="12"/>
  <c r="BW5" i="12"/>
  <c r="BV5" i="12"/>
  <c r="BU5" i="12"/>
  <c r="BU9" i="12" s="1"/>
  <c r="BT5" i="12"/>
  <c r="BT9" i="12" s="1"/>
  <c r="BS5" i="12"/>
  <c r="BR5" i="12"/>
  <c r="BQ5" i="12"/>
  <c r="BP5" i="12"/>
  <c r="BO5" i="12"/>
  <c r="BN5" i="12"/>
  <c r="BM5" i="12"/>
  <c r="BL5" i="12"/>
  <c r="BK5" i="12"/>
  <c r="BJ5" i="12"/>
  <c r="BI5" i="12"/>
  <c r="BI9" i="12" s="1"/>
  <c r="BH5" i="12"/>
  <c r="BG5" i="12"/>
  <c r="BF5" i="12"/>
  <c r="BE5" i="12"/>
  <c r="BE9" i="12" s="1"/>
  <c r="BD5" i="12"/>
  <c r="BD9" i="12" s="1"/>
  <c r="BC5" i="12"/>
  <c r="BB5" i="12"/>
  <c r="BA5" i="12"/>
  <c r="AZ5" i="12"/>
  <c r="AY5" i="12"/>
  <c r="AX5" i="12"/>
  <c r="AW5" i="12"/>
  <c r="AV5" i="12"/>
  <c r="AU5" i="12"/>
  <c r="AT5" i="12"/>
  <c r="AS5" i="12"/>
  <c r="AS9" i="12" s="1"/>
  <c r="AR5" i="12"/>
  <c r="AQ5" i="12"/>
  <c r="AP5" i="12"/>
  <c r="AO5" i="12"/>
  <c r="AN5" i="12"/>
  <c r="AN9" i="12" s="1"/>
  <c r="AM5" i="12"/>
  <c r="AL5" i="12"/>
  <c r="AK5" i="12"/>
  <c r="AK9" i="12" s="1"/>
  <c r="AJ5" i="12"/>
  <c r="AI5" i="12"/>
  <c r="AH5" i="12"/>
  <c r="AG5" i="12"/>
  <c r="AF5" i="12"/>
  <c r="AF9" i="12" s="1"/>
  <c r="AE5" i="12"/>
  <c r="AE9" i="12" s="1"/>
  <c r="AD5" i="12"/>
  <c r="AC5" i="12"/>
  <c r="AC9" i="12" s="1"/>
  <c r="AB5" i="12"/>
  <c r="AA5" i="12"/>
  <c r="AA9" i="12" s="1"/>
  <c r="Z5" i="12"/>
  <c r="Z9" i="12" s="1"/>
  <c r="Y5" i="12"/>
  <c r="Y9" i="12" s="1"/>
  <c r="X5" i="12"/>
  <c r="X9" i="12" s="1"/>
  <c r="W5" i="12"/>
  <c r="W9" i="12" s="1"/>
  <c r="V5" i="12"/>
  <c r="U5" i="12"/>
  <c r="U9" i="12" s="1"/>
  <c r="T5" i="12"/>
  <c r="S5" i="12"/>
  <c r="R5" i="12"/>
  <c r="Q5" i="12"/>
  <c r="P5" i="12"/>
  <c r="P9" i="12" s="1"/>
  <c r="O5" i="12"/>
  <c r="O9" i="12" s="1"/>
  <c r="N5" i="12"/>
  <c r="M5" i="12"/>
  <c r="M9" i="12" s="1"/>
  <c r="L5" i="12"/>
  <c r="K5" i="12"/>
  <c r="J5" i="12"/>
  <c r="J9" i="12" s="1"/>
  <c r="I5" i="12"/>
  <c r="I9" i="12" s="1"/>
  <c r="H5" i="12"/>
  <c r="H9" i="12" s="1"/>
  <c r="G5" i="12"/>
  <c r="G9" i="12" s="1"/>
  <c r="F5" i="12"/>
  <c r="E5" i="12"/>
  <c r="E9" i="12" s="1"/>
  <c r="D5" i="12"/>
  <c r="C5" i="12"/>
  <c r="B5" i="12"/>
  <c r="CN48" i="11"/>
  <c r="CM48" i="11"/>
  <c r="CL48" i="11"/>
  <c r="CK48" i="11"/>
  <c r="CJ48" i="11"/>
  <c r="CJ16" i="11" s="1"/>
  <c r="CI48" i="11"/>
  <c r="CH48" i="11"/>
  <c r="CG48" i="11"/>
  <c r="CF48" i="11"/>
  <c r="CF16" i="11" s="1"/>
  <c r="CE48" i="11"/>
  <c r="CD48" i="11"/>
  <c r="CC48" i="11"/>
  <c r="CB48" i="11"/>
  <c r="CA48" i="11"/>
  <c r="BZ48" i="11"/>
  <c r="BY48" i="11"/>
  <c r="BX48" i="11"/>
  <c r="BW48" i="11"/>
  <c r="BV48" i="11"/>
  <c r="BU48" i="11"/>
  <c r="BT48" i="11"/>
  <c r="BS48" i="11"/>
  <c r="BR48" i="11"/>
  <c r="BQ48" i="11"/>
  <c r="BP48" i="11"/>
  <c r="BP16" i="11" s="1"/>
  <c r="BO48" i="11"/>
  <c r="BN48" i="11"/>
  <c r="BM48" i="11"/>
  <c r="BL48" i="11"/>
  <c r="BK48" i="11"/>
  <c r="BJ48" i="11"/>
  <c r="BI48" i="11"/>
  <c r="BH48" i="11"/>
  <c r="BG48" i="11"/>
  <c r="BF48" i="11"/>
  <c r="BE48" i="11"/>
  <c r="BD48" i="11"/>
  <c r="BC48" i="11"/>
  <c r="BB48" i="11"/>
  <c r="BA48" i="11"/>
  <c r="AZ48" i="11"/>
  <c r="AZ16" i="11" s="1"/>
  <c r="AZ7" i="11" s="1"/>
  <c r="AY48" i="11"/>
  <c r="AX48" i="11"/>
  <c r="AW48" i="11"/>
  <c r="AV48" i="11"/>
  <c r="AU48" i="11"/>
  <c r="AT48" i="11"/>
  <c r="AS48" i="11"/>
  <c r="AR48" i="11"/>
  <c r="AQ48" i="11"/>
  <c r="AP48" i="11"/>
  <c r="AO48" i="11"/>
  <c r="AN48" i="11"/>
  <c r="AM48" i="11"/>
  <c r="AL48" i="11"/>
  <c r="AK48" i="11"/>
  <c r="AJ48" i="11"/>
  <c r="AJ16" i="11" s="1"/>
  <c r="AI48" i="11"/>
  <c r="AH48" i="11"/>
  <c r="AG48" i="11"/>
  <c r="AF48" i="11"/>
  <c r="AE48" i="11"/>
  <c r="AD48" i="11"/>
  <c r="AC48" i="11"/>
  <c r="AB48" i="11"/>
  <c r="AA48" i="11"/>
  <c r="Z48" i="11"/>
  <c r="Y48" i="11"/>
  <c r="X48" i="11"/>
  <c r="W48" i="11"/>
  <c r="V48" i="11"/>
  <c r="U48" i="11"/>
  <c r="T48" i="11"/>
  <c r="T16" i="11" s="1"/>
  <c r="S48" i="11"/>
  <c r="R48" i="11"/>
  <c r="Q48" i="11"/>
  <c r="P48" i="11"/>
  <c r="O48" i="11"/>
  <c r="N48" i="11"/>
  <c r="M48" i="11"/>
  <c r="L48" i="11"/>
  <c r="K48" i="11"/>
  <c r="J48" i="11"/>
  <c r="I48" i="11"/>
  <c r="H48" i="11"/>
  <c r="G48" i="11"/>
  <c r="F48" i="11"/>
  <c r="E48" i="11"/>
  <c r="D48" i="11"/>
  <c r="C48" i="11"/>
  <c r="B48" i="11"/>
  <c r="CN37" i="11"/>
  <c r="CM37" i="11"/>
  <c r="CL37" i="11"/>
  <c r="CK37" i="11"/>
  <c r="CJ37" i="11"/>
  <c r="CI37" i="11"/>
  <c r="CH37" i="11"/>
  <c r="CG37" i="11"/>
  <c r="CF37" i="11"/>
  <c r="CF17" i="11" s="1"/>
  <c r="CF8" i="11" s="1"/>
  <c r="CE37" i="11"/>
  <c r="CD37" i="11"/>
  <c r="CC37" i="11"/>
  <c r="CB37" i="11"/>
  <c r="CB17" i="11" s="1"/>
  <c r="CB8" i="11" s="1"/>
  <c r="CA37" i="11"/>
  <c r="CA17" i="11" s="1"/>
  <c r="CA8" i="11" s="1"/>
  <c r="BZ37" i="11"/>
  <c r="BZ17" i="11" s="1"/>
  <c r="BZ8" i="11" s="1"/>
  <c r="BY37" i="11"/>
  <c r="BX37" i="11"/>
  <c r="BW37" i="11"/>
  <c r="BV37" i="11"/>
  <c r="BU37" i="11"/>
  <c r="BT37" i="11"/>
  <c r="BS37" i="11"/>
  <c r="BR37" i="11"/>
  <c r="BQ37" i="11"/>
  <c r="BP37" i="11"/>
  <c r="BO37" i="11"/>
  <c r="BN37" i="11"/>
  <c r="BM37" i="11"/>
  <c r="BL37" i="11"/>
  <c r="BL17" i="11" s="1"/>
  <c r="BL8" i="11" s="1"/>
  <c r="BK37" i="11"/>
  <c r="BK17" i="11" s="1"/>
  <c r="BK8" i="11" s="1"/>
  <c r="BJ37" i="11"/>
  <c r="BJ17" i="11" s="1"/>
  <c r="BI37" i="11"/>
  <c r="BH37" i="11"/>
  <c r="BG37" i="11"/>
  <c r="BF37" i="11"/>
  <c r="BE37" i="11"/>
  <c r="BD37" i="11"/>
  <c r="BC37" i="11"/>
  <c r="BB37" i="11"/>
  <c r="BA37" i="11"/>
  <c r="AZ37" i="11"/>
  <c r="AY37" i="11"/>
  <c r="AX37" i="11"/>
  <c r="AW37" i="11"/>
  <c r="AV37" i="11"/>
  <c r="AV17" i="11" s="1"/>
  <c r="AV8" i="11" s="1"/>
  <c r="AU37" i="11"/>
  <c r="AT37" i="11"/>
  <c r="AT17" i="11" s="1"/>
  <c r="AT8" i="11" s="1"/>
  <c r="AS37" i="11"/>
  <c r="AR37" i="11"/>
  <c r="AQ37" i="11"/>
  <c r="AP37" i="11"/>
  <c r="AO37" i="11"/>
  <c r="AN37" i="11"/>
  <c r="AM37" i="11"/>
  <c r="AL37" i="11"/>
  <c r="AK37" i="11"/>
  <c r="AJ37" i="11"/>
  <c r="AI37" i="11"/>
  <c r="AH37" i="11"/>
  <c r="AG37" i="11"/>
  <c r="AF37" i="11"/>
  <c r="AF17" i="11" s="1"/>
  <c r="AF8" i="11" s="1"/>
  <c r="AE37" i="11"/>
  <c r="AD37" i="11"/>
  <c r="AC37" i="11"/>
  <c r="AB37" i="11"/>
  <c r="AA37" i="11"/>
  <c r="Z37" i="11"/>
  <c r="Y37" i="11"/>
  <c r="X37" i="11"/>
  <c r="W37" i="11"/>
  <c r="V37" i="11"/>
  <c r="U37" i="11"/>
  <c r="T37" i="11"/>
  <c r="T17" i="11" s="1"/>
  <c r="T8" i="11" s="1"/>
  <c r="S37" i="11"/>
  <c r="R37" i="11"/>
  <c r="Q37" i="11"/>
  <c r="BV35" i="11"/>
  <c r="BV15" i="11" s="1"/>
  <c r="BV6" i="11" s="1"/>
  <c r="CN34" i="11"/>
  <c r="CM34" i="11"/>
  <c r="CL34" i="11"/>
  <c r="CK34" i="11"/>
  <c r="CJ34" i="11"/>
  <c r="CI34" i="11"/>
  <c r="CH34" i="11"/>
  <c r="CG34" i="11"/>
  <c r="CF34" i="11"/>
  <c r="CE34" i="11"/>
  <c r="CD34" i="11"/>
  <c r="CC34" i="11"/>
  <c r="CB34" i="11"/>
  <c r="CA34" i="11"/>
  <c r="BZ34" i="11"/>
  <c r="BY34" i="11"/>
  <c r="BX34" i="11"/>
  <c r="BW34" i="11"/>
  <c r="BV34" i="11"/>
  <c r="BU34" i="11"/>
  <c r="BT34" i="11"/>
  <c r="BS34" i="11"/>
  <c r="BR34" i="11"/>
  <c r="BQ34" i="11"/>
  <c r="BP34" i="11"/>
  <c r="BO34" i="11"/>
  <c r="BN34" i="11"/>
  <c r="BM34" i="11"/>
  <c r="BL34" i="11"/>
  <c r="BK34" i="11"/>
  <c r="BJ34" i="11"/>
  <c r="BI34" i="11"/>
  <c r="BH34" i="11"/>
  <c r="BG34" i="11"/>
  <c r="BF34" i="11"/>
  <c r="BE34" i="11"/>
  <c r="BD34" i="11"/>
  <c r="BC34" i="11"/>
  <c r="BB34" i="11"/>
  <c r="BA34" i="11"/>
  <c r="AZ34" i="11"/>
  <c r="AY34" i="11"/>
  <c r="CN17" i="11"/>
  <c r="CM17" i="11"/>
  <c r="CM8" i="11" s="1"/>
  <c r="CL17" i="11"/>
  <c r="CI17" i="11"/>
  <c r="CI8" i="11" s="1"/>
  <c r="CH17" i="11"/>
  <c r="CD17" i="11"/>
  <c r="CC17" i="11"/>
  <c r="BY17" i="11"/>
  <c r="BX17" i="11"/>
  <c r="BW17" i="11"/>
  <c r="BW8" i="11" s="1"/>
  <c r="BV17" i="11"/>
  <c r="BS17" i="11"/>
  <c r="BS8" i="11" s="1"/>
  <c r="BR17" i="11"/>
  <c r="BR8" i="11" s="1"/>
  <c r="BP17" i="11"/>
  <c r="BP8" i="11" s="1"/>
  <c r="BN17" i="11"/>
  <c r="BM17" i="11"/>
  <c r="BM8" i="11" s="1"/>
  <c r="BI17" i="11"/>
  <c r="BH17" i="11"/>
  <c r="BG17" i="11"/>
  <c r="BF17" i="11"/>
  <c r="BC17" i="11"/>
  <c r="BB17" i="11"/>
  <c r="BB8" i="11" s="1"/>
  <c r="BA17" i="11"/>
  <c r="BA8" i="11" s="1"/>
  <c r="AZ17" i="11"/>
  <c r="AZ8" i="11" s="1"/>
  <c r="AX17" i="11"/>
  <c r="AX8" i="11" s="1"/>
  <c r="AW17" i="11"/>
  <c r="AW8" i="11" s="1"/>
  <c r="AU17" i="11"/>
  <c r="AS17" i="11"/>
  <c r="AR17" i="11"/>
  <c r="AQ17" i="11"/>
  <c r="AP17" i="11"/>
  <c r="AO17" i="11"/>
  <c r="AM17" i="11"/>
  <c r="AL17" i="11"/>
  <c r="AJ17" i="11"/>
  <c r="AJ8" i="11" s="1"/>
  <c r="AI17" i="11"/>
  <c r="AI8" i="11" s="1"/>
  <c r="AH17" i="11"/>
  <c r="AH8" i="11" s="1"/>
  <c r="AG17" i="11"/>
  <c r="AG8" i="11" s="1"/>
  <c r="AE17" i="11"/>
  <c r="AE8" i="11" s="1"/>
  <c r="AD17" i="11"/>
  <c r="AD8" i="11" s="1"/>
  <c r="AC17" i="11"/>
  <c r="AC8" i="11" s="1"/>
  <c r="AB17" i="11"/>
  <c r="AA17" i="11"/>
  <c r="Z17" i="11"/>
  <c r="W17" i="11"/>
  <c r="V17" i="11"/>
  <c r="R17" i="11"/>
  <c r="R8" i="11" s="1"/>
  <c r="Q17" i="11"/>
  <c r="Q8" i="11" s="1"/>
  <c r="CN16" i="11"/>
  <c r="CM16" i="11"/>
  <c r="CM7" i="11" s="1"/>
  <c r="CL16" i="11"/>
  <c r="CK16" i="11"/>
  <c r="CK7" i="11" s="1"/>
  <c r="CI16" i="11"/>
  <c r="CI7" i="11" s="1"/>
  <c r="CH16" i="11"/>
  <c r="CD16" i="11"/>
  <c r="CC16" i="11"/>
  <c r="CB16" i="11"/>
  <c r="CA16" i="11"/>
  <c r="BZ16" i="11"/>
  <c r="BY16" i="11"/>
  <c r="BX16" i="11"/>
  <c r="BW16" i="11"/>
  <c r="BW7" i="11" s="1"/>
  <c r="BV16" i="11"/>
  <c r="BU16" i="11"/>
  <c r="BT16" i="11"/>
  <c r="BS16" i="11"/>
  <c r="BS7" i="11" s="1"/>
  <c r="BR16" i="11"/>
  <c r="BR7" i="11" s="1"/>
  <c r="BN16" i="11"/>
  <c r="BM16" i="11"/>
  <c r="BL16" i="11"/>
  <c r="BK16" i="11"/>
  <c r="BJ16" i="11"/>
  <c r="BI16" i="11"/>
  <c r="BH16" i="11"/>
  <c r="BG16" i="11"/>
  <c r="BG7" i="11" s="1"/>
  <c r="BF16" i="11"/>
  <c r="BE16" i="11"/>
  <c r="BD16" i="11"/>
  <c r="BC16" i="11"/>
  <c r="BC7" i="11" s="1"/>
  <c r="BB16" i="11"/>
  <c r="BB7" i="11" s="1"/>
  <c r="BA16" i="11"/>
  <c r="AX16" i="11"/>
  <c r="AW16" i="11"/>
  <c r="AV16" i="11"/>
  <c r="AU16" i="11"/>
  <c r="AT16" i="11"/>
  <c r="AS16" i="11"/>
  <c r="AR16" i="11"/>
  <c r="AQ16" i="11"/>
  <c r="AP16" i="11"/>
  <c r="AO16" i="11"/>
  <c r="AO7" i="11" s="1"/>
  <c r="AN16" i="11"/>
  <c r="AM16" i="11"/>
  <c r="AM7" i="11" s="1"/>
  <c r="AL16" i="11"/>
  <c r="AL7" i="11" s="1"/>
  <c r="AK16" i="11"/>
  <c r="AH16" i="11"/>
  <c r="AG16" i="11"/>
  <c r="AF16" i="11"/>
  <c r="AE16" i="11"/>
  <c r="AD16" i="11"/>
  <c r="AC16" i="11"/>
  <c r="AB16" i="11"/>
  <c r="AA16" i="11"/>
  <c r="AA7" i="11" s="1"/>
  <c r="Z16" i="11"/>
  <c r="Z7" i="11" s="1"/>
  <c r="Y16" i="11"/>
  <c r="Y7" i="11" s="1"/>
  <c r="X16" i="11"/>
  <c r="W16" i="11"/>
  <c r="W7" i="11" s="1"/>
  <c r="V16" i="11"/>
  <c r="V7" i="11" s="1"/>
  <c r="U16" i="11"/>
  <c r="R16" i="11"/>
  <c r="Q16" i="11"/>
  <c r="CN15" i="11"/>
  <c r="CN18" i="11" s="1"/>
  <c r="CM15" i="11"/>
  <c r="CM18" i="11" s="1"/>
  <c r="CL15" i="11"/>
  <c r="CK15" i="11"/>
  <c r="CJ15" i="11"/>
  <c r="CI15" i="11"/>
  <c r="CH15" i="11"/>
  <c r="CH6" i="11" s="1"/>
  <c r="CG15" i="11"/>
  <c r="CG6" i="11" s="1"/>
  <c r="CD15" i="11"/>
  <c r="CC15" i="11"/>
  <c r="CC18" i="11" s="1"/>
  <c r="CB15" i="11"/>
  <c r="CA15" i="11"/>
  <c r="CA6" i="11" s="1"/>
  <c r="BZ15" i="11"/>
  <c r="BY15" i="11"/>
  <c r="BX15" i="11"/>
  <c r="BX18" i="11" s="1"/>
  <c r="BW15" i="11"/>
  <c r="BU15" i="11"/>
  <c r="BT15" i="11"/>
  <c r="BS15" i="11"/>
  <c r="BR15" i="11"/>
  <c r="BR6" i="11" s="1"/>
  <c r="BQ15" i="11"/>
  <c r="BQ6" i="11" s="1"/>
  <c r="BN15" i="11"/>
  <c r="BM15" i="11"/>
  <c r="BM18" i="11" s="1"/>
  <c r="BL15" i="11"/>
  <c r="BK15" i="11"/>
  <c r="BK6" i="11" s="1"/>
  <c r="BJ15" i="11"/>
  <c r="BI15" i="11"/>
  <c r="BH15" i="11"/>
  <c r="BG15" i="11"/>
  <c r="BG18" i="11" s="1"/>
  <c r="BF15" i="11"/>
  <c r="BE15" i="11"/>
  <c r="BD15" i="11"/>
  <c r="BC15" i="11"/>
  <c r="BB15" i="11"/>
  <c r="BB18" i="11" s="1"/>
  <c r="BA15" i="11"/>
  <c r="AX15" i="11"/>
  <c r="AX6" i="11" s="1"/>
  <c r="AW15" i="11"/>
  <c r="AV15" i="11"/>
  <c r="AU15" i="11"/>
  <c r="AU6" i="11" s="1"/>
  <c r="AT15" i="11"/>
  <c r="AS15" i="11"/>
  <c r="AR15" i="11"/>
  <c r="AQ15" i="11"/>
  <c r="AP15" i="11"/>
  <c r="AO15" i="11"/>
  <c r="AN15" i="11"/>
  <c r="AM15" i="11"/>
  <c r="AM6" i="11" s="1"/>
  <c r="AL15" i="11"/>
  <c r="AK15" i="11"/>
  <c r="AH15" i="11"/>
  <c r="AH6" i="11" s="1"/>
  <c r="AG15" i="11"/>
  <c r="AF15" i="11"/>
  <c r="AE15" i="11"/>
  <c r="AE6" i="11" s="1"/>
  <c r="AD15" i="11"/>
  <c r="AC15" i="11"/>
  <c r="AB15" i="11"/>
  <c r="AA15" i="11"/>
  <c r="Z15" i="11"/>
  <c r="Y15" i="11"/>
  <c r="X15" i="11"/>
  <c r="W15" i="11"/>
  <c r="W6" i="11" s="1"/>
  <c r="V15" i="11"/>
  <c r="U15" i="11"/>
  <c r="R15" i="11"/>
  <c r="Q15" i="11"/>
  <c r="Q18" i="11" s="1"/>
  <c r="AX14" i="11"/>
  <c r="AW14" i="11"/>
  <c r="AV14" i="11"/>
  <c r="AU14" i="11"/>
  <c r="AT14" i="11"/>
  <c r="AS14" i="11"/>
  <c r="AR14" i="11"/>
  <c r="AQ14" i="11"/>
  <c r="AP14" i="11"/>
  <c r="AP18" i="11" s="1"/>
  <c r="AO14" i="11"/>
  <c r="AN14" i="11"/>
  <c r="AN5" i="11" s="1"/>
  <c r="AM14" i="11"/>
  <c r="AL14" i="11"/>
  <c r="AK14" i="11"/>
  <c r="AJ14" i="11"/>
  <c r="AI14" i="11"/>
  <c r="AH14" i="11"/>
  <c r="AG14" i="11"/>
  <c r="AG18" i="11" s="1"/>
  <c r="AF14" i="11"/>
  <c r="AE14" i="11"/>
  <c r="AE18" i="11" s="1"/>
  <c r="AD14" i="11"/>
  <c r="AC14" i="11"/>
  <c r="AB14" i="11"/>
  <c r="AA14" i="11"/>
  <c r="AA18" i="11" s="1"/>
  <c r="Z14" i="11"/>
  <c r="Z18" i="11" s="1"/>
  <c r="Y14" i="11"/>
  <c r="X14" i="11"/>
  <c r="V14" i="11"/>
  <c r="V5" i="11" s="1"/>
  <c r="U14" i="11"/>
  <c r="U5" i="11" s="1"/>
  <c r="CN8" i="11"/>
  <c r="CL8" i="11"/>
  <c r="CH8" i="11"/>
  <c r="CD8" i="11"/>
  <c r="CC8" i="11"/>
  <c r="BY8" i="11"/>
  <c r="BX8" i="11"/>
  <c r="BV8" i="11"/>
  <c r="BN8" i="11"/>
  <c r="BJ8" i="11"/>
  <c r="BI8" i="11"/>
  <c r="BH8" i="11"/>
  <c r="BG8" i="11"/>
  <c r="BF8" i="11"/>
  <c r="BC8" i="11"/>
  <c r="AS8" i="11"/>
  <c r="AR8" i="11"/>
  <c r="AQ8" i="11"/>
  <c r="AP8" i="11"/>
  <c r="AO8" i="11"/>
  <c r="AM8" i="11"/>
  <c r="AL8" i="11"/>
  <c r="AB8" i="11"/>
  <c r="AA8" i="11"/>
  <c r="Z8" i="11"/>
  <c r="W8" i="11"/>
  <c r="V8" i="11"/>
  <c r="CN7" i="11"/>
  <c r="CL7" i="11"/>
  <c r="CJ7" i="11"/>
  <c r="CH7" i="11"/>
  <c r="CF7" i="11"/>
  <c r="CD7" i="11"/>
  <c r="CC7" i="11"/>
  <c r="CB7" i="11"/>
  <c r="CA7" i="11"/>
  <c r="BZ7" i="11"/>
  <c r="BY7" i="11"/>
  <c r="BX7" i="11"/>
  <c r="BV7" i="11"/>
  <c r="BU7" i="11"/>
  <c r="BT7" i="11"/>
  <c r="BP7" i="11"/>
  <c r="BN7" i="11"/>
  <c r="BM7" i="11"/>
  <c r="BL7" i="11"/>
  <c r="BK7" i="11"/>
  <c r="BJ7" i="11"/>
  <c r="BI7" i="11"/>
  <c r="BH7" i="11"/>
  <c r="BF7" i="11"/>
  <c r="BE7" i="11"/>
  <c r="BD7" i="11"/>
  <c r="BA7" i="11"/>
  <c r="AX7" i="11"/>
  <c r="AW7" i="11"/>
  <c r="AV7" i="11"/>
  <c r="AU7" i="11"/>
  <c r="AT7" i="11"/>
  <c r="AS7" i="11"/>
  <c r="AR7" i="11"/>
  <c r="AP7" i="11"/>
  <c r="AN7" i="11"/>
  <c r="AK7" i="11"/>
  <c r="AJ7" i="11"/>
  <c r="AH7" i="11"/>
  <c r="AG7" i="11"/>
  <c r="AF7" i="11"/>
  <c r="AE7" i="11"/>
  <c r="AD7" i="11"/>
  <c r="AC7" i="11"/>
  <c r="AB7" i="11"/>
  <c r="X7" i="11"/>
  <c r="U7" i="11"/>
  <c r="T7" i="11"/>
  <c r="R7" i="11"/>
  <c r="Q7" i="11"/>
  <c r="CN6" i="11"/>
  <c r="CM6" i="11"/>
  <c r="CL6" i="11"/>
  <c r="CK6" i="11"/>
  <c r="CJ6" i="11"/>
  <c r="CB6" i="11"/>
  <c r="BZ6" i="11"/>
  <c r="BY6" i="11"/>
  <c r="BX6" i="11"/>
  <c r="BW6" i="11"/>
  <c r="BU6" i="11"/>
  <c r="BT6" i="11"/>
  <c r="BM6" i="11"/>
  <c r="BL6" i="11"/>
  <c r="BJ6" i="11"/>
  <c r="BI6" i="11"/>
  <c r="BH6" i="11"/>
  <c r="BG6" i="11"/>
  <c r="BF6" i="11"/>
  <c r="BE6" i="11"/>
  <c r="BD6" i="11"/>
  <c r="BB6" i="11"/>
  <c r="BA6" i="11"/>
  <c r="AV6" i="11"/>
  <c r="AT6" i="11"/>
  <c r="AS6" i="11"/>
  <c r="AR6" i="11"/>
  <c r="AQ6" i="11"/>
  <c r="AP6" i="11"/>
  <c r="AO6" i="11"/>
  <c r="AN6" i="11"/>
  <c r="AL6" i="11"/>
  <c r="AK6" i="11"/>
  <c r="AG6" i="11"/>
  <c r="AF6" i="11"/>
  <c r="AD6" i="11"/>
  <c r="AC6" i="11"/>
  <c r="AB6" i="11"/>
  <c r="AA6" i="11"/>
  <c r="Z6" i="11"/>
  <c r="Y6" i="11"/>
  <c r="X6" i="11"/>
  <c r="V6" i="11"/>
  <c r="U6" i="11"/>
  <c r="Q6" i="11"/>
  <c r="Q9" i="11" s="1"/>
  <c r="CN9" i="11"/>
  <c r="CM5" i="11"/>
  <c r="CM9" i="11" s="1"/>
  <c r="CL5" i="11"/>
  <c r="CJ5" i="11"/>
  <c r="CI5" i="11"/>
  <c r="CH5" i="11"/>
  <c r="CG5" i="11"/>
  <c r="CF5" i="11"/>
  <c r="CE5" i="11"/>
  <c r="CD5" i="11"/>
  <c r="CC5" i="11"/>
  <c r="CB5" i="11"/>
  <c r="CB9" i="11" s="1"/>
  <c r="CA5" i="11"/>
  <c r="BZ5" i="11"/>
  <c r="BY5" i="11"/>
  <c r="BY9" i="11" s="1"/>
  <c r="BX5" i="11"/>
  <c r="BX9" i="11" s="1"/>
  <c r="BW5" i="11"/>
  <c r="BV5" i="11"/>
  <c r="BU5" i="11"/>
  <c r="BT5" i="11"/>
  <c r="BS5" i="11"/>
  <c r="BR5" i="11"/>
  <c r="BQ5" i="11"/>
  <c r="BP5" i="11"/>
  <c r="BO5" i="11"/>
  <c r="BN5" i="11"/>
  <c r="BM5" i="11"/>
  <c r="BM9" i="11" s="1"/>
  <c r="BL5" i="11"/>
  <c r="BL9" i="11" s="1"/>
  <c r="BK5" i="11"/>
  <c r="BJ5" i="11"/>
  <c r="BI5" i="11"/>
  <c r="BI9" i="11" s="1"/>
  <c r="BH5" i="11"/>
  <c r="BG5" i="11"/>
  <c r="BF5" i="11"/>
  <c r="BE5" i="11"/>
  <c r="BD5" i="11"/>
  <c r="BC5" i="11"/>
  <c r="BB5" i="11"/>
  <c r="BA5" i="11"/>
  <c r="AZ5" i="11"/>
  <c r="AY5" i="11"/>
  <c r="AX5" i="11"/>
  <c r="AW5" i="11"/>
  <c r="AV5" i="11"/>
  <c r="AV9" i="11" s="1"/>
  <c r="AU5" i="11"/>
  <c r="AT5" i="11"/>
  <c r="AS5" i="11"/>
  <c r="AS9" i="11" s="1"/>
  <c r="AR5" i="11"/>
  <c r="AR9" i="11" s="1"/>
  <c r="AQ5" i="11"/>
  <c r="AP5" i="11"/>
  <c r="AH5" i="11"/>
  <c r="AH9" i="11" s="1"/>
  <c r="AG5" i="11"/>
  <c r="AG9" i="11" s="1"/>
  <c r="AF5" i="11"/>
  <c r="AF9" i="11" s="1"/>
  <c r="AE5" i="11"/>
  <c r="AD5" i="11"/>
  <c r="AC5" i="11"/>
  <c r="AB5" i="11"/>
  <c r="AB9" i="11" s="1"/>
  <c r="AA5" i="11"/>
  <c r="Z5" i="11"/>
  <c r="Q14" i="10"/>
  <c r="R14" i="10" s="1"/>
  <c r="P14" i="10"/>
  <c r="I14" i="10"/>
  <c r="J14" i="10" s="1"/>
  <c r="CN8" i="10"/>
  <c r="CM8" i="10"/>
  <c r="CL8" i="10"/>
  <c r="CK8" i="10"/>
  <c r="CJ8" i="10"/>
  <c r="CI8" i="10"/>
  <c r="CH8" i="10"/>
  <c r="CG8" i="10"/>
  <c r="CF8" i="10"/>
  <c r="CE8" i="10"/>
  <c r="CD8" i="10"/>
  <c r="CC8" i="10"/>
  <c r="CB8" i="10"/>
  <c r="CA8" i="10"/>
  <c r="BZ8" i="10"/>
  <c r="BY8" i="10"/>
  <c r="BX8" i="10"/>
  <c r="BW8" i="10"/>
  <c r="BV8" i="10"/>
  <c r="BU8" i="10"/>
  <c r="BT8" i="10"/>
  <c r="BS8" i="10"/>
  <c r="BR8" i="10"/>
  <c r="BQ8" i="10"/>
  <c r="BP8" i="10"/>
  <c r="BO8" i="10"/>
  <c r="BN8" i="10"/>
  <c r="BM8" i="10"/>
  <c r="BL8" i="10"/>
  <c r="BK8" i="10"/>
  <c r="BJ8" i="10"/>
  <c r="BI8" i="10"/>
  <c r="BH8" i="10"/>
  <c r="BG8" i="10"/>
  <c r="BF8" i="10"/>
  <c r="BE8" i="10"/>
  <c r="BD8" i="10"/>
  <c r="BC8" i="10"/>
  <c r="BB8" i="10"/>
  <c r="BA8" i="10"/>
  <c r="AZ8" i="10"/>
  <c r="AY8" i="10"/>
  <c r="AX8" i="10"/>
  <c r="AW8" i="10"/>
  <c r="AV8" i="10"/>
  <c r="AU8" i="10"/>
  <c r="AT8" i="10"/>
  <c r="AS8" i="10"/>
  <c r="AR8" i="10"/>
  <c r="AQ8" i="10"/>
  <c r="AP8" i="10"/>
  <c r="AO8" i="10"/>
  <c r="AN8" i="10"/>
  <c r="AM8" i="10"/>
  <c r="AL8" i="10"/>
  <c r="AK8" i="10"/>
  <c r="AJ8" i="10"/>
  <c r="AI8" i="10"/>
  <c r="AH8" i="10"/>
  <c r="AG8" i="10"/>
  <c r="AF8" i="10"/>
  <c r="AE8" i="10"/>
  <c r="AD8" i="10"/>
  <c r="AC8" i="10"/>
  <c r="AB8" i="10"/>
  <c r="AA8" i="10"/>
  <c r="Z8" i="10"/>
  <c r="Y8" i="10"/>
  <c r="X8" i="10"/>
  <c r="W8" i="10"/>
  <c r="V8" i="10"/>
  <c r="U8" i="10"/>
  <c r="T8" i="10"/>
  <c r="S8" i="10"/>
  <c r="R8" i="10"/>
  <c r="Q8" i="10"/>
  <c r="P8" i="10"/>
  <c r="O8" i="10"/>
  <c r="N8" i="10"/>
  <c r="M8" i="10"/>
  <c r="L8" i="10"/>
  <c r="K8" i="10"/>
  <c r="J8" i="10"/>
  <c r="I8" i="10"/>
  <c r="H8" i="10"/>
  <c r="G8" i="10"/>
  <c r="F8" i="10"/>
  <c r="E8" i="10"/>
  <c r="D8" i="10"/>
  <c r="C8" i="10"/>
  <c r="B8" i="10"/>
  <c r="CN7" i="10"/>
  <c r="CM7" i="10"/>
  <c r="CL7" i="10"/>
  <c r="CK7" i="10"/>
  <c r="CJ7" i="10"/>
  <c r="CI7" i="10"/>
  <c r="CH7" i="10"/>
  <c r="CG7" i="10"/>
  <c r="CF7" i="10"/>
  <c r="CE7" i="10"/>
  <c r="CD7" i="10"/>
  <c r="CC7" i="10"/>
  <c r="CB7" i="10"/>
  <c r="CA7" i="10"/>
  <c r="BZ7" i="10"/>
  <c r="BY7" i="10"/>
  <c r="BX7" i="10"/>
  <c r="BW7" i="10"/>
  <c r="BV7" i="10"/>
  <c r="BU7" i="10"/>
  <c r="BT7" i="10"/>
  <c r="BS7" i="10"/>
  <c r="BR7" i="10"/>
  <c r="BQ7" i="10"/>
  <c r="BP7" i="10"/>
  <c r="BO7" i="10"/>
  <c r="BN7" i="10"/>
  <c r="BM7" i="10"/>
  <c r="BL7" i="10"/>
  <c r="BK7" i="10"/>
  <c r="BJ7" i="10"/>
  <c r="BI7" i="10"/>
  <c r="BH7" i="10"/>
  <c r="BG7" i="10"/>
  <c r="BF7" i="10"/>
  <c r="BE7" i="10"/>
  <c r="BD7" i="10"/>
  <c r="BC7" i="10"/>
  <c r="BB7" i="10"/>
  <c r="BA7" i="10"/>
  <c r="AZ7" i="10"/>
  <c r="AY7" i="10"/>
  <c r="AX7" i="10"/>
  <c r="AW7" i="10"/>
  <c r="AV7" i="10"/>
  <c r="AU7" i="10"/>
  <c r="AT7" i="10"/>
  <c r="AS7" i="10"/>
  <c r="AR7" i="10"/>
  <c r="AQ7" i="10"/>
  <c r="AP7" i="10"/>
  <c r="AO7" i="10"/>
  <c r="AN7" i="10"/>
  <c r="AM7" i="10"/>
  <c r="AL7" i="10"/>
  <c r="AK7" i="10"/>
  <c r="AJ7" i="10"/>
  <c r="AI7" i="10"/>
  <c r="AH7" i="10"/>
  <c r="AG7" i="10"/>
  <c r="AF7" i="10"/>
  <c r="AE7" i="10"/>
  <c r="AD7" i="10"/>
  <c r="AC7" i="10"/>
  <c r="AB7" i="10"/>
  <c r="AA7" i="10"/>
  <c r="Z7" i="10"/>
  <c r="Y7" i="10"/>
  <c r="X7" i="10"/>
  <c r="W7" i="10"/>
  <c r="V7" i="10"/>
  <c r="U7" i="10"/>
  <c r="T7" i="10"/>
  <c r="S7" i="10"/>
  <c r="R7" i="10"/>
  <c r="Q7" i="10"/>
  <c r="P7" i="10"/>
  <c r="O7" i="10"/>
  <c r="N7" i="10"/>
  <c r="M7" i="10"/>
  <c r="L7" i="10"/>
  <c r="K7" i="10"/>
  <c r="J7" i="10"/>
  <c r="I7" i="10"/>
  <c r="H7" i="10"/>
  <c r="G7" i="10"/>
  <c r="F7" i="10"/>
  <c r="E7" i="10"/>
  <c r="D7" i="10"/>
  <c r="C7" i="10"/>
  <c r="B7" i="10"/>
  <c r="CN6" i="10"/>
  <c r="CM6" i="10"/>
  <c r="CL6" i="10"/>
  <c r="CK6" i="10"/>
  <c r="CJ6" i="10"/>
  <c r="CI6" i="10"/>
  <c r="CH6" i="10"/>
  <c r="CG6" i="10"/>
  <c r="CF6" i="10"/>
  <c r="CE6" i="10"/>
  <c r="CD6" i="10"/>
  <c r="CC6" i="10"/>
  <c r="CB6" i="10"/>
  <c r="CA6" i="10"/>
  <c r="BZ6" i="10"/>
  <c r="BY6" i="10"/>
  <c r="BX6" i="10"/>
  <c r="BW6" i="10"/>
  <c r="BV6" i="10"/>
  <c r="BU6" i="10"/>
  <c r="BT6" i="10"/>
  <c r="BS6" i="10"/>
  <c r="BR6" i="10"/>
  <c r="BQ6" i="10"/>
  <c r="BP6" i="10"/>
  <c r="BO6" i="10"/>
  <c r="BN6" i="10"/>
  <c r="BM6" i="10"/>
  <c r="BL6" i="10"/>
  <c r="BK6" i="10"/>
  <c r="BJ6" i="10"/>
  <c r="BI6" i="10"/>
  <c r="BH6" i="10"/>
  <c r="BG6" i="10"/>
  <c r="BF6" i="10"/>
  <c r="BE6" i="10"/>
  <c r="BD6" i="10"/>
  <c r="BC6" i="10"/>
  <c r="BB6" i="10"/>
  <c r="BA6" i="10"/>
  <c r="AZ6" i="10"/>
  <c r="AY6" i="10"/>
  <c r="AX6" i="10"/>
  <c r="AW6" i="10"/>
  <c r="AV6" i="10"/>
  <c r="AU6" i="10"/>
  <c r="AT6" i="10"/>
  <c r="AS6" i="10"/>
  <c r="AR6" i="10"/>
  <c r="AQ6" i="10"/>
  <c r="AP6" i="10"/>
  <c r="AO6" i="10"/>
  <c r="AN6" i="10"/>
  <c r="AM6" i="10"/>
  <c r="AL6" i="10"/>
  <c r="AK6" i="10"/>
  <c r="AJ6" i="10"/>
  <c r="AI6" i="10"/>
  <c r="AH6" i="10"/>
  <c r="AG6" i="10"/>
  <c r="AF6" i="10"/>
  <c r="AE6" i="10"/>
  <c r="AD6" i="10"/>
  <c r="AC6" i="10"/>
  <c r="AB6" i="10"/>
  <c r="AA6" i="10"/>
  <c r="Z6" i="10"/>
  <c r="Y6" i="10"/>
  <c r="X6" i="10"/>
  <c r="W6" i="10"/>
  <c r="V6" i="10"/>
  <c r="U6" i="10"/>
  <c r="T6" i="10"/>
  <c r="S6" i="10"/>
  <c r="R6" i="10"/>
  <c r="Q6" i="10"/>
  <c r="P6" i="10"/>
  <c r="O6" i="10"/>
  <c r="N6" i="10"/>
  <c r="M6" i="10"/>
  <c r="L6" i="10"/>
  <c r="K6" i="10"/>
  <c r="J6" i="10"/>
  <c r="I6" i="10"/>
  <c r="H6" i="10"/>
  <c r="G6" i="10"/>
  <c r="F6" i="10"/>
  <c r="E6" i="10"/>
  <c r="D6" i="10"/>
  <c r="C6" i="10"/>
  <c r="B6" i="10"/>
  <c r="CN5" i="10"/>
  <c r="CN9" i="10" s="1"/>
  <c r="CM5" i="10"/>
  <c r="CM9" i="10" s="1"/>
  <c r="CL5" i="10"/>
  <c r="CL9" i="10" s="1"/>
  <c r="CK5" i="10"/>
  <c r="CK9" i="10" s="1"/>
  <c r="CJ5" i="10"/>
  <c r="CI5" i="10"/>
  <c r="CH5" i="10"/>
  <c r="CH9" i="10" s="1"/>
  <c r="CG5" i="10"/>
  <c r="CG9" i="10" s="1"/>
  <c r="CF5" i="10"/>
  <c r="CF9" i="10" s="1"/>
  <c r="CE5" i="10"/>
  <c r="CD5" i="10"/>
  <c r="CD9" i="10" s="1"/>
  <c r="CC5" i="10"/>
  <c r="CC9" i="10" s="1"/>
  <c r="CB5" i="10"/>
  <c r="CB9" i="10" s="1"/>
  <c r="CA5" i="10"/>
  <c r="CA9" i="10" s="1"/>
  <c r="BZ5" i="10"/>
  <c r="BZ9" i="10" s="1"/>
  <c r="BY5" i="10"/>
  <c r="BX5" i="10"/>
  <c r="BX9" i="10" s="1"/>
  <c r="BW5" i="10"/>
  <c r="BV5" i="10"/>
  <c r="BV9" i="10" s="1"/>
  <c r="BU5" i="10"/>
  <c r="BU9" i="10" s="1"/>
  <c r="BT5" i="10"/>
  <c r="BS5" i="10"/>
  <c r="BS9" i="10" s="1"/>
  <c r="BR5" i="10"/>
  <c r="BQ5" i="10"/>
  <c r="BP5" i="10"/>
  <c r="BP9" i="10" s="1"/>
  <c r="BO5" i="10"/>
  <c r="BN5" i="10"/>
  <c r="BN9" i="10" s="1"/>
  <c r="BM5" i="10"/>
  <c r="BM9" i="10" s="1"/>
  <c r="BL5" i="10"/>
  <c r="BL9" i="10" s="1"/>
  <c r="BK5" i="10"/>
  <c r="BJ5" i="10"/>
  <c r="BJ9" i="10" s="1"/>
  <c r="BI5" i="10"/>
  <c r="BH5" i="10"/>
  <c r="BH9" i="10" s="1"/>
  <c r="BG5" i="10"/>
  <c r="BG9" i="10" s="1"/>
  <c r="BF5" i="10"/>
  <c r="BE5" i="10"/>
  <c r="BE9" i="10" s="1"/>
  <c r="BD5" i="10"/>
  <c r="BC5" i="10"/>
  <c r="BC9" i="10" s="1"/>
  <c r="BB5" i="10"/>
  <c r="BA5" i="10"/>
  <c r="AZ5" i="10"/>
  <c r="AZ9" i="10" s="1"/>
  <c r="AY5" i="10"/>
  <c r="AX5" i="10"/>
  <c r="AX9" i="10" s="1"/>
  <c r="AW5" i="10"/>
  <c r="AW9" i="10" s="1"/>
  <c r="AV5" i="10"/>
  <c r="AV9" i="10" s="1"/>
  <c r="AU5" i="10"/>
  <c r="AU9" i="10" s="1"/>
  <c r="AT5" i="10"/>
  <c r="AS5" i="10"/>
  <c r="AR5" i="10"/>
  <c r="AR9" i="10" s="1"/>
  <c r="AQ5" i="10"/>
  <c r="AQ9" i="10" s="1"/>
  <c r="AP5" i="10"/>
  <c r="AP9" i="10" s="1"/>
  <c r="AO5" i="10"/>
  <c r="AO9" i="10" s="1"/>
  <c r="AN5" i="10"/>
  <c r="AM5" i="10"/>
  <c r="AM9" i="10" s="1"/>
  <c r="AL5" i="10"/>
  <c r="AK5" i="10"/>
  <c r="AJ5" i="10"/>
  <c r="AJ9" i="10" s="1"/>
  <c r="AI5" i="10"/>
  <c r="AH5" i="10"/>
  <c r="AH9" i="10" s="1"/>
  <c r="AG5" i="10"/>
  <c r="AF5" i="10"/>
  <c r="AF9" i="10" s="1"/>
  <c r="AE5" i="10"/>
  <c r="AE9" i="10" s="1"/>
  <c r="AD5" i="10"/>
  <c r="AD9" i="10" s="1"/>
  <c r="AC5" i="10"/>
  <c r="AB5" i="10"/>
  <c r="AB9" i="10" s="1"/>
  <c r="AA5" i="10"/>
  <c r="AA9" i="10" s="1"/>
  <c r="Z5" i="10"/>
  <c r="Z9" i="10" s="1"/>
  <c r="Y5" i="10"/>
  <c r="Y9" i="10" s="1"/>
  <c r="X5" i="10"/>
  <c r="W5" i="10"/>
  <c r="W9" i="10" s="1"/>
  <c r="V5" i="10"/>
  <c r="V9" i="10" s="1"/>
  <c r="U5" i="10"/>
  <c r="Q5" i="10"/>
  <c r="Q9" i="10" s="1"/>
  <c r="P5" i="10"/>
  <c r="P9" i="10" s="1"/>
  <c r="O5" i="10"/>
  <c r="I5" i="10"/>
  <c r="I9" i="10" s="1"/>
  <c r="H5" i="10"/>
  <c r="G5" i="10"/>
  <c r="G9" i="10" s="1"/>
  <c r="F5" i="10"/>
  <c r="E5" i="10"/>
  <c r="D5" i="10"/>
  <c r="D9" i="10" s="1"/>
  <c r="C5" i="10"/>
  <c r="B5" i="10"/>
  <c r="B9" i="10" s="1"/>
  <c r="CN36" i="9"/>
  <c r="CN17" i="9" s="1"/>
  <c r="CN8" i="9" s="1"/>
  <c r="CM36" i="9"/>
  <c r="CM17" i="9" s="1"/>
  <c r="CM8" i="9" s="1"/>
  <c r="CL36" i="9"/>
  <c r="CL17" i="9" s="1"/>
  <c r="CK36" i="9"/>
  <c r="CK17" i="9" s="1"/>
  <c r="CK8" i="9" s="1"/>
  <c r="CJ36" i="9"/>
  <c r="CJ17" i="9" s="1"/>
  <c r="CJ8" i="9" s="1"/>
  <c r="CI36" i="9"/>
  <c r="CI17" i="9" s="1"/>
  <c r="CI8" i="9" s="1"/>
  <c r="CH36" i="9"/>
  <c r="CG36" i="9"/>
  <c r="CF36" i="9"/>
  <c r="CE36" i="9"/>
  <c r="CD36" i="9"/>
  <c r="CC36" i="9"/>
  <c r="CB36" i="9"/>
  <c r="CA36" i="9"/>
  <c r="BZ36" i="9"/>
  <c r="BY36" i="9"/>
  <c r="BY17" i="9" s="1"/>
  <c r="BX36" i="9"/>
  <c r="BX17" i="9" s="1"/>
  <c r="BX8" i="9" s="1"/>
  <c r="BW36" i="9"/>
  <c r="BW17" i="9" s="1"/>
  <c r="BW8" i="9" s="1"/>
  <c r="BV36" i="9"/>
  <c r="BV17" i="9" s="1"/>
  <c r="BU36" i="9"/>
  <c r="BU17" i="9" s="1"/>
  <c r="BU8" i="9" s="1"/>
  <c r="BT36" i="9"/>
  <c r="BS36" i="9"/>
  <c r="BR36" i="9"/>
  <c r="BQ36" i="9"/>
  <c r="BP36" i="9"/>
  <c r="BO36" i="9"/>
  <c r="BN36" i="9"/>
  <c r="BM36" i="9"/>
  <c r="BL36" i="9"/>
  <c r="BK36" i="9"/>
  <c r="BJ36" i="9"/>
  <c r="BI36" i="9"/>
  <c r="BI17" i="9" s="1"/>
  <c r="BH36" i="9"/>
  <c r="BH17" i="9" s="1"/>
  <c r="BH8" i="9" s="1"/>
  <c r="BG36" i="9"/>
  <c r="BG17" i="9" s="1"/>
  <c r="BG8" i="9" s="1"/>
  <c r="BF36" i="9"/>
  <c r="BF17" i="9" s="1"/>
  <c r="BE36" i="9"/>
  <c r="BE17" i="9" s="1"/>
  <c r="BE8" i="9" s="1"/>
  <c r="BD36" i="9"/>
  <c r="BD17" i="9" s="1"/>
  <c r="BD8" i="9" s="1"/>
  <c r="BC36" i="9"/>
  <c r="BC17" i="9" s="1"/>
  <c r="BC8" i="9" s="1"/>
  <c r="BB36" i="9"/>
  <c r="BA36" i="9"/>
  <c r="AZ36" i="9"/>
  <c r="AY36" i="9"/>
  <c r="AX36" i="9"/>
  <c r="AW36" i="9"/>
  <c r="AV36" i="9"/>
  <c r="AU36" i="9"/>
  <c r="AT36" i="9"/>
  <c r="AS36" i="9"/>
  <c r="AS17" i="9" s="1"/>
  <c r="AS8" i="9" s="1"/>
  <c r="AR36" i="9"/>
  <c r="AR17" i="9" s="1"/>
  <c r="AR8" i="9" s="1"/>
  <c r="AQ36" i="9"/>
  <c r="AQ17" i="9" s="1"/>
  <c r="AQ8" i="9" s="1"/>
  <c r="AP36" i="9"/>
  <c r="AP17" i="9" s="1"/>
  <c r="AO36" i="9"/>
  <c r="AO17" i="9" s="1"/>
  <c r="AO8" i="9" s="1"/>
  <c r="AN36" i="9"/>
  <c r="AM36" i="9"/>
  <c r="AM17" i="9" s="1"/>
  <c r="AL36" i="9"/>
  <c r="AK36" i="9"/>
  <c r="AJ36" i="9"/>
  <c r="AI36" i="9"/>
  <c r="AH36" i="9"/>
  <c r="AG36" i="9"/>
  <c r="AF36" i="9"/>
  <c r="AE36" i="9"/>
  <c r="AD36" i="9"/>
  <c r="AC36" i="9"/>
  <c r="AC17" i="9" s="1"/>
  <c r="AB36" i="9"/>
  <c r="AB17" i="9" s="1"/>
  <c r="AB8" i="9" s="1"/>
  <c r="AA36" i="9"/>
  <c r="AA17" i="9" s="1"/>
  <c r="AA8" i="9" s="1"/>
  <c r="Z36" i="9"/>
  <c r="Z17" i="9" s="1"/>
  <c r="Y36" i="9"/>
  <c r="Y17" i="9" s="1"/>
  <c r="Y8" i="9" s="1"/>
  <c r="X36" i="9"/>
  <c r="W36" i="9"/>
  <c r="V36" i="9"/>
  <c r="U36" i="9"/>
  <c r="T36" i="9"/>
  <c r="S36" i="9"/>
  <c r="R36" i="9"/>
  <c r="Q36" i="9"/>
  <c r="P36" i="9"/>
  <c r="O36" i="9"/>
  <c r="N36" i="9"/>
  <c r="M36" i="9"/>
  <c r="M17" i="9" s="1"/>
  <c r="L18" i="9"/>
  <c r="K18" i="9"/>
  <c r="J18" i="9"/>
  <c r="I18" i="9"/>
  <c r="H18" i="9"/>
  <c r="G18" i="9"/>
  <c r="F18" i="9"/>
  <c r="E18" i="9"/>
  <c r="D18" i="9"/>
  <c r="C18" i="9"/>
  <c r="B18" i="9"/>
  <c r="CH17" i="9"/>
  <c r="CH8" i="9" s="1"/>
  <c r="CG17" i="9"/>
  <c r="CG8" i="9" s="1"/>
  <c r="CF17" i="9"/>
  <c r="CF8" i="9" s="1"/>
  <c r="CE17" i="9"/>
  <c r="CD17" i="9"/>
  <c r="CC17" i="9"/>
  <c r="CB17" i="9"/>
  <c r="CA17" i="9"/>
  <c r="BZ17" i="9"/>
  <c r="BT17" i="9"/>
  <c r="BT8" i="9" s="1"/>
  <c r="BS17" i="9"/>
  <c r="BS8" i="9" s="1"/>
  <c r="BR17" i="9"/>
  <c r="BR8" i="9" s="1"/>
  <c r="BQ17" i="9"/>
  <c r="BQ8" i="9" s="1"/>
  <c r="BP17" i="9"/>
  <c r="BP8" i="9" s="1"/>
  <c r="BO17" i="9"/>
  <c r="BO8" i="9" s="1"/>
  <c r="BN17" i="9"/>
  <c r="BN8" i="9" s="1"/>
  <c r="BM17" i="9"/>
  <c r="BL17" i="9"/>
  <c r="BK17" i="9"/>
  <c r="BJ17" i="9"/>
  <c r="BB17" i="9"/>
  <c r="BB8" i="9" s="1"/>
  <c r="BA17" i="9"/>
  <c r="BA8" i="9" s="1"/>
  <c r="AZ17" i="9"/>
  <c r="AZ8" i="9" s="1"/>
  <c r="AY17" i="9"/>
  <c r="AY8" i="9" s="1"/>
  <c r="AX17" i="9"/>
  <c r="AX8" i="9" s="1"/>
  <c r="AW17" i="9"/>
  <c r="AV17" i="9"/>
  <c r="AU17" i="9"/>
  <c r="AT17" i="9"/>
  <c r="AN17" i="9"/>
  <c r="AN8" i="9" s="1"/>
  <c r="AL17" i="9"/>
  <c r="AL8" i="9" s="1"/>
  <c r="AK17" i="9"/>
  <c r="AK8" i="9" s="1"/>
  <c r="AJ17" i="9"/>
  <c r="AJ8" i="9" s="1"/>
  <c r="AI17" i="9"/>
  <c r="AH17" i="9"/>
  <c r="AG17" i="9"/>
  <c r="AF17" i="9"/>
  <c r="AE17" i="9"/>
  <c r="AD17" i="9"/>
  <c r="X17" i="9"/>
  <c r="X8" i="9" s="1"/>
  <c r="W17" i="9"/>
  <c r="W8" i="9" s="1"/>
  <c r="V17" i="9"/>
  <c r="V8" i="9" s="1"/>
  <c r="U17" i="9"/>
  <c r="U8" i="9" s="1"/>
  <c r="T17" i="9"/>
  <c r="T8" i="9" s="1"/>
  <c r="S17" i="9"/>
  <c r="R17" i="9"/>
  <c r="Q17" i="9"/>
  <c r="P17" i="9"/>
  <c r="O17" i="9"/>
  <c r="N17" i="9"/>
  <c r="CN16" i="9"/>
  <c r="CM16" i="9"/>
  <c r="CL16" i="9"/>
  <c r="CK16" i="9"/>
  <c r="CJ16" i="9"/>
  <c r="CJ7" i="9" s="1"/>
  <c r="CI16" i="9"/>
  <c r="CI7" i="9" s="1"/>
  <c r="CH16" i="9"/>
  <c r="CH7" i="9" s="1"/>
  <c r="CG16" i="9"/>
  <c r="CG7" i="9" s="1"/>
  <c r="CF16" i="9"/>
  <c r="CF7" i="9" s="1"/>
  <c r="CE16" i="9"/>
  <c r="CE7" i="9" s="1"/>
  <c r="CD16" i="9"/>
  <c r="CD7" i="9" s="1"/>
  <c r="CC16" i="9"/>
  <c r="CB16" i="9"/>
  <c r="CB7" i="9" s="1"/>
  <c r="CA16" i="9"/>
  <c r="BZ16" i="9"/>
  <c r="BY16" i="9"/>
  <c r="BX16" i="9"/>
  <c r="BW16" i="9"/>
  <c r="BV16" i="9"/>
  <c r="BU16" i="9"/>
  <c r="BT16" i="9"/>
  <c r="BS16" i="9"/>
  <c r="BS7" i="9" s="1"/>
  <c r="BR16" i="9"/>
  <c r="BR7" i="9" s="1"/>
  <c r="BQ16" i="9"/>
  <c r="BQ7" i="9" s="1"/>
  <c r="BP16" i="9"/>
  <c r="BP7" i="9" s="1"/>
  <c r="BO16" i="9"/>
  <c r="BO7" i="9" s="1"/>
  <c r="BN16" i="9"/>
  <c r="BN7" i="9" s="1"/>
  <c r="BM16" i="9"/>
  <c r="BL16" i="9"/>
  <c r="BL7" i="9" s="1"/>
  <c r="BK16" i="9"/>
  <c r="BJ16" i="9"/>
  <c r="BI16" i="9"/>
  <c r="BH16" i="9"/>
  <c r="BG16" i="9"/>
  <c r="BF16" i="9"/>
  <c r="BE16" i="9"/>
  <c r="BD16" i="9"/>
  <c r="BD7" i="9" s="1"/>
  <c r="BC16" i="9"/>
  <c r="BC7" i="9" s="1"/>
  <c r="BB16" i="9"/>
  <c r="BB7" i="9" s="1"/>
  <c r="BA16" i="9"/>
  <c r="BA7" i="9" s="1"/>
  <c r="AZ16" i="9"/>
  <c r="AZ7" i="9" s="1"/>
  <c r="AY16" i="9"/>
  <c r="AY7" i="9" s="1"/>
  <c r="AX16" i="9"/>
  <c r="AX7" i="9" s="1"/>
  <c r="AW16" i="9"/>
  <c r="AV16" i="9"/>
  <c r="AV7" i="9" s="1"/>
  <c r="AU16" i="9"/>
  <c r="AT16" i="9"/>
  <c r="AS16" i="9"/>
  <c r="AR16" i="9"/>
  <c r="AQ16" i="9"/>
  <c r="AP16" i="9"/>
  <c r="AO16" i="9"/>
  <c r="AN16" i="9"/>
  <c r="AN7" i="9" s="1"/>
  <c r="AM16" i="9"/>
  <c r="AM7" i="9" s="1"/>
  <c r="AL16" i="9"/>
  <c r="AL7" i="9" s="1"/>
  <c r="AK16" i="9"/>
  <c r="AK7" i="9" s="1"/>
  <c r="AJ16" i="9"/>
  <c r="AJ7" i="9" s="1"/>
  <c r="AI16" i="9"/>
  <c r="AI7" i="9" s="1"/>
  <c r="AH16" i="9"/>
  <c r="AH7" i="9" s="1"/>
  <c r="AG16" i="9"/>
  <c r="AF16" i="9"/>
  <c r="AF7" i="9" s="1"/>
  <c r="AE16" i="9"/>
  <c r="AD16" i="9"/>
  <c r="AC16" i="9"/>
  <c r="AB16" i="9"/>
  <c r="AA16" i="9"/>
  <c r="Z16" i="9"/>
  <c r="Y16" i="9"/>
  <c r="X16" i="9"/>
  <c r="X7" i="9" s="1"/>
  <c r="W16" i="9"/>
  <c r="W7" i="9" s="1"/>
  <c r="V16" i="9"/>
  <c r="V7" i="9" s="1"/>
  <c r="U16" i="9"/>
  <c r="U7" i="9" s="1"/>
  <c r="T16" i="9"/>
  <c r="T7" i="9" s="1"/>
  <c r="S16" i="9"/>
  <c r="S7" i="9" s="1"/>
  <c r="R16" i="9"/>
  <c r="R7" i="9" s="1"/>
  <c r="Q16" i="9"/>
  <c r="P16" i="9"/>
  <c r="P7" i="9" s="1"/>
  <c r="O16" i="9"/>
  <c r="N16" i="9"/>
  <c r="M16" i="9"/>
  <c r="CN15" i="9"/>
  <c r="CN18" i="9" s="1"/>
  <c r="CM15" i="9"/>
  <c r="CM18" i="9" s="1"/>
  <c r="CL15" i="9"/>
  <c r="CK15" i="9"/>
  <c r="CK18" i="9" s="1"/>
  <c r="CJ15" i="9"/>
  <c r="CJ18" i="9" s="1"/>
  <c r="CI15" i="9"/>
  <c r="CH15" i="9"/>
  <c r="CG15" i="9"/>
  <c r="CF15" i="9"/>
  <c r="CE15" i="9"/>
  <c r="CE18" i="9" s="1"/>
  <c r="CD15" i="9"/>
  <c r="CC15" i="9"/>
  <c r="CC18" i="9" s="1"/>
  <c r="CB15" i="9"/>
  <c r="CB18" i="9" s="1"/>
  <c r="CA15" i="9"/>
  <c r="CA18" i="9" s="1"/>
  <c r="BZ15" i="9"/>
  <c r="BZ18" i="9" s="1"/>
  <c r="BY15" i="9"/>
  <c r="BY18" i="9" s="1"/>
  <c r="BX15" i="9"/>
  <c r="BX18" i="9" s="1"/>
  <c r="BW15" i="9"/>
  <c r="BW18" i="9" s="1"/>
  <c r="BV15" i="9"/>
  <c r="BU15" i="9"/>
  <c r="BU18" i="9" s="1"/>
  <c r="BT15" i="9"/>
  <c r="BT6" i="9" s="1"/>
  <c r="BS15" i="9"/>
  <c r="BS6" i="9" s="1"/>
  <c r="BR15" i="9"/>
  <c r="BR6" i="9" s="1"/>
  <c r="BQ15" i="9"/>
  <c r="BQ18" i="9" s="1"/>
  <c r="BP15" i="9"/>
  <c r="BP18" i="9" s="1"/>
  <c r="BO15" i="9"/>
  <c r="BO18" i="9" s="1"/>
  <c r="BN15" i="9"/>
  <c r="BM15" i="9"/>
  <c r="BM18" i="9" s="1"/>
  <c r="BL15" i="9"/>
  <c r="BL18" i="9" s="1"/>
  <c r="BK15" i="9"/>
  <c r="BK18" i="9" s="1"/>
  <c r="BJ15" i="9"/>
  <c r="BJ18" i="9" s="1"/>
  <c r="BI15" i="9"/>
  <c r="BI18" i="9" s="1"/>
  <c r="BH15" i="9"/>
  <c r="BH18" i="9" s="1"/>
  <c r="BG15" i="9"/>
  <c r="BG18" i="9" s="1"/>
  <c r="BF15" i="9"/>
  <c r="BE15" i="9"/>
  <c r="BD15" i="9"/>
  <c r="BD18" i="9" s="1"/>
  <c r="BC15" i="9"/>
  <c r="BB15" i="9"/>
  <c r="BB6" i="9" s="1"/>
  <c r="BA15" i="9"/>
  <c r="BA18" i="9" s="1"/>
  <c r="AZ15" i="9"/>
  <c r="AZ18" i="9" s="1"/>
  <c r="AY15" i="9"/>
  <c r="AX15" i="9"/>
  <c r="AW15" i="9"/>
  <c r="AV15" i="9"/>
  <c r="AV18" i="9" s="1"/>
  <c r="AU15" i="9"/>
  <c r="AU18" i="9" s="1"/>
  <c r="AT15" i="9"/>
  <c r="AT18" i="9" s="1"/>
  <c r="AS15" i="9"/>
  <c r="AS18" i="9" s="1"/>
  <c r="AR15" i="9"/>
  <c r="AR18" i="9" s="1"/>
  <c r="AQ15" i="9"/>
  <c r="AQ18" i="9" s="1"/>
  <c r="AP15" i="9"/>
  <c r="AO15" i="9"/>
  <c r="AO18" i="9" s="1"/>
  <c r="AN15" i="9"/>
  <c r="AN6" i="9" s="1"/>
  <c r="AM15" i="9"/>
  <c r="AM6" i="9" s="1"/>
  <c r="AL15" i="9"/>
  <c r="AL18" i="9" s="1"/>
  <c r="AK15" i="9"/>
  <c r="AJ15" i="9"/>
  <c r="AJ18" i="9" s="1"/>
  <c r="AI15" i="9"/>
  <c r="AI18" i="9" s="1"/>
  <c r="AH15" i="9"/>
  <c r="AG15" i="9"/>
  <c r="AG18" i="9" s="1"/>
  <c r="AF15" i="9"/>
  <c r="AF18" i="9" s="1"/>
  <c r="AE15" i="9"/>
  <c r="AE18" i="9" s="1"/>
  <c r="AD15" i="9"/>
  <c r="AD18" i="9" s="1"/>
  <c r="AC15" i="9"/>
  <c r="AC18" i="9" s="1"/>
  <c r="AB15" i="9"/>
  <c r="AB18" i="9" s="1"/>
  <c r="AA15" i="9"/>
  <c r="AA18" i="9" s="1"/>
  <c r="Z15" i="9"/>
  <c r="Y15" i="9"/>
  <c r="Y18" i="9" s="1"/>
  <c r="X15" i="9"/>
  <c r="X18" i="9" s="1"/>
  <c r="W15" i="9"/>
  <c r="W18" i="9" s="1"/>
  <c r="V15" i="9"/>
  <c r="V18" i="9" s="1"/>
  <c r="U15" i="9"/>
  <c r="T15" i="9"/>
  <c r="T18" i="9" s="1"/>
  <c r="S15" i="9"/>
  <c r="R15" i="9"/>
  <c r="Q15" i="9"/>
  <c r="Q18" i="9" s="1"/>
  <c r="P15" i="9"/>
  <c r="P18" i="9" s="1"/>
  <c r="O15" i="9"/>
  <c r="O18" i="9" s="1"/>
  <c r="N15" i="9"/>
  <c r="N18" i="9" s="1"/>
  <c r="M15" i="9"/>
  <c r="M18" i="9" s="1"/>
  <c r="CE8" i="9"/>
  <c r="CD8" i="9"/>
  <c r="CC8" i="9"/>
  <c r="CB8" i="9"/>
  <c r="CA8" i="9"/>
  <c r="BZ8" i="9"/>
  <c r="BY8" i="9"/>
  <c r="BM8" i="9"/>
  <c r="BL8" i="9"/>
  <c r="BK8" i="9"/>
  <c r="BJ8" i="9"/>
  <c r="BI8" i="9"/>
  <c r="AW8" i="9"/>
  <c r="AV8" i="9"/>
  <c r="AU8" i="9"/>
  <c r="AT8" i="9"/>
  <c r="AI8" i="9"/>
  <c r="AH8" i="9"/>
  <c r="AG8" i="9"/>
  <c r="AF8" i="9"/>
  <c r="AE8" i="9"/>
  <c r="AD8" i="9"/>
  <c r="AC8" i="9"/>
  <c r="S8" i="9"/>
  <c r="R8" i="9"/>
  <c r="Q8" i="9"/>
  <c r="P8" i="9"/>
  <c r="O8" i="9"/>
  <c r="N8" i="9"/>
  <c r="M8" i="9"/>
  <c r="L8" i="9"/>
  <c r="K8" i="9"/>
  <c r="J8" i="9"/>
  <c r="I8" i="9"/>
  <c r="H8" i="9"/>
  <c r="G8" i="9"/>
  <c r="F8" i="9"/>
  <c r="E8" i="9"/>
  <c r="D8" i="9"/>
  <c r="C8" i="9"/>
  <c r="B8" i="9"/>
  <c r="CN7" i="9"/>
  <c r="CM7" i="9"/>
  <c r="CL7" i="9"/>
  <c r="CK7" i="9"/>
  <c r="CC7" i="9"/>
  <c r="CA7" i="9"/>
  <c r="BZ7" i="9"/>
  <c r="BY7" i="9"/>
  <c r="BX7" i="9"/>
  <c r="BW7" i="9"/>
  <c r="BV7" i="9"/>
  <c r="BU7" i="9"/>
  <c r="BT7" i="9"/>
  <c r="BM7" i="9"/>
  <c r="BK7" i="9"/>
  <c r="BJ7" i="9"/>
  <c r="BI7" i="9"/>
  <c r="BH7" i="9"/>
  <c r="BG7" i="9"/>
  <c r="BF7" i="9"/>
  <c r="BE7" i="9"/>
  <c r="AW7" i="9"/>
  <c r="AU7" i="9"/>
  <c r="AT7" i="9"/>
  <c r="AS7" i="9"/>
  <c r="AR7" i="9"/>
  <c r="AQ7" i="9"/>
  <c r="AP7" i="9"/>
  <c r="AO7" i="9"/>
  <c r="AG7" i="9"/>
  <c r="AE7" i="9"/>
  <c r="AD7" i="9"/>
  <c r="AC7" i="9"/>
  <c r="AB7" i="9"/>
  <c r="AA7" i="9"/>
  <c r="Z7" i="9"/>
  <c r="Y7" i="9"/>
  <c r="Q7" i="9"/>
  <c r="O7" i="9"/>
  <c r="N7" i="9"/>
  <c r="M7" i="9"/>
  <c r="L7" i="9"/>
  <c r="K7" i="9"/>
  <c r="J7" i="9"/>
  <c r="I7" i="9"/>
  <c r="H7" i="9"/>
  <c r="G7" i="9"/>
  <c r="F7" i="9"/>
  <c r="E7" i="9"/>
  <c r="D7" i="9"/>
  <c r="C7" i="9"/>
  <c r="B7" i="9"/>
  <c r="CN6" i="9"/>
  <c r="CM6" i="9"/>
  <c r="CL6" i="9"/>
  <c r="CK6" i="9"/>
  <c r="CJ6" i="9"/>
  <c r="CI6" i="9"/>
  <c r="CH6" i="9"/>
  <c r="CG6" i="9"/>
  <c r="CF6" i="9"/>
  <c r="CE6" i="9"/>
  <c r="CC6" i="9"/>
  <c r="CB6" i="9"/>
  <c r="CA6" i="9"/>
  <c r="BZ6" i="9"/>
  <c r="BY6" i="9"/>
  <c r="BX6" i="9"/>
  <c r="BW6" i="9"/>
  <c r="BV6" i="9"/>
  <c r="BU6" i="9"/>
  <c r="BQ6" i="9"/>
  <c r="BO6" i="9"/>
  <c r="BM6" i="9"/>
  <c r="BL6" i="9"/>
  <c r="BK6" i="9"/>
  <c r="BJ6" i="9"/>
  <c r="BI6" i="9"/>
  <c r="BH6" i="9"/>
  <c r="BG6" i="9"/>
  <c r="BF6" i="9"/>
  <c r="BE6" i="9"/>
  <c r="BA6" i="9"/>
  <c r="AZ6" i="9"/>
  <c r="AW6" i="9"/>
  <c r="AV6" i="9"/>
  <c r="AU6" i="9"/>
  <c r="AT6" i="9"/>
  <c r="AS6" i="9"/>
  <c r="AR6" i="9"/>
  <c r="AQ6" i="9"/>
  <c r="AP6" i="9"/>
  <c r="AO6" i="9"/>
  <c r="AK6" i="9"/>
  <c r="AJ6" i="9"/>
  <c r="AI6" i="9"/>
  <c r="AG6" i="9"/>
  <c r="AF6" i="9"/>
  <c r="AE6" i="9"/>
  <c r="AD6" i="9"/>
  <c r="AC6" i="9"/>
  <c r="AB6" i="9"/>
  <c r="AA6" i="9"/>
  <c r="Z6" i="9"/>
  <c r="Y6" i="9"/>
  <c r="T6" i="9"/>
  <c r="S6" i="9"/>
  <c r="Q6" i="9"/>
  <c r="P6" i="9"/>
  <c r="O6" i="9"/>
  <c r="N6" i="9"/>
  <c r="M6" i="9"/>
  <c r="L6" i="9"/>
  <c r="K6" i="9"/>
  <c r="J6" i="9"/>
  <c r="I6" i="9"/>
  <c r="H6" i="9"/>
  <c r="G6" i="9"/>
  <c r="F6" i="9"/>
  <c r="E6" i="9"/>
  <c r="D6" i="9"/>
  <c r="C6" i="9"/>
  <c r="B6" i="9"/>
  <c r="CN5" i="9"/>
  <c r="CN9" i="9" s="1"/>
  <c r="CM5" i="9"/>
  <c r="CL5" i="9"/>
  <c r="CK5" i="9"/>
  <c r="CK9" i="9" s="1"/>
  <c r="CJ5" i="9"/>
  <c r="CI5" i="9"/>
  <c r="CH5" i="9"/>
  <c r="CG5" i="9"/>
  <c r="CF5" i="9"/>
  <c r="CF9" i="9" s="1"/>
  <c r="CE5" i="9"/>
  <c r="CE9" i="9" s="1"/>
  <c r="CD5" i="9"/>
  <c r="CC5" i="9"/>
  <c r="CB5" i="9"/>
  <c r="CA5" i="9"/>
  <c r="CA9" i="9" s="1"/>
  <c r="BZ5" i="9"/>
  <c r="BZ9" i="9" s="1"/>
  <c r="BY5" i="9"/>
  <c r="BY9" i="9" s="1"/>
  <c r="BX5" i="9"/>
  <c r="BX9" i="9" s="1"/>
  <c r="BW5" i="9"/>
  <c r="BW9" i="9" s="1"/>
  <c r="BV5" i="9"/>
  <c r="BU5" i="9"/>
  <c r="BT5" i="9"/>
  <c r="BS5" i="9"/>
  <c r="BR5" i="9"/>
  <c r="BQ5" i="9"/>
  <c r="BP5" i="9"/>
  <c r="BO5" i="9"/>
  <c r="BN5" i="9"/>
  <c r="BM5" i="9"/>
  <c r="BM9" i="9" s="1"/>
  <c r="BL5" i="9"/>
  <c r="BK5" i="9"/>
  <c r="BJ5" i="9"/>
  <c r="BI5" i="9"/>
  <c r="BI9" i="9" s="1"/>
  <c r="BH5" i="9"/>
  <c r="BH9" i="9" s="1"/>
  <c r="BG5" i="9"/>
  <c r="BG9" i="9" s="1"/>
  <c r="BF5" i="9"/>
  <c r="BE5" i="9"/>
  <c r="BD5" i="9"/>
  <c r="BC5" i="9"/>
  <c r="BB5" i="9"/>
  <c r="BA5" i="9"/>
  <c r="AZ5" i="9"/>
  <c r="AY5" i="9"/>
  <c r="AX5" i="9"/>
  <c r="AW5" i="9"/>
  <c r="AV5" i="9"/>
  <c r="AU5" i="9"/>
  <c r="AT5" i="9"/>
  <c r="AT9" i="9" s="1"/>
  <c r="AS5" i="9"/>
  <c r="AR5" i="9"/>
  <c r="AR9" i="9" s="1"/>
  <c r="AQ5" i="9"/>
  <c r="AP5" i="9"/>
  <c r="AO5" i="9"/>
  <c r="AN5" i="9"/>
  <c r="AM5" i="9"/>
  <c r="AL5" i="9"/>
  <c r="AK5" i="9"/>
  <c r="AJ5" i="9"/>
  <c r="AI5" i="9"/>
  <c r="AH5" i="9"/>
  <c r="AG5" i="9"/>
  <c r="AG9" i="9" s="1"/>
  <c r="AF5" i="9"/>
  <c r="AE5" i="9"/>
  <c r="AE9" i="9" s="1"/>
  <c r="AD5" i="9"/>
  <c r="AC5" i="9"/>
  <c r="AC9" i="9" s="1"/>
  <c r="AB5" i="9"/>
  <c r="AB9" i="9" s="1"/>
  <c r="AA5" i="9"/>
  <c r="Z5" i="9"/>
  <c r="Y5" i="9"/>
  <c r="Y9" i="9" s="1"/>
  <c r="X5" i="9"/>
  <c r="W5" i="9"/>
  <c r="V5" i="9"/>
  <c r="U5" i="9"/>
  <c r="T5" i="9"/>
  <c r="S5" i="9"/>
  <c r="S9" i="9" s="1"/>
  <c r="R5" i="9"/>
  <c r="Q5" i="9"/>
  <c r="P5" i="9"/>
  <c r="O5" i="9"/>
  <c r="N5" i="9"/>
  <c r="N9" i="9" s="1"/>
  <c r="M5" i="9"/>
  <c r="M9" i="9" s="1"/>
  <c r="L5" i="9"/>
  <c r="L9" i="9" s="1"/>
  <c r="K5" i="9"/>
  <c r="J5" i="9"/>
  <c r="J9" i="9" s="1"/>
  <c r="I5" i="9"/>
  <c r="I9" i="9" s="1"/>
  <c r="H5" i="9"/>
  <c r="G5" i="9"/>
  <c r="G9" i="9" s="1"/>
  <c r="F5" i="9"/>
  <c r="F9" i="9" s="1"/>
  <c r="E5" i="9"/>
  <c r="E9" i="9" s="1"/>
  <c r="D5" i="9"/>
  <c r="D9" i="9" s="1"/>
  <c r="C5" i="9"/>
  <c r="B5" i="9"/>
  <c r="B9" i="9" s="1"/>
  <c r="CN25" i="8"/>
  <c r="CM25" i="8"/>
  <c r="CM6" i="8" s="1"/>
  <c r="CL25" i="8"/>
  <c r="CK25" i="8"/>
  <c r="CK8" i="8" s="1"/>
  <c r="CJ25" i="8"/>
  <c r="CI25" i="8"/>
  <c r="CI8" i="8" s="1"/>
  <c r="CH25" i="8"/>
  <c r="CG25" i="8"/>
  <c r="CF25" i="8"/>
  <c r="CE25" i="8"/>
  <c r="CD25" i="8"/>
  <c r="CC25" i="8"/>
  <c r="CB25" i="8"/>
  <c r="CA25" i="8"/>
  <c r="BZ25" i="8"/>
  <c r="BY25" i="8"/>
  <c r="BX25" i="8"/>
  <c r="BW25" i="8"/>
  <c r="BW8" i="8" s="1"/>
  <c r="BV25" i="8"/>
  <c r="BV8" i="8" s="1"/>
  <c r="BU25" i="8"/>
  <c r="BU8" i="8" s="1"/>
  <c r="BT25" i="8"/>
  <c r="BS25" i="8"/>
  <c r="BS8" i="8" s="1"/>
  <c r="BR25" i="8"/>
  <c r="BQ25" i="8"/>
  <c r="BP25" i="8"/>
  <c r="BO25" i="8"/>
  <c r="BN25" i="8"/>
  <c r="BM25" i="8"/>
  <c r="BL25" i="8"/>
  <c r="BK25" i="8"/>
  <c r="BJ25" i="8"/>
  <c r="BI25" i="8"/>
  <c r="BH25" i="8"/>
  <c r="BG25" i="8"/>
  <c r="BG6" i="8" s="1"/>
  <c r="BF25" i="8"/>
  <c r="BE25" i="8"/>
  <c r="BE8" i="8" s="1"/>
  <c r="BD25" i="8"/>
  <c r="BC25" i="8"/>
  <c r="BC8" i="8" s="1"/>
  <c r="BB25" i="8"/>
  <c r="BA25" i="8"/>
  <c r="AZ25" i="8"/>
  <c r="AY25" i="8"/>
  <c r="AX25" i="8"/>
  <c r="AW25" i="8"/>
  <c r="AV25" i="8"/>
  <c r="AU25" i="8"/>
  <c r="AT25" i="8"/>
  <c r="AS25" i="8"/>
  <c r="AR25" i="8"/>
  <c r="AQ25" i="8"/>
  <c r="AQ6" i="8" s="1"/>
  <c r="AP25" i="8"/>
  <c r="AO25" i="8"/>
  <c r="AO8" i="8" s="1"/>
  <c r="AN25" i="8"/>
  <c r="AN8" i="8" s="1"/>
  <c r="AM25" i="8"/>
  <c r="AM8" i="8" s="1"/>
  <c r="AL25" i="8"/>
  <c r="AK25" i="8"/>
  <c r="AJ25" i="8"/>
  <c r="AI25" i="8"/>
  <c r="AH25" i="8"/>
  <c r="AG25" i="8"/>
  <c r="AF25" i="8"/>
  <c r="AE25" i="8"/>
  <c r="AD25" i="8"/>
  <c r="AC25" i="8"/>
  <c r="AB25" i="8"/>
  <c r="AA25" i="8"/>
  <c r="AA6" i="8" s="1"/>
  <c r="Z25" i="8"/>
  <c r="Y25" i="8"/>
  <c r="Y5" i="8" s="1"/>
  <c r="X25" i="8"/>
  <c r="W25" i="8"/>
  <c r="W5" i="8" s="1"/>
  <c r="V25" i="8"/>
  <c r="U25" i="8"/>
  <c r="T25" i="8"/>
  <c r="S25" i="8"/>
  <c r="S8" i="8" s="1"/>
  <c r="R25" i="8"/>
  <c r="Q25" i="8"/>
  <c r="P25" i="8"/>
  <c r="P7" i="8" s="1"/>
  <c r="O25" i="8"/>
  <c r="O8" i="8" s="1"/>
  <c r="N25" i="8"/>
  <c r="M25" i="8"/>
  <c r="M8" i="8" s="1"/>
  <c r="L25" i="8"/>
  <c r="K25" i="8"/>
  <c r="K6" i="8" s="1"/>
  <c r="J25" i="8"/>
  <c r="I25" i="8"/>
  <c r="I5" i="8" s="1"/>
  <c r="H25" i="8"/>
  <c r="H8" i="8" s="1"/>
  <c r="G25" i="8"/>
  <c r="G8" i="8" s="1"/>
  <c r="F25" i="8"/>
  <c r="E25" i="8"/>
  <c r="D25" i="8"/>
  <c r="D8" i="8" s="1"/>
  <c r="C25" i="8"/>
  <c r="B25" i="8"/>
  <c r="CN8" i="8"/>
  <c r="CL8" i="8"/>
  <c r="CJ8" i="8"/>
  <c r="CH8" i="8"/>
  <c r="CG8" i="8"/>
  <c r="CF8" i="8"/>
  <c r="CE8" i="8"/>
  <c r="CD8" i="8"/>
  <c r="CC8" i="8"/>
  <c r="CB8" i="8"/>
  <c r="CA8" i="8"/>
  <c r="BZ8" i="8"/>
  <c r="BY8" i="8"/>
  <c r="BX8" i="8"/>
  <c r="BT8" i="8"/>
  <c r="BR8" i="8"/>
  <c r="BQ8" i="8"/>
  <c r="BP8" i="8"/>
  <c r="BO8" i="8"/>
  <c r="BN8" i="8"/>
  <c r="BM8" i="8"/>
  <c r="BL8" i="8"/>
  <c r="BK8" i="8"/>
  <c r="BJ8" i="8"/>
  <c r="BI8" i="8"/>
  <c r="BH8" i="8"/>
  <c r="BG8" i="8"/>
  <c r="BF8" i="8"/>
  <c r="BD8" i="8"/>
  <c r="BB8" i="8"/>
  <c r="BA8" i="8"/>
  <c r="AZ8" i="8"/>
  <c r="AY8" i="8"/>
  <c r="AX8" i="8"/>
  <c r="AW8" i="8"/>
  <c r="AV8" i="8"/>
  <c r="AU8" i="8"/>
  <c r="AT8" i="8"/>
  <c r="AS8" i="8"/>
  <c r="AR8" i="8"/>
  <c r="AQ8" i="8"/>
  <c r="AP8" i="8"/>
  <c r="AL8" i="8"/>
  <c r="AK8" i="8"/>
  <c r="AJ8" i="8"/>
  <c r="AI8" i="8"/>
  <c r="AH8" i="8"/>
  <c r="AG8" i="8"/>
  <c r="AF8" i="8"/>
  <c r="AE8" i="8"/>
  <c r="AD8" i="8"/>
  <c r="AC8" i="8"/>
  <c r="AB8" i="8"/>
  <c r="Z8" i="8"/>
  <c r="Y8" i="8"/>
  <c r="X8" i="8"/>
  <c r="V8" i="8"/>
  <c r="U8" i="8"/>
  <c r="T8" i="8"/>
  <c r="R8" i="8"/>
  <c r="Q8" i="8"/>
  <c r="N8" i="8"/>
  <c r="L8" i="8"/>
  <c r="K8" i="8"/>
  <c r="J8" i="8"/>
  <c r="I8" i="8"/>
  <c r="F8" i="8"/>
  <c r="E8" i="8"/>
  <c r="C8" i="8"/>
  <c r="B8"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B7" i="8"/>
  <c r="BA7" i="8"/>
  <c r="AZ7" i="8"/>
  <c r="AY7" i="8"/>
  <c r="AX7" i="8"/>
  <c r="AW7" i="8"/>
  <c r="AV7" i="8"/>
  <c r="AU7" i="8"/>
  <c r="AT7" i="8"/>
  <c r="AS7" i="8"/>
  <c r="AR7" i="8"/>
  <c r="AQ7" i="8"/>
  <c r="AP7" i="8"/>
  <c r="AO7" i="8"/>
  <c r="AN7" i="8"/>
  <c r="AL7" i="8"/>
  <c r="AK7" i="8"/>
  <c r="AJ7" i="8"/>
  <c r="AI7" i="8"/>
  <c r="AH7" i="8"/>
  <c r="AG7" i="8"/>
  <c r="AF7" i="8"/>
  <c r="AE7" i="8"/>
  <c r="AD7" i="8"/>
  <c r="AC7" i="8"/>
  <c r="AB7" i="8"/>
  <c r="AA7" i="8"/>
  <c r="Z7" i="8"/>
  <c r="Y7" i="8"/>
  <c r="X7" i="8"/>
  <c r="V7" i="8"/>
  <c r="U7" i="8"/>
  <c r="T7" i="8"/>
  <c r="S7" i="8"/>
  <c r="R7" i="8"/>
  <c r="Q7" i="8"/>
  <c r="O7" i="8"/>
  <c r="N7" i="8"/>
  <c r="M7" i="8"/>
  <c r="L7" i="8"/>
  <c r="K7" i="8"/>
  <c r="J7" i="8"/>
  <c r="I7" i="8"/>
  <c r="H7" i="8"/>
  <c r="F7" i="8"/>
  <c r="E7" i="8"/>
  <c r="D7" i="8"/>
  <c r="C7" i="8"/>
  <c r="B7" i="8"/>
  <c r="CN6" i="8"/>
  <c r="CL6" i="8"/>
  <c r="CJ6" i="8"/>
  <c r="CI6" i="8"/>
  <c r="CH6" i="8"/>
  <c r="CH9" i="8" s="1"/>
  <c r="CG6" i="8"/>
  <c r="CF6" i="8"/>
  <c r="CE6" i="8"/>
  <c r="CD6" i="8"/>
  <c r="CC6" i="8"/>
  <c r="CB6" i="8"/>
  <c r="CA6" i="8"/>
  <c r="BZ6" i="8"/>
  <c r="BY6" i="8"/>
  <c r="BX6" i="8"/>
  <c r="BV6" i="8"/>
  <c r="BT6" i="8"/>
  <c r="BS6" i="8"/>
  <c r="BR6" i="8"/>
  <c r="BQ6" i="8"/>
  <c r="BP6" i="8"/>
  <c r="BO6" i="8"/>
  <c r="BN6" i="8"/>
  <c r="BM6" i="8"/>
  <c r="BL6" i="8"/>
  <c r="BK6" i="8"/>
  <c r="BJ6" i="8"/>
  <c r="BI6" i="8"/>
  <c r="BH6" i="8"/>
  <c r="BF6" i="8"/>
  <c r="BD6" i="8"/>
  <c r="BB6" i="8"/>
  <c r="BA6" i="8"/>
  <c r="BA9" i="8" s="1"/>
  <c r="AZ6" i="8"/>
  <c r="AY6" i="8"/>
  <c r="AX6" i="8"/>
  <c r="AW6" i="8"/>
  <c r="AV6" i="8"/>
  <c r="AU6" i="8"/>
  <c r="AT6" i="8"/>
  <c r="AS6" i="8"/>
  <c r="AR6" i="8"/>
  <c r="AP6" i="8"/>
  <c r="AN6" i="8"/>
  <c r="AL6" i="8"/>
  <c r="AK6" i="8"/>
  <c r="AJ6" i="8"/>
  <c r="AI6" i="8"/>
  <c r="AH6" i="8"/>
  <c r="AG6" i="8"/>
  <c r="AF6" i="8"/>
  <c r="AE6" i="8"/>
  <c r="AD6" i="8"/>
  <c r="AC6" i="8"/>
  <c r="AB6" i="8"/>
  <c r="Z6" i="8"/>
  <c r="X6" i="8"/>
  <c r="V6" i="8"/>
  <c r="U6" i="8"/>
  <c r="T6" i="8"/>
  <c r="S6" i="8"/>
  <c r="R6" i="8"/>
  <c r="Q6" i="8"/>
  <c r="O6" i="8"/>
  <c r="N6" i="8"/>
  <c r="M6" i="8"/>
  <c r="L6" i="8"/>
  <c r="J6" i="8"/>
  <c r="F6" i="8"/>
  <c r="E6" i="8"/>
  <c r="D6" i="8"/>
  <c r="C6" i="8"/>
  <c r="B6" i="8"/>
  <c r="CN5" i="8"/>
  <c r="CM5" i="8"/>
  <c r="CL5" i="8"/>
  <c r="CL9" i="8" s="1"/>
  <c r="CJ5" i="8"/>
  <c r="CJ9" i="8" s="1"/>
  <c r="CI5" i="8"/>
  <c r="CI9" i="8" s="1"/>
  <c r="CH5" i="8"/>
  <c r="CG5" i="8"/>
  <c r="CG9" i="8" s="1"/>
  <c r="CF5" i="8"/>
  <c r="CE5" i="8"/>
  <c r="CD5" i="8"/>
  <c r="CD9" i="8" s="1"/>
  <c r="CC5" i="8"/>
  <c r="CB5" i="8"/>
  <c r="CB9" i="8" s="1"/>
  <c r="CA5" i="8"/>
  <c r="CA9" i="8" s="1"/>
  <c r="BZ5" i="8"/>
  <c r="BZ9" i="8" s="1"/>
  <c r="BY5" i="8"/>
  <c r="BX5" i="8"/>
  <c r="BW5" i="8"/>
  <c r="BV5" i="8"/>
  <c r="BV9" i="8" s="1"/>
  <c r="BT5" i="8"/>
  <c r="BS5" i="8"/>
  <c r="BR5" i="8"/>
  <c r="BQ5" i="8"/>
  <c r="BP5" i="8"/>
  <c r="BO5" i="8"/>
  <c r="BN5" i="8"/>
  <c r="BN9" i="8" s="1"/>
  <c r="BM5" i="8"/>
  <c r="BM9" i="8" s="1"/>
  <c r="BL5" i="8"/>
  <c r="BL9" i="8" s="1"/>
  <c r="BK5" i="8"/>
  <c r="BK9" i="8" s="1"/>
  <c r="BJ5" i="8"/>
  <c r="BJ9" i="8" s="1"/>
  <c r="BI5" i="8"/>
  <c r="BH5" i="8"/>
  <c r="BG5" i="8"/>
  <c r="BG9" i="8" s="1"/>
  <c r="BF5" i="8"/>
  <c r="BF9" i="8" s="1"/>
  <c r="BD5" i="8"/>
  <c r="BB5" i="8"/>
  <c r="BB9" i="8" s="1"/>
  <c r="BA5" i="8"/>
  <c r="AZ5" i="8"/>
  <c r="AY5" i="8"/>
  <c r="AX5" i="8"/>
  <c r="AX9" i="8" s="1"/>
  <c r="AW5" i="8"/>
  <c r="AW9" i="8" s="1"/>
  <c r="AV5" i="8"/>
  <c r="AU5" i="8"/>
  <c r="AT5" i="8"/>
  <c r="AT9" i="8" s="1"/>
  <c r="AS5" i="8"/>
  <c r="AR5" i="8"/>
  <c r="AQ5" i="8"/>
  <c r="AQ9" i="8" s="1"/>
  <c r="AP5" i="8"/>
  <c r="AP9" i="8" s="1"/>
  <c r="AN5" i="8"/>
  <c r="AL5" i="8"/>
  <c r="AK5" i="8"/>
  <c r="AK9" i="8" s="1"/>
  <c r="AJ5" i="8"/>
  <c r="AI5" i="8"/>
  <c r="AH5" i="8"/>
  <c r="AH9" i="8" s="1"/>
  <c r="AG5" i="8"/>
  <c r="AG9" i="8" s="1"/>
  <c r="AF5" i="8"/>
  <c r="AF9" i="8" s="1"/>
  <c r="AE5" i="8"/>
  <c r="AE9" i="8" s="1"/>
  <c r="AD5" i="8"/>
  <c r="AD9" i="8" s="1"/>
  <c r="AC5" i="8"/>
  <c r="AB5" i="8"/>
  <c r="AA5" i="8"/>
  <c r="Z5" i="8"/>
  <c r="Z9" i="8" s="1"/>
  <c r="X5" i="8"/>
  <c r="X9" i="8" s="1"/>
  <c r="V5" i="8"/>
  <c r="U5" i="8"/>
  <c r="U9" i="8" s="1"/>
  <c r="T5" i="8"/>
  <c r="T9" i="8" s="1"/>
  <c r="S5" i="8"/>
  <c r="R5" i="8"/>
  <c r="R9" i="8" s="1"/>
  <c r="Q5" i="8"/>
  <c r="Q9" i="8" s="1"/>
  <c r="P5" i="8"/>
  <c r="O5" i="8"/>
  <c r="N5" i="8"/>
  <c r="N9" i="8" s="1"/>
  <c r="M5" i="8"/>
  <c r="L5" i="8"/>
  <c r="K5" i="8"/>
  <c r="J5" i="8"/>
  <c r="J9" i="8" s="1"/>
  <c r="F5" i="8"/>
  <c r="F9" i="8" s="1"/>
  <c r="E5" i="8"/>
  <c r="E9" i="8" s="1"/>
  <c r="D5" i="8"/>
  <c r="C5" i="8"/>
  <c r="B5" i="8"/>
  <c r="B9" i="8" s="1"/>
  <c r="E28" i="7"/>
  <c r="D28" i="7"/>
  <c r="C28" i="7"/>
  <c r="B28" i="7"/>
  <c r="CO26" i="7"/>
  <c r="CN26" i="7"/>
  <c r="CN9" i="6"/>
  <c r="CM9" i="6"/>
  <c r="CL9" i="6"/>
  <c r="CK9" i="6"/>
  <c r="CJ9" i="6"/>
  <c r="CI9" i="6"/>
  <c r="CH9" i="6"/>
  <c r="CG9" i="6"/>
  <c r="CF9" i="6"/>
  <c r="CE9" i="6"/>
  <c r="CD9" i="6"/>
  <c r="CC9" i="6"/>
  <c r="CB9" i="6"/>
  <c r="CA9" i="6"/>
  <c r="BZ9" i="6"/>
  <c r="BY9" i="6"/>
  <c r="BX9" i="6"/>
  <c r="BW9" i="6"/>
  <c r="BV9" i="6"/>
  <c r="BU9" i="6"/>
  <c r="BT9" i="6"/>
  <c r="BS9" i="6"/>
  <c r="BR9" i="6"/>
  <c r="BQ9" i="6"/>
  <c r="BP9" i="6"/>
  <c r="BO9" i="6"/>
  <c r="BN9" i="6"/>
  <c r="BM9" i="6"/>
  <c r="BL9" i="6"/>
  <c r="BK9" i="6"/>
  <c r="BJ9" i="6"/>
  <c r="BI9" i="6"/>
  <c r="BH9" i="6"/>
  <c r="BG9" i="6"/>
  <c r="BF9" i="6"/>
  <c r="BE9" i="6"/>
  <c r="BD9" i="6"/>
  <c r="BC9" i="6"/>
  <c r="BB9" i="6"/>
  <c r="BA9" i="6"/>
  <c r="AZ9" i="6"/>
  <c r="AY9" i="6"/>
  <c r="AX9" i="6"/>
  <c r="AW9" i="6"/>
  <c r="AV9" i="6"/>
  <c r="AU9" i="6"/>
  <c r="AT9" i="6"/>
  <c r="AS9" i="6"/>
  <c r="AR9" i="6"/>
  <c r="AQ9" i="6"/>
  <c r="AP9" i="6"/>
  <c r="AO9" i="6"/>
  <c r="AN9" i="6"/>
  <c r="AM9" i="6"/>
  <c r="AL9" i="6"/>
  <c r="AK9" i="6"/>
  <c r="AJ9" i="6"/>
  <c r="AI9" i="6"/>
  <c r="AH9" i="6"/>
  <c r="AG9" i="6"/>
  <c r="AF9" i="6"/>
  <c r="AE9" i="6"/>
  <c r="AD9" i="6"/>
  <c r="AC9" i="6"/>
  <c r="AB9" i="6"/>
  <c r="AA9" i="6"/>
  <c r="Z9" i="6"/>
  <c r="Y9" i="6"/>
  <c r="X9" i="6"/>
  <c r="W9" i="6"/>
  <c r="V9" i="6"/>
  <c r="U9" i="6"/>
  <c r="T9" i="6"/>
  <c r="S9" i="6"/>
  <c r="R9" i="6"/>
  <c r="Q9" i="6"/>
  <c r="P9" i="6"/>
  <c r="O9" i="6"/>
  <c r="N9" i="6"/>
  <c r="M9" i="6"/>
  <c r="L9" i="6"/>
  <c r="K9" i="6"/>
  <c r="J9" i="6"/>
  <c r="I9" i="6"/>
  <c r="H9" i="6"/>
  <c r="G9" i="6"/>
  <c r="F9" i="6"/>
  <c r="E9" i="6"/>
  <c r="D9" i="6"/>
  <c r="C9" i="6"/>
  <c r="B9"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G8" i="6"/>
  <c r="F8" i="6"/>
  <c r="E8" i="6"/>
  <c r="D8" i="6"/>
  <c r="C8" i="6"/>
  <c r="B8" i="6"/>
  <c r="CN7" i="6"/>
  <c r="CM7" i="6"/>
  <c r="CL7" i="6"/>
  <c r="CK7" i="6"/>
  <c r="CJ7" i="6"/>
  <c r="CI7" i="6"/>
  <c r="CH7" i="6"/>
  <c r="CG7" i="6"/>
  <c r="CF7" i="6"/>
  <c r="CE7" i="6"/>
  <c r="CD7" i="6"/>
  <c r="CC7" i="6"/>
  <c r="CB7" i="6"/>
  <c r="CA7" i="6"/>
  <c r="BZ7" i="6"/>
  <c r="BY7" i="6"/>
  <c r="BX7" i="6"/>
  <c r="BW7" i="6"/>
  <c r="BV7" i="6"/>
  <c r="BU7" i="6"/>
  <c r="BT7" i="6"/>
  <c r="BS7" i="6"/>
  <c r="BR7" i="6"/>
  <c r="BQ7" i="6"/>
  <c r="BP7" i="6"/>
  <c r="BO7" i="6"/>
  <c r="BN7" i="6"/>
  <c r="BM7" i="6"/>
  <c r="BL7" i="6"/>
  <c r="BK7" i="6"/>
  <c r="BJ7" i="6"/>
  <c r="BI7" i="6"/>
  <c r="BH7" i="6"/>
  <c r="BG7" i="6"/>
  <c r="BF7" i="6"/>
  <c r="BE7" i="6"/>
  <c r="BD7" i="6"/>
  <c r="BC7" i="6"/>
  <c r="BB7" i="6"/>
  <c r="BA7" i="6"/>
  <c r="AZ7" i="6"/>
  <c r="AY7" i="6"/>
  <c r="AX7" i="6"/>
  <c r="AW7" i="6"/>
  <c r="AV7" i="6"/>
  <c r="AU7" i="6"/>
  <c r="AT7" i="6"/>
  <c r="AS7" i="6"/>
  <c r="AR7" i="6"/>
  <c r="AQ7" i="6"/>
  <c r="AP7" i="6"/>
  <c r="AO7" i="6"/>
  <c r="AN7" i="6"/>
  <c r="AM7" i="6"/>
  <c r="AL7" i="6"/>
  <c r="AK7" i="6"/>
  <c r="AJ7" i="6"/>
  <c r="AI7" i="6"/>
  <c r="AH7" i="6"/>
  <c r="AG7" i="6"/>
  <c r="AF7" i="6"/>
  <c r="AE7" i="6"/>
  <c r="AD7" i="6"/>
  <c r="AC7" i="6"/>
  <c r="AB7" i="6"/>
  <c r="AA7" i="6"/>
  <c r="Z7" i="6"/>
  <c r="Y7" i="6"/>
  <c r="X7" i="6"/>
  <c r="W7" i="6"/>
  <c r="V7" i="6"/>
  <c r="U7" i="6"/>
  <c r="T7" i="6"/>
  <c r="S7" i="6"/>
  <c r="R7" i="6"/>
  <c r="Q7" i="6"/>
  <c r="P7" i="6"/>
  <c r="O7" i="6"/>
  <c r="N7" i="6"/>
  <c r="M7" i="6"/>
  <c r="L7" i="6"/>
  <c r="K7" i="6"/>
  <c r="J7" i="6"/>
  <c r="I7" i="6"/>
  <c r="H7" i="6"/>
  <c r="G7" i="6"/>
  <c r="F7" i="6"/>
  <c r="E7" i="6"/>
  <c r="D7" i="6"/>
  <c r="C7" i="6"/>
  <c r="B7" i="6"/>
  <c r="CN6" i="6"/>
  <c r="CM6" i="6"/>
  <c r="CL6" i="6"/>
  <c r="CK6" i="6"/>
  <c r="CJ6" i="6"/>
  <c r="CI6" i="6"/>
  <c r="CH6" i="6"/>
  <c r="CG6" i="6"/>
  <c r="CF6" i="6"/>
  <c r="CE6" i="6"/>
  <c r="CD6" i="6"/>
  <c r="CC6" i="6"/>
  <c r="CB6" i="6"/>
  <c r="CA6" i="6"/>
  <c r="BZ6" i="6"/>
  <c r="BY6" i="6"/>
  <c r="BX6" i="6"/>
  <c r="BW6" i="6"/>
  <c r="BV6" i="6"/>
  <c r="BU6" i="6"/>
  <c r="BT6" i="6"/>
  <c r="BS6" i="6"/>
  <c r="BR6" i="6"/>
  <c r="BQ6" i="6"/>
  <c r="BP6" i="6"/>
  <c r="BO6" i="6"/>
  <c r="BN6" i="6"/>
  <c r="BM6" i="6"/>
  <c r="BL6" i="6"/>
  <c r="BK6" i="6"/>
  <c r="BJ6" i="6"/>
  <c r="BI6" i="6"/>
  <c r="BH6" i="6"/>
  <c r="BG6" i="6"/>
  <c r="BF6" i="6"/>
  <c r="BE6" i="6"/>
  <c r="BD6" i="6"/>
  <c r="BC6" i="6"/>
  <c r="BB6" i="6"/>
  <c r="BA6" i="6"/>
  <c r="AZ6" i="6"/>
  <c r="AY6" i="6"/>
  <c r="AX6" i="6"/>
  <c r="AW6" i="6"/>
  <c r="AV6" i="6"/>
  <c r="AU6" i="6"/>
  <c r="AT6" i="6"/>
  <c r="AS6" i="6"/>
  <c r="AR6" i="6"/>
  <c r="AQ6" i="6"/>
  <c r="AP6" i="6"/>
  <c r="AO6" i="6"/>
  <c r="AN6"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I6" i="6"/>
  <c r="H6" i="6"/>
  <c r="G6" i="6"/>
  <c r="F6" i="6"/>
  <c r="E6" i="6"/>
  <c r="D6" i="6"/>
  <c r="C6" i="6"/>
  <c r="B6" i="6"/>
  <c r="CN5" i="6"/>
  <c r="CM5" i="6"/>
  <c r="CL5" i="6"/>
  <c r="CK5" i="6"/>
  <c r="CJ5" i="6"/>
  <c r="CI5" i="6"/>
  <c r="CH5" i="6"/>
  <c r="CG5" i="6"/>
  <c r="CF5" i="6"/>
  <c r="CE5" i="6"/>
  <c r="CD5" i="6"/>
  <c r="CC5" i="6"/>
  <c r="CB5" i="6"/>
  <c r="CA5" i="6"/>
  <c r="BZ5" i="6"/>
  <c r="BY5" i="6"/>
  <c r="BX5" i="6"/>
  <c r="BW5" i="6"/>
  <c r="BV5" i="6"/>
  <c r="BU5" i="6"/>
  <c r="BT5" i="6"/>
  <c r="BS5" i="6"/>
  <c r="BR5" i="6"/>
  <c r="BQ5" i="6"/>
  <c r="BP5" i="6"/>
  <c r="BO5" i="6"/>
  <c r="BN5" i="6"/>
  <c r="BM5" i="6"/>
  <c r="BL5" i="6"/>
  <c r="BK5" i="6"/>
  <c r="BJ5" i="6"/>
  <c r="BI5" i="6"/>
  <c r="BH5" i="6"/>
  <c r="BG5" i="6"/>
  <c r="BF5" i="6"/>
  <c r="BE5" i="6"/>
  <c r="BD5" i="6"/>
  <c r="BC5" i="6"/>
  <c r="BB5" i="6"/>
  <c r="BA5" i="6"/>
  <c r="AZ5" i="6"/>
  <c r="AY5" i="6"/>
  <c r="AX5" i="6"/>
  <c r="AW5" i="6"/>
  <c r="AV5" i="6"/>
  <c r="AU5" i="6"/>
  <c r="AT5" i="6"/>
  <c r="AS5" i="6"/>
  <c r="AR5" i="6"/>
  <c r="AQ5" i="6"/>
  <c r="AP5" i="6"/>
  <c r="AO5" i="6"/>
  <c r="AN5" i="6"/>
  <c r="AM5" i="6"/>
  <c r="AL5" i="6"/>
  <c r="AK5" i="6"/>
  <c r="AJ5" i="6"/>
  <c r="AI5" i="6"/>
  <c r="AH5" i="6"/>
  <c r="AG5" i="6"/>
  <c r="AF5" i="6"/>
  <c r="AE5" i="6"/>
  <c r="AD5" i="6"/>
  <c r="AC5" i="6"/>
  <c r="AB5" i="6"/>
  <c r="AA5" i="6"/>
  <c r="Z5" i="6"/>
  <c r="Y5" i="6"/>
  <c r="X5" i="6"/>
  <c r="W5" i="6"/>
  <c r="V5" i="6"/>
  <c r="U5" i="6"/>
  <c r="T5" i="6"/>
  <c r="S5" i="6"/>
  <c r="R5" i="6"/>
  <c r="Q5" i="6"/>
  <c r="P5" i="6"/>
  <c r="O5" i="6"/>
  <c r="N5" i="6"/>
  <c r="M5" i="6"/>
  <c r="L5" i="6"/>
  <c r="K5" i="6"/>
  <c r="J5" i="6"/>
  <c r="I5" i="6"/>
  <c r="H5" i="6"/>
  <c r="G5" i="6"/>
  <c r="F5" i="6"/>
  <c r="E5" i="6"/>
  <c r="D5" i="6"/>
  <c r="C5" i="6"/>
  <c r="B5" i="6"/>
  <c r="CN26" i="5"/>
  <c r="CM26" i="5"/>
  <c r="CL26" i="5"/>
  <c r="CK26" i="5"/>
  <c r="CJ26" i="5"/>
  <c r="CI26" i="5"/>
  <c r="CH26" i="5"/>
  <c r="CG26" i="5"/>
  <c r="CF26" i="5"/>
  <c r="CE26" i="5"/>
  <c r="CD26" i="5"/>
  <c r="CC26" i="5"/>
  <c r="CC8" i="5" s="1"/>
  <c r="CB26" i="5"/>
  <c r="CA26" i="5"/>
  <c r="CA8" i="5" s="1"/>
  <c r="BZ26" i="5"/>
  <c r="BZ8" i="5" s="1"/>
  <c r="BY26" i="5"/>
  <c r="BY8" i="5" s="1"/>
  <c r="BX26" i="5"/>
  <c r="BW26" i="5"/>
  <c r="BV26" i="5"/>
  <c r="BU26" i="5"/>
  <c r="BT26" i="5"/>
  <c r="BS26" i="5"/>
  <c r="BR26" i="5"/>
  <c r="BQ26" i="5"/>
  <c r="BP26" i="5"/>
  <c r="BO26" i="5"/>
  <c r="BN26" i="5"/>
  <c r="BM26" i="5"/>
  <c r="BM8" i="5" s="1"/>
  <c r="BL26" i="5"/>
  <c r="BK26" i="5"/>
  <c r="BK8" i="5" s="1"/>
  <c r="BJ26" i="5"/>
  <c r="BJ8" i="5" s="1"/>
  <c r="BI26" i="5"/>
  <c r="BI8" i="5" s="1"/>
  <c r="BH26" i="5"/>
  <c r="BG26" i="5"/>
  <c r="BF26" i="5"/>
  <c r="BE26" i="5"/>
  <c r="BD26" i="5"/>
  <c r="BC26" i="5"/>
  <c r="BB26" i="5"/>
  <c r="BA26" i="5"/>
  <c r="AZ26" i="5"/>
  <c r="AY26" i="5"/>
  <c r="AX26" i="5"/>
  <c r="AW26" i="5"/>
  <c r="AW8" i="5" s="1"/>
  <c r="AV26" i="5"/>
  <c r="AU26" i="5"/>
  <c r="AU8" i="5" s="1"/>
  <c r="AT26" i="5"/>
  <c r="AT8" i="5" s="1"/>
  <c r="AS26" i="5"/>
  <c r="AS8" i="5" s="1"/>
  <c r="AR26" i="5"/>
  <c r="AQ26" i="5"/>
  <c r="AP26" i="5"/>
  <c r="AO26" i="5"/>
  <c r="AN26" i="5"/>
  <c r="AM26" i="5"/>
  <c r="AL26" i="5"/>
  <c r="AK26" i="5"/>
  <c r="AJ26" i="5"/>
  <c r="AI26" i="5"/>
  <c r="AH26" i="5"/>
  <c r="AG26" i="5"/>
  <c r="AG8" i="5" s="1"/>
  <c r="AF26" i="5"/>
  <c r="AE26" i="5"/>
  <c r="AE8" i="5" s="1"/>
  <c r="AD26" i="5"/>
  <c r="AD8" i="5" s="1"/>
  <c r="AC26" i="5"/>
  <c r="AC8" i="5" s="1"/>
  <c r="AB26" i="5"/>
  <c r="AA26" i="5"/>
  <c r="Z26" i="5"/>
  <c r="Y26" i="5"/>
  <c r="X26" i="5"/>
  <c r="W26" i="5"/>
  <c r="V26" i="5"/>
  <c r="U26" i="5"/>
  <c r="T26" i="5"/>
  <c r="S26" i="5"/>
  <c r="R26" i="5"/>
  <c r="Q26" i="5"/>
  <c r="Q8" i="5" s="1"/>
  <c r="P26" i="5"/>
  <c r="O26" i="5"/>
  <c r="O8" i="5" s="1"/>
  <c r="N26" i="5"/>
  <c r="N8" i="5" s="1"/>
  <c r="M26" i="5"/>
  <c r="M8" i="5" s="1"/>
  <c r="CN25" i="5"/>
  <c r="CM25" i="5"/>
  <c r="CL25" i="5"/>
  <c r="CK25" i="5"/>
  <c r="CJ25" i="5"/>
  <c r="CI25" i="5"/>
  <c r="CH25" i="5"/>
  <c r="CG25" i="5"/>
  <c r="CF25" i="5"/>
  <c r="CE25" i="5"/>
  <c r="CD25" i="5"/>
  <c r="CC25" i="5"/>
  <c r="CC7" i="5" s="1"/>
  <c r="CB25" i="5"/>
  <c r="CA25" i="5"/>
  <c r="CA7" i="5" s="1"/>
  <c r="BZ25" i="5"/>
  <c r="BZ7" i="5" s="1"/>
  <c r="BY25" i="5"/>
  <c r="BY7" i="5" s="1"/>
  <c r="BX25" i="5"/>
  <c r="BW25" i="5"/>
  <c r="BV25" i="5"/>
  <c r="BU25" i="5"/>
  <c r="BT25" i="5"/>
  <c r="BS25" i="5"/>
  <c r="BR25" i="5"/>
  <c r="BQ25" i="5"/>
  <c r="BP25" i="5"/>
  <c r="BO25" i="5"/>
  <c r="BN25" i="5"/>
  <c r="BM25" i="5"/>
  <c r="BM7" i="5" s="1"/>
  <c r="BL25" i="5"/>
  <c r="BK25" i="5"/>
  <c r="BK7" i="5" s="1"/>
  <c r="BJ25" i="5"/>
  <c r="BJ7" i="5" s="1"/>
  <c r="BI25" i="5"/>
  <c r="BI7" i="5" s="1"/>
  <c r="BH25" i="5"/>
  <c r="BG25" i="5"/>
  <c r="BF25" i="5"/>
  <c r="BE25" i="5"/>
  <c r="BD25" i="5"/>
  <c r="BC25" i="5"/>
  <c r="BB25" i="5"/>
  <c r="BA25" i="5"/>
  <c r="AZ25" i="5"/>
  <c r="AY25" i="5"/>
  <c r="AX25" i="5"/>
  <c r="AW25" i="5"/>
  <c r="AW7" i="5" s="1"/>
  <c r="AV25" i="5"/>
  <c r="AU25" i="5"/>
  <c r="AU7" i="5" s="1"/>
  <c r="AT25" i="5"/>
  <c r="AT7" i="5" s="1"/>
  <c r="AS25" i="5"/>
  <c r="AS7" i="5" s="1"/>
  <c r="AR25" i="5"/>
  <c r="AQ25" i="5"/>
  <c r="AP25" i="5"/>
  <c r="AO25" i="5"/>
  <c r="AN25" i="5"/>
  <c r="AM25" i="5"/>
  <c r="AL25" i="5"/>
  <c r="AK25" i="5"/>
  <c r="AJ25" i="5"/>
  <c r="AI25" i="5"/>
  <c r="AH25" i="5"/>
  <c r="AG25" i="5"/>
  <c r="AF25" i="5"/>
  <c r="AE25" i="5"/>
  <c r="AE7" i="5" s="1"/>
  <c r="AD25" i="5"/>
  <c r="AD7" i="5" s="1"/>
  <c r="AC25" i="5"/>
  <c r="AC7" i="5" s="1"/>
  <c r="AB25" i="5"/>
  <c r="AA25" i="5"/>
  <c r="Z25" i="5"/>
  <c r="Y25" i="5"/>
  <c r="X25" i="5"/>
  <c r="W25" i="5"/>
  <c r="V25" i="5"/>
  <c r="U25" i="5"/>
  <c r="T25" i="5"/>
  <c r="S25" i="5"/>
  <c r="R25" i="5"/>
  <c r="Q25" i="5"/>
  <c r="P25" i="5"/>
  <c r="O25" i="5"/>
  <c r="O7" i="5" s="1"/>
  <c r="N25" i="5"/>
  <c r="N7" i="5" s="1"/>
  <c r="M25" i="5"/>
  <c r="M7" i="5" s="1"/>
  <c r="CN24" i="5"/>
  <c r="CM24" i="5"/>
  <c r="CL24" i="5"/>
  <c r="CK24" i="5"/>
  <c r="CJ24" i="5"/>
  <c r="CI24" i="5"/>
  <c r="CH24" i="5"/>
  <c r="CG24" i="5"/>
  <c r="CF24" i="5"/>
  <c r="CE24" i="5"/>
  <c r="CD24" i="5"/>
  <c r="CC24" i="5"/>
  <c r="CB24" i="5"/>
  <c r="CA24" i="5"/>
  <c r="CA6" i="5" s="1"/>
  <c r="BZ24" i="5"/>
  <c r="BZ6" i="5" s="1"/>
  <c r="BY24" i="5"/>
  <c r="BY6" i="5" s="1"/>
  <c r="BX24" i="5"/>
  <c r="BW24" i="5"/>
  <c r="BV24" i="5"/>
  <c r="BU24" i="5"/>
  <c r="BT24" i="5"/>
  <c r="BS24" i="5"/>
  <c r="BR24" i="5"/>
  <c r="BQ24" i="5"/>
  <c r="BP24" i="5"/>
  <c r="BO24" i="5"/>
  <c r="BN24" i="5"/>
  <c r="BM24" i="5"/>
  <c r="BL24" i="5"/>
  <c r="BK24" i="5"/>
  <c r="BK6" i="5" s="1"/>
  <c r="BJ24" i="5"/>
  <c r="BJ6" i="5" s="1"/>
  <c r="BI24" i="5"/>
  <c r="BI6" i="5" s="1"/>
  <c r="BH24" i="5"/>
  <c r="BG24" i="5"/>
  <c r="BF24" i="5"/>
  <c r="BE24" i="5"/>
  <c r="BD24" i="5"/>
  <c r="BC24" i="5"/>
  <c r="BB24" i="5"/>
  <c r="BA24" i="5"/>
  <c r="AZ24" i="5"/>
  <c r="AY24" i="5"/>
  <c r="AX24" i="5"/>
  <c r="AW24" i="5"/>
  <c r="AV24" i="5"/>
  <c r="CN23" i="5"/>
  <c r="CM23" i="5"/>
  <c r="CM5" i="5" s="1"/>
  <c r="CL23" i="5"/>
  <c r="CL5" i="5" s="1"/>
  <c r="CK23" i="5"/>
  <c r="CJ23" i="5"/>
  <c r="CI23" i="5"/>
  <c r="CH23" i="5"/>
  <c r="CG23" i="5"/>
  <c r="CF23" i="5"/>
  <c r="CE23" i="5"/>
  <c r="CD23" i="5"/>
  <c r="CC23" i="5"/>
  <c r="CB23" i="5"/>
  <c r="CA23" i="5"/>
  <c r="BZ23" i="5"/>
  <c r="BY23" i="5"/>
  <c r="BX23" i="5"/>
  <c r="BW23" i="5"/>
  <c r="BW5" i="5" s="1"/>
  <c r="BV23" i="5"/>
  <c r="BV5" i="5" s="1"/>
  <c r="BU23" i="5"/>
  <c r="BT23" i="5"/>
  <c r="BS23" i="5"/>
  <c r="BR23" i="5"/>
  <c r="BQ23" i="5"/>
  <c r="BP23" i="5"/>
  <c r="BO23" i="5"/>
  <c r="BN23" i="5"/>
  <c r="BM23" i="5"/>
  <c r="BL23" i="5"/>
  <c r="BK23" i="5"/>
  <c r="BJ23" i="5"/>
  <c r="BI23" i="5"/>
  <c r="BH23" i="5"/>
  <c r="BG23" i="5"/>
  <c r="BG5" i="5" s="1"/>
  <c r="BG9" i="5" s="1"/>
  <c r="CN8" i="5"/>
  <c r="CM8" i="5"/>
  <c r="CL8" i="5"/>
  <c r="CK8" i="5"/>
  <c r="CJ8" i="5"/>
  <c r="CI8" i="5"/>
  <c r="CH8" i="5"/>
  <c r="CG8" i="5"/>
  <c r="CF8" i="5"/>
  <c r="CE8" i="5"/>
  <c r="CD8" i="5"/>
  <c r="CB8" i="5"/>
  <c r="BX8" i="5"/>
  <c r="BW8" i="5"/>
  <c r="BV8" i="5"/>
  <c r="BU8" i="5"/>
  <c r="BT8" i="5"/>
  <c r="BS8" i="5"/>
  <c r="BR8" i="5"/>
  <c r="BQ8" i="5"/>
  <c r="BP8" i="5"/>
  <c r="BO8" i="5"/>
  <c r="BN8" i="5"/>
  <c r="BL8" i="5"/>
  <c r="BH8" i="5"/>
  <c r="BG8" i="5"/>
  <c r="BF8" i="5"/>
  <c r="BE8" i="5"/>
  <c r="BD8" i="5"/>
  <c r="BC8" i="5"/>
  <c r="BB8" i="5"/>
  <c r="BA8" i="5"/>
  <c r="AZ8" i="5"/>
  <c r="AY8" i="5"/>
  <c r="AX8" i="5"/>
  <c r="AV8" i="5"/>
  <c r="AR8" i="5"/>
  <c r="AQ8" i="5"/>
  <c r="AP8" i="5"/>
  <c r="AO8" i="5"/>
  <c r="AN8" i="5"/>
  <c r="AM8" i="5"/>
  <c r="AL8" i="5"/>
  <c r="AK8" i="5"/>
  <c r="AJ8" i="5"/>
  <c r="AI8" i="5"/>
  <c r="AH8" i="5"/>
  <c r="AF8" i="5"/>
  <c r="AB8" i="5"/>
  <c r="AA8" i="5"/>
  <c r="Z8" i="5"/>
  <c r="Y8" i="5"/>
  <c r="X8" i="5"/>
  <c r="W8" i="5"/>
  <c r="V8" i="5"/>
  <c r="U8" i="5"/>
  <c r="T8" i="5"/>
  <c r="S8" i="5"/>
  <c r="R8" i="5"/>
  <c r="P8" i="5"/>
  <c r="CN7" i="5"/>
  <c r="CM7" i="5"/>
  <c r="CL7" i="5"/>
  <c r="CK7" i="5"/>
  <c r="CJ7" i="5"/>
  <c r="CI7" i="5"/>
  <c r="CH7" i="5"/>
  <c r="CG7" i="5"/>
  <c r="CF7" i="5"/>
  <c r="CE7" i="5"/>
  <c r="CD7" i="5"/>
  <c r="CB7" i="5"/>
  <c r="BX7" i="5"/>
  <c r="BW7" i="5"/>
  <c r="BV7" i="5"/>
  <c r="BU7" i="5"/>
  <c r="BT7" i="5"/>
  <c r="BS7" i="5"/>
  <c r="BR7" i="5"/>
  <c r="BQ7" i="5"/>
  <c r="BP7" i="5"/>
  <c r="BO7" i="5"/>
  <c r="BN7" i="5"/>
  <c r="BL7" i="5"/>
  <c r="BH7" i="5"/>
  <c r="BG7" i="5"/>
  <c r="BF7" i="5"/>
  <c r="BE7" i="5"/>
  <c r="BD7" i="5"/>
  <c r="BC7" i="5"/>
  <c r="BB7" i="5"/>
  <c r="BA7" i="5"/>
  <c r="AZ7" i="5"/>
  <c r="AY7" i="5"/>
  <c r="AX7" i="5"/>
  <c r="AV7" i="5"/>
  <c r="AR7" i="5"/>
  <c r="AQ7" i="5"/>
  <c r="AP7" i="5"/>
  <c r="AO7" i="5"/>
  <c r="AN7" i="5"/>
  <c r="AM7" i="5"/>
  <c r="AL7" i="5"/>
  <c r="AK7" i="5"/>
  <c r="AJ7" i="5"/>
  <c r="AI7" i="5"/>
  <c r="AH7" i="5"/>
  <c r="AG7" i="5"/>
  <c r="AF7" i="5"/>
  <c r="AB7" i="5"/>
  <c r="AA7" i="5"/>
  <c r="Z7" i="5"/>
  <c r="Y7" i="5"/>
  <c r="X7" i="5"/>
  <c r="W7" i="5"/>
  <c r="V7" i="5"/>
  <c r="U7" i="5"/>
  <c r="T7" i="5"/>
  <c r="S7" i="5"/>
  <c r="R7" i="5"/>
  <c r="Q7" i="5"/>
  <c r="P7" i="5"/>
  <c r="CN6" i="5"/>
  <c r="CM6" i="5"/>
  <c r="CL6" i="5"/>
  <c r="CK6" i="5"/>
  <c r="CJ6" i="5"/>
  <c r="CI6" i="5"/>
  <c r="CH6" i="5"/>
  <c r="CG6" i="5"/>
  <c r="CF6" i="5"/>
  <c r="CE6" i="5"/>
  <c r="CD6" i="5"/>
  <c r="CC6" i="5"/>
  <c r="CB6" i="5"/>
  <c r="BX6" i="5"/>
  <c r="BW6" i="5"/>
  <c r="BV6" i="5"/>
  <c r="BU6" i="5"/>
  <c r="BT6" i="5"/>
  <c r="BS6" i="5"/>
  <c r="BR6" i="5"/>
  <c r="BQ6" i="5"/>
  <c r="BP6" i="5"/>
  <c r="BO6" i="5"/>
  <c r="BN6" i="5"/>
  <c r="BM6" i="5"/>
  <c r="BL6" i="5"/>
  <c r="BH6" i="5"/>
  <c r="BG6" i="5"/>
  <c r="BF6" i="5"/>
  <c r="BE6" i="5"/>
  <c r="BD6" i="5"/>
  <c r="BC6" i="5"/>
  <c r="BB6" i="5"/>
  <c r="BA6" i="5"/>
  <c r="AZ6" i="5"/>
  <c r="AY6" i="5"/>
  <c r="AX6" i="5"/>
  <c r="AW6" i="5"/>
  <c r="AV6" i="5"/>
  <c r="AU6" i="5"/>
  <c r="AT6" i="5"/>
  <c r="AS6" i="5"/>
  <c r="AR6" i="5"/>
  <c r="AQ6" i="5"/>
  <c r="AP6" i="5"/>
  <c r="AO6" i="5"/>
  <c r="AN6" i="5"/>
  <c r="AM6" i="5"/>
  <c r="AL6" i="5"/>
  <c r="AK6" i="5"/>
  <c r="AJ6" i="5"/>
  <c r="AI6" i="5"/>
  <c r="AH6" i="5"/>
  <c r="AG6" i="5"/>
  <c r="AF6" i="5"/>
  <c r="AE6" i="5"/>
  <c r="AD6" i="5"/>
  <c r="AC6" i="5"/>
  <c r="AB6" i="5"/>
  <c r="AA6" i="5"/>
  <c r="Z6" i="5"/>
  <c r="Y6" i="5"/>
  <c r="X6" i="5"/>
  <c r="W6" i="5"/>
  <c r="V6" i="5"/>
  <c r="U6" i="5"/>
  <c r="T6" i="5"/>
  <c r="S6" i="5"/>
  <c r="R6" i="5"/>
  <c r="Q6" i="5"/>
  <c r="P6" i="5"/>
  <c r="O6" i="5"/>
  <c r="N6" i="5"/>
  <c r="M6" i="5"/>
  <c r="CN5" i="5"/>
  <c r="CN9" i="5" s="1"/>
  <c r="CK5" i="5"/>
  <c r="CJ5" i="5"/>
  <c r="CJ9" i="5" s="1"/>
  <c r="CI5" i="5"/>
  <c r="CI9" i="5" s="1"/>
  <c r="CH5" i="5"/>
  <c r="CH9" i="5" s="1"/>
  <c r="CG5" i="5"/>
  <c r="CG9" i="5" s="1"/>
  <c r="CF5" i="5"/>
  <c r="CF9" i="5" s="1"/>
  <c r="CE5" i="5"/>
  <c r="CE9" i="5" s="1"/>
  <c r="CD5" i="5"/>
  <c r="CD9" i="5" s="1"/>
  <c r="CC5" i="5"/>
  <c r="CB5" i="5"/>
  <c r="CB9" i="5" s="1"/>
  <c r="CA5" i="5"/>
  <c r="CA9" i="5" s="1"/>
  <c r="BZ5" i="5"/>
  <c r="BZ9" i="5" s="1"/>
  <c r="BY5" i="5"/>
  <c r="BX5" i="5"/>
  <c r="BX9" i="5" s="1"/>
  <c r="BU5" i="5"/>
  <c r="BU9" i="5" s="1"/>
  <c r="BT5" i="5"/>
  <c r="BT9" i="5" s="1"/>
  <c r="BS5" i="5"/>
  <c r="BR5" i="5"/>
  <c r="BR9" i="5" s="1"/>
  <c r="BQ5" i="5"/>
  <c r="BQ9" i="5" s="1"/>
  <c r="BP5" i="5"/>
  <c r="BP9" i="5" s="1"/>
  <c r="BO5" i="5"/>
  <c r="BN5" i="5"/>
  <c r="BN9" i="5" s="1"/>
  <c r="BM5" i="5"/>
  <c r="BL5" i="5"/>
  <c r="BL9" i="5" s="1"/>
  <c r="BK5" i="5"/>
  <c r="BK9" i="5" s="1"/>
  <c r="BJ5" i="5"/>
  <c r="BJ9" i="5" s="1"/>
  <c r="BI5" i="5"/>
  <c r="BH5" i="5"/>
  <c r="BH9" i="5" s="1"/>
  <c r="BF5" i="5"/>
  <c r="BF9" i="5" s="1"/>
  <c r="BE5" i="5"/>
  <c r="BE9" i="5" s="1"/>
  <c r="BD5" i="5"/>
  <c r="BD9" i="5" s="1"/>
  <c r="BC5" i="5"/>
  <c r="BC9" i="5" s="1"/>
  <c r="BB5" i="5"/>
  <c r="BB9" i="5" s="1"/>
  <c r="BA5" i="5"/>
  <c r="BA9" i="5" s="1"/>
  <c r="AZ5" i="5"/>
  <c r="AZ9" i="5" s="1"/>
  <c r="AY5" i="5"/>
  <c r="AY9" i="5" s="1"/>
  <c r="AX5" i="5"/>
  <c r="AX9" i="5" s="1"/>
  <c r="AW5" i="5"/>
  <c r="AV5" i="5"/>
  <c r="AV9" i="5" s="1"/>
  <c r="AU5" i="5"/>
  <c r="AU9" i="5" s="1"/>
  <c r="AT5" i="5"/>
  <c r="AT9" i="5" s="1"/>
  <c r="AS5" i="5"/>
  <c r="AR5" i="5"/>
  <c r="AR9" i="5" s="1"/>
  <c r="AQ5" i="5"/>
  <c r="AQ9" i="5" s="1"/>
  <c r="AP5" i="5"/>
  <c r="AP9" i="5" s="1"/>
  <c r="AO5" i="5"/>
  <c r="AO9" i="5" s="1"/>
  <c r="AN5" i="5"/>
  <c r="AN9" i="5" s="1"/>
  <c r="AM5" i="5"/>
  <c r="AM9" i="5" s="1"/>
  <c r="AL5" i="5"/>
  <c r="AL9" i="5" s="1"/>
  <c r="AK5" i="5"/>
  <c r="AK9" i="5" s="1"/>
  <c r="AJ5" i="5"/>
  <c r="AJ9" i="5" s="1"/>
  <c r="AI5" i="5"/>
  <c r="AI9" i="5" s="1"/>
  <c r="AH5" i="5"/>
  <c r="AH9" i="5" s="1"/>
  <c r="AG5" i="5"/>
  <c r="AF5" i="5"/>
  <c r="AF9" i="5" s="1"/>
  <c r="AE5" i="5"/>
  <c r="AE9" i="5" s="1"/>
  <c r="AD5" i="5"/>
  <c r="AD9" i="5" s="1"/>
  <c r="AC5" i="5"/>
  <c r="AB5" i="5"/>
  <c r="AB9" i="5" s="1"/>
  <c r="AA5" i="5"/>
  <c r="AA9" i="5" s="1"/>
  <c r="Z5" i="5"/>
  <c r="Z9" i="5" s="1"/>
  <c r="Y5" i="5"/>
  <c r="Y9" i="5" s="1"/>
  <c r="X5" i="5"/>
  <c r="X9" i="5" s="1"/>
  <c r="W5" i="5"/>
  <c r="W9" i="5" s="1"/>
  <c r="V5" i="5"/>
  <c r="V9" i="5" s="1"/>
  <c r="U5" i="5"/>
  <c r="U9" i="5" s="1"/>
  <c r="T5" i="5"/>
  <c r="T9" i="5" s="1"/>
  <c r="S5" i="5"/>
  <c r="S9" i="5" s="1"/>
  <c r="R5" i="5"/>
  <c r="R9" i="5" s="1"/>
  <c r="Q5" i="5"/>
  <c r="P5" i="5"/>
  <c r="P9" i="5" s="1"/>
  <c r="O5" i="5"/>
  <c r="O9" i="5" s="1"/>
  <c r="N5" i="5"/>
  <c r="N9" i="5" s="1"/>
  <c r="M5" i="5"/>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G8" i="4"/>
  <c r="F8" i="4"/>
  <c r="E8" i="4"/>
  <c r="D8" i="4"/>
  <c r="C8" i="4"/>
  <c r="B8"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C7" i="4"/>
  <c r="B7" i="4"/>
  <c r="CN6" i="4"/>
  <c r="CM6" i="4"/>
  <c r="CL6" i="4"/>
  <c r="CK6" i="4"/>
  <c r="CJ6" i="4"/>
  <c r="CI6" i="4"/>
  <c r="CH6" i="4"/>
  <c r="CG6" i="4"/>
  <c r="CF6" i="4"/>
  <c r="CE6" i="4"/>
  <c r="CD6" i="4"/>
  <c r="CC6" i="4"/>
  <c r="CB6" i="4"/>
  <c r="CA6" i="4"/>
  <c r="BZ6" i="4"/>
  <c r="BY6" i="4"/>
  <c r="BX6" i="4"/>
  <c r="BW6" i="4"/>
  <c r="BV6" i="4"/>
  <c r="BU6" i="4"/>
  <c r="BT6" i="4"/>
  <c r="BS6" i="4"/>
  <c r="BR6" i="4"/>
  <c r="BQ6" i="4"/>
  <c r="BP6" i="4"/>
  <c r="BO6" i="4"/>
  <c r="BN6" i="4"/>
  <c r="BM6" i="4"/>
  <c r="BL6" i="4"/>
  <c r="BK6" i="4"/>
  <c r="BJ6" i="4"/>
  <c r="BI6" i="4"/>
  <c r="BH6" i="4"/>
  <c r="BG6" i="4"/>
  <c r="BF6" i="4"/>
  <c r="BE6" i="4"/>
  <c r="BD6" i="4"/>
  <c r="BC6" i="4"/>
  <c r="BB6" i="4"/>
  <c r="BA6" i="4"/>
  <c r="AZ6" i="4"/>
  <c r="AY6" i="4"/>
  <c r="AX6" i="4"/>
  <c r="AW6" i="4"/>
  <c r="AV6" i="4"/>
  <c r="AU6" i="4"/>
  <c r="AT6" i="4"/>
  <c r="AS6" i="4"/>
  <c r="AR6" i="4"/>
  <c r="AQ6" i="4"/>
  <c r="AP6" i="4"/>
  <c r="AO6" i="4"/>
  <c r="AN6" i="4"/>
  <c r="AM6" i="4"/>
  <c r="AL6" i="4"/>
  <c r="AK6" i="4"/>
  <c r="AJ6" i="4"/>
  <c r="AI6" i="4"/>
  <c r="AH6" i="4"/>
  <c r="AG6" i="4"/>
  <c r="AF6" i="4"/>
  <c r="AE6" i="4"/>
  <c r="AD6" i="4"/>
  <c r="AC6" i="4"/>
  <c r="AB6" i="4"/>
  <c r="AA6" i="4"/>
  <c r="Z6" i="4"/>
  <c r="Y6" i="4"/>
  <c r="X6" i="4"/>
  <c r="W6" i="4"/>
  <c r="V6" i="4"/>
  <c r="U6" i="4"/>
  <c r="T6" i="4"/>
  <c r="S6" i="4"/>
  <c r="R6" i="4"/>
  <c r="Q6" i="4"/>
  <c r="P6" i="4"/>
  <c r="O6" i="4"/>
  <c r="N6" i="4"/>
  <c r="M6" i="4"/>
  <c r="L6" i="4"/>
  <c r="K6" i="4"/>
  <c r="J6" i="4"/>
  <c r="I6" i="4"/>
  <c r="H6" i="4"/>
  <c r="G6" i="4"/>
  <c r="F6" i="4"/>
  <c r="E6" i="4"/>
  <c r="D6" i="4"/>
  <c r="C6" i="4"/>
  <c r="B6" i="4"/>
  <c r="CN5" i="4"/>
  <c r="CN9" i="4" s="1"/>
  <c r="CM5" i="4"/>
  <c r="CL5" i="4"/>
  <c r="CK5" i="4"/>
  <c r="CJ5" i="4"/>
  <c r="CI5" i="4"/>
  <c r="CH5" i="4"/>
  <c r="CG5" i="4"/>
  <c r="CF5" i="4"/>
  <c r="CE5" i="4"/>
  <c r="CE9" i="4" s="1"/>
  <c r="CD5" i="4"/>
  <c r="CD9" i="4" s="1"/>
  <c r="CC5" i="4"/>
  <c r="CC9" i="4" s="1"/>
  <c r="CB5" i="4"/>
  <c r="CB9" i="4" s="1"/>
  <c r="CA5" i="4"/>
  <c r="CA9" i="4" s="1"/>
  <c r="BZ5" i="4"/>
  <c r="BZ9" i="4" s="1"/>
  <c r="BY5" i="4"/>
  <c r="BY9" i="4" s="1"/>
  <c r="BX5" i="4"/>
  <c r="BX9" i="4" s="1"/>
  <c r="BW5" i="4"/>
  <c r="BV5" i="4"/>
  <c r="BU5" i="4"/>
  <c r="BT5" i="4"/>
  <c r="BS5" i="4"/>
  <c r="BR5" i="4"/>
  <c r="BQ5" i="4"/>
  <c r="BP5" i="4"/>
  <c r="BP9" i="4" s="1"/>
  <c r="BO5" i="4"/>
  <c r="BO9" i="4" s="1"/>
  <c r="BN5" i="4"/>
  <c r="BN9" i="4" s="1"/>
  <c r="BM5" i="4"/>
  <c r="BM9" i="4" s="1"/>
  <c r="BL5" i="4"/>
  <c r="BL9" i="4" s="1"/>
  <c r="BK5" i="4"/>
  <c r="BK9" i="4" s="1"/>
  <c r="BJ5" i="4"/>
  <c r="BJ9" i="4" s="1"/>
  <c r="BI5" i="4"/>
  <c r="BI9" i="4" s="1"/>
  <c r="BH5" i="4"/>
  <c r="BH9" i="4" s="1"/>
  <c r="BG5" i="4"/>
  <c r="BF5" i="4"/>
  <c r="BE5" i="4"/>
  <c r="BD5" i="4"/>
  <c r="BC5" i="4"/>
  <c r="BB5" i="4"/>
  <c r="BA5" i="4"/>
  <c r="BA9" i="4" s="1"/>
  <c r="AZ5" i="4"/>
  <c r="AY5" i="4"/>
  <c r="AY9" i="4" s="1"/>
  <c r="AX5" i="4"/>
  <c r="AX9" i="4" s="1"/>
  <c r="AW5" i="4"/>
  <c r="AW9" i="4" s="1"/>
  <c r="AV5" i="4"/>
  <c r="AV9" i="4" s="1"/>
  <c r="AU5" i="4"/>
  <c r="AU9" i="4" s="1"/>
  <c r="AT5" i="4"/>
  <c r="AT9" i="4" s="1"/>
  <c r="AS5" i="4"/>
  <c r="AS9" i="4" s="1"/>
  <c r="AR5" i="4"/>
  <c r="AR9" i="4" s="1"/>
  <c r="AQ5" i="4"/>
  <c r="AP5" i="4"/>
  <c r="AO5" i="4"/>
  <c r="AN5" i="4"/>
  <c r="AM5" i="4"/>
  <c r="AL5" i="4"/>
  <c r="AK5" i="4"/>
  <c r="AJ5" i="4"/>
  <c r="AI5" i="4"/>
  <c r="AI9" i="4" s="1"/>
  <c r="AH5" i="4"/>
  <c r="AH9" i="4" s="1"/>
  <c r="AG5" i="4"/>
  <c r="AG9" i="4" s="1"/>
  <c r="AF5" i="4"/>
  <c r="AF9" i="4" s="1"/>
  <c r="AE5" i="4"/>
  <c r="AE9" i="4" s="1"/>
  <c r="AD5" i="4"/>
  <c r="AD9" i="4" s="1"/>
  <c r="AC5" i="4"/>
  <c r="AC9" i="4" s="1"/>
  <c r="AB5" i="4"/>
  <c r="AB9" i="4" s="1"/>
  <c r="AA5" i="4"/>
  <c r="Z5" i="4"/>
  <c r="Y5" i="4"/>
  <c r="X5" i="4"/>
  <c r="W5" i="4"/>
  <c r="V5" i="4"/>
  <c r="U5" i="4"/>
  <c r="T5" i="4"/>
  <c r="S5" i="4"/>
  <c r="S9" i="4" s="1"/>
  <c r="R5" i="4"/>
  <c r="R9" i="4" s="1"/>
  <c r="Q5" i="4"/>
  <c r="Q9" i="4" s="1"/>
  <c r="P5" i="4"/>
  <c r="P9" i="4" s="1"/>
  <c r="O5" i="4"/>
  <c r="O9" i="4" s="1"/>
  <c r="N5" i="4"/>
  <c r="N9" i="4" s="1"/>
  <c r="M5" i="4"/>
  <c r="M9" i="4" s="1"/>
  <c r="L5" i="4"/>
  <c r="L9" i="4" s="1"/>
  <c r="K5" i="4"/>
  <c r="J5" i="4"/>
  <c r="I5" i="4"/>
  <c r="H5" i="4"/>
  <c r="G5" i="4"/>
  <c r="F5" i="4"/>
  <c r="E5" i="4"/>
  <c r="D5" i="4"/>
  <c r="C5" i="4"/>
  <c r="C9" i="4" s="1"/>
  <c r="B5" i="4"/>
  <c r="B9" i="4" s="1"/>
  <c r="CN24" i="3"/>
  <c r="CM24" i="3"/>
  <c r="CL24" i="3"/>
  <c r="CK24" i="3"/>
  <c r="CJ24" i="3"/>
  <c r="CI24" i="3"/>
  <c r="CH24" i="3"/>
  <c r="CG24" i="3"/>
  <c r="CF24" i="3"/>
  <c r="CE24" i="3"/>
  <c r="CD24" i="3"/>
  <c r="CC24" i="3"/>
  <c r="CB24" i="3"/>
  <c r="CA24" i="3"/>
  <c r="BZ24" i="3"/>
  <c r="BY24" i="3"/>
  <c r="BX24" i="3"/>
  <c r="BW24" i="3"/>
  <c r="BV24" i="3"/>
  <c r="BU24" i="3"/>
  <c r="BT24" i="3"/>
  <c r="BS24" i="3"/>
  <c r="BR24" i="3"/>
  <c r="BQ24" i="3"/>
  <c r="BP24" i="3"/>
  <c r="C23" i="3"/>
  <c r="D23" i="3" s="1"/>
  <c r="CN8" i="3"/>
  <c r="CM8" i="3"/>
  <c r="CL8" i="3"/>
  <c r="CK8" i="3"/>
  <c r="CJ8" i="3"/>
  <c r="CI8" i="3"/>
  <c r="CH8" i="3"/>
  <c r="CG8" i="3"/>
  <c r="CF8" i="3"/>
  <c r="CE8" i="3"/>
  <c r="CD8" i="3"/>
  <c r="CC8" i="3"/>
  <c r="CB8" i="3"/>
  <c r="CA8" i="3"/>
  <c r="BZ8" i="3"/>
  <c r="BY8" i="3"/>
  <c r="BX8" i="3"/>
  <c r="BW8" i="3"/>
  <c r="BV8" i="3"/>
  <c r="BU8" i="3"/>
  <c r="BT8" i="3"/>
  <c r="BS8" i="3"/>
  <c r="BR8" i="3"/>
  <c r="BQ8" i="3"/>
  <c r="BP8" i="3"/>
  <c r="BO8" i="3"/>
  <c r="BN8" i="3"/>
  <c r="BM8" i="3"/>
  <c r="BL8" i="3"/>
  <c r="BK8" i="3"/>
  <c r="BJ8" i="3"/>
  <c r="BI8" i="3"/>
  <c r="BH8" i="3"/>
  <c r="BG8" i="3"/>
  <c r="BF8" i="3"/>
  <c r="BE8" i="3"/>
  <c r="BD8" i="3"/>
  <c r="BC8" i="3"/>
  <c r="BB8" i="3"/>
  <c r="BA8" i="3"/>
  <c r="AZ8" i="3"/>
  <c r="AY8" i="3"/>
  <c r="AX8" i="3"/>
  <c r="AW8" i="3"/>
  <c r="AV8" i="3"/>
  <c r="AU8" i="3"/>
  <c r="AT8" i="3"/>
  <c r="AS8" i="3"/>
  <c r="AR8" i="3"/>
  <c r="AQ8" i="3"/>
  <c r="AP8" i="3"/>
  <c r="AO8" i="3"/>
  <c r="AN8" i="3"/>
  <c r="AM8" i="3"/>
  <c r="AL8" i="3"/>
  <c r="AK8" i="3"/>
  <c r="AJ8" i="3"/>
  <c r="AI8" i="3"/>
  <c r="AH8" i="3"/>
  <c r="AG8" i="3"/>
  <c r="AF8" i="3"/>
  <c r="AE8" i="3"/>
  <c r="AD8" i="3"/>
  <c r="AC8" i="3"/>
  <c r="AB8" i="3"/>
  <c r="AA8" i="3"/>
  <c r="Z8" i="3"/>
  <c r="Y8" i="3"/>
  <c r="X8" i="3"/>
  <c r="W8" i="3"/>
  <c r="V8" i="3"/>
  <c r="U8" i="3"/>
  <c r="T8" i="3"/>
  <c r="S8" i="3"/>
  <c r="R8" i="3"/>
  <c r="Q8" i="3"/>
  <c r="P8" i="3"/>
  <c r="O8" i="3"/>
  <c r="N8" i="3"/>
  <c r="M8" i="3"/>
  <c r="L8" i="3"/>
  <c r="K8" i="3"/>
  <c r="J8" i="3"/>
  <c r="I8" i="3"/>
  <c r="H8" i="3"/>
  <c r="G8" i="3"/>
  <c r="F8" i="3"/>
  <c r="E8" i="3"/>
  <c r="D8" i="3"/>
  <c r="C8" i="3"/>
  <c r="B8" i="3"/>
  <c r="CN7" i="3"/>
  <c r="CM7" i="3"/>
  <c r="CL7" i="3"/>
  <c r="CK7" i="3"/>
  <c r="CJ7" i="3"/>
  <c r="CI7" i="3"/>
  <c r="CH7" i="3"/>
  <c r="CG7" i="3"/>
  <c r="CF7" i="3"/>
  <c r="CE7" i="3"/>
  <c r="CD7" i="3"/>
  <c r="CC7" i="3"/>
  <c r="CB7" i="3"/>
  <c r="CA7" i="3"/>
  <c r="BZ7" i="3"/>
  <c r="BY7" i="3"/>
  <c r="BX7" i="3"/>
  <c r="BW7" i="3"/>
  <c r="BV7" i="3"/>
  <c r="BU7" i="3"/>
  <c r="BT7" i="3"/>
  <c r="BS7" i="3"/>
  <c r="BR7" i="3"/>
  <c r="BQ7" i="3"/>
  <c r="BP7" i="3"/>
  <c r="BO7" i="3"/>
  <c r="BN7" i="3"/>
  <c r="BM7" i="3"/>
  <c r="BL7" i="3"/>
  <c r="BK7" i="3"/>
  <c r="BJ7" i="3"/>
  <c r="BI7" i="3"/>
  <c r="BH7" i="3"/>
  <c r="BG7" i="3"/>
  <c r="BF7" i="3"/>
  <c r="BE7" i="3"/>
  <c r="BD7" i="3"/>
  <c r="BC7" i="3"/>
  <c r="BB7" i="3"/>
  <c r="BA7" i="3"/>
  <c r="AZ7" i="3"/>
  <c r="AY7" i="3"/>
  <c r="AX7" i="3"/>
  <c r="AW7" i="3"/>
  <c r="AV7" i="3"/>
  <c r="AU7" i="3"/>
  <c r="AT7" i="3"/>
  <c r="AS7" i="3"/>
  <c r="AR7" i="3"/>
  <c r="AQ7" i="3"/>
  <c r="AP7" i="3"/>
  <c r="AO7" i="3"/>
  <c r="AN7" i="3"/>
  <c r="AM7" i="3"/>
  <c r="AL7" i="3"/>
  <c r="AK7" i="3"/>
  <c r="AJ7" i="3"/>
  <c r="AI7" i="3"/>
  <c r="AH7" i="3"/>
  <c r="AG7" i="3"/>
  <c r="AF7" i="3"/>
  <c r="AE7" i="3"/>
  <c r="AD7" i="3"/>
  <c r="AC7" i="3"/>
  <c r="AB7" i="3"/>
  <c r="AA7" i="3"/>
  <c r="Z7" i="3"/>
  <c r="Y7" i="3"/>
  <c r="X7" i="3"/>
  <c r="W7" i="3"/>
  <c r="V7" i="3"/>
  <c r="U7" i="3"/>
  <c r="T7" i="3"/>
  <c r="S7" i="3"/>
  <c r="R7" i="3"/>
  <c r="Q7" i="3"/>
  <c r="P7" i="3"/>
  <c r="O7" i="3"/>
  <c r="N7" i="3"/>
  <c r="M7" i="3"/>
  <c r="L7" i="3"/>
  <c r="K7" i="3"/>
  <c r="J7" i="3"/>
  <c r="I7" i="3"/>
  <c r="H7" i="3"/>
  <c r="G7" i="3"/>
  <c r="F7" i="3"/>
  <c r="E7" i="3"/>
  <c r="D7" i="3"/>
  <c r="C7" i="3"/>
  <c r="B7" i="3"/>
  <c r="CN6" i="3"/>
  <c r="CM6" i="3"/>
  <c r="CL6" i="3"/>
  <c r="CK6" i="3"/>
  <c r="CJ6" i="3"/>
  <c r="CI6" i="3"/>
  <c r="CH6" i="3"/>
  <c r="CG6" i="3"/>
  <c r="CF6" i="3"/>
  <c r="CE6" i="3"/>
  <c r="CD6" i="3"/>
  <c r="CC6" i="3"/>
  <c r="CB6" i="3"/>
  <c r="CA6" i="3"/>
  <c r="BZ6" i="3"/>
  <c r="BY6" i="3"/>
  <c r="BX6" i="3"/>
  <c r="BW6" i="3"/>
  <c r="BV6" i="3"/>
  <c r="BU6" i="3"/>
  <c r="BT6" i="3"/>
  <c r="BS6" i="3"/>
  <c r="BR6" i="3"/>
  <c r="BQ6" i="3"/>
  <c r="BP6" i="3"/>
  <c r="BO6" i="3"/>
  <c r="BN6" i="3"/>
  <c r="BM6" i="3"/>
  <c r="BL6" i="3"/>
  <c r="BK6" i="3"/>
  <c r="BJ6" i="3"/>
  <c r="BI6" i="3"/>
  <c r="BH6" i="3"/>
  <c r="BG6" i="3"/>
  <c r="BF6" i="3"/>
  <c r="BE6" i="3"/>
  <c r="BD6" i="3"/>
  <c r="BC6" i="3"/>
  <c r="BB6" i="3"/>
  <c r="BA6" i="3"/>
  <c r="AZ6" i="3"/>
  <c r="AY6" i="3"/>
  <c r="AX6" i="3"/>
  <c r="AW6" i="3"/>
  <c r="AV6" i="3"/>
  <c r="AU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G6" i="3"/>
  <c r="F6" i="3"/>
  <c r="E6" i="3"/>
  <c r="D6" i="3"/>
  <c r="C6" i="3"/>
  <c r="B6" i="3"/>
  <c r="CN5" i="3"/>
  <c r="CN9" i="3" s="1"/>
  <c r="CM5" i="3"/>
  <c r="CM9" i="3" s="1"/>
  <c r="CL5" i="3"/>
  <c r="CL9" i="3" s="1"/>
  <c r="CK5" i="3"/>
  <c r="CK9" i="3" s="1"/>
  <c r="CJ5" i="3"/>
  <c r="CJ9" i="3" s="1"/>
  <c r="CI5" i="3"/>
  <c r="CI9" i="3" s="1"/>
  <c r="CH5" i="3"/>
  <c r="CH9" i="3" s="1"/>
  <c r="CG5" i="3"/>
  <c r="CG9" i="3" s="1"/>
  <c r="CF5" i="3"/>
  <c r="CF9" i="3" s="1"/>
  <c r="CE5" i="3"/>
  <c r="CE9" i="3" s="1"/>
  <c r="CD5" i="3"/>
  <c r="CD9" i="3" s="1"/>
  <c r="CC5" i="3"/>
  <c r="CC9" i="3" s="1"/>
  <c r="CB5" i="3"/>
  <c r="CB9" i="3" s="1"/>
  <c r="CA5" i="3"/>
  <c r="CA9" i="3" s="1"/>
  <c r="BZ5" i="3"/>
  <c r="BZ9" i="3" s="1"/>
  <c r="BY5" i="3"/>
  <c r="BY9" i="3" s="1"/>
  <c r="BX5" i="3"/>
  <c r="BX9" i="3" s="1"/>
  <c r="BW5" i="3"/>
  <c r="BW9" i="3" s="1"/>
  <c r="BV5" i="3"/>
  <c r="BV9" i="3" s="1"/>
  <c r="BU5" i="3"/>
  <c r="BU9" i="3" s="1"/>
  <c r="BT5" i="3"/>
  <c r="BT9" i="3" s="1"/>
  <c r="BS5" i="3"/>
  <c r="BS9" i="3" s="1"/>
  <c r="BR5" i="3"/>
  <c r="BR9" i="3" s="1"/>
  <c r="BQ5" i="3"/>
  <c r="BQ9" i="3" s="1"/>
  <c r="BP5" i="3"/>
  <c r="BP9" i="3" s="1"/>
  <c r="BO5" i="3"/>
  <c r="BO9" i="3" s="1"/>
  <c r="BN5" i="3"/>
  <c r="BN9" i="3" s="1"/>
  <c r="BM5" i="3"/>
  <c r="BM9" i="3" s="1"/>
  <c r="BL5" i="3"/>
  <c r="BL9" i="3" s="1"/>
  <c r="BK5" i="3"/>
  <c r="BK9" i="3" s="1"/>
  <c r="BJ5" i="3"/>
  <c r="BJ9" i="3" s="1"/>
  <c r="BI5" i="3"/>
  <c r="BI9" i="3" s="1"/>
  <c r="BH5" i="3"/>
  <c r="BH9" i="3" s="1"/>
  <c r="BG5" i="3"/>
  <c r="BG9" i="3" s="1"/>
  <c r="BF5" i="3"/>
  <c r="BF9" i="3" s="1"/>
  <c r="BE5" i="3"/>
  <c r="BE9" i="3" s="1"/>
  <c r="BD5" i="3"/>
  <c r="BD9" i="3" s="1"/>
  <c r="BC5" i="3"/>
  <c r="BC9" i="3" s="1"/>
  <c r="BB5" i="3"/>
  <c r="BB9" i="3" s="1"/>
  <c r="BA5" i="3"/>
  <c r="BA9" i="3" s="1"/>
  <c r="AZ5" i="3"/>
  <c r="AZ9" i="3" s="1"/>
  <c r="B5" i="3"/>
  <c r="B9" i="3" s="1"/>
  <c r="K14" i="10" l="1"/>
  <c r="J5" i="10"/>
  <c r="G9" i="4"/>
  <c r="AQ9" i="4"/>
  <c r="BC9" i="4"/>
  <c r="CM9" i="4"/>
  <c r="AA9" i="8"/>
  <c r="AN9" i="8"/>
  <c r="BO9" i="8"/>
  <c r="AA8" i="8"/>
  <c r="BB9" i="9"/>
  <c r="U9" i="10"/>
  <c r="AG9" i="10"/>
  <c r="BQ9" i="10"/>
  <c r="AL9" i="10"/>
  <c r="CA18" i="11"/>
  <c r="Y17" i="11"/>
  <c r="Y8" i="11" s="1"/>
  <c r="AK17" i="11"/>
  <c r="AK8" i="11" s="1"/>
  <c r="BU17" i="11"/>
  <c r="BU8" i="11" s="1"/>
  <c r="CG17" i="11"/>
  <c r="CG8" i="11" s="1"/>
  <c r="BC27" i="12"/>
  <c r="BC7" i="12" s="1"/>
  <c r="U16" i="14"/>
  <c r="C9" i="14"/>
  <c r="AD15" i="14"/>
  <c r="M57" i="14"/>
  <c r="AD18" i="15"/>
  <c r="BZ18" i="15"/>
  <c r="C47" i="30"/>
  <c r="H9" i="4"/>
  <c r="T9" i="4"/>
  <c r="BD9" i="4"/>
  <c r="C9" i="8"/>
  <c r="AI9" i="8"/>
  <c r="CH18" i="11"/>
  <c r="BC9" i="12"/>
  <c r="D9" i="14"/>
  <c r="N57" i="14"/>
  <c r="I9" i="4"/>
  <c r="U9" i="4"/>
  <c r="BE9" i="4"/>
  <c r="BQ9" i="4"/>
  <c r="BS9" i="5"/>
  <c r="O9" i="8"/>
  <c r="D9" i="8"/>
  <c r="AJ9" i="8"/>
  <c r="AY9" i="8"/>
  <c r="BD9" i="8"/>
  <c r="AI9" i="10"/>
  <c r="CE9" i="10"/>
  <c r="BH9" i="11"/>
  <c r="BP9" i="12"/>
  <c r="AB9" i="12"/>
  <c r="K9" i="12"/>
  <c r="R17" i="14"/>
  <c r="J7" i="14"/>
  <c r="M16" i="14"/>
  <c r="AA18" i="15"/>
  <c r="AM18" i="15"/>
  <c r="CI18" i="15"/>
  <c r="CN18" i="15"/>
  <c r="J9" i="4"/>
  <c r="V9" i="4"/>
  <c r="BF9" i="4"/>
  <c r="BR9" i="4"/>
  <c r="BV9" i="5"/>
  <c r="AZ9" i="8"/>
  <c r="BU9" i="11"/>
  <c r="M17" i="14"/>
  <c r="K7" i="14"/>
  <c r="I15" i="14"/>
  <c r="N16" i="14"/>
  <c r="N18" i="14" s="1"/>
  <c r="Z16" i="14"/>
  <c r="K9" i="4"/>
  <c r="W9" i="4"/>
  <c r="BG9" i="4"/>
  <c r="BS9" i="4"/>
  <c r="BW9" i="5"/>
  <c r="AL9" i="8"/>
  <c r="BP9" i="8"/>
  <c r="BR9" i="9"/>
  <c r="AK9" i="10"/>
  <c r="CK17" i="11"/>
  <c r="CK8" i="11" s="1"/>
  <c r="N17" i="14"/>
  <c r="S9" i="14"/>
  <c r="O16" i="14"/>
  <c r="E18" i="15"/>
  <c r="AC18" i="15"/>
  <c r="AO18" i="15"/>
  <c r="BA18" i="15"/>
  <c r="CK18" i="15"/>
  <c r="AT18" i="15"/>
  <c r="F94" i="30"/>
  <c r="X9" i="4"/>
  <c r="AJ9" i="4"/>
  <c r="BT9" i="4"/>
  <c r="CF9" i="4"/>
  <c r="BQ9" i="8"/>
  <c r="CE9" i="8"/>
  <c r="C9" i="9"/>
  <c r="BS9" i="9"/>
  <c r="AN18" i="9"/>
  <c r="V18" i="11"/>
  <c r="AC9" i="11"/>
  <c r="O17" i="14"/>
  <c r="K15" i="14"/>
  <c r="AB16" i="14"/>
  <c r="BG18" i="15"/>
  <c r="Y9" i="4"/>
  <c r="AK9" i="4"/>
  <c r="BU9" i="4"/>
  <c r="CG9" i="4"/>
  <c r="CK9" i="5"/>
  <c r="S9" i="8"/>
  <c r="BR9" i="8"/>
  <c r="CF9" i="8"/>
  <c r="BT9" i="8"/>
  <c r="BT9" i="9"/>
  <c r="AT9" i="10"/>
  <c r="BF9" i="10"/>
  <c r="C9" i="10"/>
  <c r="AY9" i="10"/>
  <c r="AW18" i="11"/>
  <c r="BO17" i="11"/>
  <c r="BO8" i="11" s="1"/>
  <c r="I6" i="14"/>
  <c r="Z7" i="14"/>
  <c r="L15" i="14"/>
  <c r="AC16" i="14"/>
  <c r="G18" i="15"/>
  <c r="AQ18" i="15"/>
  <c r="BC18" i="15"/>
  <c r="BH18" i="15"/>
  <c r="Z9" i="4"/>
  <c r="AL9" i="4"/>
  <c r="BV9" i="4"/>
  <c r="CH9" i="4"/>
  <c r="CL9" i="5"/>
  <c r="AI9" i="9"/>
  <c r="AZ9" i="9"/>
  <c r="BQ9" i="9"/>
  <c r="CG9" i="9"/>
  <c r="AW18" i="9"/>
  <c r="AX9" i="11"/>
  <c r="CL18" i="11"/>
  <c r="AA24" i="13"/>
  <c r="AA8" i="13" s="1"/>
  <c r="J6" i="14"/>
  <c r="AA7" i="14"/>
  <c r="M15" i="14"/>
  <c r="Y15" i="14"/>
  <c r="AD16" i="14"/>
  <c r="W9" i="15"/>
  <c r="BS9" i="15"/>
  <c r="H18" i="15"/>
  <c r="AR18" i="15"/>
  <c r="BD18" i="15"/>
  <c r="BI18" i="15"/>
  <c r="AA9" i="4"/>
  <c r="AM9" i="4"/>
  <c r="BW9" i="4"/>
  <c r="CI9" i="4"/>
  <c r="CM9" i="5"/>
  <c r="V9" i="8"/>
  <c r="AJ9" i="9"/>
  <c r="BA9" i="9"/>
  <c r="CH9" i="9"/>
  <c r="E9" i="10"/>
  <c r="BA9" i="10"/>
  <c r="BR9" i="10"/>
  <c r="U17" i="11"/>
  <c r="U8" i="11" s="1"/>
  <c r="BE17" i="11"/>
  <c r="BE8" i="11" s="1"/>
  <c r="BQ17" i="11"/>
  <c r="BQ8" i="11" s="1"/>
  <c r="CE9" i="12"/>
  <c r="AM27" i="12"/>
  <c r="AM7" i="12" s="1"/>
  <c r="N15" i="14"/>
  <c r="AE16" i="14"/>
  <c r="R9" i="15"/>
  <c r="I18" i="15"/>
  <c r="U18" i="15"/>
  <c r="BE18" i="15"/>
  <c r="BQ18" i="15"/>
  <c r="N18" i="15"/>
  <c r="BJ18" i="15"/>
  <c r="D9" i="4"/>
  <c r="AN9" i="4"/>
  <c r="AZ9" i="4"/>
  <c r="CJ9" i="4"/>
  <c r="T9" i="9"/>
  <c r="AK9" i="9"/>
  <c r="F9" i="10"/>
  <c r="BB9" i="10"/>
  <c r="BH9" i="12"/>
  <c r="E9" i="4"/>
  <c r="AO9" i="4"/>
  <c r="CK9" i="4"/>
  <c r="BO9" i="5"/>
  <c r="H9" i="9"/>
  <c r="AN9" i="9"/>
  <c r="BO9" i="10"/>
  <c r="AZ9" i="12"/>
  <c r="L9" i="12"/>
  <c r="Y6" i="14"/>
  <c r="AB15" i="14"/>
  <c r="AB18" i="15"/>
  <c r="BX18" i="15"/>
  <c r="M104" i="22"/>
  <c r="E125" i="22" s="1"/>
  <c r="E126" i="22" s="1"/>
  <c r="F9" i="4"/>
  <c r="AP9" i="4"/>
  <c r="BB9" i="4"/>
  <c r="CL9" i="4"/>
  <c r="K9" i="8"/>
  <c r="BS9" i="8"/>
  <c r="BK9" i="10"/>
  <c r="BW9" i="10"/>
  <c r="CI9" i="10"/>
  <c r="BE9" i="11"/>
  <c r="BV18" i="11"/>
  <c r="Z6" i="14"/>
  <c r="L18" i="15"/>
  <c r="X18" i="15"/>
  <c r="BT18" i="15"/>
  <c r="BY18" i="15"/>
  <c r="AB22" i="13"/>
  <c r="CH22" i="13"/>
  <c r="CI21" i="13"/>
  <c r="BH23" i="13"/>
  <c r="BH7" i="13" s="1"/>
  <c r="AP18" i="15"/>
  <c r="BV18" i="15"/>
  <c r="O18" i="15"/>
  <c r="AE18" i="15"/>
  <c r="AU18" i="15"/>
  <c r="BK18" i="15"/>
  <c r="CA18" i="15"/>
  <c r="BL18" i="15"/>
  <c r="Q18" i="15"/>
  <c r="AG18" i="15"/>
  <c r="AW18" i="15"/>
  <c r="BM18" i="15"/>
  <c r="CC18" i="15"/>
  <c r="BF18" i="15"/>
  <c r="AV18" i="15"/>
  <c r="R18" i="15"/>
  <c r="AH18" i="15"/>
  <c r="AX18" i="15"/>
  <c r="BN18" i="15"/>
  <c r="CD18" i="15"/>
  <c r="Z18" i="15"/>
  <c r="P18" i="15"/>
  <c r="CB18" i="15"/>
  <c r="C18" i="15"/>
  <c r="S18" i="15"/>
  <c r="AI18" i="15"/>
  <c r="AY18" i="15"/>
  <c r="BO18" i="15"/>
  <c r="CE18" i="15"/>
  <c r="J18" i="15"/>
  <c r="CL18" i="15"/>
  <c r="AF18" i="15"/>
  <c r="D18" i="15"/>
  <c r="T18" i="15"/>
  <c r="AJ18" i="15"/>
  <c r="AZ18" i="15"/>
  <c r="BP18" i="15"/>
  <c r="CF18" i="15"/>
  <c r="B18" i="15"/>
  <c r="AA9" i="15"/>
  <c r="AR9" i="15"/>
  <c r="BI9" i="15"/>
  <c r="BJ9" i="15"/>
  <c r="AI9" i="15"/>
  <c r="O9" i="15"/>
  <c r="AE9" i="15"/>
  <c r="AU9" i="15"/>
  <c r="BK9" i="15"/>
  <c r="CA9" i="15"/>
  <c r="D9" i="15"/>
  <c r="T9" i="15"/>
  <c r="AJ9" i="15"/>
  <c r="AZ9" i="15"/>
  <c r="BP9" i="15"/>
  <c r="CF9" i="15"/>
  <c r="BG9" i="15"/>
  <c r="L9" i="15"/>
  <c r="CN9" i="15"/>
  <c r="AC9" i="15"/>
  <c r="AD9" i="15"/>
  <c r="C9" i="15"/>
  <c r="BO9" i="15"/>
  <c r="P9" i="15"/>
  <c r="AF9" i="15"/>
  <c r="AV9" i="15"/>
  <c r="BL9" i="15"/>
  <c r="CB9" i="15"/>
  <c r="E9" i="15"/>
  <c r="U9" i="15"/>
  <c r="AK9" i="15"/>
  <c r="BA9" i="15"/>
  <c r="BQ9" i="15"/>
  <c r="CG9" i="15"/>
  <c r="K9" i="15"/>
  <c r="Q9" i="15"/>
  <c r="AG9" i="15"/>
  <c r="AW9" i="15"/>
  <c r="BM9" i="15"/>
  <c r="CC9" i="15"/>
  <c r="CM9" i="15"/>
  <c r="BX9" i="15"/>
  <c r="BY9" i="15"/>
  <c r="N9" i="15"/>
  <c r="BZ9" i="15"/>
  <c r="CE9" i="15"/>
  <c r="BW9" i="15"/>
  <c r="BH9" i="15"/>
  <c r="S9" i="15"/>
  <c r="AQ9" i="15"/>
  <c r="AB9" i="15"/>
  <c r="AS9" i="15"/>
  <c r="AY9" i="15"/>
  <c r="M9" i="15"/>
  <c r="AT9" i="15"/>
  <c r="C114" i="30"/>
  <c r="C126" i="30" s="1"/>
  <c r="C57" i="30"/>
  <c r="D114" i="30"/>
  <c r="D126" i="30" s="1"/>
  <c r="D57" i="30"/>
  <c r="C117" i="30"/>
  <c r="C129" i="30" s="1"/>
  <c r="C60" i="30"/>
  <c r="C116" i="30"/>
  <c r="C128" i="30" s="1"/>
  <c r="C59" i="30"/>
  <c r="E57" i="30"/>
  <c r="E114" i="30"/>
  <c r="E126" i="30" s="1"/>
  <c r="N104" i="22"/>
  <c r="F125" i="22" s="1"/>
  <c r="F126" i="22" s="1"/>
  <c r="P104" i="22"/>
  <c r="O104" i="22"/>
  <c r="CI9" i="9"/>
  <c r="BO9" i="9"/>
  <c r="CJ9" i="9"/>
  <c r="BC18" i="9"/>
  <c r="CI18" i="9"/>
  <c r="S14" i="10"/>
  <c r="R5" i="10"/>
  <c r="R9" i="10" s="1"/>
  <c r="AM8" i="9"/>
  <c r="AM9" i="9" s="1"/>
  <c r="AM18" i="9"/>
  <c r="AX6" i="9"/>
  <c r="AX9" i="9" s="1"/>
  <c r="AX18" i="9"/>
  <c r="P6" i="8"/>
  <c r="P9" i="8" s="1"/>
  <c r="AO9" i="9"/>
  <c r="BE9" i="9"/>
  <c r="BU9" i="9"/>
  <c r="S18" i="9"/>
  <c r="AY18" i="9"/>
  <c r="BT18" i="9"/>
  <c r="H9" i="10"/>
  <c r="CD18" i="11"/>
  <c r="CD6" i="11"/>
  <c r="CD9" i="11" s="1"/>
  <c r="BW18" i="11"/>
  <c r="AH6" i="9"/>
  <c r="AH9" i="9" s="1"/>
  <c r="AH18" i="9"/>
  <c r="BN6" i="9"/>
  <c r="BN9" i="9" s="1"/>
  <c r="BN18" i="9"/>
  <c r="CD6" i="9"/>
  <c r="CD9" i="9" s="1"/>
  <c r="CD18" i="9"/>
  <c r="L9" i="8"/>
  <c r="AB9" i="8"/>
  <c r="AR9" i="8"/>
  <c r="BH9" i="8"/>
  <c r="BX9" i="8"/>
  <c r="CN9" i="8"/>
  <c r="CF18" i="9"/>
  <c r="AD9" i="11"/>
  <c r="BA9" i="11"/>
  <c r="AW6" i="11"/>
  <c r="AW9" i="11" s="1"/>
  <c r="S17" i="11"/>
  <c r="S8" i="11" s="1"/>
  <c r="CE17" i="11"/>
  <c r="CE8" i="11" s="1"/>
  <c r="CH6" i="13"/>
  <c r="CH24" i="13"/>
  <c r="CH8" i="13" s="1"/>
  <c r="R6" i="9"/>
  <c r="R9" i="9" s="1"/>
  <c r="R18" i="9"/>
  <c r="BS18" i="9"/>
  <c r="AQ7" i="11"/>
  <c r="AQ9" i="11" s="1"/>
  <c r="AQ18" i="11"/>
  <c r="M9" i="8"/>
  <c r="AC9" i="8"/>
  <c r="AS9" i="8"/>
  <c r="BI9" i="8"/>
  <c r="BY9" i="8"/>
  <c r="G7" i="8"/>
  <c r="W7" i="8"/>
  <c r="AM7" i="8"/>
  <c r="BC7" i="8"/>
  <c r="K9" i="9"/>
  <c r="AA9" i="9"/>
  <c r="AQ9" i="9"/>
  <c r="CM9" i="9"/>
  <c r="AY6" i="9"/>
  <c r="AY9" i="9" s="1"/>
  <c r="BP6" i="9"/>
  <c r="BP9" i="9" s="1"/>
  <c r="U18" i="9"/>
  <c r="AK18" i="9"/>
  <c r="CG18" i="9"/>
  <c r="J9" i="10"/>
  <c r="AC9" i="10"/>
  <c r="AS9" i="10"/>
  <c r="BI9" i="10"/>
  <c r="BY9" i="10"/>
  <c r="AE9" i="11"/>
  <c r="BB9" i="11"/>
  <c r="BR9" i="11"/>
  <c r="CH9" i="11"/>
  <c r="AP27" i="12"/>
  <c r="AP7" i="12" s="1"/>
  <c r="AP6" i="12"/>
  <c r="CH18" i="9"/>
  <c r="K8" i="14"/>
  <c r="K9" i="14" s="1"/>
  <c r="CC9" i="8"/>
  <c r="P8" i="8"/>
  <c r="O9" i="9"/>
  <c r="AU9" i="9"/>
  <c r="BK9" i="9"/>
  <c r="U6" i="9"/>
  <c r="U9" i="9" s="1"/>
  <c r="AL6" i="9"/>
  <c r="AL9" i="9" s="1"/>
  <c r="BC6" i="9"/>
  <c r="BC9" i="9" s="1"/>
  <c r="O9" i="10"/>
  <c r="AP9" i="11"/>
  <c r="BF9" i="11"/>
  <c r="BV9" i="11"/>
  <c r="CL9" i="11"/>
  <c r="BA18" i="11"/>
  <c r="BS18" i="11"/>
  <c r="BS6" i="11"/>
  <c r="BS9" i="11" s="1"/>
  <c r="BB18" i="9"/>
  <c r="CP31" i="13"/>
  <c r="CI22" i="13"/>
  <c r="G6" i="8"/>
  <c r="W6" i="8"/>
  <c r="AM6" i="8"/>
  <c r="BC6" i="8"/>
  <c r="P9" i="9"/>
  <c r="AF9" i="9"/>
  <c r="AV9" i="9"/>
  <c r="BL9" i="9"/>
  <c r="CB9" i="9"/>
  <c r="V6" i="9"/>
  <c r="V9" i="9" s="1"/>
  <c r="BD6" i="9"/>
  <c r="BD9" i="9" s="1"/>
  <c r="Z8" i="9"/>
  <c r="Z9" i="9" s="1"/>
  <c r="Z18" i="9"/>
  <c r="AP8" i="9"/>
  <c r="AP9" i="9" s="1"/>
  <c r="AP18" i="9"/>
  <c r="BF8" i="9"/>
  <c r="BF9" i="9" s="1"/>
  <c r="BF18" i="9"/>
  <c r="BV8" i="9"/>
  <c r="BV9" i="9" s="1"/>
  <c r="BV18" i="9"/>
  <c r="CL8" i="9"/>
  <c r="CL9" i="9" s="1"/>
  <c r="CL18" i="9"/>
  <c r="BG9" i="11"/>
  <c r="BW9" i="11"/>
  <c r="AH18" i="11"/>
  <c r="AE17" i="14"/>
  <c r="AE18" i="14" s="1"/>
  <c r="AE8" i="14"/>
  <c r="AE9" i="14" s="1"/>
  <c r="G8" i="14"/>
  <c r="G17" i="14"/>
  <c r="J14" i="14"/>
  <c r="J57" i="14"/>
  <c r="J17" i="14" s="1"/>
  <c r="Z14" i="14"/>
  <c r="Z57" i="14"/>
  <c r="Z17" i="14" s="1"/>
  <c r="CI6" i="11"/>
  <c r="CI9" i="11" s="1"/>
  <c r="CI18" i="11"/>
  <c r="AA17" i="14"/>
  <c r="AA8" i="14"/>
  <c r="AU9" i="8"/>
  <c r="AV9" i="8"/>
  <c r="H6" i="8"/>
  <c r="Q9" i="9"/>
  <c r="AW9" i="9"/>
  <c r="CC9" i="9"/>
  <c r="W6" i="9"/>
  <c r="W9" i="9" s="1"/>
  <c r="CC6" i="11"/>
  <c r="CC9" i="11" s="1"/>
  <c r="AI5" i="11"/>
  <c r="BC18" i="11"/>
  <c r="BC6" i="11"/>
  <c r="BC9" i="11" s="1"/>
  <c r="BZ6" i="12"/>
  <c r="BZ9" i="12" s="1"/>
  <c r="O8" i="14"/>
  <c r="O9" i="14" s="1"/>
  <c r="P8" i="14"/>
  <c r="P9" i="14" s="1"/>
  <c r="P17" i="14"/>
  <c r="AF8" i="14"/>
  <c r="AF9" i="14" s="1"/>
  <c r="AF17" i="14"/>
  <c r="AF18" i="14" s="1"/>
  <c r="H8" i="14"/>
  <c r="H17" i="14"/>
  <c r="K57" i="14"/>
  <c r="K17" i="14" s="1"/>
  <c r="K14" i="14"/>
  <c r="AA57" i="14"/>
  <c r="AA14" i="14"/>
  <c r="BN18" i="11"/>
  <c r="BN6" i="11"/>
  <c r="BN9" i="11" s="1"/>
  <c r="AS9" i="9"/>
  <c r="AD9" i="9"/>
  <c r="BR18" i="11"/>
  <c r="I6" i="8"/>
  <c r="I9" i="8" s="1"/>
  <c r="Y6" i="8"/>
  <c r="Y9" i="8" s="1"/>
  <c r="AO6" i="8"/>
  <c r="BE6" i="8"/>
  <c r="BU6" i="8"/>
  <c r="CK6" i="8"/>
  <c r="CM8" i="8"/>
  <c r="CM9" i="8" s="1"/>
  <c r="X6" i="9"/>
  <c r="X9" i="9" s="1"/>
  <c r="T5" i="11"/>
  <c r="AJ5" i="11"/>
  <c r="R18" i="11"/>
  <c r="R6" i="11"/>
  <c r="R9" i="11" s="1"/>
  <c r="U18" i="11"/>
  <c r="BR21" i="13"/>
  <c r="BQ5" i="13"/>
  <c r="BJ9" i="9"/>
  <c r="AT9" i="11"/>
  <c r="BJ9" i="11"/>
  <c r="BZ9" i="11"/>
  <c r="U9" i="11"/>
  <c r="AK18" i="11"/>
  <c r="N9" i="14"/>
  <c r="B18" i="14"/>
  <c r="BR18" i="9"/>
  <c r="CK9" i="11"/>
  <c r="BW6" i="8"/>
  <c r="BW9" i="8" s="1"/>
  <c r="BE18" i="9"/>
  <c r="BK9" i="11"/>
  <c r="CA9" i="11"/>
  <c r="V9" i="11"/>
  <c r="AL18" i="11"/>
  <c r="BF18" i="11"/>
  <c r="AM9" i="12"/>
  <c r="W5" i="11"/>
  <c r="W9" i="11" s="1"/>
  <c r="W18" i="11"/>
  <c r="AM18" i="11"/>
  <c r="AM5" i="11"/>
  <c r="AM9" i="11" s="1"/>
  <c r="S16" i="11"/>
  <c r="S7" i="11" s="1"/>
  <c r="S15" i="11"/>
  <c r="AI16" i="11"/>
  <c r="AI7" i="11" s="1"/>
  <c r="AI15" i="11"/>
  <c r="AI6" i="11" s="1"/>
  <c r="AY16" i="11"/>
  <c r="AY7" i="11" s="1"/>
  <c r="AY17" i="11"/>
  <c r="AY8" i="11" s="1"/>
  <c r="AY15" i="11"/>
  <c r="BO16" i="11"/>
  <c r="BO7" i="11" s="1"/>
  <c r="BO15" i="11"/>
  <c r="CE16" i="11"/>
  <c r="CE7" i="11" s="1"/>
  <c r="CE15" i="11"/>
  <c r="G5" i="8"/>
  <c r="AM5" i="8"/>
  <c r="AM9" i="8" s="1"/>
  <c r="H5" i="8"/>
  <c r="W8" i="8"/>
  <c r="X9" i="10"/>
  <c r="AN9" i="10"/>
  <c r="BD9" i="10"/>
  <c r="BT9" i="10"/>
  <c r="CJ9" i="10"/>
  <c r="Z9" i="11"/>
  <c r="X5" i="11"/>
  <c r="AU8" i="11"/>
  <c r="AU9" i="11" s="1"/>
  <c r="AU18" i="11"/>
  <c r="BF27" i="12"/>
  <c r="BF7" i="12" s="1"/>
  <c r="BF6" i="12"/>
  <c r="AT27" i="12"/>
  <c r="AT7" i="12" s="1"/>
  <c r="AT9" i="12" s="1"/>
  <c r="AT6" i="12"/>
  <c r="BJ27" i="12"/>
  <c r="BJ7" i="12" s="1"/>
  <c r="BJ6" i="12"/>
  <c r="BC5" i="8"/>
  <c r="AO5" i="8"/>
  <c r="BE5" i="8"/>
  <c r="BE9" i="8" s="1"/>
  <c r="BU5" i="8"/>
  <c r="BU9" i="8" s="1"/>
  <c r="CK5" i="8"/>
  <c r="AA9" i="11"/>
  <c r="Y18" i="11"/>
  <c r="Y5" i="11"/>
  <c r="Y9" i="11" s="1"/>
  <c r="AO18" i="11"/>
  <c r="AO5" i="11"/>
  <c r="AO9" i="11" s="1"/>
  <c r="AX18" i="11"/>
  <c r="AL6" i="12"/>
  <c r="AL27" i="12"/>
  <c r="AL7" i="12" s="1"/>
  <c r="I31" i="13"/>
  <c r="AO9" i="12"/>
  <c r="CC9" i="12"/>
  <c r="AV6" i="12"/>
  <c r="AV27" i="12"/>
  <c r="AV7" i="12" s="1"/>
  <c r="BL6" i="12"/>
  <c r="BL27" i="12"/>
  <c r="BL7" i="12" s="1"/>
  <c r="CB6" i="12"/>
  <c r="CB9" i="12" s="1"/>
  <c r="CB27" i="12"/>
  <c r="CB7" i="12" s="1"/>
  <c r="AC17" i="14"/>
  <c r="AC18" i="14" s="1"/>
  <c r="T15" i="11"/>
  <c r="T6" i="11" s="1"/>
  <c r="AJ15" i="11"/>
  <c r="AJ6" i="11" s="1"/>
  <c r="AZ15" i="11"/>
  <c r="BP15" i="11"/>
  <c r="CF15" i="11"/>
  <c r="AP9" i="12"/>
  <c r="CD9" i="12"/>
  <c r="M8" i="14"/>
  <c r="AD17" i="14"/>
  <c r="AD18" i="14" s="1"/>
  <c r="BQ6" i="12"/>
  <c r="BQ9" i="12" s="1"/>
  <c r="BQ27" i="12"/>
  <c r="BQ7" i="12" s="1"/>
  <c r="Q8" i="14"/>
  <c r="Q9" i="14" s="1"/>
  <c r="Q17" i="14"/>
  <c r="Q18" i="14" s="1"/>
  <c r="I17" i="14"/>
  <c r="I18" i="14" s="1"/>
  <c r="I8" i="14"/>
  <c r="L57" i="14"/>
  <c r="L17" i="14" s="1"/>
  <c r="L14" i="14"/>
  <c r="AB57" i="14"/>
  <c r="AB14" i="14"/>
  <c r="N9" i="12"/>
  <c r="AD9" i="12"/>
  <c r="BJ9" i="12"/>
  <c r="CH9" i="12"/>
  <c r="BR6" i="12"/>
  <c r="BR27" i="12"/>
  <c r="BR7" i="12" s="1"/>
  <c r="AJ31" i="13"/>
  <c r="AC22" i="13"/>
  <c r="AC8" i="14"/>
  <c r="AC9" i="14" s="1"/>
  <c r="M18" i="14"/>
  <c r="BE18" i="11"/>
  <c r="BU18" i="11"/>
  <c r="CK18" i="11"/>
  <c r="AU9" i="12"/>
  <c r="BK9" i="12"/>
  <c r="CI9" i="12"/>
  <c r="BS6" i="12"/>
  <c r="BS9" i="12" s="1"/>
  <c r="BS27" i="12"/>
  <c r="BS7" i="12" s="1"/>
  <c r="AD8" i="14"/>
  <c r="AD9" i="14" s="1"/>
  <c r="O18" i="14"/>
  <c r="AK5" i="11"/>
  <c r="AK9" i="11" s="1"/>
  <c r="AB18" i="11"/>
  <c r="AR18" i="11"/>
  <c r="CJ9" i="12"/>
  <c r="P18" i="14"/>
  <c r="E6" i="14"/>
  <c r="E9" i="14" s="1"/>
  <c r="E15" i="14"/>
  <c r="U6" i="14"/>
  <c r="U9" i="14" s="1"/>
  <c r="U15" i="14"/>
  <c r="F7" i="14"/>
  <c r="F16" i="14"/>
  <c r="V7" i="14"/>
  <c r="V16" i="14"/>
  <c r="W8" i="14"/>
  <c r="W17" i="14"/>
  <c r="AL5" i="11"/>
  <c r="AL9" i="11" s="1"/>
  <c r="AC18" i="11"/>
  <c r="AS18" i="11"/>
  <c r="Q9" i="12"/>
  <c r="AG9" i="12"/>
  <c r="AW9" i="12"/>
  <c r="BM9" i="12"/>
  <c r="AA9" i="14"/>
  <c r="E8" i="14"/>
  <c r="E17" i="14"/>
  <c r="U8" i="14"/>
  <c r="U17" i="14"/>
  <c r="F6" i="14"/>
  <c r="F9" i="14" s="1"/>
  <c r="F15" i="14"/>
  <c r="V6" i="14"/>
  <c r="V9" i="14" s="1"/>
  <c r="V15" i="14"/>
  <c r="G7" i="14"/>
  <c r="G16" i="14"/>
  <c r="W7" i="14"/>
  <c r="W16" i="14"/>
  <c r="X8" i="14"/>
  <c r="X17" i="14"/>
  <c r="AD18" i="11"/>
  <c r="AT18" i="11"/>
  <c r="BH18" i="11"/>
  <c r="BK18" i="11"/>
  <c r="X17" i="11"/>
  <c r="X8" i="11" s="1"/>
  <c r="AN17" i="11"/>
  <c r="AN8" i="11" s="1"/>
  <c r="AN9" i="11" s="1"/>
  <c r="BD17" i="11"/>
  <c r="BD8" i="11" s="1"/>
  <c r="BD9" i="11" s="1"/>
  <c r="BT17" i="11"/>
  <c r="BT8" i="11" s="1"/>
  <c r="BT9" i="11" s="1"/>
  <c r="CJ17" i="11"/>
  <c r="CJ8" i="11" s="1"/>
  <c r="CJ9" i="11" s="1"/>
  <c r="B9" i="12"/>
  <c r="R9" i="12"/>
  <c r="AH9" i="12"/>
  <c r="AX9" i="12"/>
  <c r="BN9" i="12"/>
  <c r="BA6" i="12"/>
  <c r="BA27" i="12"/>
  <c r="BA7" i="12" s="1"/>
  <c r="BV27" i="12"/>
  <c r="BV7" i="12" s="1"/>
  <c r="BV6" i="12"/>
  <c r="BV9" i="12" s="1"/>
  <c r="L9" i="14"/>
  <c r="AB9" i="14"/>
  <c r="R18" i="14"/>
  <c r="B17" i="14"/>
  <c r="F8" i="14"/>
  <c r="F17" i="14"/>
  <c r="V8" i="14"/>
  <c r="V17" i="14"/>
  <c r="G15" i="14"/>
  <c r="G6" i="14"/>
  <c r="W15" i="14"/>
  <c r="W18" i="14" s="1"/>
  <c r="W6" i="14"/>
  <c r="W9" i="14" s="1"/>
  <c r="H16" i="14"/>
  <c r="H7" i="14"/>
  <c r="X16" i="14"/>
  <c r="X7" i="14"/>
  <c r="Y17" i="14"/>
  <c r="Y18" i="14" s="1"/>
  <c r="Y8" i="14"/>
  <c r="H9" i="15"/>
  <c r="X9" i="15"/>
  <c r="AN9" i="15"/>
  <c r="BD9" i="15"/>
  <c r="BT9" i="15"/>
  <c r="CJ9" i="15"/>
  <c r="BI18" i="11"/>
  <c r="BY18" i="11"/>
  <c r="C9" i="12"/>
  <c r="S9" i="12"/>
  <c r="AI9" i="12"/>
  <c r="AY9" i="12"/>
  <c r="BO9" i="12"/>
  <c r="BB6" i="12"/>
  <c r="BB27" i="12"/>
  <c r="BB7" i="12" s="1"/>
  <c r="M9" i="14"/>
  <c r="C17" i="14"/>
  <c r="C18" i="14" s="1"/>
  <c r="I9" i="15"/>
  <c r="Y9" i="15"/>
  <c r="AO9" i="15"/>
  <c r="BE9" i="15"/>
  <c r="BU9" i="15"/>
  <c r="CK9" i="15"/>
  <c r="AF18" i="11"/>
  <c r="AV18" i="11"/>
  <c r="BJ18" i="11"/>
  <c r="BZ18" i="11"/>
  <c r="D9" i="12"/>
  <c r="T9" i="12"/>
  <c r="AJ9" i="12"/>
  <c r="AR6" i="12"/>
  <c r="AR9" i="12" s="1"/>
  <c r="AQ27" i="12"/>
  <c r="AQ7" i="12" s="1"/>
  <c r="AQ6" i="12"/>
  <c r="AQ9" i="12" s="1"/>
  <c r="BG27" i="12"/>
  <c r="BG7" i="12" s="1"/>
  <c r="BG6" i="12"/>
  <c r="BW27" i="12"/>
  <c r="BW7" i="12" s="1"/>
  <c r="BW6" i="12"/>
  <c r="BW9" i="12" s="1"/>
  <c r="D17" i="14"/>
  <c r="D18" i="14" s="1"/>
  <c r="AB17" i="14"/>
  <c r="J9" i="15"/>
  <c r="Z9" i="15"/>
  <c r="AP9" i="15"/>
  <c r="BF9" i="15"/>
  <c r="BV9" i="15"/>
  <c r="CL9" i="15"/>
  <c r="CG16" i="11"/>
  <c r="CG7" i="11" s="1"/>
  <c r="CG9" i="11" s="1"/>
  <c r="BL18" i="11"/>
  <c r="CB18" i="11"/>
  <c r="BQ16" i="11"/>
  <c r="BQ7" i="11" s="1"/>
  <c r="BQ9" i="11" s="1"/>
  <c r="F9" i="12"/>
  <c r="V9" i="12"/>
  <c r="BB9" i="12"/>
  <c r="BR9" i="12"/>
  <c r="BX6" i="12"/>
  <c r="BX9" i="12" s="1"/>
  <c r="S17" i="14"/>
  <c r="S18" i="14" s="1"/>
  <c r="AU27" i="12"/>
  <c r="AU7" i="12" s="1"/>
  <c r="BK27" i="12"/>
  <c r="BK7" i="12" s="1"/>
  <c r="CA27" i="12"/>
  <c r="CA7" i="12" s="1"/>
  <c r="CA9" i="12" s="1"/>
  <c r="H6" i="14"/>
  <c r="X6" i="14"/>
  <c r="X9" i="14" s="1"/>
  <c r="I7" i="14"/>
  <c r="Y7" i="14"/>
  <c r="J8" i="14"/>
  <c r="J9" i="14" s="1"/>
  <c r="Z8" i="14"/>
  <c r="Z9" i="14" s="1"/>
  <c r="H14" i="14"/>
  <c r="X14" i="14"/>
  <c r="X18" i="14" s="1"/>
  <c r="BI9" i="5"/>
  <c r="M9" i="5"/>
  <c r="AC9" i="5"/>
  <c r="AS9" i="5"/>
  <c r="CC9" i="5"/>
  <c r="AW9" i="5"/>
  <c r="Q9" i="5"/>
  <c r="AG9" i="5"/>
  <c r="BM9" i="5"/>
  <c r="BY9" i="5"/>
  <c r="E23" i="3"/>
  <c r="D5" i="3"/>
  <c r="D9" i="3" s="1"/>
  <c r="C5" i="3"/>
  <c r="C9" i="3" s="1"/>
  <c r="G18" i="14" l="1"/>
  <c r="AL9" i="12"/>
  <c r="BA9" i="12"/>
  <c r="I9" i="14"/>
  <c r="AJ9" i="11"/>
  <c r="AO9" i="8"/>
  <c r="G9" i="14"/>
  <c r="Y9" i="14"/>
  <c r="BD18" i="11"/>
  <c r="BF9" i="12"/>
  <c r="BT18" i="11"/>
  <c r="W9" i="8"/>
  <c r="CG18" i="11"/>
  <c r="H9" i="14"/>
  <c r="G9" i="8"/>
  <c r="K5" i="10"/>
  <c r="K9" i="10" s="1"/>
  <c r="L14" i="10"/>
  <c r="CJ21" i="13"/>
  <c r="CI5" i="13"/>
  <c r="BI23" i="13"/>
  <c r="BJ23" i="13" s="1"/>
  <c r="AB24" i="13"/>
  <c r="AB8" i="13" s="1"/>
  <c r="AB6" i="13"/>
  <c r="X18" i="11"/>
  <c r="AI18" i="11"/>
  <c r="CQ31" i="13"/>
  <c r="CJ22" i="13"/>
  <c r="F18" i="14"/>
  <c r="X9" i="11"/>
  <c r="AY18" i="11"/>
  <c r="AY6" i="11"/>
  <c r="AY9" i="11" s="1"/>
  <c r="K18" i="14"/>
  <c r="J18" i="14"/>
  <c r="AB18" i="14"/>
  <c r="BL9" i="12"/>
  <c r="CK9" i="8"/>
  <c r="T14" i="10"/>
  <c r="T5" i="10" s="1"/>
  <c r="T9" i="10" s="1"/>
  <c r="S5" i="10"/>
  <c r="S9" i="10" s="1"/>
  <c r="L18" i="14"/>
  <c r="AV9" i="12"/>
  <c r="AZ18" i="11"/>
  <c r="AZ6" i="11"/>
  <c r="AZ9" i="11" s="1"/>
  <c r="AC24" i="13"/>
  <c r="AC8" i="13" s="1"/>
  <c r="AC6" i="13"/>
  <c r="BC9" i="8"/>
  <c r="S18" i="11"/>
  <c r="S6" i="11"/>
  <c r="S9" i="11" s="1"/>
  <c r="U18" i="14"/>
  <c r="AK31" i="13"/>
  <c r="AD22" i="13"/>
  <c r="BR5" i="13"/>
  <c r="CF18" i="11"/>
  <c r="CF6" i="11"/>
  <c r="CF9" i="11" s="1"/>
  <c r="J31" i="13"/>
  <c r="C22" i="13"/>
  <c r="E18" i="14"/>
  <c r="BP18" i="11"/>
  <c r="BP6" i="11"/>
  <c r="BP9" i="11" s="1"/>
  <c r="B6" i="13"/>
  <c r="B24" i="13"/>
  <c r="B8" i="13" s="1"/>
  <c r="H9" i="8"/>
  <c r="BQ18" i="11"/>
  <c r="AJ18" i="11"/>
  <c r="CE18" i="11"/>
  <c r="CE6" i="11"/>
  <c r="CE9" i="11" s="1"/>
  <c r="T9" i="11"/>
  <c r="H18" i="14"/>
  <c r="BG9" i="12"/>
  <c r="T18" i="11"/>
  <c r="V18" i="14"/>
  <c r="CJ18" i="11"/>
  <c r="BO18" i="11"/>
  <c r="BO6" i="11"/>
  <c r="BO9" i="11" s="1"/>
  <c r="AN18" i="11"/>
  <c r="AA18" i="14"/>
  <c r="AI9" i="11"/>
  <c r="Z18" i="14"/>
  <c r="CI6" i="13"/>
  <c r="CI24" i="13"/>
  <c r="CI8" i="13" s="1"/>
  <c r="F23" i="3"/>
  <c r="E5" i="3"/>
  <c r="E9" i="3" s="1"/>
  <c r="M14" i="10" l="1"/>
  <c r="L5" i="10"/>
  <c r="L9" i="10" s="1"/>
  <c r="BI7" i="13"/>
  <c r="CK21" i="13"/>
  <c r="CJ5" i="13"/>
  <c r="D22" i="13"/>
  <c r="K31" i="13"/>
  <c r="AD24" i="13"/>
  <c r="AD8" i="13" s="1"/>
  <c r="AD6" i="13"/>
  <c r="AL31" i="13"/>
  <c r="AE22" i="13"/>
  <c r="CR31" i="13"/>
  <c r="CK22" i="13"/>
  <c r="CJ6" i="13"/>
  <c r="CJ24" i="13"/>
  <c r="CJ8" i="13" s="1"/>
  <c r="BK23" i="13"/>
  <c r="BJ7" i="13"/>
  <c r="C6" i="13"/>
  <c r="C24" i="13"/>
  <c r="C8" i="13" s="1"/>
  <c r="G23" i="3"/>
  <c r="F5" i="3"/>
  <c r="F9" i="3" s="1"/>
  <c r="N14" i="10" l="1"/>
  <c r="N5" i="10" s="1"/>
  <c r="N9" i="10" s="1"/>
  <c r="M5" i="10"/>
  <c r="M9" i="10" s="1"/>
  <c r="CL21" i="13"/>
  <c r="CK5" i="13"/>
  <c r="CS31" i="13"/>
  <c r="CL22" i="13"/>
  <c r="AE24" i="13"/>
  <c r="AE8" i="13" s="1"/>
  <c r="AE6" i="13"/>
  <c r="BL23" i="13"/>
  <c r="BK7" i="13"/>
  <c r="D6" i="13"/>
  <c r="D24" i="13"/>
  <c r="D8" i="13" s="1"/>
  <c r="CK6" i="13"/>
  <c r="CK24" i="13"/>
  <c r="CK8" i="13" s="1"/>
  <c r="AM31" i="13"/>
  <c r="AF22" i="13"/>
  <c r="E22" i="13"/>
  <c r="L31" i="13"/>
  <c r="H23" i="3"/>
  <c r="G5" i="3"/>
  <c r="G9" i="3" s="1"/>
  <c r="CL5" i="13" l="1"/>
  <c r="CM21" i="13"/>
  <c r="AF24" i="13"/>
  <c r="AF8" i="13" s="1"/>
  <c r="AF6" i="13"/>
  <c r="CL6" i="13"/>
  <c r="CL24" i="13"/>
  <c r="CL8" i="13" s="1"/>
  <c r="CT31" i="13"/>
  <c r="CN22" i="13" s="1"/>
  <c r="CN6" i="13" s="1"/>
  <c r="CM22" i="13"/>
  <c r="BM23" i="13"/>
  <c r="BL7" i="13"/>
  <c r="F22" i="13"/>
  <c r="M31" i="13"/>
  <c r="E6" i="13"/>
  <c r="E24" i="13"/>
  <c r="E8" i="13" s="1"/>
  <c r="AG22" i="13"/>
  <c r="AN31" i="13"/>
  <c r="I23" i="3"/>
  <c r="H5" i="3"/>
  <c r="H9" i="3" s="1"/>
  <c r="CM5" i="13" l="1"/>
  <c r="CN21" i="13"/>
  <c r="AG24" i="13"/>
  <c r="AG8" i="13" s="1"/>
  <c r="AG6" i="13"/>
  <c r="N31" i="13"/>
  <c r="G22" i="13"/>
  <c r="AH22" i="13"/>
  <c r="AO31" i="13"/>
  <c r="F6" i="13"/>
  <c r="F24" i="13"/>
  <c r="F8" i="13" s="1"/>
  <c r="CM6" i="13"/>
  <c r="CM24" i="13"/>
  <c r="CM8" i="13" s="1"/>
  <c r="BN23" i="13"/>
  <c r="BM7" i="13"/>
  <c r="J23" i="3"/>
  <c r="I5" i="3"/>
  <c r="I9" i="3" s="1"/>
  <c r="CN24" i="13" l="1"/>
  <c r="CN8" i="13" s="1"/>
  <c r="CN5" i="13"/>
  <c r="AP31" i="13"/>
  <c r="AI22" i="13"/>
  <c r="BO23" i="13"/>
  <c r="BN7" i="13"/>
  <c r="AH6" i="13"/>
  <c r="AH24" i="13"/>
  <c r="AH8" i="13" s="1"/>
  <c r="G6" i="13"/>
  <c r="G24" i="13"/>
  <c r="G8" i="13" s="1"/>
  <c r="O31" i="13"/>
  <c r="H22" i="13"/>
  <c r="K23" i="3"/>
  <c r="J5" i="3"/>
  <c r="J9" i="3" s="1"/>
  <c r="AQ31" i="13" l="1"/>
  <c r="AJ22" i="13"/>
  <c r="H6" i="13"/>
  <c r="H24" i="13"/>
  <c r="H8" i="13" s="1"/>
  <c r="BB23" i="13"/>
  <c r="BB7" i="13" s="1"/>
  <c r="BP23" i="13"/>
  <c r="BO7" i="13"/>
  <c r="P31" i="13"/>
  <c r="I22" i="13"/>
  <c r="AI6" i="13"/>
  <c r="AI24" i="13"/>
  <c r="AI8" i="13" s="1"/>
  <c r="K5" i="3"/>
  <c r="K9" i="3" s="1"/>
  <c r="L23" i="3"/>
  <c r="I24" i="13" l="1"/>
  <c r="I8" i="13" s="1"/>
  <c r="I6" i="13"/>
  <c r="Q31" i="13"/>
  <c r="J22" i="13"/>
  <c r="BQ23" i="13"/>
  <c r="BP7" i="13"/>
  <c r="BC23" i="13"/>
  <c r="BC7" i="13" s="1"/>
  <c r="AJ6" i="13"/>
  <c r="AJ24" i="13"/>
  <c r="AJ8" i="13" s="1"/>
  <c r="AK22" i="13"/>
  <c r="AR31" i="13"/>
  <c r="L5" i="3"/>
  <c r="L9" i="3" s="1"/>
  <c r="M23" i="3"/>
  <c r="AK6" i="13" l="1"/>
  <c r="AK24" i="13"/>
  <c r="AK8" i="13" s="1"/>
  <c r="BR23" i="13"/>
  <c r="BQ7" i="13"/>
  <c r="BD23" i="13"/>
  <c r="BD7" i="13" s="1"/>
  <c r="AL22" i="13"/>
  <c r="AS31" i="13"/>
  <c r="J24" i="13"/>
  <c r="J8" i="13" s="1"/>
  <c r="J6" i="13"/>
  <c r="R31" i="13"/>
  <c r="K22" i="13"/>
  <c r="M5" i="3"/>
  <c r="M9" i="3" s="1"/>
  <c r="N23" i="3"/>
  <c r="AL6" i="13" l="1"/>
  <c r="AL24" i="13"/>
  <c r="AL8" i="13" s="1"/>
  <c r="AM22" i="13"/>
  <c r="AT31" i="13"/>
  <c r="S31" i="13"/>
  <c r="L22" i="13"/>
  <c r="BR7" i="13"/>
  <c r="BE23" i="13"/>
  <c r="BE7" i="13" s="1"/>
  <c r="K24" i="13"/>
  <c r="K8" i="13" s="1"/>
  <c r="K6" i="13"/>
  <c r="N5" i="3"/>
  <c r="N9" i="3" s="1"/>
  <c r="O23" i="3"/>
  <c r="AU31" i="13" l="1"/>
  <c r="AN22" i="13"/>
  <c r="T31" i="13"/>
  <c r="M22" i="13"/>
  <c r="AM6" i="13"/>
  <c r="AM24" i="13"/>
  <c r="AM8" i="13" s="1"/>
  <c r="L24" i="13"/>
  <c r="L8" i="13" s="1"/>
  <c r="L6" i="13"/>
  <c r="O5" i="3"/>
  <c r="O9" i="3" s="1"/>
  <c r="P23" i="3"/>
  <c r="M24" i="13" l="1"/>
  <c r="M8" i="13" s="1"/>
  <c r="M6" i="13"/>
  <c r="U31" i="13"/>
  <c r="N22" i="13"/>
  <c r="AN6" i="13"/>
  <c r="AN24" i="13"/>
  <c r="AN8" i="13" s="1"/>
  <c r="AV31" i="13"/>
  <c r="AO22" i="13"/>
  <c r="P5" i="3"/>
  <c r="P9" i="3" s="1"/>
  <c r="Q23" i="3"/>
  <c r="AO24" i="13" l="1"/>
  <c r="AO8" i="13" s="1"/>
  <c r="AO6" i="13"/>
  <c r="N24" i="13"/>
  <c r="N8" i="13" s="1"/>
  <c r="N6" i="13"/>
  <c r="V31" i="13"/>
  <c r="O22" i="13"/>
  <c r="AW31" i="13"/>
  <c r="AP22" i="13"/>
  <c r="Q5" i="3"/>
  <c r="Q9" i="3" s="1"/>
  <c r="R23" i="3"/>
  <c r="AP24" i="13" l="1"/>
  <c r="AP8" i="13" s="1"/>
  <c r="AP6" i="13"/>
  <c r="O24" i="13"/>
  <c r="O8" i="13" s="1"/>
  <c r="O6" i="13"/>
  <c r="AX31" i="13"/>
  <c r="AQ22" i="13"/>
  <c r="P22" i="13"/>
  <c r="W31" i="13"/>
  <c r="S23" i="3"/>
  <c r="R5" i="3"/>
  <c r="R9" i="3" s="1"/>
  <c r="Q22" i="13" l="1"/>
  <c r="X31" i="13"/>
  <c r="P24" i="13"/>
  <c r="P8" i="13" s="1"/>
  <c r="P6" i="13"/>
  <c r="AQ24" i="13"/>
  <c r="AQ8" i="13" s="1"/>
  <c r="AQ6" i="13"/>
  <c r="AY31" i="13"/>
  <c r="AR22" i="13"/>
  <c r="T23" i="3"/>
  <c r="S5" i="3"/>
  <c r="S9" i="3" s="1"/>
  <c r="AR24" i="13" l="1"/>
  <c r="AR8" i="13" s="1"/>
  <c r="AR6" i="13"/>
  <c r="AZ31" i="13"/>
  <c r="AS22" i="13"/>
  <c r="R22" i="13"/>
  <c r="Y31" i="13"/>
  <c r="Q24" i="13"/>
  <c r="Q8" i="13" s="1"/>
  <c r="Q6" i="13"/>
  <c r="U23" i="3"/>
  <c r="T5" i="3"/>
  <c r="T9" i="3" s="1"/>
  <c r="Z31" i="13" l="1"/>
  <c r="S22" i="13"/>
  <c r="R6" i="13"/>
  <c r="R24" i="13"/>
  <c r="R8" i="13" s="1"/>
  <c r="AS24" i="13"/>
  <c r="AS8" i="13" s="1"/>
  <c r="AS6" i="13"/>
  <c r="BA31" i="13"/>
  <c r="AT22" i="13"/>
  <c r="V23" i="3"/>
  <c r="U5" i="3"/>
  <c r="U9" i="3" s="1"/>
  <c r="BB31" i="13" l="1"/>
  <c r="AU22" i="13"/>
  <c r="AT24" i="13"/>
  <c r="AT8" i="13" s="1"/>
  <c r="AT6" i="13"/>
  <c r="S6" i="13"/>
  <c r="S24" i="13"/>
  <c r="S8" i="13" s="1"/>
  <c r="T22" i="13"/>
  <c r="AA31" i="13"/>
  <c r="W23" i="3"/>
  <c r="V5" i="3"/>
  <c r="V9" i="3" s="1"/>
  <c r="T6" i="13" l="1"/>
  <c r="T24" i="13"/>
  <c r="T8" i="13" s="1"/>
  <c r="U22" i="13"/>
  <c r="AB31" i="13"/>
  <c r="AU24" i="13"/>
  <c r="AU8" i="13" s="1"/>
  <c r="AU6" i="13"/>
  <c r="BC31" i="13"/>
  <c r="AV22" i="13"/>
  <c r="X23" i="3"/>
  <c r="W5" i="3"/>
  <c r="W9" i="3" s="1"/>
  <c r="AW22" i="13" l="1"/>
  <c r="BD31" i="13"/>
  <c r="AV24" i="13"/>
  <c r="AV8" i="13" s="1"/>
  <c r="AV6" i="13"/>
  <c r="V22" i="13"/>
  <c r="AC31" i="13"/>
  <c r="U6" i="13"/>
  <c r="U24" i="13"/>
  <c r="U8" i="13" s="1"/>
  <c r="Y23" i="3"/>
  <c r="X5" i="3"/>
  <c r="X9" i="3" s="1"/>
  <c r="V6" i="13" l="1"/>
  <c r="V24" i="13"/>
  <c r="V8" i="13" s="1"/>
  <c r="AD31" i="13"/>
  <c r="W22" i="13"/>
  <c r="AX22" i="13"/>
  <c r="BE31" i="13"/>
  <c r="AW24" i="13"/>
  <c r="AW8" i="13" s="1"/>
  <c r="AW6" i="13"/>
  <c r="Y5" i="3"/>
  <c r="Y9" i="3" s="1"/>
  <c r="Z23" i="3"/>
  <c r="BF31" i="13" l="1"/>
  <c r="AY22" i="13"/>
  <c r="AX6" i="13"/>
  <c r="AX24" i="13"/>
  <c r="AX8" i="13" s="1"/>
  <c r="W6" i="13"/>
  <c r="W24" i="13"/>
  <c r="W8" i="13" s="1"/>
  <c r="AE31" i="13"/>
  <c r="X22" i="13"/>
  <c r="AA23" i="3"/>
  <c r="Z5" i="3"/>
  <c r="Z9" i="3" s="1"/>
  <c r="X6" i="13" l="1"/>
  <c r="X24" i="13"/>
  <c r="X8" i="13" s="1"/>
  <c r="AF31" i="13"/>
  <c r="Z22" i="13" s="1"/>
  <c r="Y22" i="13"/>
  <c r="AY6" i="13"/>
  <c r="AY24" i="13"/>
  <c r="AY8" i="13" s="1"/>
  <c r="BG31" i="13"/>
  <c r="AZ22" i="13"/>
  <c r="AA5" i="3"/>
  <c r="AA9" i="3" s="1"/>
  <c r="AB23" i="3"/>
  <c r="AZ6" i="13" l="1"/>
  <c r="AZ24" i="13"/>
  <c r="AZ8" i="13" s="1"/>
  <c r="BA22" i="13"/>
  <c r="BH31" i="13"/>
  <c r="Z24" i="13"/>
  <c r="Z8" i="13" s="1"/>
  <c r="Z6" i="13"/>
  <c r="Y24" i="13"/>
  <c r="Y8" i="13" s="1"/>
  <c r="Y6" i="13"/>
  <c r="AB5" i="3"/>
  <c r="AB9" i="3" s="1"/>
  <c r="AC23" i="3"/>
  <c r="BB22" i="13" l="1"/>
  <c r="BI31" i="13"/>
  <c r="BA6" i="13"/>
  <c r="BA24" i="13"/>
  <c r="BA8" i="13" s="1"/>
  <c r="AC5" i="3"/>
  <c r="AC9" i="3" s="1"/>
  <c r="AD23" i="3"/>
  <c r="BJ31" i="13" l="1"/>
  <c r="BC22" i="13"/>
  <c r="BB6" i="13"/>
  <c r="BB24" i="13"/>
  <c r="BB8" i="13" s="1"/>
  <c r="AD5" i="3"/>
  <c r="AD9" i="3" s="1"/>
  <c r="AE23" i="3"/>
  <c r="BC6" i="13" l="1"/>
  <c r="BC24" i="13"/>
  <c r="BC8" i="13" s="1"/>
  <c r="BK31" i="13"/>
  <c r="BD22" i="13"/>
  <c r="AE5" i="3"/>
  <c r="AE9" i="3" s="1"/>
  <c r="AF23" i="3"/>
  <c r="BD6" i="13" l="1"/>
  <c r="BD24" i="13"/>
  <c r="BD8" i="13" s="1"/>
  <c r="BL31" i="13"/>
  <c r="BE22" i="13"/>
  <c r="AF5" i="3"/>
  <c r="AF9" i="3" s="1"/>
  <c r="AG23" i="3"/>
  <c r="BE24" i="13" l="1"/>
  <c r="BE8" i="13" s="1"/>
  <c r="BE6" i="13"/>
  <c r="BM31" i="13"/>
  <c r="BF22" i="13"/>
  <c r="AG5" i="3"/>
  <c r="AG9" i="3" s="1"/>
  <c r="AH23" i="3"/>
  <c r="BF24" i="13" l="1"/>
  <c r="BF8" i="13" s="1"/>
  <c r="BF6" i="13"/>
  <c r="BN31" i="13"/>
  <c r="BG22" i="13"/>
  <c r="AI23" i="3"/>
  <c r="AH5" i="3"/>
  <c r="AH9" i="3" s="1"/>
  <c r="BG24" i="13" l="1"/>
  <c r="BG8" i="13" s="1"/>
  <c r="BG6" i="13"/>
  <c r="BO31" i="13"/>
  <c r="BH22" i="13"/>
  <c r="AJ23" i="3"/>
  <c r="AI5" i="3"/>
  <c r="AI9" i="3" s="1"/>
  <c r="BH24" i="13" l="1"/>
  <c r="BH8" i="13" s="1"/>
  <c r="BH6" i="13"/>
  <c r="BP31" i="13"/>
  <c r="BI22" i="13"/>
  <c r="AK23" i="3"/>
  <c r="AJ5" i="3"/>
  <c r="AJ9" i="3" s="1"/>
  <c r="BI24" i="13" l="1"/>
  <c r="BI8" i="13" s="1"/>
  <c r="BI6" i="13"/>
  <c r="BQ31" i="13"/>
  <c r="BJ22" i="13"/>
  <c r="AL23" i="3"/>
  <c r="AK5" i="3"/>
  <c r="AK9" i="3" s="1"/>
  <c r="BJ24" i="13" l="1"/>
  <c r="BJ8" i="13" s="1"/>
  <c r="BJ6" i="13"/>
  <c r="BR31" i="13"/>
  <c r="BK22" i="13"/>
  <c r="AM23" i="3"/>
  <c r="AL5" i="3"/>
  <c r="AL9" i="3" s="1"/>
  <c r="BK24" i="13" l="1"/>
  <c r="BK8" i="13" s="1"/>
  <c r="BK6" i="13"/>
  <c r="BS31" i="13"/>
  <c r="BL22" i="13"/>
  <c r="AN23" i="3"/>
  <c r="AM5" i="3"/>
  <c r="AM9" i="3" s="1"/>
  <c r="BL24" i="13" l="1"/>
  <c r="BL8" i="13" s="1"/>
  <c r="BL6" i="13"/>
  <c r="BM22" i="13"/>
  <c r="BT31" i="13"/>
  <c r="AO23" i="3"/>
  <c r="AN5" i="3"/>
  <c r="AN9" i="3" s="1"/>
  <c r="BN22" i="13" l="1"/>
  <c r="BU31" i="13"/>
  <c r="BM24" i="13"/>
  <c r="BM8" i="13" s="1"/>
  <c r="BM6" i="13"/>
  <c r="AP23" i="3"/>
  <c r="AO5" i="3"/>
  <c r="AO9" i="3" s="1"/>
  <c r="BV31" i="13" l="1"/>
  <c r="BO22" i="13"/>
  <c r="BN6" i="13"/>
  <c r="BN24" i="13"/>
  <c r="BN8" i="13" s="1"/>
  <c r="AQ23" i="3"/>
  <c r="AP5" i="3"/>
  <c r="AP9" i="3" s="1"/>
  <c r="BO6" i="13" l="1"/>
  <c r="BO24" i="13"/>
  <c r="BO8" i="13" s="1"/>
  <c r="BW31" i="13"/>
  <c r="BP22" i="13"/>
  <c r="AR23" i="3"/>
  <c r="AQ5" i="3"/>
  <c r="AQ9" i="3" s="1"/>
  <c r="BP6" i="13" l="1"/>
  <c r="BP24" i="13"/>
  <c r="BP8" i="13" s="1"/>
  <c r="BQ22" i="13"/>
  <c r="BX31" i="13"/>
  <c r="BR22" i="13" s="1"/>
  <c r="AR5" i="3"/>
  <c r="AR9" i="3" s="1"/>
  <c r="AS23" i="3"/>
  <c r="BR6" i="13" l="1"/>
  <c r="BR24" i="13"/>
  <c r="BR8" i="13" s="1"/>
  <c r="BQ6" i="13"/>
  <c r="BQ24" i="13"/>
  <c r="BQ8" i="13" s="1"/>
  <c r="AS5" i="3"/>
  <c r="AS9" i="3" s="1"/>
  <c r="AT23" i="3"/>
  <c r="AT5" i="3" l="1"/>
  <c r="AT9" i="3" s="1"/>
  <c r="AU23" i="3"/>
  <c r="AU5" i="3" l="1"/>
  <c r="AU9" i="3" s="1"/>
  <c r="AV23" i="3"/>
  <c r="AV5" i="3" l="1"/>
  <c r="AV9" i="3" s="1"/>
  <c r="AW23" i="3"/>
  <c r="AW5" i="3" l="1"/>
  <c r="AW9" i="3" s="1"/>
  <c r="AX23" i="3"/>
  <c r="AY23" i="3" l="1"/>
  <c r="AY5" i="3" s="1"/>
  <c r="AY9" i="3" s="1"/>
  <c r="AX5" i="3"/>
  <c r="AX9"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Thinkpad</author>
  </authors>
  <commentList>
    <comment ref="A75" authorId="0" shapeId="0" xr:uid="{ADCDB871-9E90-4E71-A0CD-848365039BD6}">
      <text>
        <r>
          <rPr>
            <b/>
            <sz val="9"/>
            <color indexed="81"/>
            <rFont val="宋体"/>
            <family val="3"/>
            <charset val="134"/>
          </rPr>
          <t>Thinkpad:</t>
        </r>
        <r>
          <rPr>
            <sz val="9"/>
            <color indexed="81"/>
            <rFont val="宋体"/>
            <family val="3"/>
            <charset val="134"/>
          </rPr>
          <t xml:space="preserve">
</t>
        </r>
        <r>
          <rPr>
            <sz val="9"/>
            <color indexed="81"/>
            <rFont val="Times New Roman"/>
            <family val="1"/>
          </rPr>
          <t>1.2–1.5 kg/kWh (wood sawdust), 1.6–1.8 kg/kWh(rice, husk, straw)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Thinkpad</author>
  </authors>
  <commentList>
    <comment ref="A3" authorId="0" shapeId="0" xr:uid="{CD829D9F-C56E-4915-9930-A7EFC0CFBAE6}">
      <text>
        <r>
          <rPr>
            <b/>
            <sz val="9"/>
            <color indexed="81"/>
            <rFont val="宋体"/>
            <family val="3"/>
            <charset val="134"/>
          </rPr>
          <t>Thinkpad:</t>
        </r>
        <r>
          <rPr>
            <sz val="9"/>
            <color indexed="81"/>
            <rFont val="宋体"/>
            <family val="3"/>
            <charset val="134"/>
          </rPr>
          <t xml:space="preserve">
Estimates based on literature data and historical status of blast furnace slag utilization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Thinkpad</author>
    <author>h</author>
  </authors>
  <commentList>
    <comment ref="Q3" authorId="0" shapeId="0" xr:uid="{0630D3C7-481D-4B2F-811B-6600EF412C29}">
      <text>
        <r>
          <rPr>
            <b/>
            <sz val="9"/>
            <color indexed="81"/>
            <rFont val="宋体"/>
            <family val="3"/>
            <charset val="134"/>
          </rPr>
          <t>Thinkpad:</t>
        </r>
        <r>
          <rPr>
            <sz val="9"/>
            <color indexed="81"/>
            <rFont val="宋体"/>
            <family val="3"/>
            <charset val="134"/>
          </rPr>
          <t xml:space="preserve">
The part remaining on farmland is regarded as agricultural use.</t>
        </r>
      </text>
    </comment>
    <comment ref="B5" authorId="0" shapeId="0" xr:uid="{232F7069-2577-445E-8864-7646DB59FD3D}">
      <text>
        <r>
          <rPr>
            <b/>
            <sz val="9"/>
            <color indexed="81"/>
            <rFont val="宋体"/>
            <family val="3"/>
            <charset val="134"/>
          </rPr>
          <t>Thinkpad:</t>
        </r>
        <r>
          <rPr>
            <sz val="9"/>
            <color indexed="81"/>
            <rFont val="宋体"/>
            <family val="3"/>
            <charset val="134"/>
          </rPr>
          <t xml:space="preserve">
XIAO, L., WANG, S. &amp; LAO, F. Status Research and Applications of Magnesium Slag. J. Jilin Jianzhu Univ. 1–7 (2008).</t>
        </r>
      </text>
    </comment>
    <comment ref="E5" authorId="0" shapeId="0" xr:uid="{6180963E-5803-4784-A169-D8423199F85F}">
      <text>
        <r>
          <rPr>
            <b/>
            <sz val="9"/>
            <color indexed="81"/>
            <rFont val="宋体"/>
            <family val="3"/>
            <charset val="134"/>
          </rPr>
          <t>Thinkpad:</t>
        </r>
        <r>
          <rPr>
            <sz val="9"/>
            <color indexed="81"/>
            <rFont val="宋体"/>
            <family val="3"/>
            <charset val="134"/>
          </rPr>
          <t xml:space="preserve">
XIAO, L., CHI, P., WANG, C. L., LIU, X. &amp; LIU, J. Investigation of retarding effect and hydration characteristics in cement-phosphorusslag hydration system. Concrete 46–49 (2013).;ZHANG, Y., CAO, J. &amp; YANG, L. Progress on Comprehensive Reclamation Utilize of Phosphorous Slag. Guizhou Chem. Ind. 35, 27–30 (2010).</t>
        </r>
      </text>
    </comment>
    <comment ref="K5" authorId="0" shapeId="0" xr:uid="{0D238BEB-7882-4EB4-82E1-62FA30EF9204}">
      <text>
        <r>
          <rPr>
            <b/>
            <sz val="9"/>
            <color indexed="81"/>
            <rFont val="宋体"/>
            <family val="3"/>
            <charset val="134"/>
          </rPr>
          <t>Thinkpad:</t>
        </r>
        <r>
          <rPr>
            <sz val="9"/>
            <color indexed="81"/>
            <rFont val="宋体"/>
            <family val="3"/>
            <charset val="134"/>
          </rPr>
          <t xml:space="preserve">
XU, J. Study on the Effect of MSWI Bottom Ash on the Mechanical Properties of Mortar and its Pretreatment. (Chengdu University of Technology, 2019). doi:10.26986/d.cnki.gcdlc.2019.000288.</t>
        </r>
      </text>
    </comment>
    <comment ref="N5" authorId="0" shapeId="0" xr:uid="{5496E879-46A9-4C4A-93BB-C8CD3F2452CC}">
      <text>
        <r>
          <rPr>
            <b/>
            <sz val="9"/>
            <color indexed="81"/>
            <rFont val="宋体"/>
            <family val="3"/>
            <charset val="134"/>
          </rPr>
          <t>Thinkpad:</t>
        </r>
        <r>
          <rPr>
            <sz val="9"/>
            <color indexed="81"/>
            <rFont val="宋体"/>
            <family val="3"/>
            <charset val="134"/>
          </rPr>
          <t xml:space="preserve">
ZHOU, J. &amp; NIU, X. Sources and Utilization of Oil Shale Residue. J. Guangdong Univ. Petrochem. Technol. 23, 11–14 (2013).;ESTONIAN OIL SHALE INDUSTRY YEARBOOK 2018</t>
        </r>
      </text>
    </comment>
    <comment ref="T5" authorId="0" shapeId="0" xr:uid="{2CC05169-461F-48C2-8A04-88DB4C30FB24}">
      <text>
        <r>
          <rPr>
            <b/>
            <sz val="9"/>
            <color indexed="81"/>
            <rFont val="宋体"/>
            <family val="3"/>
            <charset val="134"/>
          </rPr>
          <t>Thinkpad:</t>
        </r>
        <r>
          <rPr>
            <sz val="9"/>
            <color indexed="81"/>
            <rFont val="宋体"/>
            <family val="3"/>
            <charset val="134"/>
          </rPr>
          <t xml:space="preserve">
China's specific data is not available. Considering that most of China is not utilized, we take an average of 10%.Source: Analysis and Application of Biomass Incineration Ash 
Recycling Technology</t>
        </r>
      </text>
    </comment>
    <comment ref="W5" authorId="0" shapeId="0" xr:uid="{A474BCAC-7D41-4383-B88E-939E56BA11CA}">
      <text>
        <r>
          <rPr>
            <b/>
            <sz val="9"/>
            <color indexed="81"/>
            <rFont val="宋体"/>
            <family val="3"/>
            <charset val="134"/>
          </rPr>
          <t>Thinkpad:</t>
        </r>
        <r>
          <rPr>
            <sz val="9"/>
            <color indexed="81"/>
            <rFont val="宋体"/>
            <family val="3"/>
            <charset val="134"/>
          </rPr>
          <t xml:space="preserve">
http://mercgrsmr.ipe.ac.cn/xsdw/ktz/202204/t20220419_27301.html; Progress in Utilization of Carbide Slag</t>
        </r>
      </text>
    </comment>
    <comment ref="X5" authorId="1" shapeId="0" xr:uid="{81CB2791-36DB-42A9-8C23-46D54F9D0411}">
      <text>
        <r>
          <rPr>
            <b/>
            <sz val="9"/>
            <color indexed="81"/>
            <rFont val="宋体"/>
            <family val="3"/>
            <charset val="134"/>
          </rPr>
          <t>h:</t>
        </r>
        <r>
          <rPr>
            <sz val="9"/>
            <color indexed="81"/>
            <rFont val="宋体"/>
            <family val="3"/>
            <charset val="134"/>
          </rPr>
          <t xml:space="preserve">
Study on the Current Situation of Industrial Waste in Guizhou and the Direction of Resource Utilisation (Wang Ning 2009).</t>
        </r>
      </text>
    </comment>
    <comment ref="Y5" authorId="0" shapeId="0" xr:uid="{015E60E3-63D4-4099-843A-5B83E5A92679}">
      <text>
        <r>
          <rPr>
            <b/>
            <sz val="9"/>
            <color indexed="81"/>
            <rFont val="宋体"/>
            <family val="3"/>
            <charset val="134"/>
          </rPr>
          <t>Thinkpad:</t>
        </r>
        <r>
          <rPr>
            <sz val="9"/>
            <color indexed="81"/>
            <rFont val="宋体"/>
            <family val="3"/>
            <charset val="134"/>
          </rPr>
          <t xml:space="preserve">
Bing, L. et al. An investigation of the global uptake of CO 2 by lime from 1930 to 2020. Earth Syst Sci Data 15, 2431–2444 (2023).</t>
        </r>
      </text>
    </comment>
    <comment ref="Z5" authorId="0" shapeId="0" xr:uid="{46174AF1-9863-4216-BC68-AD92D8A761A5}">
      <text>
        <r>
          <rPr>
            <b/>
            <sz val="9"/>
            <color indexed="81"/>
            <rFont val="宋体"/>
            <family val="3"/>
            <charset val="134"/>
          </rPr>
          <t>Thinkpad:</t>
        </r>
        <r>
          <rPr>
            <sz val="9"/>
            <color indexed="81"/>
            <rFont val="宋体"/>
            <family val="3"/>
            <charset val="134"/>
          </rPr>
          <t xml:space="preserve">
Bing, L. et al. An investigation of the global uptake of CO 2 by lime from 1930 to 2020. Earth Syst Sci Data 15, 2431–2444 (2023).</t>
        </r>
      </text>
    </comment>
    <comment ref="AC5" authorId="0" shapeId="0" xr:uid="{B3CEDB66-FC5D-44DA-8875-DC7BD9F44DB7}">
      <text>
        <r>
          <rPr>
            <b/>
            <sz val="9"/>
            <color indexed="81"/>
            <rFont val="宋体"/>
            <family val="3"/>
            <charset val="134"/>
          </rPr>
          <t>Thinkpad:</t>
        </r>
        <r>
          <rPr>
            <sz val="9"/>
            <color indexed="81"/>
            <rFont val="宋体"/>
            <family val="3"/>
            <charset val="134"/>
          </rPr>
          <t xml:space="preserve">
Bing, L. et al. An investigation of the global uptake of CO 2 by lime from 1930 to 2020. Earth Syst Sci Data 15, 2431–2444 (2023).</t>
        </r>
      </text>
    </comment>
    <comment ref="B6" authorId="0" shapeId="0" xr:uid="{5E55545C-6179-4841-8B2C-8C9054AAEEA3}">
      <text>
        <r>
          <rPr>
            <b/>
            <sz val="9"/>
            <color indexed="81"/>
            <rFont val="宋体"/>
            <family val="3"/>
            <charset val="134"/>
          </rPr>
          <t>Thinkpad:</t>
        </r>
        <r>
          <rPr>
            <sz val="9"/>
            <color indexed="81"/>
            <rFont val="宋体"/>
            <family val="3"/>
            <charset val="134"/>
          </rPr>
          <t xml:space="preserve">
Courtial, M., Cabrillac, R. &amp; Duval, R. Feasibility of the manufacturing of building materials from magnesium slag. in Studies in Environmental Science vol. 48 (1991).</t>
        </r>
      </text>
    </comment>
    <comment ref="E6" authorId="0" shapeId="0" xr:uid="{30160CB3-CC43-42C4-94C9-14EDD2E98002}">
      <text>
        <r>
          <rPr>
            <b/>
            <sz val="9"/>
            <color indexed="81"/>
            <rFont val="宋体"/>
            <family val="3"/>
            <charset val="134"/>
          </rPr>
          <t>Thinkpad:</t>
        </r>
        <r>
          <rPr>
            <sz val="9"/>
            <color indexed="81"/>
            <rFont val="宋体"/>
            <family val="3"/>
            <charset val="134"/>
          </rPr>
          <t xml:space="preserve">
Yang Q, Li C, Ren Q, et al. Properties and microstructure of CO2 activated binder produced by recycling phosphorous slag[J]. Construction and Building Materials, 2021, 282: 122698.</t>
        </r>
      </text>
    </comment>
    <comment ref="K6" authorId="0" shapeId="0" xr:uid="{1750FB82-D49C-48E9-9FFB-120F28D7EC24}">
      <text>
        <r>
          <rPr>
            <b/>
            <sz val="9"/>
            <color indexed="81"/>
            <rFont val="宋体"/>
            <family val="3"/>
            <charset val="134"/>
          </rPr>
          <t>Thinkpad:</t>
        </r>
        <r>
          <rPr>
            <sz val="9"/>
            <color indexed="81"/>
            <rFont val="宋体"/>
            <family val="3"/>
            <charset val="134"/>
          </rPr>
          <t xml:space="preserve">
Rendek, E., Ducom, G. &amp; Germain, P. Carbon dioxide sequestration in municipal solid waste incinerator (MSWI) bottom ash. J. Hazard. Mater. 128, 73–79 (2006).;LI, X., YUE, J. &amp; MA, Q. Research on the application of municipal domestic waste incineration bottom ash to pavement base layer. J. China Foreign Highw. 29, 261–266 (2009).</t>
        </r>
      </text>
    </comment>
    <comment ref="T6" authorId="0" shapeId="0" xr:uid="{53C8C7F1-3341-41A1-A53A-A2127DA9C19E}">
      <text>
        <r>
          <rPr>
            <b/>
            <sz val="9"/>
            <color indexed="81"/>
            <rFont val="宋体"/>
            <family val="3"/>
            <charset val="134"/>
          </rPr>
          <t>Thinkpad:</t>
        </r>
        <r>
          <rPr>
            <sz val="9"/>
            <color indexed="81"/>
            <rFont val="宋体"/>
            <family val="3"/>
            <charset val="134"/>
          </rPr>
          <t xml:space="preserve">
Data refer to EU</t>
        </r>
      </text>
    </comment>
    <comment ref="U6" authorId="0" shapeId="0" xr:uid="{505934C1-F74E-4EBC-BE6E-A517364CF1A9}">
      <text>
        <r>
          <rPr>
            <b/>
            <sz val="9"/>
            <color indexed="81"/>
            <rFont val="宋体"/>
            <family val="3"/>
            <charset val="134"/>
          </rPr>
          <t>Thinkpad:</t>
        </r>
        <r>
          <rPr>
            <sz val="9"/>
            <color indexed="81"/>
            <rFont val="宋体"/>
            <family val="3"/>
            <charset val="134"/>
          </rPr>
          <t xml:space="preserve">
Data refer to EU</t>
        </r>
      </text>
    </comment>
    <comment ref="W6" authorId="0" shapeId="0" xr:uid="{6EEA642E-AB35-4925-AC95-888A1DB0D930}">
      <text>
        <r>
          <rPr>
            <b/>
            <sz val="9"/>
            <color indexed="81"/>
            <rFont val="宋体"/>
            <family val="3"/>
            <charset val="134"/>
          </rPr>
          <t>Thinkpad:</t>
        </r>
        <r>
          <rPr>
            <sz val="9"/>
            <color indexed="81"/>
            <rFont val="宋体"/>
            <family val="3"/>
            <charset val="134"/>
          </rPr>
          <t xml:space="preserve">
http://mercgrsmr.ipe.ac.cn/xsdw/ktz/202204/t20220419_27301.html; Progress in Utilization of Carbide Slag</t>
        </r>
      </text>
    </comment>
    <comment ref="X6" authorId="1" shapeId="0" xr:uid="{661DAB40-D2D6-416C-A510-A47C01C697A9}">
      <text>
        <r>
          <rPr>
            <b/>
            <sz val="9"/>
            <color indexed="81"/>
            <rFont val="宋体"/>
            <family val="3"/>
            <charset val="134"/>
          </rPr>
          <t>h:</t>
        </r>
        <r>
          <rPr>
            <sz val="9"/>
            <color indexed="81"/>
            <rFont val="宋体"/>
            <family val="3"/>
            <charset val="134"/>
          </rPr>
          <t xml:space="preserve">
Study on the Current Situation of Industrial Waste in Guizhou and the Direction of Resource Utilisation (Wang Ning 2009).</t>
        </r>
      </text>
    </comment>
    <comment ref="Y6" authorId="0" shapeId="0" xr:uid="{DEF77958-066C-4BAE-9979-A1877DB83DCE}">
      <text>
        <r>
          <rPr>
            <b/>
            <sz val="9"/>
            <color indexed="81"/>
            <rFont val="宋体"/>
            <family val="3"/>
            <charset val="134"/>
          </rPr>
          <t>Thinkpad:</t>
        </r>
        <r>
          <rPr>
            <sz val="9"/>
            <color indexed="81"/>
            <rFont val="宋体"/>
            <family val="3"/>
            <charset val="134"/>
          </rPr>
          <t xml:space="preserve">
Bing, L. et al. An investigation of the global uptake of CO 2 by lime from 1930 to 2020. Earth Syst Sci Data 15, 2431–2444 (2023).</t>
        </r>
      </text>
    </comment>
    <comment ref="Z6" authorId="0" shapeId="0" xr:uid="{5E8B20C5-C967-40DE-B1E2-FA087831BB2D}">
      <text>
        <r>
          <rPr>
            <b/>
            <sz val="9"/>
            <color indexed="81"/>
            <rFont val="宋体"/>
            <family val="3"/>
            <charset val="134"/>
          </rPr>
          <t>Thinkpad:</t>
        </r>
        <r>
          <rPr>
            <sz val="9"/>
            <color indexed="81"/>
            <rFont val="宋体"/>
            <family val="3"/>
            <charset val="134"/>
          </rPr>
          <t xml:space="preserve">
Bing, L. et al. An investigation of the global uptake of CO 2 by lime from 1930 to 2020. Earth Syst Sci Data 15, 2431–2444 (2023).</t>
        </r>
      </text>
    </comment>
    <comment ref="AC6" authorId="0" shapeId="0" xr:uid="{5A41E67B-59A6-4281-8C30-95CD53CD25CB}">
      <text>
        <r>
          <rPr>
            <b/>
            <sz val="9"/>
            <color indexed="81"/>
            <rFont val="宋体"/>
            <family val="3"/>
            <charset val="134"/>
          </rPr>
          <t>Thinkpad:</t>
        </r>
        <r>
          <rPr>
            <sz val="9"/>
            <color indexed="81"/>
            <rFont val="宋体"/>
            <family val="3"/>
            <charset val="134"/>
          </rPr>
          <t xml:space="preserve">
Bing, L. et al. An investigation of the global uptake of CO 2 by lime from 1930 to 2020. Earth Syst Sci Data 15, 2431–2444 (2023).</t>
        </r>
      </text>
    </comment>
    <comment ref="B7" authorId="0" shapeId="0" xr:uid="{7643C206-526D-4F2B-9418-24F536415E90}">
      <text>
        <r>
          <rPr>
            <b/>
            <sz val="9"/>
            <color indexed="81"/>
            <rFont val="宋体"/>
            <family val="3"/>
            <charset val="134"/>
          </rPr>
          <t>Thinkpad:</t>
        </r>
        <r>
          <rPr>
            <sz val="9"/>
            <color indexed="81"/>
            <rFont val="宋体"/>
            <family val="3"/>
            <charset val="134"/>
          </rPr>
          <t xml:space="preserve">
Courtial, M., Cabrillac, R. &amp; Duval, R. Feasibility of the manufacturing of building materials from magnesium slag. in Studies in Environmental Science vol. 48 (1991).</t>
        </r>
      </text>
    </comment>
    <comment ref="E7" authorId="0" shapeId="0" xr:uid="{629D1716-41FD-4D86-95E1-63818DBD1FF5}">
      <text>
        <r>
          <rPr>
            <b/>
            <sz val="9"/>
            <color indexed="81"/>
            <rFont val="宋体"/>
            <family val="3"/>
            <charset val="134"/>
          </rPr>
          <t>Thinkpad:</t>
        </r>
        <r>
          <rPr>
            <sz val="9"/>
            <color indexed="81"/>
            <rFont val="宋体"/>
            <family val="3"/>
            <charset val="134"/>
          </rPr>
          <t xml:space="preserve">
Yang Q, Li C, Ren Q, et al. Properties and microstructure of CO2 activated binder produced by recycling phosphorous slag[J]. Construction and Building Materials, 2021, 282: 122698.</t>
        </r>
      </text>
    </comment>
    <comment ref="K7" authorId="0" shapeId="0" xr:uid="{D3C623EE-BC44-457B-A4CD-CA52221FE6D4}">
      <text>
        <r>
          <rPr>
            <b/>
            <sz val="9"/>
            <color indexed="81"/>
            <rFont val="宋体"/>
            <family val="3"/>
            <charset val="134"/>
          </rPr>
          <t>Thinkpad:</t>
        </r>
        <r>
          <rPr>
            <sz val="9"/>
            <color indexed="81"/>
            <rFont val="宋体"/>
            <family val="3"/>
            <charset val="134"/>
          </rPr>
          <t xml:space="preserve">
Rendek, E., Ducom, G. &amp; Germain, P. Carbon dioxide sequestration in municipal solid waste incinerator (MSWI) bottom ash. J. Hazard. Mater. 128, 73–79 (2006).;LI, X., YUE, J. &amp; MA, Q. Research on the application of municipal domestic waste incineration bottom ash to pavement base layer. J. China Foreign Highw. 29, 261–266 (2009).</t>
        </r>
      </text>
    </comment>
    <comment ref="N7" authorId="0" shapeId="0" xr:uid="{3A6B5538-B184-4399-A566-F9FAF537AFC3}">
      <text>
        <r>
          <rPr>
            <b/>
            <sz val="9"/>
            <color indexed="81"/>
            <rFont val="宋体"/>
            <family val="3"/>
            <charset val="134"/>
          </rPr>
          <t>Thinkpad:</t>
        </r>
        <r>
          <rPr>
            <sz val="9"/>
            <color indexed="81"/>
            <rFont val="宋体"/>
            <family val="3"/>
            <charset val="134"/>
          </rPr>
          <t xml:space="preserve">
The effect of oil shale ash and mixtures of wood ash and oil shale ash on the above- and belowground biomass formation of Silver birch and Scots pine seedlings on a cutaway peatland</t>
        </r>
      </text>
    </comment>
    <comment ref="T7" authorId="0" shapeId="0" xr:uid="{DB8BB77E-134A-4572-B4A8-F63C5D202CC2}">
      <text>
        <r>
          <rPr>
            <b/>
            <sz val="9"/>
            <color indexed="81"/>
            <rFont val="宋体"/>
            <family val="3"/>
            <charset val="134"/>
          </rPr>
          <t>Thinkpad:</t>
        </r>
        <r>
          <rPr>
            <sz val="9"/>
            <color indexed="81"/>
            <rFont val="宋体"/>
            <family val="3"/>
            <charset val="134"/>
          </rPr>
          <t xml:space="preserve">
Analysis and prospect of resource utilization of ash and slag from agroforestry biomass-fired power plants in China</t>
        </r>
      </text>
    </comment>
    <comment ref="U7" authorId="0" shapeId="0" xr:uid="{994B762C-0A9A-47BD-B471-674DBA437A0D}">
      <text>
        <r>
          <rPr>
            <b/>
            <sz val="9"/>
            <color indexed="81"/>
            <rFont val="宋体"/>
            <family val="3"/>
            <charset val="134"/>
          </rPr>
          <t>Thinkpad:</t>
        </r>
        <r>
          <rPr>
            <sz val="9"/>
            <color indexed="81"/>
            <rFont val="宋体"/>
            <family val="3"/>
            <charset val="134"/>
          </rPr>
          <t xml:space="preserve">
Characterisation and technical feasibility of using biomass bottom ash for civil infrastructures</t>
        </r>
      </text>
    </comment>
    <comment ref="W7" authorId="0" shapeId="0" xr:uid="{1925A283-39DE-481F-9B67-E76DA1B67EC0}">
      <text>
        <r>
          <rPr>
            <b/>
            <sz val="9"/>
            <color indexed="81"/>
            <rFont val="宋体"/>
            <family val="3"/>
            <charset val="134"/>
          </rPr>
          <t>Thinkpad:</t>
        </r>
        <r>
          <rPr>
            <sz val="9"/>
            <color indexed="81"/>
            <rFont val="宋体"/>
            <family val="3"/>
            <charset val="134"/>
          </rPr>
          <t xml:space="preserve">
http://mercgrsmr.ipe.ac.cn/xsdw/ktz/202204/t20220419_27301.html; Progress in Utilization of Carbide Slag</t>
        </r>
      </text>
    </comment>
    <comment ref="X7" authorId="1" shapeId="0" xr:uid="{4B253F75-6431-4160-91F0-72884F47FE82}">
      <text>
        <r>
          <rPr>
            <b/>
            <sz val="9"/>
            <color indexed="81"/>
            <rFont val="宋体"/>
            <family val="3"/>
            <charset val="134"/>
          </rPr>
          <t>h:</t>
        </r>
        <r>
          <rPr>
            <sz val="9"/>
            <color indexed="81"/>
            <rFont val="宋体"/>
            <family val="3"/>
            <charset val="134"/>
          </rPr>
          <t xml:space="preserve">
Study on the Current Situation of Industrial Waste in Guizhou and the Direction of Resource Utilisation (Wang Ning 2009).</t>
        </r>
      </text>
    </comment>
    <comment ref="Y7" authorId="0" shapeId="0" xr:uid="{F82A803E-02B0-4149-9545-4F933B0BC447}">
      <text>
        <r>
          <rPr>
            <b/>
            <sz val="9"/>
            <color indexed="81"/>
            <rFont val="宋体"/>
            <family val="3"/>
            <charset val="134"/>
          </rPr>
          <t>Thinkpad:</t>
        </r>
        <r>
          <rPr>
            <sz val="9"/>
            <color indexed="81"/>
            <rFont val="宋体"/>
            <family val="3"/>
            <charset val="134"/>
          </rPr>
          <t xml:space="preserve">
Bing, L. et al. An investigation of the global uptake of CO 2 by lime from 1930 to 2020. Earth Syst Sci Data 15, 2431–2444 (2023).</t>
        </r>
      </text>
    </comment>
    <comment ref="Z7" authorId="0" shapeId="0" xr:uid="{4CF04BD2-5D98-4C90-941B-A33FE2A91071}">
      <text>
        <r>
          <rPr>
            <b/>
            <sz val="9"/>
            <color indexed="81"/>
            <rFont val="宋体"/>
            <family val="3"/>
            <charset val="134"/>
          </rPr>
          <t>Thinkpad:</t>
        </r>
        <r>
          <rPr>
            <sz val="9"/>
            <color indexed="81"/>
            <rFont val="宋体"/>
            <family val="3"/>
            <charset val="134"/>
          </rPr>
          <t xml:space="preserve">
Bing, L. et al. An investigation of the global uptake of CO 2 by lime from 1930 to 2020. Earth Syst Sci Data 15, 2431–2444 (2023).</t>
        </r>
      </text>
    </comment>
    <comment ref="AC7" authorId="0" shapeId="0" xr:uid="{CB6B8650-BB78-46B5-8504-55C3CEB63724}">
      <text>
        <r>
          <rPr>
            <b/>
            <sz val="9"/>
            <color indexed="81"/>
            <rFont val="宋体"/>
            <family val="3"/>
            <charset val="134"/>
          </rPr>
          <t>Thinkpad:</t>
        </r>
        <r>
          <rPr>
            <sz val="9"/>
            <color indexed="81"/>
            <rFont val="宋体"/>
            <family val="3"/>
            <charset val="134"/>
          </rPr>
          <t xml:space="preserve">
Bing, L. et al. An investigation of the global uptake of CO 2 by lime from 1930 to 2020. Earth Syst Sci Data 15, 2431–2444 (2023).</t>
        </r>
      </text>
    </comment>
    <comment ref="B8" authorId="0" shapeId="0" xr:uid="{5298FEB6-CED7-406B-AC48-B58413EC97DB}">
      <text>
        <r>
          <rPr>
            <b/>
            <sz val="9"/>
            <color indexed="81"/>
            <rFont val="宋体"/>
            <family val="3"/>
            <charset val="134"/>
          </rPr>
          <t>Thinkpad:</t>
        </r>
        <r>
          <rPr>
            <sz val="9"/>
            <color indexed="81"/>
            <rFont val="宋体"/>
            <family val="3"/>
            <charset val="134"/>
          </rPr>
          <t xml:space="preserve">
XIAO, L., WANG, S. &amp; LAO, F. Status Research and Applications of Magnesium Slag. J. Jilin Jianzhu Univ. 1–7 (2008).</t>
        </r>
      </text>
    </comment>
    <comment ref="E8" authorId="0" shapeId="0" xr:uid="{2899BC0B-CE44-42E4-A23E-06E2EAD37FE9}">
      <text>
        <r>
          <rPr>
            <b/>
            <sz val="9"/>
            <color indexed="81"/>
            <rFont val="宋体"/>
            <family val="3"/>
            <charset val="134"/>
          </rPr>
          <t>Thinkpad:</t>
        </r>
        <r>
          <rPr>
            <sz val="9"/>
            <color indexed="81"/>
            <rFont val="宋体"/>
            <family val="3"/>
            <charset val="134"/>
          </rPr>
          <t xml:space="preserve">
XIAO, L., CHI, P., WANG, C. L., LIU, X. &amp; LIU, J. Investigation of retarding effect and hydration characteristics in cement-phosphorusslag hydration system. Concrete 46–49 (2013).;ZHANG, Y., CAO, J. &amp; YANG, L. Progress on Comprehensive Reclamation Utilize of Phosphorous Slag. Guizhou Chem. Ind. 35, 27–30 (2010).</t>
        </r>
      </text>
    </comment>
    <comment ref="K8" authorId="0" shapeId="0" xr:uid="{7AD67011-874B-4773-A1CD-7EBF0CE7B9AF}">
      <text>
        <r>
          <rPr>
            <b/>
            <sz val="9"/>
            <color indexed="81"/>
            <rFont val="宋体"/>
            <family val="3"/>
            <charset val="134"/>
          </rPr>
          <t>Thinkpad:</t>
        </r>
        <r>
          <rPr>
            <sz val="9"/>
            <color indexed="81"/>
            <rFont val="宋体"/>
            <family val="3"/>
            <charset val="134"/>
          </rPr>
          <t xml:space="preserve">
XU, J. Study on the Effect of MSWI Bottom Ash on the Mechanical Properties of Mortar and its Pretreatment. (Chengdu University of Technology, 2019). doi:10.26986/d.cnki.gcdlc.2019.000288.</t>
        </r>
      </text>
    </comment>
    <comment ref="N8" authorId="0" shapeId="0" xr:uid="{471D90EC-CA9D-47A4-93BE-2A926AE29799}">
      <text>
        <r>
          <rPr>
            <b/>
            <sz val="9"/>
            <color indexed="81"/>
            <rFont val="宋体"/>
            <family val="3"/>
            <charset val="134"/>
          </rPr>
          <t>Thinkpad:</t>
        </r>
        <r>
          <rPr>
            <sz val="9"/>
            <color indexed="81"/>
            <rFont val="宋体"/>
            <family val="3"/>
            <charset val="134"/>
          </rPr>
          <t xml:space="preserve">
ZHOU, J. &amp; NIU, X. Sources and Utilization of Oil Shale Residue. J. Guangdong Univ. Petrochem. Technol. 23, 11–14 (2013).;ESTONIAN OIL SHALE INDUSTRY YEARBOOK 2018</t>
        </r>
      </text>
    </comment>
    <comment ref="T8" authorId="0" shapeId="0" xr:uid="{74D1C71D-F06E-404D-A896-50DE99328290}">
      <text>
        <r>
          <rPr>
            <b/>
            <sz val="9"/>
            <color indexed="81"/>
            <rFont val="宋体"/>
            <family val="3"/>
            <charset val="134"/>
          </rPr>
          <t>Thinkpad:</t>
        </r>
        <r>
          <rPr>
            <sz val="9"/>
            <color indexed="81"/>
            <rFont val="宋体"/>
            <family val="3"/>
            <charset val="134"/>
          </rPr>
          <t xml:space="preserve">
Data refer to China</t>
        </r>
      </text>
    </comment>
    <comment ref="W8" authorId="0" shapeId="0" xr:uid="{83943054-CD33-4774-8A60-AE78375F6FE7}">
      <text>
        <r>
          <rPr>
            <b/>
            <sz val="9"/>
            <color indexed="81"/>
            <rFont val="宋体"/>
            <family val="3"/>
            <charset val="134"/>
          </rPr>
          <t>Thinkpad:</t>
        </r>
        <r>
          <rPr>
            <sz val="9"/>
            <color indexed="81"/>
            <rFont val="宋体"/>
            <family val="3"/>
            <charset val="134"/>
          </rPr>
          <t xml:space="preserve">
http://mercgrsmr.ipe.ac.cn/xsdw/ktz/202204/t20220419_27301.html; Progress in Utilization of Carbide Slag</t>
        </r>
      </text>
    </comment>
    <comment ref="X8" authorId="1" shapeId="0" xr:uid="{BC9A0B4D-F425-4EC8-B4A7-0723A74B20BC}">
      <text>
        <r>
          <rPr>
            <b/>
            <sz val="9"/>
            <color indexed="81"/>
            <rFont val="宋体"/>
            <family val="3"/>
            <charset val="134"/>
          </rPr>
          <t>h:</t>
        </r>
        <r>
          <rPr>
            <sz val="9"/>
            <color indexed="81"/>
            <rFont val="宋体"/>
            <family val="3"/>
            <charset val="134"/>
          </rPr>
          <t xml:space="preserve">
Study on the Current Situation of Industrial Waste in Guizhou and the Direction of Resource Utilisation (Wang Ning 2009).</t>
        </r>
      </text>
    </comment>
    <comment ref="Y8" authorId="0" shapeId="0" xr:uid="{F1F8F98F-E070-4168-B9DC-5352558458CA}">
      <text>
        <r>
          <rPr>
            <b/>
            <sz val="9"/>
            <color indexed="81"/>
            <rFont val="宋体"/>
            <family val="3"/>
            <charset val="134"/>
          </rPr>
          <t>Thinkpad:</t>
        </r>
        <r>
          <rPr>
            <sz val="9"/>
            <color indexed="81"/>
            <rFont val="宋体"/>
            <family val="3"/>
            <charset val="134"/>
          </rPr>
          <t xml:space="preserve">
Bing, L. et al. An investigation of the global uptake of CO 2 by lime from 1930 to 2020. Earth Syst Sci Data 15, 2431–2444 (2023).</t>
        </r>
      </text>
    </comment>
    <comment ref="Z8" authorId="0" shapeId="0" xr:uid="{D6373399-EA12-4BB7-9053-35DAC99672D7}">
      <text>
        <r>
          <rPr>
            <b/>
            <sz val="9"/>
            <color indexed="81"/>
            <rFont val="宋体"/>
            <family val="3"/>
            <charset val="134"/>
          </rPr>
          <t>Thinkpad:</t>
        </r>
        <r>
          <rPr>
            <sz val="9"/>
            <color indexed="81"/>
            <rFont val="宋体"/>
            <family val="3"/>
            <charset val="134"/>
          </rPr>
          <t xml:space="preserve">
Bing, L. et al. An investigation of the global uptake of CO 2 by lime from 1930 to 2020. Earth Syst Sci Data 15, 2431–2444 (2023).</t>
        </r>
      </text>
    </comment>
    <comment ref="AC8" authorId="0" shapeId="0" xr:uid="{AE8D3416-48E0-4092-B9FF-B5AAA323EAB6}">
      <text>
        <r>
          <rPr>
            <b/>
            <sz val="9"/>
            <color indexed="81"/>
            <rFont val="宋体"/>
            <family val="3"/>
            <charset val="134"/>
          </rPr>
          <t>Thinkpad:</t>
        </r>
        <r>
          <rPr>
            <sz val="9"/>
            <color indexed="81"/>
            <rFont val="宋体"/>
            <family val="3"/>
            <charset val="134"/>
          </rPr>
          <t xml:space="preserve">
Bing, L. et al. An investigation of the global uptake of CO 2 by lime from 1930 to 2020. Earth Syst Sci Data 15, 2431–2444 (2023).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Thinkpad</author>
  </authors>
  <commentList>
    <comment ref="N6" authorId="0" shapeId="0" xr:uid="{973AF98D-853F-4B7A-A43D-A47F628EFCBB}">
      <text>
        <r>
          <rPr>
            <b/>
            <sz val="9"/>
            <color indexed="81"/>
            <rFont val="宋体"/>
            <family val="3"/>
            <charset val="134"/>
          </rPr>
          <t>Thinkpad:</t>
        </r>
        <r>
          <rPr>
            <sz val="9"/>
            <color indexed="81"/>
            <rFont val="宋体"/>
            <family val="3"/>
            <charset val="134"/>
          </rPr>
          <t xml:space="preserve">
Particle size of oil shale ash is mainly distributed in 23~197μm</t>
        </r>
      </text>
    </comment>
    <comment ref="V6" authorId="0" shapeId="0" xr:uid="{04A616D6-60C0-4983-837F-34320C4437D4}">
      <text>
        <r>
          <rPr>
            <b/>
            <sz val="9"/>
            <color indexed="81"/>
            <rFont val="宋体"/>
            <family val="3"/>
            <charset val="134"/>
          </rPr>
          <t>Thinkpad:</t>
        </r>
        <r>
          <rPr>
            <sz val="9"/>
            <color indexed="81"/>
            <rFont val="宋体"/>
            <family val="3"/>
            <charset val="134"/>
          </rPr>
          <t xml:space="preserve">
Particle size of red mud is mainly distributed in 0.088~0.25mm</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Thinkpad</author>
    <author>tc={A1071A83-C216-45CD-B9FC-C929240F0F18}</author>
    <author>tc={8300F668-FA22-4EF1-A022-29559800E59F}</author>
    <author>tc={D507BA1F-2FFF-493E-AB6C-2D7245E62903}</author>
  </authors>
  <commentList>
    <comment ref="F3" authorId="0" shapeId="0" xr:uid="{859DF447-6A8A-4C9D-8CBC-1FB3AF597670}">
      <text>
        <r>
          <rPr>
            <b/>
            <sz val="9"/>
            <color indexed="81"/>
            <rFont val="宋体"/>
            <family val="3"/>
            <charset val="134"/>
          </rPr>
          <t>Thinkpad:</t>
        </r>
        <r>
          <rPr>
            <sz val="9"/>
            <color indexed="81"/>
            <rFont val="宋体"/>
            <family val="3"/>
            <charset val="134"/>
          </rPr>
          <t xml:space="preserve">
mean:https://link.springer.com/content/pdf/10.1007/978-3-642-36721-2_3.pdf;max/min:Ironmaking and Steelmaking Slags as Sustainable Adsorbents for Industrial Effluents and Wastewater Treatment: A Critical Review of Properties, Performance, Challenges and Opportunities</t>
        </r>
      </text>
    </comment>
    <comment ref="J3" authorId="0" shapeId="0" xr:uid="{A6905B77-05E5-4335-A70F-54072B9D163E}">
      <text>
        <r>
          <rPr>
            <b/>
            <sz val="9"/>
            <color indexed="81"/>
            <rFont val="宋体"/>
            <family val="3"/>
            <charset val="134"/>
          </rPr>
          <t>Thinkpad:</t>
        </r>
        <r>
          <rPr>
            <sz val="9"/>
            <color indexed="81"/>
            <rFont val="宋体"/>
            <family val="3"/>
            <charset val="134"/>
          </rPr>
          <t xml:space="preserve">
mean:https://link.springer.com/content/pdf/10.1007/978-3-642-36721-2_3.pdf;max/min:Ironmaking and Steelmaking Slags as Sustainable Adsorbents for Industrial Effluents and Wastewater Treatment: A Critical Review of Properties, Performance, Challenges and Opportunities</t>
        </r>
      </text>
    </comment>
    <comment ref="N3" authorId="0" shapeId="0" xr:uid="{F1B1BC49-549D-49CE-8228-1EE9FB6C5A6E}">
      <text>
        <r>
          <rPr>
            <b/>
            <sz val="9"/>
            <color indexed="81"/>
            <rFont val="宋体"/>
            <family val="3"/>
            <charset val="134"/>
          </rPr>
          <t>Thinkpad:</t>
        </r>
        <r>
          <rPr>
            <sz val="9"/>
            <color indexed="81"/>
            <rFont val="宋体"/>
            <family val="3"/>
            <charset val="134"/>
          </rPr>
          <t xml:space="preserve">
mean:https://link.springer.com/content/pdf/10.1007/978-3-642-36721-2_3.pdf;max/min:Ironmaking and Steelmaking Slags as Sustainable Adsorbents for Industrial Effluents and Wastewater Treatment: A Critical Review of Properties, Performance, Challenges and Opportunities</t>
        </r>
      </text>
    </comment>
    <comment ref="R3" authorId="0" shapeId="0" xr:uid="{C398C4D3-83F5-4D0B-A0A8-9B519C00BEAF}">
      <text>
        <r>
          <rPr>
            <b/>
            <sz val="9"/>
            <color indexed="81"/>
            <rFont val="宋体"/>
            <family val="3"/>
            <charset val="134"/>
          </rPr>
          <t>Thinkpad:</t>
        </r>
        <r>
          <rPr>
            <sz val="9"/>
            <color indexed="81"/>
            <rFont val="宋体"/>
            <family val="3"/>
            <charset val="134"/>
          </rPr>
          <t xml:space="preserve">
mean:https://link.springer.com/content/pdf/10.1007/978-3-642-36721-2_3.pdf;max/min:Ironmaking and Steelmaking Slags as Sustainable Adsorbents for Industrial Effluents and Wastewater Treatment: A Critical Review of Properties, Performance, Challenges and Opportunities</t>
        </r>
      </text>
    </comment>
    <comment ref="G4" authorId="0" shapeId="0" xr:uid="{DCC82851-8B79-4787-96AB-C218814B9FAE}">
      <text>
        <r>
          <rPr>
            <b/>
            <sz val="9"/>
            <color indexed="81"/>
            <rFont val="宋体"/>
            <family val="3"/>
            <charset val="134"/>
          </rPr>
          <t>Thinkpad:</t>
        </r>
        <r>
          <rPr>
            <sz val="9"/>
            <color indexed="81"/>
            <rFont val="宋体"/>
            <family val="3"/>
            <charset val="134"/>
          </rPr>
          <t xml:space="preserve">
Taking the average value of ordinary slag of blast furnace slag in China</t>
        </r>
      </text>
    </comment>
    <comment ref="O4" authorId="0" shapeId="0" xr:uid="{0C4F09A8-373F-400E-914C-03F191D9B69E}">
      <text>
        <r>
          <rPr>
            <b/>
            <sz val="9"/>
            <color indexed="81"/>
            <rFont val="宋体"/>
            <family val="3"/>
            <charset val="134"/>
          </rPr>
          <t>Thinkpad:</t>
        </r>
        <r>
          <rPr>
            <sz val="9"/>
            <color indexed="81"/>
            <rFont val="宋体"/>
            <family val="3"/>
            <charset val="134"/>
          </rPr>
          <t xml:space="preserve">
Taken, average values of chemical composition of blast furnace slag in UK, France, Germany</t>
        </r>
      </text>
    </comment>
    <comment ref="S4" authorId="0" shapeId="0" xr:uid="{8341D801-DA6C-426F-9AB9-C685B1863886}">
      <text>
        <r>
          <rPr>
            <b/>
            <sz val="9"/>
            <color indexed="81"/>
            <rFont val="宋体"/>
            <family val="3"/>
            <charset val="134"/>
          </rPr>
          <t>Thinkpad:</t>
        </r>
        <r>
          <rPr>
            <sz val="9"/>
            <color indexed="81"/>
            <rFont val="宋体"/>
            <family val="3"/>
            <charset val="134"/>
          </rPr>
          <t xml:space="preserve">
Taken, average values of chemical composition of blast furnace slag in Canada, Japan, Russia and South Africa</t>
        </r>
      </text>
    </comment>
    <comment ref="F11" authorId="0" shapeId="0" xr:uid="{27DEC155-6699-46F7-85FD-69E65AD67953}">
      <text>
        <r>
          <rPr>
            <b/>
            <sz val="9"/>
            <color indexed="81"/>
            <rFont val="宋体"/>
            <family val="3"/>
            <charset val="134"/>
          </rPr>
          <t>Thinkpad:</t>
        </r>
        <r>
          <rPr>
            <sz val="9"/>
            <color indexed="81"/>
            <rFont val="宋体"/>
            <family val="3"/>
            <charset val="134"/>
          </rPr>
          <t xml:space="preserve">
Deng, J. P., Guo, Y. P.,  2012. Research development of recycling of magnesium reducing slag. China Nonferrous Metallurgy,04:59-62. doi: 10.3969/j.issn.1672-6103.2012.04.017.
</t>
        </r>
      </text>
    </comment>
    <comment ref="J11" authorId="0" shapeId="0" xr:uid="{14499467-9C89-4EB2-A6A4-C03209B506B6}">
      <text>
        <r>
          <rPr>
            <b/>
            <sz val="9"/>
            <color indexed="81"/>
            <rFont val="宋体"/>
            <family val="3"/>
            <charset val="134"/>
          </rPr>
          <t>Thinkpad:</t>
        </r>
        <r>
          <rPr>
            <sz val="9"/>
            <color indexed="81"/>
            <rFont val="宋体"/>
            <family val="3"/>
            <charset val="134"/>
          </rPr>
          <t xml:space="preserve">
Kinetics of Aqueous Leaching and Carbonization
of Steelmaking Slag</t>
        </r>
      </text>
    </comment>
    <comment ref="N11" authorId="0" shapeId="0" xr:uid="{52DFAC3F-94D5-43AA-8EB2-CF4E836A1997}">
      <text>
        <r>
          <rPr>
            <b/>
            <sz val="9"/>
            <color indexed="81"/>
            <rFont val="宋体"/>
            <family val="3"/>
            <charset val="134"/>
          </rPr>
          <t>Thinkpad:</t>
        </r>
        <r>
          <rPr>
            <sz val="9"/>
            <color indexed="81"/>
            <rFont val="宋体"/>
            <family val="3"/>
            <charset val="134"/>
          </rPr>
          <t xml:space="preserve">
Steel slag in China_ Treatment, recycling, and management;Araizi PK, Hills CD, Maries A, Gunning PJ, Wray DS. Enhancement of accelerated carbonation of alkaline waste residues by ultrasound. WASTE MANAGEMENT 2016, 50: 121-129.;Huijgen WJJ, Witkamp G-J, Comans RNJ. Mineral CO2 Sequestration by Steel Slag Carbonation. Environmental Science &amp; Technology 2005, 39(24): 9676-9682.</t>
        </r>
      </text>
    </comment>
    <comment ref="R11" authorId="0" shapeId="0" xr:uid="{D145A1B5-56AC-4814-815E-57E99B98471C}">
      <text>
        <r>
          <rPr>
            <b/>
            <sz val="9"/>
            <color indexed="81"/>
            <rFont val="宋体"/>
            <family val="3"/>
            <charset val="134"/>
          </rPr>
          <t>Thinkpad:</t>
        </r>
        <r>
          <rPr>
            <sz val="9"/>
            <color indexed="81"/>
            <rFont val="宋体"/>
            <family val="3"/>
            <charset val="134"/>
          </rPr>
          <t xml:space="preserve">
Steel slag in China_ Treatment, recycling, and management;Ebrahimi A, Saffari M, Hong Y, Milani D, Montoya A, Valix M, et al. Mineral sequestration of CO2 using saprolite mine tailings in the presence of alkaline industrial wastes. JOURNAL OF CLEANER PRODUCTION 2018, 188: 686-697;Ukwattage NL, Ranjith PG, Li X. Steel-making slag for mineral sequestration of carbon dioxide by accelerated carbonation. MEASUREMENT 2017, 97: 15-22.</t>
        </r>
      </text>
    </comment>
    <comment ref="G12" authorId="0" shapeId="0" xr:uid="{EA509B92-83CC-478B-A831-5CD01041AFF7}">
      <text>
        <r>
          <rPr>
            <b/>
            <sz val="9"/>
            <color indexed="81"/>
            <rFont val="宋体"/>
            <family val="3"/>
            <charset val="134"/>
          </rPr>
          <t>Thinkpad:</t>
        </r>
        <r>
          <rPr>
            <sz val="9"/>
            <color indexed="81"/>
            <rFont val="宋体"/>
            <family val="3"/>
            <charset val="134"/>
          </rPr>
          <t xml:space="preserve">
Steel slag in China: Treatment, recycling, and management</t>
        </r>
      </text>
    </comment>
    <comment ref="H12" authorId="0" shapeId="0" xr:uid="{BB7649FC-699C-4272-B8C6-89049005370D}">
      <text>
        <r>
          <rPr>
            <b/>
            <sz val="9"/>
            <color indexed="81"/>
            <rFont val="宋体"/>
            <family val="3"/>
            <charset val="134"/>
          </rPr>
          <t>Thinkpad:</t>
        </r>
        <r>
          <rPr>
            <sz val="9"/>
            <color indexed="81"/>
            <rFont val="宋体"/>
            <family val="3"/>
            <charset val="134"/>
          </rPr>
          <t xml:space="preserve">
Deng, J. P., Guo, Y. P.,  2012. Research development of recycling of magnesium reducing slag. China Nonferrous Metallurgy,04:59-62. doi: 10.3969/j.issn.1672-6103.2012.04.017.</t>
        </r>
      </text>
    </comment>
    <comment ref="F19" authorId="0" shapeId="0" xr:uid="{8A5090D4-64D5-43C2-8D82-39EDEC5C9BD2}">
      <text>
        <r>
          <rPr>
            <b/>
            <sz val="9"/>
            <color indexed="81"/>
            <rFont val="宋体"/>
            <family val="3"/>
            <charset val="134"/>
          </rPr>
          <t>Thinkpad:</t>
        </r>
        <r>
          <rPr>
            <sz val="9"/>
            <color indexed="81"/>
            <rFont val="宋体"/>
            <family val="3"/>
            <charset val="134"/>
          </rPr>
          <t xml:space="preserve">
Deng, J. P., Guo, Y. P.,  2012. Research development of recycling of magnesium reducing slag. China Nonferrous Metallurgy,04:59-62. doi: 10.3969/j.issn.1672-6103.2012.04.017.
</t>
        </r>
      </text>
    </comment>
    <comment ref="J19" authorId="0" shapeId="0" xr:uid="{C92DE6B0-17E3-44B4-ACA0-2D9EDEBCB762}">
      <text>
        <r>
          <rPr>
            <b/>
            <sz val="9"/>
            <color indexed="81"/>
            <rFont val="宋体"/>
            <family val="3"/>
            <charset val="134"/>
          </rPr>
          <t>Thinkpad:</t>
        </r>
        <r>
          <rPr>
            <sz val="9"/>
            <color indexed="81"/>
            <rFont val="宋体"/>
            <family val="3"/>
            <charset val="134"/>
          </rPr>
          <t xml:space="preserve">
Data refer to China</t>
        </r>
      </text>
    </comment>
    <comment ref="N19" authorId="0" shapeId="0" xr:uid="{C81A4158-1877-42E0-9706-07867AE7A4E5}">
      <text>
        <r>
          <rPr>
            <b/>
            <sz val="9"/>
            <color indexed="81"/>
            <rFont val="宋体"/>
            <family val="3"/>
            <charset val="134"/>
          </rPr>
          <t>Thinkpad:</t>
        </r>
        <r>
          <rPr>
            <sz val="9"/>
            <color indexed="81"/>
            <rFont val="宋体"/>
            <family val="3"/>
            <charset val="134"/>
          </rPr>
          <t xml:space="preserve">
Data refer to China</t>
        </r>
      </text>
    </comment>
    <comment ref="R19" authorId="0" shapeId="0" xr:uid="{7B3E7838-DCA8-4EA8-9818-ECE5AA4AB2CB}">
      <text>
        <r>
          <rPr>
            <b/>
            <sz val="9"/>
            <color indexed="81"/>
            <rFont val="宋体"/>
            <family val="3"/>
            <charset val="134"/>
          </rPr>
          <t>Thinkpad:</t>
        </r>
        <r>
          <rPr>
            <sz val="9"/>
            <color indexed="81"/>
            <rFont val="宋体"/>
            <family val="3"/>
            <charset val="134"/>
          </rPr>
          <t xml:space="preserve">
Data refer to China</t>
        </r>
      </text>
    </comment>
    <comment ref="A27" authorId="1" shapeId="0" xr:uid="{A1071A83-C216-45CD-B9FC-C929240F0F18}">
      <text>
        <r>
          <rPr>
            <sz val="11"/>
            <color theme="1"/>
            <rFont val="等线"/>
            <family val="2"/>
            <charset val="134"/>
            <scheme val="minor"/>
          </rPr>
          <t>[线程批注]
你的Excel版本可读取此线程批注; 但如果在更新版本的Excel中打开文件，则对批注所作的任何改动都将被删除。了解详细信息: https://go.microsoft.com/fwlink/?linkid=870924
注释:
    90% of the world's aluminium companies produce alumina using the Bayer process.https://pdf.dfcfw.com/pdf/H3_AP202401171617593365_1.pdf?1705520966000.pdf</t>
        </r>
      </text>
    </comment>
    <comment ref="F27" authorId="0" shapeId="0" xr:uid="{43A592D6-D139-4F10-81F3-D04AACC143C8}">
      <text>
        <r>
          <rPr>
            <b/>
            <sz val="9"/>
            <color indexed="81"/>
            <rFont val="宋体"/>
            <family val="3"/>
            <charset val="134"/>
          </rPr>
          <t>Thinkpad:</t>
        </r>
        <r>
          <rPr>
            <sz val="9"/>
            <color indexed="81"/>
            <rFont val="宋体"/>
            <family val="3"/>
            <charset val="134"/>
          </rPr>
          <t xml:space="preserve">
Research progress on removing pollutants from water by red mud</t>
        </r>
      </text>
    </comment>
    <comment ref="J27" authorId="0" shapeId="0" xr:uid="{AA10DC3E-3843-4678-ABB5-6B9D21E9FF41}">
      <text>
        <r>
          <rPr>
            <b/>
            <sz val="9"/>
            <color indexed="81"/>
            <rFont val="宋体"/>
            <family val="3"/>
            <charset val="134"/>
          </rPr>
          <t>Thinkpad:</t>
        </r>
        <r>
          <rPr>
            <sz val="9"/>
            <color indexed="81"/>
            <rFont val="宋体"/>
            <family val="3"/>
            <charset val="134"/>
          </rPr>
          <t xml:space="preserve">
Progress of Red Mud Utilization: An Overview；Research progress on removing pollutants from water by red mud</t>
        </r>
      </text>
    </comment>
    <comment ref="N27" authorId="0" shapeId="0" xr:uid="{E1E65F73-0398-4489-B1CC-0C3F1383B9CC}">
      <text>
        <r>
          <rPr>
            <b/>
            <sz val="9"/>
            <color indexed="81"/>
            <rFont val="宋体"/>
            <family val="3"/>
            <charset val="134"/>
          </rPr>
          <t>Thinkpad:</t>
        </r>
        <r>
          <rPr>
            <sz val="9"/>
            <color indexed="81"/>
            <rFont val="宋体"/>
            <family val="3"/>
            <charset val="134"/>
          </rPr>
          <t xml:space="preserve">
Progress of Red Mud Utilization: An Overview；Research progress on removing pollutants from water by red mud</t>
        </r>
      </text>
    </comment>
    <comment ref="R27" authorId="0" shapeId="0" xr:uid="{B593F245-C3E5-4D99-877E-2C74929894C8}">
      <text>
        <r>
          <rPr>
            <b/>
            <sz val="9"/>
            <color indexed="81"/>
            <rFont val="宋体"/>
            <family val="3"/>
            <charset val="134"/>
          </rPr>
          <t>Thinkpad:</t>
        </r>
        <r>
          <rPr>
            <sz val="9"/>
            <color indexed="81"/>
            <rFont val="宋体"/>
            <family val="3"/>
            <charset val="134"/>
          </rPr>
          <t xml:space="preserve">
Progress of Red Mud Utilization: An Overview；Research progress on removing pollutants from water by red mud</t>
        </r>
      </text>
    </comment>
    <comment ref="F36" authorId="0" shapeId="0" xr:uid="{4B7746C8-F630-43F9-8ACD-0EF10290FB07}">
      <text>
        <r>
          <rPr>
            <b/>
            <sz val="9"/>
            <color indexed="81"/>
            <rFont val="宋体"/>
            <family val="3"/>
            <charset val="134"/>
          </rPr>
          <t>Thinkpad:</t>
        </r>
        <r>
          <rPr>
            <sz val="9"/>
            <color indexed="81"/>
            <rFont val="宋体"/>
            <family val="3"/>
            <charset val="134"/>
          </rPr>
          <t xml:space="preserve">
Chen, L. H.,  1999. Comprehensive Utilization of Slag of Yellow Phosphor Furnace.Guizhou Chemical Industry, 4:7-8. doi:CNKI:SUN:GZHG.0.1999-04-001..
</t>
        </r>
      </text>
    </comment>
    <comment ref="J36" authorId="0" shapeId="0" xr:uid="{E76D495C-6EEE-4CCD-A51A-17DEBC3CDC89}">
      <text>
        <r>
          <rPr>
            <b/>
            <sz val="9"/>
            <color indexed="81"/>
            <rFont val="宋体"/>
            <family val="3"/>
            <charset val="134"/>
          </rPr>
          <t>Thinkpad:</t>
        </r>
        <r>
          <rPr>
            <sz val="9"/>
            <color indexed="81"/>
            <rFont val="宋体"/>
            <family val="3"/>
            <charset val="134"/>
          </rPr>
          <t xml:space="preserve">
Data refer to China 
</t>
        </r>
      </text>
    </comment>
    <comment ref="N36" authorId="0" shapeId="0" xr:uid="{C9380CBA-D6D0-4EAB-9C76-DA65C363A32C}">
      <text>
        <r>
          <rPr>
            <b/>
            <sz val="9"/>
            <color indexed="81"/>
            <rFont val="宋体"/>
            <family val="3"/>
            <charset val="134"/>
          </rPr>
          <t>Thinkpad:</t>
        </r>
        <r>
          <rPr>
            <sz val="9"/>
            <color indexed="81"/>
            <rFont val="宋体"/>
            <family val="3"/>
            <charset val="134"/>
          </rPr>
          <t xml:space="preserve">
Data refer to China 
</t>
        </r>
      </text>
    </comment>
    <comment ref="R36" authorId="0" shapeId="0" xr:uid="{54C16963-F735-4247-B460-0E6B6BE76826}">
      <text>
        <r>
          <rPr>
            <b/>
            <sz val="9"/>
            <color indexed="81"/>
            <rFont val="宋体"/>
            <family val="3"/>
            <charset val="134"/>
          </rPr>
          <t>Thinkpad:</t>
        </r>
        <r>
          <rPr>
            <sz val="9"/>
            <color indexed="81"/>
            <rFont val="宋体"/>
            <family val="3"/>
            <charset val="134"/>
          </rPr>
          <t xml:space="preserve">
Data refer to China 
</t>
        </r>
      </text>
    </comment>
    <comment ref="F44" authorId="0" shapeId="0" xr:uid="{A2BCE486-C665-46A1-8DF2-D717FE4461C2}">
      <text>
        <r>
          <rPr>
            <b/>
            <sz val="9"/>
            <color indexed="81"/>
            <rFont val="宋体"/>
            <family val="3"/>
            <charset val="134"/>
          </rPr>
          <t>Thinkpad:</t>
        </r>
        <r>
          <rPr>
            <sz val="9"/>
            <color indexed="81"/>
            <rFont val="宋体"/>
            <family val="3"/>
            <charset val="134"/>
          </rPr>
          <t xml:space="preserve">
Chen, L. H.,  1999. Comprehensive Utilization of Slag of Yellow Phosphor Furnace.Guizhou Chemical Industry, 4:7-8. doi:CNKI:SUN:GZHG.0.1999-04-001..
</t>
        </r>
      </text>
    </comment>
    <comment ref="J44" authorId="0" shapeId="0" xr:uid="{72A81403-AAD3-4A05-B405-D1A0E8E034A8}">
      <text>
        <r>
          <rPr>
            <b/>
            <sz val="9"/>
            <color indexed="81"/>
            <rFont val="宋体"/>
            <family val="3"/>
            <charset val="134"/>
          </rPr>
          <t>Thinkpad:</t>
        </r>
        <r>
          <rPr>
            <sz val="9"/>
            <color indexed="81"/>
            <rFont val="宋体"/>
            <family val="3"/>
            <charset val="134"/>
          </rPr>
          <t xml:space="preserve">
Data refer to China
</t>
        </r>
      </text>
    </comment>
    <comment ref="N44" authorId="0" shapeId="0" xr:uid="{E2CE74E5-5DED-47F8-ACE1-9BE2CEA5C39E}">
      <text>
        <r>
          <rPr>
            <b/>
            <sz val="9"/>
            <color indexed="81"/>
            <rFont val="宋体"/>
            <family val="3"/>
            <charset val="134"/>
          </rPr>
          <t>Thinkpad:</t>
        </r>
        <r>
          <rPr>
            <sz val="9"/>
            <color indexed="81"/>
            <rFont val="宋体"/>
            <family val="3"/>
            <charset val="134"/>
          </rPr>
          <t xml:space="preserve">
Data refer to China
</t>
        </r>
      </text>
    </comment>
    <comment ref="R44" authorId="0" shapeId="0" xr:uid="{525E5A1C-F2BB-405F-84E9-2B4241E1AEA2}">
      <text>
        <r>
          <rPr>
            <b/>
            <sz val="9"/>
            <color indexed="81"/>
            <rFont val="宋体"/>
            <family val="3"/>
            <charset val="134"/>
          </rPr>
          <t>Thinkpad:</t>
        </r>
        <r>
          <rPr>
            <sz val="9"/>
            <color indexed="81"/>
            <rFont val="宋体"/>
            <family val="3"/>
            <charset val="134"/>
          </rPr>
          <t xml:space="preserve">
Data refer to China
</t>
        </r>
      </text>
    </comment>
    <comment ref="A54" authorId="2" shapeId="0" xr:uid="{8300F668-FA22-4EF1-A022-29559800E59F}">
      <text>
        <r>
          <rPr>
            <sz val="11"/>
            <color theme="1"/>
            <rFont val="等线"/>
            <family val="2"/>
            <charset val="134"/>
            <scheme val="minor"/>
          </rPr>
          <t>[线程批注]
你的Excel版本可读取此线程批注; 但如果在更新版本的Excel中打开文件，则对批注所作的任何改动都将被删除。了解详细信息: https://go.microsoft.com/fwlink/?linkid=870924
注释:
    *The lime mud contains more than 80% calcium carbonate, and the CaO listed in the table mainly refers to the content of active calcium oxide.</t>
        </r>
      </text>
    </comment>
    <comment ref="F54" authorId="0" shapeId="0" xr:uid="{B099420E-0291-4784-B593-3A86754458CB}">
      <text>
        <r>
          <rPr>
            <b/>
            <sz val="9"/>
            <color indexed="81"/>
            <rFont val="宋体"/>
            <family val="3"/>
            <charset val="134"/>
          </rPr>
          <t>Thinkpad:</t>
        </r>
        <r>
          <rPr>
            <sz val="9"/>
            <color indexed="81"/>
            <rFont val="宋体"/>
            <family val="3"/>
            <charset val="134"/>
          </rPr>
          <t xml:space="preserve">
L. Bing, M. Ma, L. Liu, J. Wang, L. Niu, F. Xi, An investigation of the global uptake of CO 2 by lime from 1930 to 2020. Earth Syst Sci Data 15, 2431–2444 (2023).</t>
        </r>
      </text>
    </comment>
    <comment ref="J54" authorId="0" shapeId="0" xr:uid="{20527A9C-59B1-4F26-A530-4A8D8CF45301}">
      <text>
        <r>
          <rPr>
            <b/>
            <sz val="9"/>
            <color indexed="81"/>
            <rFont val="宋体"/>
            <family val="3"/>
            <charset val="134"/>
          </rPr>
          <t>Thinkpad:</t>
        </r>
        <r>
          <rPr>
            <sz val="9"/>
            <color indexed="81"/>
            <rFont val="宋体"/>
            <family val="3"/>
            <charset val="134"/>
          </rPr>
          <t xml:space="preserve">
L. Bing, M. Ma, L. Liu, J. Wang, L. Niu, F. Xi, An investigation of the global uptake of CO 2 by lime from 1930 to 2020. Earth Syst Sci Data 15, 2431–2444 (2023).</t>
        </r>
      </text>
    </comment>
    <comment ref="N54" authorId="0" shapeId="0" xr:uid="{987987D3-B306-41C9-AEE3-34FF754D2D77}">
      <text>
        <r>
          <rPr>
            <b/>
            <sz val="9"/>
            <color indexed="81"/>
            <rFont val="宋体"/>
            <family val="3"/>
            <charset val="134"/>
          </rPr>
          <t>Thinkpad:</t>
        </r>
        <r>
          <rPr>
            <sz val="9"/>
            <color indexed="81"/>
            <rFont val="宋体"/>
            <family val="3"/>
            <charset val="134"/>
          </rPr>
          <t xml:space="preserve">
L. Bing, M. Ma, L. Liu, J. Wang, L. Niu, F. Xi, An investigation of the global uptake of CO 2 by lime from 1930 to 2020. Earth Syst Sci Data 15, 2431–2444 (2023).</t>
        </r>
      </text>
    </comment>
    <comment ref="R54" authorId="0" shapeId="0" xr:uid="{81262E4D-CC5E-4871-9473-D04E46624870}">
      <text>
        <r>
          <rPr>
            <b/>
            <sz val="9"/>
            <color indexed="81"/>
            <rFont val="宋体"/>
            <family val="3"/>
            <charset val="134"/>
          </rPr>
          <t>Thinkpad:</t>
        </r>
        <r>
          <rPr>
            <sz val="9"/>
            <color indexed="81"/>
            <rFont val="宋体"/>
            <family val="3"/>
            <charset val="134"/>
          </rPr>
          <t xml:space="preserve">
L. Bing, M. Ma, L. Liu, J. Wang, L. Niu, F. Xi, An investigation of the global uptake of CO 2 by lime from 1930 to 2020. Earth Syst Sci Data 15, 2431–2444 (2023).</t>
        </r>
      </text>
    </comment>
    <comment ref="F63" authorId="0" shapeId="0" xr:uid="{3580F6C5-F58B-42F2-9908-CC5379266C59}">
      <text>
        <r>
          <rPr>
            <b/>
            <sz val="9"/>
            <color indexed="81"/>
            <rFont val="宋体"/>
            <family val="3"/>
            <charset val="134"/>
          </rPr>
          <t>Thinkpad:</t>
        </r>
        <r>
          <rPr>
            <sz val="9"/>
            <color indexed="81"/>
            <rFont val="宋体"/>
            <family val="3"/>
            <charset val="134"/>
          </rPr>
          <t xml:space="preserve">
A new approach for the combined chemical and mineral classification of theinorganic matter in coal, 1. Chemical and mineral classification systems；Zhang, L. C. Zan, Y. T., Zhang, H. M., Zhang, X. L., Li, Y.,  2018. Review on the research progress of fly ash properties and Eco environmental effects. Jiangxi Hydraulic Science &amp; Technology.44(05):22-25.doi: CNKI:SUN:JXSK.0.2018-05-005. </t>
        </r>
      </text>
    </comment>
    <comment ref="J63" authorId="0" shapeId="0" xr:uid="{312CFA6F-28AB-495E-89E7-DCC23FC98CA8}">
      <text>
        <r>
          <rPr>
            <b/>
            <sz val="9"/>
            <color indexed="81"/>
            <rFont val="宋体"/>
            <family val="3"/>
            <charset val="134"/>
          </rPr>
          <t>Thinkpad:</t>
        </r>
        <r>
          <rPr>
            <sz val="9"/>
            <color indexed="81"/>
            <rFont val="宋体"/>
            <family val="3"/>
            <charset val="134"/>
          </rPr>
          <t xml:space="preserve">
A new approach for the combined chemical and mineral classification of theinorganic matter in coal, 1. Chemical and mineral classification systems </t>
        </r>
      </text>
    </comment>
    <comment ref="N63" authorId="0" shapeId="0" xr:uid="{393371EB-03CF-4A61-A3B3-EA12905B6CF7}">
      <text>
        <r>
          <rPr>
            <b/>
            <sz val="9"/>
            <color indexed="81"/>
            <rFont val="宋体"/>
            <family val="3"/>
            <charset val="134"/>
          </rPr>
          <t>Thinkpad:</t>
        </r>
        <r>
          <rPr>
            <sz val="9"/>
            <color indexed="81"/>
            <rFont val="宋体"/>
            <family val="3"/>
            <charset val="134"/>
          </rPr>
          <t xml:space="preserve">
A new approach for the combined chemical and mineral classification of theinorganic matter in coal, 1. Chemical and mineral classification systems </t>
        </r>
      </text>
    </comment>
    <comment ref="R63" authorId="0" shapeId="0" xr:uid="{31359F08-1479-4D4F-9530-A4BCFD49ED32}">
      <text>
        <r>
          <rPr>
            <b/>
            <sz val="9"/>
            <color indexed="81"/>
            <rFont val="宋体"/>
            <family val="3"/>
            <charset val="134"/>
          </rPr>
          <t>Thinkpad:</t>
        </r>
        <r>
          <rPr>
            <sz val="9"/>
            <color indexed="81"/>
            <rFont val="宋体"/>
            <family val="3"/>
            <charset val="134"/>
          </rPr>
          <t xml:space="preserve">
A new approach for the combined chemical and mineral classification of theinorganic matter in coal, 1. Chemical and mineral classification systems </t>
        </r>
      </text>
    </comment>
    <comment ref="F74" authorId="0" shapeId="0" xr:uid="{F5E41F16-D99C-4F40-AE7A-85015D1BBF29}">
      <text>
        <r>
          <rPr>
            <b/>
            <sz val="9"/>
            <color indexed="81"/>
            <rFont val="宋体"/>
            <family val="3"/>
            <charset val="134"/>
          </rPr>
          <t>Thinkpad:</t>
        </r>
        <r>
          <rPr>
            <sz val="9"/>
            <color indexed="81"/>
            <rFont val="宋体"/>
            <family val="3"/>
            <charset val="134"/>
          </rPr>
          <t xml:space="preserve">
Ni, P., Xiong, Z., Tian, C.,  2017. Influence of carbonation under oxy-fuel combustion flue gas on the leachability of heavy metals in MSWI fly ash. Waste Management, 67:171-180.;Lei, W., Jamro, I. A., Qi, C.,  2015. Immobilization of trace elements in municipal solid waste incinerator (MSWI) fly ash by producing calcium sulphoaluminate cement after carbonation and washing.</t>
        </r>
      </text>
    </comment>
    <comment ref="J74" authorId="0" shapeId="0" xr:uid="{0FCF8CC9-BDB3-4127-B0F8-993603796034}">
      <text>
        <r>
          <rPr>
            <b/>
            <sz val="9"/>
            <color indexed="81"/>
            <rFont val="宋体"/>
            <family val="3"/>
            <charset val="134"/>
          </rPr>
          <t>Thinkpad:</t>
        </r>
        <r>
          <rPr>
            <sz val="9"/>
            <color indexed="81"/>
            <rFont val="宋体"/>
            <family val="3"/>
            <charset val="134"/>
          </rPr>
          <t xml:space="preserve">
Use of incineration MSW ash: A review</t>
        </r>
      </text>
    </comment>
    <comment ref="N74" authorId="0" shapeId="0" xr:uid="{215FA2BE-226D-4899-827C-C08EACAF9E60}">
      <text>
        <r>
          <rPr>
            <b/>
            <sz val="9"/>
            <color indexed="81"/>
            <rFont val="宋体"/>
            <family val="3"/>
            <charset val="134"/>
          </rPr>
          <t>Thinkpad:</t>
        </r>
        <r>
          <rPr>
            <sz val="9"/>
            <color indexed="81"/>
            <rFont val="宋体"/>
            <family val="3"/>
            <charset val="134"/>
          </rPr>
          <t xml:space="preserve">
Use of incineration MSW ash: A review</t>
        </r>
      </text>
    </comment>
    <comment ref="R74" authorId="0" shapeId="0" xr:uid="{B30D6F7D-3C73-4B36-82A6-47E1CCA79D5E}">
      <text>
        <r>
          <rPr>
            <b/>
            <sz val="9"/>
            <color indexed="81"/>
            <rFont val="宋体"/>
            <family val="3"/>
            <charset val="134"/>
          </rPr>
          <t>Thinkpad:</t>
        </r>
        <r>
          <rPr>
            <sz val="9"/>
            <color indexed="81"/>
            <rFont val="宋体"/>
            <family val="3"/>
            <charset val="134"/>
          </rPr>
          <t xml:space="preserve">
Use of incineration MSW ash: A reviewe</t>
        </r>
      </text>
    </comment>
    <comment ref="F84" authorId="0" shapeId="0" xr:uid="{BBB40773-E5A0-4E2B-A6EB-F0E0DB83A81C}">
      <text>
        <r>
          <rPr>
            <b/>
            <sz val="9"/>
            <color indexed="81"/>
            <rFont val="宋体"/>
            <family val="3"/>
            <charset val="134"/>
          </rPr>
          <t>Thinkpad:</t>
        </r>
        <r>
          <rPr>
            <sz val="9"/>
            <color indexed="81"/>
            <rFont val="宋体"/>
            <family val="3"/>
            <charset val="134"/>
          </rPr>
          <t xml:space="preserve">
Li, M. X., Le, J. Z., Ma, Q. W.,  2009. Study on Application of municipal solid waste incineration bottom ash to pavement base.Journal of China &amp; Foreign Highway,29(006):261-266. doi:</t>
        </r>
      </text>
    </comment>
    <comment ref="J84" authorId="0" shapeId="0" xr:uid="{C9466EF7-4C99-4231-9CD1-0A630468D280}">
      <text>
        <r>
          <rPr>
            <b/>
            <sz val="9"/>
            <color indexed="81"/>
            <rFont val="宋体"/>
            <family val="3"/>
            <charset val="134"/>
          </rPr>
          <t>Thinkpad:</t>
        </r>
        <r>
          <rPr>
            <sz val="9"/>
            <color indexed="81"/>
            <rFont val="宋体"/>
            <family val="3"/>
            <charset val="134"/>
          </rPr>
          <t xml:space="preserve">
Use of incineration MSW ash: A review</t>
        </r>
      </text>
    </comment>
    <comment ref="N84" authorId="0" shapeId="0" xr:uid="{6A8D1548-E4AB-46D8-BA82-C0A84CD04B36}">
      <text>
        <r>
          <rPr>
            <b/>
            <sz val="9"/>
            <color indexed="81"/>
            <rFont val="宋体"/>
            <family val="3"/>
            <charset val="134"/>
          </rPr>
          <t>Thinkpad:</t>
        </r>
        <r>
          <rPr>
            <sz val="9"/>
            <color indexed="81"/>
            <rFont val="宋体"/>
            <family val="3"/>
            <charset val="134"/>
          </rPr>
          <t xml:space="preserve">
Use of incineration MSW ash: A review</t>
        </r>
      </text>
    </comment>
    <comment ref="R84" authorId="0" shapeId="0" xr:uid="{1E70775D-A39C-4464-963E-9FC7C2923214}">
      <text>
        <r>
          <rPr>
            <b/>
            <sz val="9"/>
            <color indexed="81"/>
            <rFont val="宋体"/>
            <family val="3"/>
            <charset val="134"/>
          </rPr>
          <t>Thinkpad:</t>
        </r>
        <r>
          <rPr>
            <sz val="9"/>
            <color indexed="81"/>
            <rFont val="宋体"/>
            <family val="3"/>
            <charset val="134"/>
          </rPr>
          <t xml:space="preserve">
Use of incineration MSW ash: A review</t>
        </r>
      </text>
    </comment>
    <comment ref="A95" authorId="3" shapeId="0" xr:uid="{D507BA1F-2FFF-493E-AB6C-2D7245E62903}">
      <text>
        <r>
          <rPr>
            <sz val="11"/>
            <color theme="1"/>
            <rFont val="等线"/>
            <family val="2"/>
            <charset val="134"/>
            <scheme val="minor"/>
          </rPr>
          <t>[线程批注]
你的Excel版本可读取此线程批注; 但如果在更新版本的Excel中打开文件，则对批注所作的任何改动都将被删除。了解详细信息: https://go.microsoft.com/fwlink/?linkid=870924
注释:
    Thinkpad:
Ash contents and ash-forming elements of biomass and their
significance for solid biofuel combustion</t>
        </r>
      </text>
    </comment>
    <comment ref="A106" authorId="0" shapeId="0" xr:uid="{9153DE3F-9EE7-4C51-BE88-50595B499A58}">
      <text>
        <r>
          <rPr>
            <b/>
            <sz val="9"/>
            <color indexed="81"/>
            <rFont val="宋体"/>
            <family val="3"/>
            <charset val="134"/>
          </rPr>
          <t>Thinkpad:</t>
        </r>
        <r>
          <rPr>
            <sz val="9"/>
            <color indexed="81"/>
            <rFont val="宋体"/>
            <family val="3"/>
            <charset val="134"/>
          </rPr>
          <t xml:space="preserve">
Ash contents and ash-forming elements of biomass and their
significance for solid biofuel combustion</t>
        </r>
      </text>
    </comment>
    <comment ref="A116" authorId="0" shapeId="0" xr:uid="{EF916A14-34E8-401E-B2BA-520ECD000F45}">
      <text>
        <r>
          <rPr>
            <b/>
            <sz val="9"/>
            <color indexed="81"/>
            <rFont val="宋体"/>
            <family val="3"/>
            <charset val="134"/>
          </rPr>
          <t>Thinkpad:</t>
        </r>
        <r>
          <rPr>
            <sz val="9"/>
            <color indexed="81"/>
            <rFont val="宋体"/>
            <family val="3"/>
            <charset val="134"/>
          </rPr>
          <t xml:space="preserve">
SHI Yan, XUE Cong, QIU Yu-ping.Analysis and prospect of resource utilization of ash and slag from agroforestry biomass-fired power plants in China[J].
Journal of Agricultural Resources and Environment, 2019, 36（2）: 127-139</t>
        </r>
      </text>
    </comment>
    <comment ref="F127" authorId="0" shapeId="0" xr:uid="{09CD5AD1-5434-45C0-9538-573342F41794}">
      <text>
        <r>
          <rPr>
            <b/>
            <sz val="9"/>
            <color indexed="81"/>
            <rFont val="宋体"/>
            <family val="3"/>
            <charset val="134"/>
          </rPr>
          <t>Thinkpad:</t>
        </r>
        <r>
          <rPr>
            <sz val="9"/>
            <color indexed="81"/>
            <rFont val="宋体"/>
            <family val="3"/>
            <charset val="134"/>
          </rPr>
          <t xml:space="preserve">
Zhang, Z., Zhang, L., Li, A., 2015. Remedial processing of oil shale fly ash (OSFA) and its value-added conversion into glass-ceramics. Waste Management, 46:316-321. doi: 10.1016/j.wasman.2015.09.007.；Xue, Q. H., Li, S.Y., Wang, H. Y., Zheng, D. W., Fang, C. H.,  2009. Utilization of Daqing oil shale and its pyrolysis products. Science &amp; Technology in Chemical Industry,03:54-56. doi:</t>
        </r>
      </text>
    </comment>
    <comment ref="J127" authorId="0" shapeId="0" xr:uid="{A98EC48A-DFD6-470B-AF93-D7AE0970CA17}">
      <text>
        <r>
          <rPr>
            <b/>
            <sz val="9"/>
            <color indexed="81"/>
            <rFont val="宋体"/>
            <family val="3"/>
            <charset val="134"/>
          </rPr>
          <t>Thinkpad:</t>
        </r>
        <r>
          <rPr>
            <sz val="9"/>
            <color indexed="81"/>
            <rFont val="宋体"/>
            <family val="3"/>
            <charset val="134"/>
          </rPr>
          <t xml:space="preserve">
DECARBONIZATION OF NATURAL
LIME-CONTAINING MATERIALS AND REACTIVITY OF CALCINED PRODUCTS TOWARDS SO2 AND CO2
;REACTIVITY OF OIL SHALE ASHES IN THE BINDING OF SO2</t>
        </r>
      </text>
    </comment>
    <comment ref="N127" authorId="0" shapeId="0" xr:uid="{3CF7C2A5-21AC-4D13-A27C-63B59B409309}">
      <text>
        <r>
          <rPr>
            <b/>
            <sz val="9"/>
            <color indexed="81"/>
            <rFont val="宋体"/>
            <family val="3"/>
            <charset val="134"/>
          </rPr>
          <t>Thinkpad:</t>
        </r>
        <r>
          <rPr>
            <sz val="9"/>
            <color indexed="81"/>
            <rFont val="宋体"/>
            <family val="3"/>
            <charset val="134"/>
          </rPr>
          <t xml:space="preserve">
Data refer to Estonia</t>
        </r>
      </text>
    </comment>
    <comment ref="F138" authorId="0" shapeId="0" xr:uid="{C480CF2A-DA98-4011-ABD6-76A8757F68DD}">
      <text>
        <r>
          <rPr>
            <b/>
            <sz val="9"/>
            <color indexed="81"/>
            <rFont val="宋体"/>
            <family val="3"/>
            <charset val="134"/>
          </rPr>
          <t>Thinkpad:</t>
        </r>
        <r>
          <rPr>
            <sz val="9"/>
            <color indexed="81"/>
            <rFont val="宋体"/>
            <family val="3"/>
            <charset val="134"/>
          </rPr>
          <t xml:space="preserve">
Data refer to ROW</t>
        </r>
      </text>
    </comment>
    <comment ref="J138" authorId="0" shapeId="0" xr:uid="{502B61C8-63B8-45A9-AFDE-4B19282B0DDA}">
      <text>
        <r>
          <rPr>
            <b/>
            <sz val="9"/>
            <color indexed="81"/>
            <rFont val="宋体"/>
            <family val="3"/>
            <charset val="134"/>
          </rPr>
          <t>Thinkpad:</t>
        </r>
        <r>
          <rPr>
            <sz val="9"/>
            <color indexed="81"/>
            <rFont val="宋体"/>
            <family val="3"/>
            <charset val="134"/>
          </rPr>
          <t>Kakrasul JI, Parsons RL, Han J. Performance of lime kiln dust-treated subgrade soils.  IFCEE 2018: Innovations in Ground Improvement for Soils, Pavements, and Subgrades; 2018.296:  473-484.;Kakrasul JI, Parsons RL, Han J. Performance of lime kiln dust-treated subgrade soils.  IFCEE 2018: Innovations in Ground Improvement for Soils, Pavements, and Subgrades; 2018.296:  473-484.Cetin B, Aydilek AH, Guney Y. Stabilization of recycled base materials with high carbon fly ash. Resources, Conservation and Recycling 2010, 54(11): 878-892.;《Performance of lime kiln dust as cementitious material》</t>
        </r>
      </text>
    </comment>
    <comment ref="N138" authorId="0" shapeId="0" xr:uid="{694D53D2-89C5-4839-A786-ADFA99618B65}">
      <text>
        <r>
          <rPr>
            <b/>
            <sz val="9"/>
            <color indexed="81"/>
            <rFont val="宋体"/>
            <family val="3"/>
            <charset val="134"/>
          </rPr>
          <t>Thinkpad:</t>
        </r>
        <r>
          <rPr>
            <sz val="9"/>
            <color indexed="81"/>
            <rFont val="宋体"/>
            <family val="3"/>
            <charset val="134"/>
          </rPr>
          <t>Kakrasul JI, Parsons RL, Han J. Performance of lime kiln dust-treated subgrade soils.  IFCEE 2018: Innovations in Ground Improvement for Soils, Pavements, and Subgrades; 2018.296:  473-484.;Kakrasul JI, Parsons RL, Han J. Performance of lime kiln dust-treated subgrade soils.  IFCEE 2018: Innovations in Ground Improvement for Soils, Pavements, and Subgrades; 2018.296:  473-484.Cetin B, Aydilek AH, Guney Y. Stabilization of recycled base materials with high carbon fly ash. Resources, Conservation and Recycling 2010, 54(11): 878-892.;《Performance of lime kiln dust as cementitious material》</t>
        </r>
      </text>
    </comment>
    <comment ref="R138" authorId="0" shapeId="0" xr:uid="{F4DCAA96-4D9A-4A98-B9BD-6285AE6CA10A}">
      <text>
        <r>
          <rPr>
            <b/>
            <sz val="9"/>
            <color indexed="81"/>
            <rFont val="宋体"/>
            <family val="3"/>
            <charset val="134"/>
          </rPr>
          <t>Thinkpad:1.Jitsangiam P, Suwan T, Wattanachai P, Tangchirapat W, Chindaprasirt P, Fan M. Investigation of hard-burn and soft-burn lime kiln dust as alternative materials for alkali-activated binder cured at ambient temperature. Journal of Materials Research and Technology 2020, 9(6): 14933-14943.;2.Jitsangiam P, Suwan T, Wattanachai P, Tangchirapat W, Chindaprasirt P, Fan M. Investigation of hard-burn and soft-burn lime kiln dust as alternative materials for alkali-activated binder cured at ambient temperature. Journal of Materials Research and Technology 2020, 9(6): 14933-14943.;3.Arulrajah A, Mohammadinia A, D'Amico A, Horpibulsuk S. Effect of lime kiln dust as an alternative binder in the stabilization of construction and demolition materials. Construction and Building Materials 2017, 152: 999-1007.;4.Latif MA, Naganathan S, Razak HA, Mustapha KN. Performance of Lime Kiln Dust as Cementitious Material. Procedia Engineering 2015, 125: 780-787.;5.Kadhim A, Sadique M, Al-Mufti R, Hashim K. Long-term performance of novel high-calcium one-part alkali-activated cement developed from thermally activated lime kiln dust. Journal of Building Engineering 2020, 32: 101766.</t>
        </r>
      </text>
    </comment>
    <comment ref="B145" authorId="0" shapeId="0" xr:uid="{2C5217F6-85F8-44C0-AAB1-73A29D7A6E79}">
      <text>
        <r>
          <rPr>
            <b/>
            <sz val="9"/>
            <color indexed="81"/>
            <rFont val="宋体"/>
            <family val="3"/>
            <charset val="134"/>
          </rPr>
          <t>Thinkpad:</t>
        </r>
        <r>
          <rPr>
            <sz val="9"/>
            <color indexed="81"/>
            <rFont val="宋体"/>
            <family val="3"/>
            <charset val="134"/>
          </rPr>
          <t xml:space="preserve">
Performance of lime kiln dust as cementitious material</t>
        </r>
      </text>
    </comment>
    <comment ref="F145" authorId="0" shapeId="0" xr:uid="{369DBEEB-E576-45C6-B875-88D971935C48}">
      <text>
        <r>
          <rPr>
            <b/>
            <sz val="9"/>
            <color indexed="81"/>
            <rFont val="宋体"/>
            <family val="3"/>
            <charset val="134"/>
          </rPr>
          <t>Thinkpad:</t>
        </r>
        <r>
          <rPr>
            <sz val="9"/>
            <color indexed="81"/>
            <rFont val="宋体"/>
            <family val="3"/>
            <charset val="134"/>
          </rPr>
          <t xml:space="preserve">
Performance of lime kiln dust as cementitious material</t>
        </r>
      </text>
    </comment>
    <comment ref="J145" authorId="0" shapeId="0" xr:uid="{9CBF5F98-B375-43C2-8787-B2645E45A55B}">
      <text>
        <r>
          <rPr>
            <b/>
            <sz val="9"/>
            <color indexed="81"/>
            <rFont val="宋体"/>
            <family val="3"/>
            <charset val="134"/>
          </rPr>
          <t>Thinkpad:</t>
        </r>
        <r>
          <rPr>
            <sz val="9"/>
            <color indexed="81"/>
            <rFont val="宋体"/>
            <family val="3"/>
            <charset val="134"/>
          </rPr>
          <t xml:space="preserve">
Performance of lime kiln dust as cementitious material</t>
        </r>
      </text>
    </comment>
    <comment ref="N145" authorId="0" shapeId="0" xr:uid="{3A49AA30-239D-4A5C-8302-D2BA1555AAF6}">
      <text>
        <r>
          <rPr>
            <b/>
            <sz val="9"/>
            <color indexed="81"/>
            <rFont val="宋体"/>
            <family val="3"/>
            <charset val="134"/>
          </rPr>
          <t>Thinkpad:</t>
        </r>
        <r>
          <rPr>
            <sz val="9"/>
            <color indexed="81"/>
            <rFont val="宋体"/>
            <family val="3"/>
            <charset val="134"/>
          </rPr>
          <t xml:space="preserve">
Performance of lime kiln dust as cementitious material</t>
        </r>
      </text>
    </comment>
    <comment ref="R145" authorId="0" shapeId="0" xr:uid="{6A704AF3-2847-4999-B870-19F0B9E66EDD}">
      <text>
        <r>
          <rPr>
            <b/>
            <sz val="9"/>
            <color indexed="81"/>
            <rFont val="宋体"/>
            <family val="3"/>
            <charset val="134"/>
          </rPr>
          <t>Thinkpad:</t>
        </r>
        <r>
          <rPr>
            <sz val="9"/>
            <color indexed="81"/>
            <rFont val="宋体"/>
            <family val="3"/>
            <charset val="134"/>
          </rPr>
          <t xml:space="preserve">
Performance of lime kiln dust as cementitious material</t>
        </r>
      </text>
    </comment>
    <comment ref="B146" authorId="0" shapeId="0" xr:uid="{E057000B-2AC1-4868-8CE7-75406177B9EE}">
      <text>
        <r>
          <rPr>
            <b/>
            <sz val="9"/>
            <color indexed="81"/>
            <rFont val="宋体"/>
            <family val="3"/>
            <charset val="134"/>
          </rPr>
          <t>Thinkpad:</t>
        </r>
        <r>
          <rPr>
            <sz val="9"/>
            <color indexed="81"/>
            <rFont val="宋体"/>
            <family val="3"/>
            <charset val="134"/>
          </rPr>
          <t xml:space="preserve">
Performance of lime kiln dust as cementitious material</t>
        </r>
      </text>
    </comment>
    <comment ref="F146" authorId="0" shapeId="0" xr:uid="{6DAA33AD-84A4-4958-ADBB-4D1BC936D7D8}">
      <text>
        <r>
          <rPr>
            <b/>
            <sz val="9"/>
            <color indexed="81"/>
            <rFont val="宋体"/>
            <family val="3"/>
            <charset val="134"/>
          </rPr>
          <t>Thinkpad:</t>
        </r>
        <r>
          <rPr>
            <sz val="9"/>
            <color indexed="81"/>
            <rFont val="宋体"/>
            <family val="3"/>
            <charset val="134"/>
          </rPr>
          <t xml:space="preserve">
Performance of lime kiln dust as cementitious material</t>
        </r>
      </text>
    </comment>
    <comment ref="J146" authorId="0" shapeId="0" xr:uid="{C957133B-A280-4B27-A98C-40314A476560}">
      <text>
        <r>
          <rPr>
            <b/>
            <sz val="9"/>
            <color indexed="81"/>
            <rFont val="宋体"/>
            <family val="3"/>
            <charset val="134"/>
          </rPr>
          <t>Thinkpad:</t>
        </r>
        <r>
          <rPr>
            <sz val="9"/>
            <color indexed="81"/>
            <rFont val="宋体"/>
            <family val="3"/>
            <charset val="134"/>
          </rPr>
          <t xml:space="preserve">
Performance of lime kiln dust as cementitious material</t>
        </r>
      </text>
    </comment>
    <comment ref="N146" authorId="0" shapeId="0" xr:uid="{D9D51059-BA33-4588-BA4D-49EDE0DD1124}">
      <text>
        <r>
          <rPr>
            <b/>
            <sz val="9"/>
            <color indexed="81"/>
            <rFont val="宋体"/>
            <family val="3"/>
            <charset val="134"/>
          </rPr>
          <t>Thinkpad:</t>
        </r>
        <r>
          <rPr>
            <sz val="9"/>
            <color indexed="81"/>
            <rFont val="宋体"/>
            <family val="3"/>
            <charset val="134"/>
          </rPr>
          <t xml:space="preserve">
Performance of lime kiln dust as cementitious material</t>
        </r>
      </text>
    </comment>
    <comment ref="R146" authorId="0" shapeId="0" xr:uid="{449D45AA-71C9-448A-98A2-7679317683C8}">
      <text>
        <r>
          <rPr>
            <b/>
            <sz val="9"/>
            <color indexed="81"/>
            <rFont val="宋体"/>
            <family val="3"/>
            <charset val="134"/>
          </rPr>
          <t>Thinkpad:</t>
        </r>
        <r>
          <rPr>
            <sz val="9"/>
            <color indexed="81"/>
            <rFont val="宋体"/>
            <family val="3"/>
            <charset val="134"/>
          </rPr>
          <t xml:space="preserve">
Performance of lime kiln dust as cementitious material</t>
        </r>
      </text>
    </comment>
    <comment ref="B147" authorId="0" shapeId="0" xr:uid="{694E0140-804E-47E5-8028-A5A084546CF5}">
      <text>
        <r>
          <rPr>
            <b/>
            <sz val="9"/>
            <color indexed="81"/>
            <rFont val="宋体"/>
            <family val="3"/>
            <charset val="134"/>
          </rPr>
          <t>Thinkpad:</t>
        </r>
        <r>
          <rPr>
            <sz val="9"/>
            <color indexed="81"/>
            <rFont val="宋体"/>
            <family val="3"/>
            <charset val="134"/>
          </rPr>
          <t xml:space="preserve">
Performance of lime kiln dust as cementitious material</t>
        </r>
      </text>
    </comment>
    <comment ref="F147" authorId="0" shapeId="0" xr:uid="{3A601ADC-1FE3-4949-AF0E-68BD708F42EA}">
      <text>
        <r>
          <rPr>
            <b/>
            <sz val="9"/>
            <color indexed="81"/>
            <rFont val="宋体"/>
            <family val="3"/>
            <charset val="134"/>
          </rPr>
          <t>Thinkpad:</t>
        </r>
        <r>
          <rPr>
            <sz val="9"/>
            <color indexed="81"/>
            <rFont val="宋体"/>
            <family val="3"/>
            <charset val="134"/>
          </rPr>
          <t xml:space="preserve">
Performance of lime kiln dust as cementitious material</t>
        </r>
      </text>
    </comment>
    <comment ref="J147" authorId="0" shapeId="0" xr:uid="{B0D0B6BD-B7F7-4E80-AB82-0DADE56DD9D0}">
      <text>
        <r>
          <rPr>
            <b/>
            <sz val="9"/>
            <color indexed="81"/>
            <rFont val="宋体"/>
            <family val="3"/>
            <charset val="134"/>
          </rPr>
          <t>Thinkpad:</t>
        </r>
        <r>
          <rPr>
            <sz val="9"/>
            <color indexed="81"/>
            <rFont val="宋体"/>
            <family val="3"/>
            <charset val="134"/>
          </rPr>
          <t xml:space="preserve">
Performance of lime kiln dust as cementitious material</t>
        </r>
      </text>
    </comment>
    <comment ref="N147" authorId="0" shapeId="0" xr:uid="{28B69463-B522-4BD0-A649-23BBADAA2777}">
      <text>
        <r>
          <rPr>
            <b/>
            <sz val="9"/>
            <color indexed="81"/>
            <rFont val="宋体"/>
            <family val="3"/>
            <charset val="134"/>
          </rPr>
          <t>Thinkpad:</t>
        </r>
        <r>
          <rPr>
            <sz val="9"/>
            <color indexed="81"/>
            <rFont val="宋体"/>
            <family val="3"/>
            <charset val="134"/>
          </rPr>
          <t xml:space="preserve">
Performance of lime kiln dust as cementitious material</t>
        </r>
      </text>
    </comment>
    <comment ref="R147" authorId="0" shapeId="0" xr:uid="{23920DF9-8987-4A23-AEE7-5ACB09312D3A}">
      <text>
        <r>
          <rPr>
            <b/>
            <sz val="9"/>
            <color indexed="81"/>
            <rFont val="宋体"/>
            <family val="3"/>
            <charset val="134"/>
          </rPr>
          <t>Thinkpad:</t>
        </r>
        <r>
          <rPr>
            <sz val="9"/>
            <color indexed="81"/>
            <rFont val="宋体"/>
            <family val="3"/>
            <charset val="134"/>
          </rPr>
          <t xml:space="preserve">
Performance of lime kiln dust as cementitious material</t>
        </r>
      </text>
    </comment>
    <comment ref="B149" authorId="0" shapeId="0" xr:uid="{8B2F6930-90A6-4480-BE60-A2DEDAF13E97}">
      <text>
        <r>
          <rPr>
            <b/>
            <sz val="9"/>
            <color indexed="81"/>
            <rFont val="宋体"/>
            <family val="3"/>
            <charset val="134"/>
          </rPr>
          <t>Thinkpad:</t>
        </r>
        <r>
          <rPr>
            <sz val="9"/>
            <color indexed="81"/>
            <rFont val="宋体"/>
            <family val="3"/>
            <charset val="134"/>
          </rPr>
          <t xml:space="preserve">
Mineral carbonation for carbon sequestration in cement kiln dust
from waste piles</t>
        </r>
      </text>
    </comment>
    <comment ref="D151" authorId="0" shapeId="0" xr:uid="{BA8DE056-F069-44CE-AEF2-D14F1C3409A5}">
      <text>
        <r>
          <rPr>
            <b/>
            <sz val="9"/>
            <color indexed="81"/>
            <rFont val="宋体"/>
            <family val="3"/>
            <charset val="134"/>
          </rPr>
          <t>Thinkpad:</t>
        </r>
        <r>
          <rPr>
            <sz val="9"/>
            <color indexed="81"/>
            <rFont val="宋体"/>
            <family val="3"/>
            <charset val="134"/>
          </rPr>
          <t xml:space="preserve">
Silicate Production and Availability for Mineral Carbonation</t>
        </r>
      </text>
    </comment>
    <comment ref="B160" authorId="0" shapeId="0" xr:uid="{502CA18D-9572-47C6-94FF-4384D69035EC}">
      <text>
        <r>
          <rPr>
            <b/>
            <sz val="9"/>
            <color indexed="81"/>
            <rFont val="宋体"/>
            <family val="3"/>
            <charset val="134"/>
          </rPr>
          <t>Thinkpad:</t>
        </r>
        <r>
          <rPr>
            <sz val="9"/>
            <color indexed="81"/>
            <rFont val="宋体"/>
            <family val="3"/>
            <charset val="134"/>
          </rPr>
          <t xml:space="preserve">
Silicate Production and Availability for Mineral Carbonation;NEW BUILDING MATERIAL FROM WASTE CONCRETE
BY CARBONATION</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2000000}" name="CKD TREATMENT" type="6" refreshedVersion="4" background="1" saveData="1">
    <textPr codePage="936" sourceFile="C:\Users\Fengming Xi\Desktop\CKD TREATMENT.txt" space="1" consecutive="1">
      <textFields count="8">
        <textField/>
        <textField/>
        <textField/>
        <textField/>
        <textField/>
        <textField/>
        <textField/>
        <textField/>
      </textFields>
    </textPr>
  </connection>
  <connection id="2" xr16:uid="{39547A12-237B-449E-80FC-739542485628}" keepAlive="1" name="查询 - SI-0910 xlsx" description="与工作簿中“SI-0910 xlsx”查询的连接。" type="5" refreshedVersion="0" background="1">
    <dbPr connection="Provider=Microsoft.Mashup.OleDb.1;Data Source=$Workbook$;Location=&quot;SI-0910 xlsx&quot;;Extended Properties=&quot;&quot;" command="SELECT * FROM [SI-0910 xlsx]"/>
  </connection>
  <connection id="3" xr16:uid="{85A2AE06-EEEF-47D2-818A-6DFFFF304CDC}" keepAlive="1" name="查询 - SI-0910 xlsx (2)" description="与工作簿中“SI-0910 xlsx (2)”查询的连接。" type="5" refreshedVersion="0" background="1">
    <dbPr connection="Provider=Microsoft.Mashup.OleDb.1;Data Source=$Workbook$;Location=&quot;SI-0910 xlsx (2)&quot;;Extended Properties=&quot;&quot;" command="SELECT * FROM [SI-0910 xlsx (2)]"/>
  </connection>
</connections>
</file>

<file path=xl/sharedStrings.xml><?xml version="1.0" encoding="utf-8"?>
<sst xmlns="http://schemas.openxmlformats.org/spreadsheetml/2006/main" count="5165" uniqueCount="1612">
  <si>
    <t>Supplementary Data 1: Estimates of Blast furnace slag (BFS) production by region</t>
    <phoneticPr fontId="8" type="noConversion"/>
  </si>
  <si>
    <t>Blast furnace slag (BFS) production*</t>
    <phoneticPr fontId="8" type="noConversion"/>
  </si>
  <si>
    <t>Year</t>
    <phoneticPr fontId="8" type="noConversion"/>
  </si>
  <si>
    <t>China (million ton)</t>
    <phoneticPr fontId="8" type="noConversion"/>
  </si>
  <si>
    <t>The United States (million ton)</t>
    <phoneticPr fontId="8" type="noConversion"/>
  </si>
  <si>
    <t>EU27&amp;UK (million ton)</t>
    <phoneticPr fontId="8" type="noConversion"/>
  </si>
  <si>
    <t>ROW (million ton)</t>
    <phoneticPr fontId="8" type="noConversion"/>
  </si>
  <si>
    <t>World (million ton)</t>
    <phoneticPr fontId="8" type="noConversion"/>
  </si>
  <si>
    <t>* Estimated blast furnace slag production from 1930 to 2020, based on pig iron production and blast furnace slag output.</t>
    <phoneticPr fontId="8" type="noConversion"/>
  </si>
  <si>
    <t>Pig iron production*</t>
    <phoneticPr fontId="8" type="noConversion"/>
  </si>
  <si>
    <t>* The pig iron production data is sourced from  the US Geological Survey (USGS) &amp; the British Geological Survey (BGS).</t>
    <phoneticPr fontId="8" type="noConversion"/>
  </si>
  <si>
    <t>Average BFS/Pig iron</t>
    <phoneticPr fontId="8" type="noConversion"/>
  </si>
  <si>
    <r>
      <t>China</t>
    </r>
    <r>
      <rPr>
        <b/>
        <vertAlign val="superscript"/>
        <sz val="11"/>
        <color theme="1"/>
        <rFont val="Times New Roman"/>
        <family val="1"/>
      </rPr>
      <t>1,2</t>
    </r>
    <phoneticPr fontId="8" type="noConversion"/>
  </si>
  <si>
    <r>
      <t>The United States</t>
    </r>
    <r>
      <rPr>
        <b/>
        <vertAlign val="superscript"/>
        <sz val="11"/>
        <color theme="1"/>
        <rFont val="Times New Roman"/>
        <family val="1"/>
      </rPr>
      <t>3</t>
    </r>
    <phoneticPr fontId="8" type="noConversion"/>
  </si>
  <si>
    <r>
      <t>EU27&amp;UK</t>
    </r>
    <r>
      <rPr>
        <b/>
        <vertAlign val="superscript"/>
        <sz val="11"/>
        <color theme="1"/>
        <rFont val="Times New Roman"/>
        <family val="1"/>
      </rPr>
      <t>4</t>
    </r>
    <phoneticPr fontId="8" type="noConversion"/>
  </si>
  <si>
    <r>
      <t>ROW</t>
    </r>
    <r>
      <rPr>
        <b/>
        <vertAlign val="superscript"/>
        <sz val="11"/>
        <color theme="1"/>
        <rFont val="Times New Roman"/>
        <family val="1"/>
      </rPr>
      <t>5</t>
    </r>
    <phoneticPr fontId="8" type="noConversion"/>
  </si>
  <si>
    <t>Note</t>
    <phoneticPr fontId="8" type="noConversion"/>
  </si>
  <si>
    <t>2.China's blast furnace slag yield ranges from 0.296 to 1 (data sourced from  Wang, L. et al. Indirect mineral carbonation of titanium-bearing blast furnace slag coupled with recovery of TiO2 and Al2O3. Chin J Chem Eng 26, (2018) &amp; Technical guidelines of accounting method for pollution source intensity-Iron and steel industry). For the year 1930, the slag yield is set at 1 (as determined by Professor Xi). Then, using the power function, a curve was fitted to estimate the slag yield for each year from 1930 to 1984. The data for 1985 to 2012 comes from the Academy of Engineering consultation report (Research on the Current Status and Strategies for Resource Utilization of Major Solid Wastes in the Steel Industry), and data after 2013 is from the "Technical Guidelines for the Calculation of Pollution Source Intensity - Steel Industry" (China's blast furnace slag yield).</t>
    <phoneticPr fontId="8" type="noConversion"/>
  </si>
  <si>
    <t>3.Early data on U.S. blast furnace slag yield is not available. According to USGS, the blast furnace slag yield in 1995 was between 0.25 and 0.3. Considering early technology levels, the average yield for 1930-1995 is set at 0.31 by Professor Xi, with a maximum and minimum range of 0.22 to 0.37. From 1996 onwards, the slag yield is based on USGS data, where the yield ranges from 0.22 to 0.37 between 1996 and 2011, and from 0.25 to 0.3 after 2012.</t>
    <phoneticPr fontId="8" type="noConversion"/>
  </si>
  <si>
    <t>4.Early European data is not available. Data before 2001 references the U.S., and data after 2002 references the literature: "0.15 and 0.346, data sourced from Gast, L., Cabrera Serrenho, A. &amp; Allwood, J. M. What Contribution Could Industrial Symbiosis Make to Mitigating Industrial Greenhouse Gas (GHG) Emissions in Bulk Material Production? Environ Sci Technol 56, (2022)."</t>
    <phoneticPr fontId="8" type="noConversion"/>
  </si>
  <si>
    <t>5.Data from other countries references China.</t>
    <phoneticPr fontId="8" type="noConversion"/>
  </si>
  <si>
    <t>Supplementary Data 2: Estimates of Steel slag (SS) production by region</t>
    <phoneticPr fontId="8" type="noConversion"/>
  </si>
  <si>
    <t>Steel slag (SS) production*</t>
    <phoneticPr fontId="8" type="noConversion"/>
  </si>
  <si>
    <t>* Estimated steel slag production from 1930 to 2020, based on crude steel prodcution and steel slag output.</t>
    <phoneticPr fontId="8" type="noConversion"/>
  </si>
  <si>
    <t>Crude steel production*</t>
    <phoneticPr fontId="8" type="noConversion"/>
  </si>
  <si>
    <r>
      <t>China (million ton)</t>
    </r>
    <r>
      <rPr>
        <b/>
        <vertAlign val="superscript"/>
        <sz val="11"/>
        <color theme="1"/>
        <rFont val="Times New Roman"/>
        <family val="1"/>
      </rPr>
      <t>1</t>
    </r>
    <phoneticPr fontId="8" type="noConversion"/>
  </si>
  <si>
    <r>
      <t>The United States (million ton)</t>
    </r>
    <r>
      <rPr>
        <b/>
        <vertAlign val="superscript"/>
        <sz val="11"/>
        <color theme="1"/>
        <rFont val="Times New Roman"/>
        <family val="1"/>
      </rPr>
      <t>2</t>
    </r>
    <phoneticPr fontId="8" type="noConversion"/>
  </si>
  <si>
    <r>
      <t>EU27&amp;UK (million ton)</t>
    </r>
    <r>
      <rPr>
        <b/>
        <vertAlign val="superscript"/>
        <sz val="11"/>
        <color theme="1"/>
        <rFont val="Times New Roman"/>
        <family val="1"/>
      </rPr>
      <t>2</t>
    </r>
    <phoneticPr fontId="8" type="noConversion"/>
  </si>
  <si>
    <r>
      <t>World (million ton)</t>
    </r>
    <r>
      <rPr>
        <b/>
        <vertAlign val="superscript"/>
        <sz val="11"/>
        <color theme="1"/>
        <rFont val="Times New Roman"/>
        <family val="1"/>
      </rPr>
      <t>2</t>
    </r>
    <phoneticPr fontId="8" type="noConversion"/>
  </si>
  <si>
    <t>1.Data on China's crude steel production from 1930 to 1948 is sourced from 'World History Statistics,' while data from 1949 to 2020 is sourced from the 'China Steel Yearbook' (paper edition).</t>
    <phoneticPr fontId="8" type="noConversion"/>
  </si>
  <si>
    <t>2.Crude steel production data for the United States, EU27 &amp; UK, and the total global production are obtained from the US Geological Survey (USGS) (Iron and Steel Statistics and Information).</t>
    <phoneticPr fontId="8" type="noConversion"/>
  </si>
  <si>
    <t>Average SS/Crude steel</t>
    <phoneticPr fontId="8" type="noConversion"/>
  </si>
  <si>
    <r>
      <t>China</t>
    </r>
    <r>
      <rPr>
        <b/>
        <vertAlign val="superscript"/>
        <sz val="11"/>
        <color theme="1"/>
        <rFont val="Times New Roman"/>
        <family val="1"/>
      </rPr>
      <t>1-4</t>
    </r>
    <phoneticPr fontId="8" type="noConversion"/>
  </si>
  <si>
    <r>
      <t>The United States</t>
    </r>
    <r>
      <rPr>
        <b/>
        <vertAlign val="superscript"/>
        <sz val="11"/>
        <color theme="1"/>
        <rFont val="Times New Roman"/>
        <family val="1"/>
      </rPr>
      <t>1-3,5</t>
    </r>
    <phoneticPr fontId="8" type="noConversion"/>
  </si>
  <si>
    <r>
      <t>EU27&amp;UK</t>
    </r>
    <r>
      <rPr>
        <b/>
        <vertAlign val="superscript"/>
        <sz val="11"/>
        <color theme="1"/>
        <rFont val="Times New Roman"/>
        <family val="1"/>
      </rPr>
      <t>6</t>
    </r>
    <phoneticPr fontId="8" type="noConversion"/>
  </si>
  <si>
    <r>
      <t>ROW</t>
    </r>
    <r>
      <rPr>
        <b/>
        <vertAlign val="superscript"/>
        <sz val="11"/>
        <color theme="1"/>
        <rFont val="Times New Roman"/>
        <family val="1"/>
      </rPr>
      <t>7</t>
    </r>
    <phoneticPr fontId="8" type="noConversion"/>
  </si>
  <si>
    <t>1.After the advent of the basic open hearth furnace steelmaking method in 1888, it was widely adopted by various countries, becoming the world's primary steelmaking method. Until the invention and rapid promotion of the oxygen top-blown converter in 1952, the open hearth furnace gradually lost its dominant position and had almost disappeared by the 1990s. Source: https://www.sohu.com/a/358246953_120029359</t>
    <phoneticPr fontId="8" type="noConversion"/>
  </si>
  <si>
    <t>2.The differences in steelmaking processes over different periods are significant, and the slag yield varies greatly with each process. The yields are as follows: Open hearth furnace: 1.1; Converter: 0.115; Electric furnace: 0.175; Other types of furnaces: 1.1 (Data from the Academy of Engineering consultation report "Research on the Current Status and Strategies for Resource Utilization of Major Solid Wastes in the Steel Industry")</t>
    <phoneticPr fontId="8" type="noConversion"/>
  </si>
  <si>
    <t>3.Over the past 30 years, electric arc furnace steelmaking has held an important position in the European and American steel industry. Although it is not yet mainstream in China, with the advancement of the national "carbon peaking and carbon neutrality goals", the rapid increase in scrap steel resources, and the reduction in scrap steel prices, electric arc furnace steelmaking will also become an important steelmaking process in China.</t>
    <phoneticPr fontId="8" type="noConversion"/>
  </si>
  <si>
    <t>4.China primarily used open hearth furnaces in the early period and only began to adopt converters in the early 1950s. The average slag yield was estimated based on the proportion of different types of furnaces. For 1930, the yield data from open hearth furnaces (1.1) was used. Data from 1931 to 1984 was fitted using the power function to estimate the missing data. The yield data from 1985 to 2012 comes from the Academy of Engineering consultation projects. Data after 2013 uses the 2012 values.</t>
    <phoneticPr fontId="8" type="noConversion"/>
  </si>
  <si>
    <t>5.U.S. data is mainly sourced from the USGS, with the slag yield for different years determined by the proportion of different types of furnaces.</t>
    <phoneticPr fontId="8" type="noConversion"/>
  </si>
  <si>
    <t>6.European data references the U.S.</t>
    <phoneticPr fontId="8" type="noConversion"/>
  </si>
  <si>
    <t>7.Data from other countries references China.</t>
    <phoneticPr fontId="8" type="noConversion"/>
  </si>
  <si>
    <t>Supplementary Data 3: Estimates of Magnesium slag (MgS) production by region</t>
    <phoneticPr fontId="8" type="noConversion"/>
  </si>
  <si>
    <t>Magnesium slag (MgS) production*</t>
    <phoneticPr fontId="8" type="noConversion"/>
  </si>
  <si>
    <t>* Estimated magnesium slag production from 1930 to 2020, based on primary magnesium production, proportion of magnesium produced by 'Pidgeonprocess' and magnesium slag output.</t>
    <phoneticPr fontId="8" type="noConversion"/>
  </si>
  <si>
    <t>Primary magnesium production*</t>
    <phoneticPr fontId="8" type="noConversion"/>
  </si>
  <si>
    <t>The United States (million ton)*</t>
    <phoneticPr fontId="8" type="noConversion"/>
  </si>
  <si>
    <t>EU27&amp;UK (million ton)*</t>
    <phoneticPr fontId="8" type="noConversion"/>
  </si>
  <si>
    <t>ROW (million ton)*</t>
    <phoneticPr fontId="8" type="noConversion"/>
  </si>
  <si>
    <t>*Primary magnesium production data is obtained from the British Geological Survey (World Mineral Statistics, BGS website).</t>
    <phoneticPr fontId="8" type="noConversion"/>
  </si>
  <si>
    <t>Proportion of magnesium produced by Pidgeonprocess*</t>
    <phoneticPr fontId="8" type="noConversion"/>
  </si>
  <si>
    <r>
      <t>The United States</t>
    </r>
    <r>
      <rPr>
        <b/>
        <vertAlign val="superscript"/>
        <sz val="11"/>
        <color theme="1"/>
        <rFont val="Times New Roman"/>
        <family val="1"/>
      </rPr>
      <t>1,3</t>
    </r>
    <phoneticPr fontId="8" type="noConversion"/>
  </si>
  <si>
    <r>
      <t>EU27&amp;UK</t>
    </r>
    <r>
      <rPr>
        <b/>
        <vertAlign val="superscript"/>
        <sz val="11"/>
        <color theme="1"/>
        <rFont val="Times New Roman"/>
        <family val="1"/>
      </rPr>
      <t>1,4</t>
    </r>
    <phoneticPr fontId="8" type="noConversion"/>
  </si>
  <si>
    <r>
      <t>ROW</t>
    </r>
    <r>
      <rPr>
        <b/>
        <vertAlign val="superscript"/>
        <sz val="11"/>
        <color theme="1"/>
        <rFont val="Times New Roman"/>
        <family val="1"/>
      </rPr>
      <t>1,5</t>
    </r>
    <phoneticPr fontId="8" type="noConversion"/>
  </si>
  <si>
    <t>1.Most Western countries primarily use the electrolytic method for magnesium production. The Pidgeon process for magnesium production began in the 1940s, and China mainly uses the Pidgeon process for magnesium production. Data for the United States prior to 1976 is unavailable, and the Pidgeon process in Europe began in 1941</t>
    <phoneticPr fontId="8" type="noConversion"/>
  </si>
  <si>
    <t>2.After 1987, China rapidly expanded its Pidgeon process operations and mainly produced magnesium using this method. Source: Wu L, Han F, Liu G. Comprehensive Utilization of Magnesium Slag by Pidgeon Process[M]. Springer Nature, 2021.</t>
    <phoneticPr fontId="8" type="noConversion"/>
  </si>
  <si>
    <t>3.The ratio in the USA is approximately 0.2 to 0.23. Data sourced from: Zhang Yuanyuan. Research on the Dynamics and Parameters' Optimization of Smelting Magnesium by Silicon-thermo-reduction. Jilin University, 2013. &amp; Wu L, Han F, Liu G. Comprehensive Utilization of Magnesium Slag by Pidgeon Process[M]. Springer Nature, 2021.</t>
    <phoneticPr fontId="8" type="noConversion"/>
  </si>
  <si>
    <t>4.The distribution range of the proportion of the Pidgeon process in the EU27 &amp; UK is referenced to that of the United States.</t>
    <phoneticPr fontId="8" type="noConversion"/>
  </si>
  <si>
    <t>5.The distribution range of the proportion of the Pidgeon process in the ROW is referenced to the global standard. Data sourced from: Zhang Yuanyuan. Research on the Dynamics and Parameters' Optimization of Smelting Magnesium by Silicon-thermo-reduction. Jilin University, 2013. &amp; Wu L, Han F, Liu G. Comprehensive Utilization of Magnesium Slag by Pidgeon Process[M]. Springer Nature, 2021.</t>
    <phoneticPr fontId="8" type="noConversion"/>
  </si>
  <si>
    <t>Average MgS/Primary magnesium (Pidgeon process)*</t>
    <phoneticPr fontId="8" type="noConversion"/>
  </si>
  <si>
    <t>Average MgS/primary magnesium</t>
    <phoneticPr fontId="8" type="noConversion"/>
  </si>
  <si>
    <t>*The rate of MgS production to primary magnesium production is approximately 5.5 to 10 (with an average of 8). Source: Han, W., You, W. J., Ma, S. H., 2019. Experimental study on magnesium slag as admixture. Cement. DOI: 10.13739/j.cnki.cn11-1899/tq.2019.S1.009.</t>
    <phoneticPr fontId="8" type="noConversion"/>
  </si>
  <si>
    <t>Supplementary Data 4: Estimates of Red mud (RM) production by region</t>
    <phoneticPr fontId="8" type="noConversion"/>
  </si>
  <si>
    <t>Red mud (RM) production*</t>
    <phoneticPr fontId="8" type="noConversion"/>
  </si>
  <si>
    <t>* Estimated red mud production from 1930 to 2020, based on primary alumina production  and red mud output.</t>
    <phoneticPr fontId="8" type="noConversion"/>
  </si>
  <si>
    <t>Alumina production*</t>
    <phoneticPr fontId="8" type="noConversion"/>
  </si>
  <si>
    <t>* Alumina production from 1955 to 2020 is from United States Geological Survey (USGS).Bauxite and Alumina Statistics and Information. https://www.usgs.gov/centers/national-minerals-information-center/bauxite-and-alumina-statistics-and-information</t>
    <phoneticPr fontId="8" type="noConversion"/>
  </si>
  <si>
    <t>The industrial production of alumina began with the development of the Bayer process, which was invented by Carl Josef Bayer in 1888. This process became the primary method for extracting alumina from bauxite and has been widely used since its invention, contributing significantly to the industrial production of aluminum during the late 19th and early 20th centuries. The Bayer process involves dissolving bauxite in sodium hydroxide to produce aluminum hydroxide, which is then calcined to produce alumina.
The Bayer process has remained largely unchanged in its fundamental principles since its inception, although there have been numerous improvements in the efficiency and environmental aspects of the process over time. Today, it remains the predominant method for producing alumina globally.Source: the International Aluminium Institute and historical records on the Bayer process from various industry publications​ (AlSiCal)​​ (DocsLib)​.</t>
    <phoneticPr fontId="8" type="noConversion"/>
  </si>
  <si>
    <t>The value of alumina production is estimated based on aluminum production. The shaded area in the data represents the estimated range. Source: Tabereaux A. T., Peterson R. D. Aluminum Production[M]//Treatise on Process Metallurgy. Elsevier, 2024: 625-676.</t>
    <phoneticPr fontId="8" type="noConversion"/>
  </si>
  <si>
    <t>Average RM/Alumina</t>
    <phoneticPr fontId="8" type="noConversion"/>
  </si>
  <si>
    <t>Average rate of RM/Alumina production</t>
    <phoneticPr fontId="8" type="noConversion"/>
  </si>
  <si>
    <t>* The rate of red mud (RM) production to alumina production is approximately 0.6 to 1.8 (average 1). Data sourced from Liu, X. &amp; Zhang, N. Utilization of Red Mud in Cement Production: A Review. Waste Management and Research, vol. 29, Preprint at https://doi.org/10.1177/0734242X11407653 (2011), and K., S. C., S., K. &amp; Sahile, K. Utilization of Red Mud-Fly Ash Reinforced with Cement in Road Construction Applications. Advances in Materials Science and Engineering, 2021.</t>
    <phoneticPr fontId="8" type="noConversion"/>
  </si>
  <si>
    <t>Supplementary Data 5: Estimates of Cement waste (CW) production by region</t>
    <phoneticPr fontId="8" type="noConversion"/>
  </si>
  <si>
    <t>Cement waste (CW) production*</t>
    <phoneticPr fontId="8" type="noConversion"/>
  </si>
  <si>
    <t>CKD</t>
  </si>
  <si>
    <t>waste mortar</t>
  </si>
  <si>
    <t>waste concrete</t>
  </si>
  <si>
    <t>*Cement waste primarily includes cement kiln dust, waste concrete, and waste mortar. Data on cement waste production from 1930 to 2020 is sourced from Xi, F. et al. Substantial global carbon uptake by cement carbonation. Nat Geosci 9, 880–883, 2016, and Huang, Z. et al. Global carbon uptake of cement carbonation accounts 1930-2021. Earth Syst. Sci. Data, 2023.</t>
    <phoneticPr fontId="8" type="noConversion"/>
  </si>
  <si>
    <t>Cement production*</t>
    <phoneticPr fontId="8" type="noConversion"/>
  </si>
  <si>
    <t>Year</t>
  </si>
  <si>
    <t xml:space="preserve">* Cement production from 1930 to 2019 is from USGS. Cement Statistics and Information. http://minerals.usgs.gov/minerals/pubs/commodity/cement/index.html (2020).  </t>
    <phoneticPr fontId="8" type="noConversion"/>
  </si>
  <si>
    <r>
      <t>Cement production  in world total from 2020 to 2021  is from USGS</t>
    </r>
    <r>
      <rPr>
        <sz val="10"/>
        <color theme="1"/>
        <rFont val="宋体"/>
        <family val="3"/>
        <charset val="134"/>
      </rPr>
      <t>，</t>
    </r>
    <r>
      <rPr>
        <sz val="10"/>
        <color theme="1"/>
        <rFont val="Times New Roman"/>
        <family val="1"/>
      </rPr>
      <t>https://pubs.usgs.gov/periodicals/mcs2022/mcs2022-cement.pdf</t>
    </r>
    <phoneticPr fontId="8" type="noConversion"/>
  </si>
  <si>
    <t>Cement production in China from 2020 to 2021 is  from China Statistical Yearbook 2021 and 2022</t>
    <phoneticPr fontId="8" type="noConversion"/>
  </si>
  <si>
    <t xml:space="preserve">Cement production  in the United States from 2020 to 2021  is  from USGS. http://minerals.usgs.gov/minerals/pubs/commodity/cement/index.html (2022).  </t>
    <phoneticPr fontId="8" type="noConversion"/>
  </si>
  <si>
    <t xml:space="preserve">Cement production  in the Europe and Central Eurasia from 2020 to 2021  is  from Federal State Statistics Service of the Russian Federation. </t>
    <phoneticPr fontId="8" type="noConversion"/>
  </si>
  <si>
    <t>Supplementary Data 6: Estimates of Lime kiln dust (LKD) production by region</t>
    <phoneticPr fontId="8" type="noConversion"/>
  </si>
  <si>
    <t>Lime kiln dust (LKD) production*</t>
    <phoneticPr fontId="8" type="noConversion"/>
  </si>
  <si>
    <t>* Estimated Lime kiln dust production from 1930 to 2020, based on lime production  and Lime kiln dust output.</t>
    <phoneticPr fontId="8" type="noConversion"/>
  </si>
  <si>
    <t>Lime production</t>
    <phoneticPr fontId="8" type="noConversion"/>
  </si>
  <si>
    <r>
      <t>China (million ton)</t>
    </r>
    <r>
      <rPr>
        <b/>
        <vertAlign val="superscript"/>
        <sz val="11"/>
        <color theme="1"/>
        <rFont val="Times New Roman"/>
        <family val="1"/>
      </rPr>
      <t>1,2</t>
    </r>
    <phoneticPr fontId="8" type="noConversion"/>
  </si>
  <si>
    <r>
      <t>The United States (million ton)</t>
    </r>
    <r>
      <rPr>
        <b/>
        <vertAlign val="superscript"/>
        <sz val="11"/>
        <color theme="1"/>
        <rFont val="Times New Roman"/>
        <family val="1"/>
      </rPr>
      <t>3</t>
    </r>
    <phoneticPr fontId="8" type="noConversion"/>
  </si>
  <si>
    <r>
      <t>EU27&amp;UK (million ton)</t>
    </r>
    <r>
      <rPr>
        <b/>
        <vertAlign val="superscript"/>
        <sz val="11"/>
        <color theme="1"/>
        <rFont val="Times New Roman"/>
        <family val="1"/>
      </rPr>
      <t>3</t>
    </r>
    <phoneticPr fontId="8" type="noConversion"/>
  </si>
  <si>
    <r>
      <t>ROW (million ton)</t>
    </r>
    <r>
      <rPr>
        <b/>
        <vertAlign val="superscript"/>
        <sz val="11"/>
        <color theme="1"/>
        <rFont val="Times New Roman"/>
        <family val="1"/>
      </rPr>
      <t>3</t>
    </r>
    <phoneticPr fontId="8" type="noConversion"/>
  </si>
  <si>
    <r>
      <t>World (million ton)</t>
    </r>
    <r>
      <rPr>
        <b/>
        <vertAlign val="superscript"/>
        <sz val="11"/>
        <color theme="1"/>
        <rFont val="Times New Roman"/>
        <family val="1"/>
      </rPr>
      <t>1</t>
    </r>
    <phoneticPr fontId="8" type="noConversion"/>
  </si>
  <si>
    <r>
      <t>1.Lime production data from 1930 to 1995 and from 2015 to 2018 is sourced from Bing, L. et al. An investigation of the global uptake of CO</t>
    </r>
    <r>
      <rPr>
        <vertAlign val="subscript"/>
        <sz val="11"/>
        <color theme="1"/>
        <rFont val="Times New Roman"/>
        <family val="1"/>
      </rPr>
      <t>2</t>
    </r>
    <r>
      <rPr>
        <sz val="11"/>
        <color theme="1"/>
        <rFont val="Times New Roman"/>
        <family val="1"/>
      </rPr>
      <t xml:space="preserve"> by lime from 1930 to 2020. Earth Syst. Sci. Data 15, 2431–2444 (2023).</t>
    </r>
    <phoneticPr fontId="8" type="noConversion"/>
  </si>
  <si>
    <t>2.Lime production of China from 1996 to 2020 is from China Building Materials Industry Yearbook. https://data.cnki.net/yearBook/single?id=N2022040143</t>
    <phoneticPr fontId="8" type="noConversion"/>
  </si>
  <si>
    <t>3.Lime production of the United States, EU27&amp;UK, ROW from 1930 to 2020 is from United States Geological Survey (USGS). Lime Statistics and Information. https://www.usgs.gov/centers/national-minerals-information-center/lime-statistics-and-information</t>
    <phoneticPr fontId="8" type="noConversion"/>
  </si>
  <si>
    <t>Average LKD/Lime</t>
    <phoneticPr fontId="8" type="noConversion"/>
  </si>
  <si>
    <t>Average LKD/Lime production</t>
    <phoneticPr fontId="8" type="noConversion"/>
  </si>
  <si>
    <t>* The rate of lime kiln dust (LKD) production to lime production is approximately 0.09 to 0.1. Data is sourced from the IPCC. 2006 IPCC Guidelines for National Greenhouse Gas Inventories. http://www.ipcc-nggip.iges.or.jp/public/2006gl/chinese/index.html, 2006.</t>
    <phoneticPr fontId="8" type="noConversion"/>
  </si>
  <si>
    <t>Supplementary Data 7: Estimates of Calcium carbide slag (CCS) production by region</t>
    <phoneticPr fontId="8" type="noConversion"/>
  </si>
  <si>
    <t>Calcium carbide slag (CCS) production*</t>
    <phoneticPr fontId="8" type="noConversion"/>
  </si>
  <si>
    <t>* Estimated calcium carbide slag production is estimated based on lime production, the proportion of lime used for calcium carbide production, and the output rate of calcium carbide slag.</t>
    <phoneticPr fontId="8" type="noConversion"/>
  </si>
  <si>
    <t>Calcium carbide production</t>
    <phoneticPr fontId="8" type="noConversion"/>
  </si>
  <si>
    <r>
      <t>ROW (million ton)</t>
    </r>
    <r>
      <rPr>
        <b/>
        <vertAlign val="superscript"/>
        <sz val="11"/>
        <color theme="1"/>
        <rFont val="Times New Roman"/>
        <family val="1"/>
      </rPr>
      <t>2</t>
    </r>
    <phoneticPr fontId="8" type="noConversion"/>
  </si>
  <si>
    <t>1.Data on calcium carbide production in China from 1949 to 2020 is sourced from the China Chemical Industry Yearbook.</t>
    <phoneticPr fontId="8" type="noConversion"/>
  </si>
  <si>
    <t>2.Calcium carbide production in the US, EU27 &amp; UK and ROW is estimated based on lime production, the proportion of lime used to produce calcium carbide, and the output of calcium carbide per ton of lime.</t>
    <phoneticPr fontId="8" type="noConversion"/>
  </si>
  <si>
    <t xml:space="preserve">The production of calcium carbide from 1930 to 1948 was derived from fitting based on the amount of lime used for producing calcium carbide in China. </t>
    <phoneticPr fontId="8" type="noConversion"/>
  </si>
  <si>
    <t>The production of calcium carbide in the US, the EU27 &amp; UK, and ROW from 1930 to 1940 was estimated using the ARIMA model.</t>
    <phoneticPr fontId="8" type="noConversion"/>
  </si>
  <si>
    <t>Average CCS/Calcium carbide</t>
    <phoneticPr fontId="8" type="noConversion"/>
  </si>
  <si>
    <t>Average rate of CS/Calcium carbide production</t>
    <phoneticPr fontId="8" type="noConversion"/>
  </si>
  <si>
    <t>* The rate of carbide slag (CS) production to calcium carbide production is approximately 1 to 1.45. Data is sourced from Niu, Y.H., Feng, P.J. Application present status of carbide slag. China Chlor-Alkali 11: 35-38 (2010); Resourcification Utilization Routes for Carbide Slag. Chemical Production and Technology 14(1): 47-51 (2007); Yuan, K. Comprehensive utilization status and policy orientation of calcium carbide slag. China Cement 7: 7-8 (2007).</t>
    <phoneticPr fontId="8" type="noConversion"/>
  </si>
  <si>
    <t>The ratio of lime to produce calcium carbide</t>
    <phoneticPr fontId="8" type="noConversion"/>
  </si>
  <si>
    <r>
      <t>ROW (million ton)</t>
    </r>
    <r>
      <rPr>
        <b/>
        <vertAlign val="superscript"/>
        <sz val="11"/>
        <color theme="1"/>
        <rFont val="Times New Roman"/>
        <family val="1"/>
      </rPr>
      <t>4</t>
    </r>
    <phoneticPr fontId="8" type="noConversion"/>
  </si>
  <si>
    <t>1.The proportion of lime used to produce calcium carbide is according to the China Building Materials Industry Yearbook.</t>
    <phoneticPr fontId="8" type="noConversion"/>
  </si>
  <si>
    <t>2.The ratio of lime to produce calcium carbide from 1941 to 2020 is sourced from the United States Geological Survey (USGS).</t>
    <phoneticPr fontId="8" type="noConversion"/>
  </si>
  <si>
    <t>3.Data for the EU27 &amp; UK is not available and is referenced to US data.</t>
    <phoneticPr fontId="8" type="noConversion"/>
  </si>
  <si>
    <t>4.For the rest of the world (ROW), the estimates are based on the weighted average of data from China, the United States, and the EU27 &amp; UK.</t>
    <phoneticPr fontId="8" type="noConversion"/>
  </si>
  <si>
    <t>Lime production is from Bing, L. et al. An investigation of the global uptake of CO2 by lime from 1930 to 2020. Earth Syst Sci Data 15, 2431–2444 (2023).</t>
  </si>
  <si>
    <t>Supplementary Data 8: Estimates of Lime mud (LM) production by region</t>
    <phoneticPr fontId="8" type="noConversion"/>
  </si>
  <si>
    <t>Lime mud (LM)) production*</t>
    <phoneticPr fontId="8" type="noConversion"/>
  </si>
  <si>
    <t>* Estimated lime mud production from 1930 to 2020, based on paper and paperboard production and lime mud output.</t>
    <phoneticPr fontId="8" type="noConversion"/>
  </si>
  <si>
    <t>Paper and paperboard production</t>
    <phoneticPr fontId="8" type="noConversion"/>
  </si>
  <si>
    <t>1.Paper and paperboard production of China from 1949 to 2020 is from China statistical yearbook. Paper and paperboard production in 1936 and 1943 are from Almanac of China Paper Industry</t>
    <phoneticPr fontId="8" type="noConversion"/>
  </si>
  <si>
    <t>2.Data on paper and paperboard production in the U.S., EU27 &amp; UK, and the rest of the world (ROW) from 1961 to 2020 is sourced from the Food and Agriculture Organization of the United Nations (FAO).</t>
    <phoneticPr fontId="8" type="noConversion"/>
  </si>
  <si>
    <t>The production of paper and paperboard from 1930 to 1962 was derived from fitting based on the amount of lime used for producing calcium carbide in the U.S., EU27 &amp; UK, and ROW.</t>
    <phoneticPr fontId="8" type="noConversion"/>
  </si>
  <si>
    <t>The data for the trend of China's paper and cardboard production in 1949 was derived from fitting.</t>
    <phoneticPr fontId="8" type="noConversion"/>
  </si>
  <si>
    <t>Average LM/paper and paperboard*</t>
    <phoneticPr fontId="8" type="noConversion"/>
  </si>
  <si>
    <t>Average rate of LM/Paper and paperboard production</t>
    <phoneticPr fontId="8" type="noConversion"/>
  </si>
  <si>
    <t>* The rate of lime mud (LM) production to paper and paperboard production is approximately 0.5 to 1.5. Data is sourced from Han, Y.L., Feng, P., Fan, T.T., et al. Study on Reed MCC Preparation Process by Acid Hydrolysis. China Pulp &amp; Paper 34(1): 71-74 (2015); He, W., Zhang, X.D., Wang, S.F. Study on Application of Wollastonite Synthesized by Paper White Sludge in Fast Firing Glazed Tile. Science &amp; Technology in Chemical Industry 12(1): 18-21 (2004); Sun, R.Y., Li, Y.J., Liu, C.T., et al. Utilization of Lime Mud from Paper Mill as CO2 Sorbent in Calcium Looping Process. Chemical Engineering Journal 221: 124-132 (2013).</t>
    <phoneticPr fontId="8" type="noConversion"/>
  </si>
  <si>
    <t>Supplementary Data 9: Estimates of Yellow Phosphorus slag (YPS) production by region</t>
    <phoneticPr fontId="8" type="noConversion"/>
  </si>
  <si>
    <t>Yellow Phosphorus slag (YPS) production*</t>
    <phoneticPr fontId="8" type="noConversion"/>
  </si>
  <si>
    <t>* Estimated yellow phosphorus slag production from 1930 to 2020, based on estimated yellow phosphorus production and yellow phosphorus slag output.</t>
    <phoneticPr fontId="8" type="noConversion"/>
  </si>
  <si>
    <t>Yellow Phosphorus production</t>
    <phoneticPr fontId="8" type="noConversion"/>
  </si>
  <si>
    <t>1.Yellow phosphorus production in China is sourced from Gao, Y. F., 2018. Brilliant achievement of phosphate chemical industry in China in past 40 years and development trend.Phosphate &amp; Compound Fertilizer, 033(012):23-26. doi: CNKI:SUN:LFYF.0.2018-12-007.2018. and Huajing Industry Research Institute. 2021. Analysis on supply and demand status and competition pattern of yellow phosphorus in China in 2020. [online] Available from: https://caifuhao.eastmoney.com/news/20210311142001122515760</t>
    <phoneticPr fontId="8" type="noConversion"/>
  </si>
  <si>
    <t>2.Since production data for yellow phosphorus is unavailable for the United States, the European Union, and other nations, we have estimated using phosphorus ore data and the ore-to-yellow-phosphorus production ratio. Data on phosphorus ore production from 1930 to 2020 has been obtained from the United States Geological Survey (USGS).</t>
    <phoneticPr fontId="8" type="noConversion"/>
  </si>
  <si>
    <t>Phosphorus Rock production by region, 1930-2020</t>
    <phoneticPr fontId="8" type="noConversion"/>
  </si>
  <si>
    <t>n.a.</t>
    <phoneticPr fontId="8" type="noConversion"/>
  </si>
  <si>
    <r>
      <t xml:space="preserve">1.Data from Gao, Y. F., 2018. Brilliant achievement of phosphate chemical industry in China in past 40 years and development trend.Phosphate </t>
    </r>
    <r>
      <rPr>
        <sz val="11"/>
        <rFont val="等线"/>
        <family val="2"/>
      </rPr>
      <t>＆</t>
    </r>
    <r>
      <rPr>
        <sz val="11"/>
        <rFont val="Times New Roman"/>
        <family val="1"/>
      </rPr>
      <t xml:space="preserve"> Compound Fertilizer, 033(012):23-26. doi: CNKI:SUN:LFYF.0.2018-12-007.2018. ;Huajing Industry Research Institute. 2021. Analysis on supply and demand status and competition pattern of yellow phosphorus in China in 2020. [online] Available from: https://caifuhao.eastmoney.com/news/20210311142001122515760</t>
    </r>
    <phoneticPr fontId="7" type="noConversion"/>
  </si>
  <si>
    <t>2.Data from BGS. British Geological Survey - World Minerals Statistics Archive</t>
    <phoneticPr fontId="8" type="noConversion"/>
  </si>
  <si>
    <t>The proportion of phosphate rock used for the production of yellow phosphorus.</t>
    <phoneticPr fontId="8" type="noConversion"/>
  </si>
  <si>
    <r>
      <t>China</t>
    </r>
    <r>
      <rPr>
        <b/>
        <vertAlign val="superscript"/>
        <sz val="11"/>
        <color theme="1"/>
        <rFont val="Times New Roman"/>
        <family val="1"/>
      </rPr>
      <t>1</t>
    </r>
    <phoneticPr fontId="8" type="noConversion"/>
  </si>
  <si>
    <r>
      <t>USA</t>
    </r>
    <r>
      <rPr>
        <b/>
        <vertAlign val="superscript"/>
        <sz val="11"/>
        <color theme="1"/>
        <rFont val="Times New Roman"/>
        <family val="1"/>
      </rPr>
      <t>2</t>
    </r>
    <phoneticPr fontId="8" type="noConversion"/>
  </si>
  <si>
    <r>
      <t>EU27&amp;UK</t>
    </r>
    <r>
      <rPr>
        <b/>
        <vertAlign val="superscript"/>
        <sz val="11"/>
        <color theme="1"/>
        <rFont val="Times New Roman"/>
        <family val="1"/>
      </rPr>
      <t>3</t>
    </r>
    <phoneticPr fontId="8" type="noConversion"/>
  </si>
  <si>
    <r>
      <t>ROW</t>
    </r>
    <r>
      <rPr>
        <b/>
        <vertAlign val="superscript"/>
        <sz val="11"/>
        <color theme="1"/>
        <rFont val="Times New Roman"/>
        <family val="1"/>
      </rPr>
      <t>4</t>
    </r>
    <phoneticPr fontId="8" type="noConversion"/>
  </si>
  <si>
    <r>
      <t xml:space="preserve">1.Yellow phosphorus production in China is from 1) Gao, Y. F., 2018. Brilliant achievement of phosphate chemical industry in China in past 40 years and development trend.Phosphate </t>
    </r>
    <r>
      <rPr>
        <sz val="11"/>
        <color theme="1"/>
        <rFont val="宋体"/>
        <family val="2"/>
        <charset val="134"/>
      </rPr>
      <t>&amp;</t>
    </r>
    <r>
      <rPr>
        <sz val="11"/>
        <color theme="1"/>
        <rFont val="Times New Roman"/>
        <family val="1"/>
      </rPr>
      <t xml:space="preserve"> Compound Fertilizer, 033(012):23-26. doi: CNKI:SUN:LFYF.0.2018-12-007.2018; 2) Huajing Industry Research Institute. 2021. Analysis on supply and demand status and competition pattern of yellow phosphorus in China in 2020. [online] Available from: https://caifuhao.eastmoney.com/news/20210311142001122515760; 3)USGS, Phosphate Rock Statistics and Information.</t>
    </r>
    <phoneticPr fontId="8" type="noConversion"/>
  </si>
  <si>
    <t>2.US data is based on the ratio of the amount of phosphate rock used for yellow phosphorus production (data from USGS, Phosphate Rock Statistics and Information) to the production of phosphorus rock.</t>
    <phoneticPr fontId="8" type="noConversion"/>
  </si>
  <si>
    <t>3.European data are unavailable, data refer to the United States</t>
    <phoneticPr fontId="8" type="noConversion"/>
  </si>
  <si>
    <t>4.ROW data is not available and is substituted based on the arithmetic mean of data from China, USA and Europe.</t>
    <phoneticPr fontId="8" type="noConversion"/>
  </si>
  <si>
    <t>Data is not available, refer to the data in 1979</t>
    <phoneticPr fontId="8" type="noConversion"/>
  </si>
  <si>
    <t>Data is not available, refer to the data in 2019</t>
    <phoneticPr fontId="8" type="noConversion"/>
  </si>
  <si>
    <t>Data is not available, estimated through the data 2001 and 2003</t>
    <phoneticPr fontId="8" type="noConversion"/>
  </si>
  <si>
    <t>Average rate of yellow phosphorus generation rate, based on phosphorus rock production</t>
    <phoneticPr fontId="8" type="noConversion"/>
  </si>
  <si>
    <t>Average rate of yellow phosphorus/phosphorus rock production</t>
    <phoneticPr fontId="8" type="noConversion"/>
  </si>
  <si>
    <t xml:space="preserve">* Generally, producing 1 ton of yellow phosphorus requires approximately 12 to 14 tons of raw materials, including about 8.5 to 9.5 tons of phosphate rock. Data is from Song J. The Research on Preparation of Precipitated Silica and CalciumNitrate from the Yellow Phosphorus Slag. 2014. </t>
    <phoneticPr fontId="8" type="noConversion"/>
  </si>
  <si>
    <t>Average YPS/yellow phosphorus</t>
    <phoneticPr fontId="8" type="noConversion"/>
  </si>
  <si>
    <t>Average rate of YPS/yellow phosphorus production</t>
    <phoneticPr fontId="8" type="noConversion"/>
  </si>
  <si>
    <t xml:space="preserve">*The rate of YPS production to yellow phosphorus production is about 6-12. Data is from Song J. The Research on Preparation of Precipitated Silica and CalciumNitrate from the Yellow Phosphorus Slag. 2014. </t>
    <phoneticPr fontId="8" type="noConversion"/>
  </si>
  <si>
    <t>Supplementary Data 10: Estimates of Coal combustion products (CCP) production by region</t>
    <phoneticPr fontId="8" type="noConversion"/>
  </si>
  <si>
    <t>Coal combustion products (CCP) production*</t>
    <phoneticPr fontId="8" type="noConversion"/>
  </si>
  <si>
    <t>* Estimated coal combustion products production from 1930 to 2020, based on coal production and coal combustion products output.</t>
    <phoneticPr fontId="8" type="noConversion"/>
  </si>
  <si>
    <t>Data from https://www.chyxx.com/industry/201509/346370.html</t>
    <phoneticPr fontId="8" type="noConversion"/>
  </si>
  <si>
    <t>Data from https://www.huaon.com/channel/trend/797656.html</t>
    <phoneticPr fontId="8" type="noConversion"/>
  </si>
  <si>
    <t>Coal production*</t>
    <phoneticPr fontId="8" type="noConversion"/>
  </si>
  <si>
    <t>* Coal production data from 1930 to 2020 is sourced from the British Geological Survey (BGS), World Minerals Statistics.</t>
    <phoneticPr fontId="8" type="noConversion"/>
  </si>
  <si>
    <t>Average rate of CCP generation rate, based on coal production</t>
    <phoneticPr fontId="8" type="noConversion"/>
  </si>
  <si>
    <t>Average rate of CCP/Coal production</t>
    <phoneticPr fontId="8" type="noConversion"/>
  </si>
  <si>
    <r>
      <t>The United States</t>
    </r>
    <r>
      <rPr>
        <b/>
        <vertAlign val="superscript"/>
        <sz val="11"/>
        <color theme="1"/>
        <rFont val="Times New Roman"/>
        <family val="1"/>
      </rPr>
      <t>2</t>
    </r>
    <phoneticPr fontId="8" type="noConversion"/>
  </si>
  <si>
    <r>
      <t>EU27&amp;UK</t>
    </r>
    <r>
      <rPr>
        <b/>
        <vertAlign val="superscript"/>
        <sz val="11"/>
        <color theme="1"/>
        <rFont val="Times New Roman"/>
        <family val="1"/>
      </rPr>
      <t>2</t>
    </r>
    <phoneticPr fontId="8" type="noConversion"/>
  </si>
  <si>
    <r>
      <t>ROW</t>
    </r>
    <r>
      <rPr>
        <b/>
        <vertAlign val="superscript"/>
        <sz val="11"/>
        <color theme="1"/>
        <rFont val="Times New Roman"/>
        <family val="1"/>
      </rPr>
      <t>2</t>
    </r>
    <phoneticPr fontId="8" type="noConversion"/>
  </si>
  <si>
    <t>1.Data of EU27&amp;UK refered to the data of US</t>
    <phoneticPr fontId="8" type="noConversion"/>
  </si>
  <si>
    <t>2.For ROW, based on weighted average of China, United States and EU27&amp;UK data</t>
    <phoneticPr fontId="8" type="noConversion"/>
  </si>
  <si>
    <t>Data from 1930 to 2005 refers to the data in 2006</t>
    <phoneticPr fontId="8" type="noConversion"/>
  </si>
  <si>
    <t>Data from 1930 to 1965 refers to the data in 1966</t>
    <phoneticPr fontId="8" type="noConversion"/>
  </si>
  <si>
    <t>Data from 2013 to 2020 refers to the data in 2012</t>
    <phoneticPr fontId="8" type="noConversion"/>
  </si>
  <si>
    <t>Coal combusion products in US</t>
    <phoneticPr fontId="8" type="noConversion"/>
  </si>
  <si>
    <t>Fly ash production</t>
  </si>
  <si>
    <t>Bottom ash production</t>
  </si>
  <si>
    <t>Boiler slag production</t>
  </si>
  <si>
    <t>Total Combusion products</t>
    <phoneticPr fontId="8" type="noConversion"/>
  </si>
  <si>
    <t>* Coal combustion products production from 1966 to 2012 is sourced from USGS</t>
    <phoneticPr fontId="8" type="noConversion"/>
  </si>
  <si>
    <t>Supplementary Data 11: Estimates of Oil shale ash (OSA) production by region</t>
    <phoneticPr fontId="8" type="noConversion"/>
  </si>
  <si>
    <t>Oil shale ash (OSA) production*</t>
    <phoneticPr fontId="8" type="noConversion"/>
  </si>
  <si>
    <t xml:space="preserve">* Oil shale ash (OSA) production  from 1930 to 2020 is derived from oil shale prodcution,  proportion of oil shale used for incineration for electricity and heat generation and the rate of OSA production. Oil shale in the United States is rarely used for electricity generation; therefore, this study does not consider the ash produced from its combustion for power generation.
</t>
    <phoneticPr fontId="8" type="noConversion"/>
  </si>
  <si>
    <t>Oil shale production</t>
    <phoneticPr fontId="8" type="noConversion"/>
  </si>
  <si>
    <t>Estimated oil shale incineration</t>
    <phoneticPr fontId="8" type="noConversion"/>
  </si>
  <si>
    <t>Proportion of oil shale used for incineration for electricity and heat generation</t>
    <phoneticPr fontId="8" type="noConversion"/>
  </si>
  <si>
    <t>Estonia**</t>
    <phoneticPr fontId="8" type="noConversion"/>
  </si>
  <si>
    <t>Average rate of OSA generation rate, based on oil shale incineration*</t>
    <phoneticPr fontId="8" type="noConversion"/>
  </si>
  <si>
    <t>Average OSA/Oil shale incineration</t>
    <phoneticPr fontId="8" type="noConversion"/>
  </si>
  <si>
    <t>* The ratio ranges between 0.6 and 0.8, data sourced from Li, Y., Liu, J. &amp; Deng, J. Comprehensive utilization of oil shale ash in building materials. Brick Tile 52–55 (2018) doi:10.16001/j.cnki.1001-6945.2018.07.017. ; Regression analysis between ash content and ultimate analysis indexes for bio-fuels from the biomass power plant. in Advanced Materials Research vols 884–885 (2014).</t>
    <phoneticPr fontId="8" type="noConversion"/>
  </si>
  <si>
    <t>1989年建成</t>
  </si>
  <si>
    <t>Supplementary Data 12:Municipal solid waste incineration ash (MSWI-A) production by region</t>
    <phoneticPr fontId="8" type="noConversion"/>
  </si>
  <si>
    <t>Municipal solid waste incineration fly ash production</t>
    <phoneticPr fontId="8" type="noConversion"/>
  </si>
  <si>
    <t>Year*</t>
  </si>
  <si>
    <t>China</t>
  </si>
  <si>
    <t>USA</t>
  </si>
  <si>
    <t>EU27&amp;UK</t>
  </si>
  <si>
    <t>ROW</t>
  </si>
  <si>
    <t>World</t>
  </si>
  <si>
    <t>* Estimated Municipal solid waste incineration fly ash production from 1990 to 2020, based on  production and output.</t>
    <phoneticPr fontId="8" type="noConversion"/>
  </si>
  <si>
    <t>Municipal solid waste incineration bottom ash production</t>
    <phoneticPr fontId="8" type="noConversion"/>
  </si>
  <si>
    <t>Amount of waste required per unit of electricity generation</t>
    <phoneticPr fontId="8" type="noConversion"/>
  </si>
  <si>
    <t>*Data from Energy from https://huanbao.bjx.com.cn/news/20180716/913209.shtml; biomass and waste – case studies in China; Monetization of External Costs Using Lifecycle Analysis—A Comparative Case Study of Coal-Fired and Biomass Power Plants in Northeast China;  Should China support the development of biomass power generation?</t>
    <phoneticPr fontId="8" type="noConversion"/>
  </si>
  <si>
    <t>Municipal solid waste incineration (MSWI) production in China*</t>
    <phoneticPr fontId="8" type="noConversion"/>
  </si>
  <si>
    <t>Municipal solid waste incineration production (million ton)</t>
    <phoneticPr fontId="8" type="noConversion"/>
  </si>
  <si>
    <r>
      <t xml:space="preserve">* China </t>
    </r>
    <r>
      <rPr>
        <sz val="11"/>
        <color theme="1"/>
        <rFont val="宋体"/>
        <family val="1"/>
        <charset val="134"/>
      </rPr>
      <t>：</t>
    </r>
    <r>
      <rPr>
        <sz val="11"/>
        <color theme="1"/>
        <rFont val="Times New Roman"/>
        <family val="1"/>
      </rPr>
      <t>Municipal solid waste incineration production in China from 1990 to 2012 is from the OECD</t>
    </r>
    <r>
      <rPr>
        <sz val="11"/>
        <color theme="1"/>
        <rFont val="宋体"/>
        <family val="1"/>
        <charset val="134"/>
      </rPr>
      <t>；</t>
    </r>
    <r>
      <rPr>
        <sz val="11"/>
        <color theme="1"/>
        <rFont val="Times New Roman"/>
        <family val="1"/>
      </rPr>
      <t>Municipal solid waste incineration production from 2012 to 2020 is from National Bureau of Statistics of China</t>
    </r>
    <r>
      <rPr>
        <sz val="11"/>
        <color theme="1"/>
        <rFont val="宋体"/>
        <family val="1"/>
        <charset val="134"/>
      </rPr>
      <t>（</t>
    </r>
    <r>
      <rPr>
        <sz val="11"/>
        <color theme="1"/>
        <rFont val="Times New Roman"/>
        <family val="1"/>
      </rPr>
      <t>https://data.stats.gov.cn/easyquery.htm?cn=C01</t>
    </r>
    <r>
      <rPr>
        <sz val="11"/>
        <color theme="1"/>
        <rFont val="宋体"/>
        <family val="1"/>
        <charset val="134"/>
      </rPr>
      <t>）</t>
    </r>
    <phoneticPr fontId="8" type="noConversion"/>
  </si>
  <si>
    <t>Electricity generation from municipal waste</t>
    <phoneticPr fontId="8" type="noConversion"/>
  </si>
  <si>
    <t>USA (GWh)</t>
    <phoneticPr fontId="8" type="noConversion"/>
  </si>
  <si>
    <t>EU27&amp;UK (GWh)</t>
    <phoneticPr fontId="8" type="noConversion"/>
  </si>
  <si>
    <t>ROW (GWh)</t>
    <phoneticPr fontId="8" type="noConversion"/>
  </si>
  <si>
    <r>
      <t>** Electricity generation from municipal waste from 1990 to 2020 is from IEA</t>
    </r>
    <r>
      <rPr>
        <sz val="11"/>
        <color theme="1"/>
        <rFont val="宋体"/>
        <family val="1"/>
        <charset val="134"/>
      </rPr>
      <t>（</t>
    </r>
    <r>
      <rPr>
        <sz val="11"/>
        <color theme="1"/>
        <rFont val="Times New Roman"/>
        <family val="1"/>
      </rPr>
      <t>https://www.iea.org/data-and-statistics/data-browser?country=WORLD&amp;fuel=Renewables%20and%20waste&amp;indicator=WasteGenBySource</t>
    </r>
    <r>
      <rPr>
        <sz val="11"/>
        <color theme="1"/>
        <rFont val="宋体"/>
        <family val="1"/>
        <charset val="134"/>
      </rPr>
      <t>）</t>
    </r>
    <phoneticPr fontId="8" type="noConversion"/>
  </si>
  <si>
    <t>Average rate of MSWI-FA generation rate, based on MSWI</t>
    <phoneticPr fontId="8" type="noConversion"/>
  </si>
  <si>
    <t>China*</t>
    <phoneticPr fontId="8" type="noConversion"/>
  </si>
  <si>
    <t>USA**</t>
    <phoneticPr fontId="8" type="noConversion"/>
  </si>
  <si>
    <t>EU27&amp;UK***</t>
    <phoneticPr fontId="8" type="noConversion"/>
  </si>
  <si>
    <t>ROW****</t>
    <phoneticPr fontId="8" type="noConversion"/>
  </si>
  <si>
    <t>*Data in China is from Jing, X. &amp; Wei, C. Review for treatment and application of municipal solid waste incineration fly ash. J Zhejiang Univ Technol 43, 7 (2015).;Wu, H., Liu, H. B. &amp; Tian, S. L. Current situation for utilization and disposal and environmental management of fly ash from municipal solid waste incineration. J Env. Eng Technol 5, 1034 (2021).</t>
    <phoneticPr fontId="8" type="noConversion"/>
  </si>
  <si>
    <t>**Data in US is from  Waste-to-Energy Ash Management in the United States. in Renewable Energy Systems (2013). doi:10.1007/978-1-4614-5820-3_882.</t>
    <phoneticPr fontId="8" type="noConversion"/>
  </si>
  <si>
    <t>***Data in EU&amp;UK is from Review of the reuse possibilities concerning ash residues from thermal process in a medium-sized urban system in Northern Italy. Sustainability (Switzerland) vol. 12 Preprint at https://doi.org/10.3390/su12104193 (2020).</t>
    <phoneticPr fontId="8" type="noConversion"/>
  </si>
  <si>
    <t>****Data in ROW is refered to China</t>
    <phoneticPr fontId="8" type="noConversion"/>
  </si>
  <si>
    <t>Average rate of MSWI-BA generation rate, based on MSWI*</t>
    <phoneticPr fontId="8" type="noConversion"/>
  </si>
  <si>
    <t>*Data in China is from Zhao, Y. &amp; Song, L. Treatment of MSW incinerator bottom ash. Environ. Pollut. Control 25, 95–97 (2003).</t>
    <phoneticPr fontId="8" type="noConversion"/>
  </si>
  <si>
    <t>**Data in USA is from  Waste-to-Energy Ash Management in the United States. in Renewable Energy Systems (2013). doi:10.1007/978-1-4614-5820-3_882.</t>
    <phoneticPr fontId="8" type="noConversion"/>
  </si>
  <si>
    <t>***Data in EU&amp;UK is from Blasenbauer, D. et al. Legal situation and current practice of waste incineration bottom ash utilisation in Europe. Waste Manage, 102, (2020).</t>
    <phoneticPr fontId="8" type="noConversion"/>
  </si>
  <si>
    <t>Supplementary Data 13:Biomass ash (BA) production by region</t>
    <phoneticPr fontId="8" type="noConversion"/>
  </si>
  <si>
    <t>Biomass ash-fuelwood burning ash (BA-W) production</t>
    <phoneticPr fontId="8" type="noConversion"/>
  </si>
  <si>
    <t>Biomass ash-crop residue burning ash (BA-C) production</t>
    <phoneticPr fontId="8" type="noConversion"/>
  </si>
  <si>
    <t>Biomass ash from electricity generation from solid biomass</t>
    <phoneticPr fontId="8" type="noConversion"/>
  </si>
  <si>
    <t>China (million ton)</t>
  </si>
  <si>
    <t>N.A.</t>
    <phoneticPr fontId="8" type="noConversion"/>
  </si>
  <si>
    <t>The United States (million ton)</t>
  </si>
  <si>
    <t>EU27&amp;UK (million ton)</t>
  </si>
  <si>
    <t>ROW (million ton)</t>
  </si>
  <si>
    <t>World (million ton)</t>
  </si>
  <si>
    <t>Fuelwood Biomass</t>
    <phoneticPr fontId="8" type="noConversion"/>
  </si>
  <si>
    <t>China (million m³)</t>
    <phoneticPr fontId="8" type="noConversion"/>
  </si>
  <si>
    <t>The United States  (million m³)</t>
    <phoneticPr fontId="8" type="noConversion"/>
  </si>
  <si>
    <t>ROW (million m³)</t>
    <phoneticPr fontId="8" type="noConversion"/>
  </si>
  <si>
    <t>World  (million m³)</t>
    <phoneticPr fontId="8" type="noConversion"/>
  </si>
  <si>
    <r>
      <t xml:space="preserve">*Fuelwood production from 1961 to 2020 is from FAO </t>
    </r>
    <r>
      <rPr>
        <sz val="11"/>
        <color theme="1"/>
        <rFont val="宋体"/>
        <family val="1"/>
        <charset val="134"/>
      </rPr>
      <t>（</t>
    </r>
    <r>
      <rPr>
        <sz val="11"/>
        <color theme="1"/>
        <rFont val="Times New Roman"/>
        <family val="1"/>
      </rPr>
      <t>Food and Agriculture Organization of the United Nations</t>
    </r>
    <r>
      <rPr>
        <sz val="11"/>
        <color theme="1"/>
        <rFont val="宋体"/>
        <family val="1"/>
        <charset val="134"/>
      </rPr>
      <t>，</t>
    </r>
    <r>
      <rPr>
        <sz val="11"/>
        <color theme="1"/>
        <rFont val="Times New Roman"/>
        <family val="1"/>
      </rPr>
      <t>https://www.fao.org/faostat/en/#data</t>
    </r>
    <r>
      <rPr>
        <sz val="11"/>
        <color theme="1"/>
        <rFont val="宋体"/>
        <family val="1"/>
        <charset val="134"/>
      </rPr>
      <t>）</t>
    </r>
    <r>
      <rPr>
        <sz val="11"/>
        <color theme="1"/>
        <rFont val="Times New Roman"/>
        <family val="1"/>
      </rPr>
      <t xml:space="preserve"> </t>
    </r>
    <phoneticPr fontId="8" type="noConversion"/>
  </si>
  <si>
    <t>Data for 1930-1960 were fitted on the basis of data on the agricultural population as they were not available.</t>
    <phoneticPr fontId="8" type="noConversion"/>
  </si>
  <si>
    <t>Crop residues burned</t>
    <phoneticPr fontId="8" type="noConversion"/>
  </si>
  <si>
    <r>
      <t xml:space="preserve">* Crop residues burned from 1961 to 2020 is from FAO </t>
    </r>
    <r>
      <rPr>
        <sz val="11"/>
        <color theme="1"/>
        <rFont val="宋体"/>
        <family val="1"/>
        <charset val="134"/>
      </rPr>
      <t>（</t>
    </r>
    <r>
      <rPr>
        <sz val="11"/>
        <color theme="1"/>
        <rFont val="Times New Roman"/>
        <family val="1"/>
      </rPr>
      <t>Food and Agriculture Organization of the United Nations</t>
    </r>
    <r>
      <rPr>
        <sz val="11"/>
        <color theme="1"/>
        <rFont val="宋体"/>
        <family val="1"/>
        <charset val="134"/>
      </rPr>
      <t>，</t>
    </r>
    <r>
      <rPr>
        <sz val="11"/>
        <color theme="1"/>
        <rFont val="Times New Roman"/>
        <family val="1"/>
      </rPr>
      <t>https://www.fao.org/faostat/en/#data</t>
    </r>
    <r>
      <rPr>
        <sz val="11"/>
        <color theme="1"/>
        <rFont val="宋体"/>
        <family val="1"/>
        <charset val="134"/>
      </rPr>
      <t>）</t>
    </r>
    <r>
      <rPr>
        <sz val="11"/>
        <color theme="1"/>
        <rFont val="Times New Roman"/>
        <family val="1"/>
      </rPr>
      <t xml:space="preserve"> </t>
    </r>
    <phoneticPr fontId="8" type="noConversion"/>
  </si>
  <si>
    <t>Electricity generation from solid biomass</t>
    <phoneticPr fontId="8" type="noConversion"/>
  </si>
  <si>
    <t>China (GWh)</t>
    <phoneticPr fontId="8" type="noConversion"/>
  </si>
  <si>
    <t>World (GWh)</t>
    <phoneticPr fontId="8" type="noConversion"/>
  </si>
  <si>
    <t>Average rate of BA-C generation rate</t>
    <phoneticPr fontId="8" type="noConversion"/>
  </si>
  <si>
    <t>BA-C</t>
    <phoneticPr fontId="8" type="noConversion"/>
  </si>
  <si>
    <t>BA-W</t>
    <phoneticPr fontId="8" type="noConversion"/>
  </si>
  <si>
    <t>BA-E</t>
    <phoneticPr fontId="8" type="noConversion"/>
  </si>
  <si>
    <t>*The output rate of biomass ash - agricultural residue burning ash is 0.01~0.46, biomass ash - biomass power plant ash is 0.002~0.44, biomass ash - wood fuel burning ash is 0.001~0.109. Data from Ash contents and ash-forming elements of biomass and their significance for solid biofuel combustion</t>
    <phoneticPr fontId="8" type="noConversion"/>
  </si>
  <si>
    <t>Parameters</t>
    <phoneticPr fontId="8" type="noConversion"/>
  </si>
  <si>
    <t>Weight coefficient (t/ m³)*</t>
    <phoneticPr fontId="8" type="noConversion"/>
  </si>
  <si>
    <t>Ratio of dry matter of woodfuel **</t>
    <phoneticPr fontId="8" type="noConversion"/>
  </si>
  <si>
    <t>Burning efficiency of crop residue***</t>
    <phoneticPr fontId="8" type="noConversion"/>
  </si>
  <si>
    <t>Amount of biomass required per unit of electricity generation (t/kwh)</t>
    <phoneticPr fontId="8" type="noConversion"/>
  </si>
  <si>
    <t>*Weight coefficient  is generally from 650 kg/ m³ to 750 kg/ m³. Data from https://energypedia.info/wiki/Assessing_Wood_Fuel_Supply_Potentials</t>
    <phoneticPr fontId="8" type="noConversion"/>
  </si>
  <si>
    <t>**Data from The spatiotemporal features of greenhouse gases emissions from biomass burning in China from 2000 to 2012</t>
    <phoneticPr fontId="8" type="noConversion"/>
  </si>
  <si>
    <t>***Data from IPCC (1996). Greenhouse gas inventory workbook. Revised 1996 IPCC guidelines for national greenhouse gas inventories. Available at: https://www.ipcc-nggip.iges.or.jp/public/gl/invs5c.html (Accessed April 14, 2020).</t>
    <phoneticPr fontId="8" type="noConversion"/>
  </si>
  <si>
    <t>****Data from The development situation of biomass gasification power generation in China</t>
    <phoneticPr fontId="8" type="noConversion"/>
  </si>
  <si>
    <t>Year*</t>
    <phoneticPr fontId="8" type="noConversion"/>
  </si>
  <si>
    <t>BFS</t>
    <phoneticPr fontId="8" type="noConversion"/>
  </si>
  <si>
    <t>SS</t>
    <phoneticPr fontId="8" type="noConversion"/>
  </si>
  <si>
    <t>MgS</t>
    <phoneticPr fontId="8" type="noConversion"/>
  </si>
  <si>
    <t>RM</t>
    <phoneticPr fontId="8" type="noConversion"/>
  </si>
  <si>
    <t>YPS</t>
    <phoneticPr fontId="8" type="noConversion"/>
  </si>
  <si>
    <t>CCS</t>
    <phoneticPr fontId="8" type="noConversion"/>
  </si>
  <si>
    <t>LM</t>
    <phoneticPr fontId="8" type="noConversion"/>
  </si>
  <si>
    <t>CCA</t>
    <phoneticPr fontId="8" type="noConversion"/>
  </si>
  <si>
    <t>OSA</t>
    <phoneticPr fontId="8" type="noConversion"/>
  </si>
  <si>
    <t>CKD</t>
    <phoneticPr fontId="8" type="noConversion"/>
  </si>
  <si>
    <t>LKD</t>
    <phoneticPr fontId="8" type="noConversion"/>
  </si>
  <si>
    <t>WM</t>
    <phoneticPr fontId="8" type="noConversion"/>
  </si>
  <si>
    <t>WC</t>
    <phoneticPr fontId="8" type="noConversion"/>
  </si>
  <si>
    <t>——</t>
    <phoneticPr fontId="8" type="noConversion"/>
  </si>
  <si>
    <t>Supplementary Data 14:Summary of estimated global production of alkaline solid wastes</t>
    <phoneticPr fontId="8" type="noConversion"/>
  </si>
  <si>
    <t>Utilization rate</t>
    <phoneticPr fontId="8" type="noConversion"/>
  </si>
  <si>
    <t>Magnesium slag</t>
    <phoneticPr fontId="8" type="noConversion"/>
  </si>
  <si>
    <t>Yellow phosphorous slag</t>
    <phoneticPr fontId="8" type="noConversion"/>
  </si>
  <si>
    <t>Oil shale ash</t>
    <phoneticPr fontId="8" type="noConversion"/>
  </si>
  <si>
    <t>Biomass ash-wood ash/crop residue***</t>
    <phoneticPr fontId="8" type="noConversion"/>
  </si>
  <si>
    <t>Red mud</t>
    <phoneticPr fontId="8" type="noConversion"/>
  </si>
  <si>
    <t>Lime mud</t>
    <phoneticPr fontId="8" type="noConversion"/>
  </si>
  <si>
    <t>Mean</t>
    <phoneticPr fontId="8" type="noConversion"/>
  </si>
  <si>
    <t>Max</t>
    <phoneticPr fontId="8" type="noConversion"/>
  </si>
  <si>
    <t>Min</t>
    <phoneticPr fontId="8" type="noConversion"/>
  </si>
  <si>
    <t>China</t>
    <phoneticPr fontId="8" type="noConversion"/>
  </si>
  <si>
    <t>USA</t>
    <phoneticPr fontId="8" type="noConversion"/>
  </si>
  <si>
    <t>EU27&amp;UK</t>
    <phoneticPr fontId="8" type="noConversion"/>
  </si>
  <si>
    <t>ROW*</t>
    <phoneticPr fontId="8" type="noConversion"/>
  </si>
  <si>
    <t>*Data for other countries refer to China</t>
    <phoneticPr fontId="8" type="noConversion"/>
  </si>
  <si>
    <t>Oil shale ash</t>
  </si>
  <si>
    <t>Lime mud</t>
  </si>
  <si>
    <t>Mean</t>
  </si>
  <si>
    <t>Max</t>
  </si>
  <si>
    <t>Min</t>
  </si>
  <si>
    <t>——</t>
  </si>
  <si>
    <t>Supplementary Data 19: Particle size distribution of Alkaline solid wastes</t>
    <phoneticPr fontId="8" type="noConversion"/>
  </si>
  <si>
    <r>
      <t>Iron and steel slag</t>
    </r>
    <r>
      <rPr>
        <vertAlign val="superscript"/>
        <sz val="11"/>
        <color theme="1"/>
        <rFont val="Times New Roman"/>
        <family val="1"/>
      </rPr>
      <t>1</t>
    </r>
    <phoneticPr fontId="8" type="noConversion"/>
  </si>
  <si>
    <r>
      <t>Magnesium slag</t>
    </r>
    <r>
      <rPr>
        <vertAlign val="superscript"/>
        <sz val="11"/>
        <color theme="1"/>
        <rFont val="Times New Roman"/>
        <family val="1"/>
      </rPr>
      <t>2</t>
    </r>
    <phoneticPr fontId="8" type="noConversion"/>
  </si>
  <si>
    <r>
      <t>Yellow phosphorous slag</t>
    </r>
    <r>
      <rPr>
        <vertAlign val="superscript"/>
        <sz val="11"/>
        <color theme="1"/>
        <rFont val="Times New Roman"/>
        <family val="1"/>
      </rPr>
      <t>3</t>
    </r>
    <phoneticPr fontId="8" type="noConversion"/>
  </si>
  <si>
    <r>
      <t>Coal combustion ash</t>
    </r>
    <r>
      <rPr>
        <vertAlign val="superscript"/>
        <sz val="11"/>
        <color theme="1"/>
        <rFont val="Times New Roman"/>
        <family val="1"/>
      </rPr>
      <t>4</t>
    </r>
    <phoneticPr fontId="8" type="noConversion"/>
  </si>
  <si>
    <t>MSWI ash</t>
    <phoneticPr fontId="8" type="noConversion"/>
  </si>
  <si>
    <t>oil shale ash7</t>
  </si>
  <si>
    <r>
      <t>Biomass ash</t>
    </r>
    <r>
      <rPr>
        <vertAlign val="superscript"/>
        <sz val="11"/>
        <rFont val="Times New Roman"/>
        <family val="1"/>
      </rPr>
      <t>8</t>
    </r>
    <phoneticPr fontId="8" type="noConversion"/>
  </si>
  <si>
    <r>
      <t>Lime mud</t>
    </r>
    <r>
      <rPr>
        <vertAlign val="superscript"/>
        <sz val="11"/>
        <color theme="1"/>
        <rFont val="Times New Roman"/>
        <family val="1"/>
      </rPr>
      <t>10</t>
    </r>
    <phoneticPr fontId="8" type="noConversion"/>
  </si>
  <si>
    <r>
      <t>Carbide slag</t>
    </r>
    <r>
      <rPr>
        <vertAlign val="superscript"/>
        <sz val="11"/>
        <color theme="1"/>
        <rFont val="Times New Roman"/>
        <family val="1"/>
      </rPr>
      <t>11</t>
    </r>
    <phoneticPr fontId="8" type="noConversion"/>
  </si>
  <si>
    <r>
      <t>red mud</t>
    </r>
    <r>
      <rPr>
        <vertAlign val="superscript"/>
        <sz val="11"/>
        <color theme="1"/>
        <rFont val="Times New Roman"/>
        <family val="1"/>
      </rPr>
      <t>12</t>
    </r>
    <phoneticPr fontId="8" type="noConversion"/>
  </si>
  <si>
    <r>
      <t>Fly ash</t>
    </r>
    <r>
      <rPr>
        <vertAlign val="superscript"/>
        <sz val="11"/>
        <color theme="1"/>
        <rFont val="Times New Roman"/>
        <family val="1"/>
      </rPr>
      <t>5</t>
    </r>
    <phoneticPr fontId="8" type="noConversion"/>
  </si>
  <si>
    <r>
      <t>Bottom ash</t>
    </r>
    <r>
      <rPr>
        <vertAlign val="superscript"/>
        <sz val="11"/>
        <color theme="1"/>
        <rFont val="Times New Roman"/>
        <family val="1"/>
      </rPr>
      <t>6</t>
    </r>
    <phoneticPr fontId="8" type="noConversion"/>
  </si>
  <si>
    <t>Particle size range (mm)</t>
  </si>
  <si>
    <t>Proportion (%)</t>
  </si>
  <si>
    <t>Particle size range (mm)</t>
    <phoneticPr fontId="8" type="noConversion"/>
  </si>
  <si>
    <t>Particle size range (μm)</t>
    <phoneticPr fontId="8" type="noConversion"/>
  </si>
  <si>
    <t>0~10</t>
  </si>
  <si>
    <t>33.8-48.2</t>
  </si>
  <si>
    <t>3.35~10</t>
  </si>
  <si>
    <t>15.1-22.15</t>
  </si>
  <si>
    <t>&gt;0.25</t>
  </si>
  <si>
    <t>0-0.04</t>
  </si>
  <si>
    <t>2.17-22.54</t>
  </si>
  <si>
    <t>0~212</t>
  </si>
  <si>
    <t>0~0.074</t>
    <phoneticPr fontId="8" type="noConversion"/>
  </si>
  <si>
    <t>23~197</t>
    <phoneticPr fontId="8" type="noConversion"/>
  </si>
  <si>
    <t>0~0.5</t>
  </si>
  <si>
    <t>6.94-8.56</t>
  </si>
  <si>
    <t>&lt;0.04</t>
    <phoneticPr fontId="8" type="noConversion"/>
  </si>
  <si>
    <t>39~60</t>
    <phoneticPr fontId="8" type="noConversion"/>
  </si>
  <si>
    <t>0.01~0.05</t>
    <phoneticPr fontId="8" type="noConversion"/>
  </si>
  <si>
    <r>
      <t>0.088</t>
    </r>
    <r>
      <rPr>
        <sz val="11"/>
        <color theme="1"/>
        <rFont val="Arial"/>
        <family val="2"/>
      </rPr>
      <t>～</t>
    </r>
    <r>
      <rPr>
        <sz val="11"/>
        <color theme="1"/>
        <rFont val="Times New Roman"/>
        <family val="1"/>
      </rPr>
      <t>0.25</t>
    </r>
    <phoneticPr fontId="8" type="noConversion"/>
  </si>
  <si>
    <t>10~20</t>
  </si>
  <si>
    <t>9.8-27.3</t>
  </si>
  <si>
    <t>1~3.35</t>
  </si>
  <si>
    <t>11.78-14.18</t>
  </si>
  <si>
    <t>0.075~0.25</t>
  </si>
  <si>
    <t>0.04~1</t>
  </si>
  <si>
    <t>3.17-43.07</t>
  </si>
  <si>
    <t>0.074~2</t>
  </si>
  <si>
    <t>0.5~1</t>
    <phoneticPr fontId="8" type="noConversion"/>
  </si>
  <si>
    <t>23.59-30.8</t>
  </si>
  <si>
    <t>20~30</t>
  </si>
  <si>
    <t>13-33</t>
  </si>
  <si>
    <t>0.25~1</t>
  </si>
  <si>
    <t>28.7-34.2</t>
  </si>
  <si>
    <t>0.05~0.075</t>
  </si>
  <si>
    <t>0.1~0.25</t>
  </si>
  <si>
    <t>4.51-10.52</t>
  </si>
  <si>
    <t>2~50</t>
  </si>
  <si>
    <t>1~1.5</t>
    <phoneticPr fontId="8" type="noConversion"/>
  </si>
  <si>
    <t>28.71-33.47</t>
  </si>
  <si>
    <t>30~50</t>
  </si>
  <si>
    <t>2.7-17.3</t>
  </si>
  <si>
    <t>0.15~0.25</t>
  </si>
  <si>
    <t>26.11-32.97</t>
  </si>
  <si>
    <t>0.005~0.05</t>
  </si>
  <si>
    <t>0.25~0.5</t>
  </si>
  <si>
    <t>6.68-15.69</t>
  </si>
  <si>
    <t>50~100</t>
  </si>
  <si>
    <t>1.5~2</t>
    <phoneticPr fontId="8" type="noConversion"/>
  </si>
  <si>
    <t>20.49-23.71</t>
  </si>
  <si>
    <t>50~60</t>
  </si>
  <si>
    <t>1-11.4</t>
  </si>
  <si>
    <t>0.075~0.15</t>
  </si>
  <si>
    <t>2.1-6.85</t>
  </si>
  <si>
    <r>
      <rPr>
        <sz val="11"/>
        <color theme="1"/>
        <rFont val="宋体"/>
        <family val="3"/>
        <charset val="134"/>
      </rPr>
      <t>＜</t>
    </r>
    <r>
      <rPr>
        <sz val="11"/>
        <color theme="1"/>
        <rFont val="Times New Roman"/>
        <family val="1"/>
      </rPr>
      <t>0.005</t>
    </r>
  </si>
  <si>
    <t>0.5~1</t>
  </si>
  <si>
    <t>5.84-36.89</t>
  </si>
  <si>
    <t>2~3</t>
  </si>
  <si>
    <t>7.07-9.52</t>
  </si>
  <si>
    <t>60~300</t>
  </si>
  <si>
    <t>0-4.5</t>
  </si>
  <si>
    <t>0.045~0.075</t>
  </si>
  <si>
    <t>0.24-1.11</t>
  </si>
  <si>
    <t>1~2</t>
  </si>
  <si>
    <t>4.67-31.05</t>
  </si>
  <si>
    <t>&gt;3</t>
  </si>
  <si>
    <t>3.27-3.76</t>
  </si>
  <si>
    <t>0~0.045</t>
  </si>
  <si>
    <t>1.02-3.54</t>
  </si>
  <si>
    <t>2~4</t>
  </si>
  <si>
    <t>6.51-6.68</t>
  </si>
  <si>
    <t>CN</t>
    <phoneticPr fontId="8" type="noConversion"/>
  </si>
  <si>
    <r>
      <t>Cement waste</t>
    </r>
    <r>
      <rPr>
        <vertAlign val="superscript"/>
        <sz val="11"/>
        <color theme="1"/>
        <rFont val="Times New Roman"/>
        <family val="1"/>
      </rPr>
      <t>9</t>
    </r>
    <phoneticPr fontId="8" type="noConversion"/>
  </si>
  <si>
    <t>Waste concrete</t>
    <phoneticPr fontId="8" type="noConversion"/>
  </si>
  <si>
    <t>Landfill and stacking</t>
    <phoneticPr fontId="8" type="noConversion"/>
  </si>
  <si>
    <t>Road base and fillback</t>
    <phoneticPr fontId="8" type="noConversion"/>
  </si>
  <si>
    <t>Cement klin dust</t>
    <phoneticPr fontId="8" type="noConversion"/>
  </si>
  <si>
    <t>&lt;5</t>
    <phoneticPr fontId="44" type="noConversion"/>
  </si>
  <si>
    <t>&lt;10</t>
    <phoneticPr fontId="8" type="noConversion"/>
  </si>
  <si>
    <t>&lt;1</t>
    <phoneticPr fontId="8" type="noConversion"/>
  </si>
  <si>
    <t>&lt;5</t>
    <phoneticPr fontId="8" type="noConversion"/>
  </si>
  <si>
    <t>5~10</t>
    <phoneticPr fontId="44" type="noConversion"/>
  </si>
  <si>
    <t>10~30</t>
    <phoneticPr fontId="8" type="noConversion"/>
  </si>
  <si>
    <t>1~10</t>
    <phoneticPr fontId="8" type="noConversion"/>
  </si>
  <si>
    <t>11~20</t>
    <phoneticPr fontId="44" type="noConversion"/>
  </si>
  <si>
    <t>30~50</t>
    <phoneticPr fontId="8" type="noConversion"/>
  </si>
  <si>
    <t>21~32</t>
    <phoneticPr fontId="44" type="noConversion"/>
  </si>
  <si>
    <t>&gt;50</t>
    <phoneticPr fontId="8" type="noConversion"/>
  </si>
  <si>
    <t>&gt;30</t>
    <phoneticPr fontId="8" type="noConversion"/>
  </si>
  <si>
    <t>EU</t>
    <phoneticPr fontId="8" type="noConversion"/>
  </si>
  <si>
    <t>ROW</t>
    <phoneticPr fontId="8" type="noConversion"/>
  </si>
  <si>
    <t>References</t>
  </si>
  <si>
    <t>1.Liu, L. L., Wang, J. Y., Bing, L. F., et al.Analysis of carbon sink of steel slag in China.Chinese Journal of Applied Ecology,29(10):6. doi:10.13287/j.1001-9332.201810.015. 2018</t>
    <phoneticPr fontId="8" type="noConversion"/>
  </si>
  <si>
    <t xml:space="preserve">2.Xu, X. B., Cao, H. J. Research of physicochemical property of magnesium slag.China Nonferrous Metallurgy. doi: CNKI:SUN:YSYL.0.2016-05-024. 2016.
</t>
    <phoneticPr fontId="8" type="noConversion"/>
  </si>
  <si>
    <t>3.Zhang, X. R., Zhao, G. Y., Li, D. Y., Sun, Z. H. Experimental Study on Optimization of Phosphogypsum Plaster Mix Proportion for Backfill Strength.Mining and Metallurgical Engineering, 35(004):9-11. doi:10.3969/j.issn.0253-6099.2015.04.003. 2015.</t>
    <phoneticPr fontId="8" type="noConversion"/>
  </si>
  <si>
    <t>4.Bai, X. C., Jia, J. X. Engineering Classification for Fly-ash of Fossil Fuel Power Plan.Electric Power Survey &amp; Design, 118(10):1-3. doi:CNKI:SUN:DLKC.0.2018-10-001. 2018</t>
    <phoneticPr fontId="8" type="noConversion"/>
  </si>
  <si>
    <t>5.Jiang, J.,  Chen, M.,  Yan, Z., et al. Pb stabilization in fresh fly ash from municipal solid waste incinerator using accelerated carbonation technology. Journal of Hazardous Materials, 161(2-3):1046-1051. doi: 10.1016/j.jhazmat.2008.04.051. 2009</t>
    <phoneticPr fontId="8" type="noConversion"/>
  </si>
  <si>
    <t>6.He, P. J., Song, L. Q., Zhang, H. Characterization of waste incineration bottom ash and its beneficial use prospect. China Environmental Science,23(4):395-398. doi: 10.3321/j.issn:1000-6923.2003.04.014. 2003.</t>
    <phoneticPr fontId="8" type="noConversion"/>
  </si>
  <si>
    <t>7.Kaljuvee, T.,  Toom, M.,  Trikkel, A., et al. Reactivity of oil shale ashes in the binding of SO2. Journal of Thermal Analysis &amp; Calorimetry, 88(1):51-58. doi: 10.1007/s10973-006-8063-7. 2007.</t>
    <phoneticPr fontId="8" type="noConversion"/>
  </si>
  <si>
    <t>8.Shi, Y., Xue, C., Qiu, Y. P. Analysis and prospect of resource utilization of ash and slag from agroforestry biomass-fired power plants in China
,36(4). doi: CNKI:SUN:NHFZ.0.2019-02-002. 2014.</t>
    <phoneticPr fontId="8" type="noConversion"/>
  </si>
  <si>
    <t>9.Xi, F. et al. Substantial global carbon uptake by cement carbonation. Nature Geoscience 9, 880–883 (2016).</t>
    <phoneticPr fontId="8" type="noConversion"/>
  </si>
  <si>
    <t>10.Qin, J, Cui C, Cui X, et al. Recycling of lime mud and fly ash for fabrication of anorthite ceramic at low sintering temperature[J]. Ceramics International, 2015, 41: 5648-5655.</t>
    <phoneticPr fontId="8" type="noConversion"/>
  </si>
  <si>
    <t>11. Lin, Q., Wang, X. F., Cao, J. X.,Preparation of Nanosized Calcium Carbonate from Calcium Carbide Residue. Guizhou Chemical Industry,2006(03): 5-7.</t>
    <phoneticPr fontId="8" type="noConversion"/>
  </si>
  <si>
    <t>12.https://zrzy.hebei.gov.cn/heb/gongk/gkml/kjxx/kjfz/101578913389448.html</t>
    <phoneticPr fontId="8" type="noConversion"/>
  </si>
  <si>
    <t>Supplementary Data 20: Estimates of cement used for concrete and mortar by region</t>
    <phoneticPr fontId="8" type="noConversion"/>
  </si>
  <si>
    <t>The proportion of cement for concrete and mortar in China from field survey</t>
    <phoneticPr fontId="8" type="noConversion"/>
  </si>
  <si>
    <t>Cement for concrete</t>
    <phoneticPr fontId="8" type="noConversion"/>
  </si>
  <si>
    <t>Total average Cement for concrete</t>
    <phoneticPr fontId="8" type="noConversion"/>
  </si>
  <si>
    <t>Total average Cement for mortar</t>
    <phoneticPr fontId="8" type="noConversion"/>
  </si>
  <si>
    <t>Industrial</t>
    <phoneticPr fontId="7" type="noConversion"/>
  </si>
  <si>
    <t>Residential building</t>
    <phoneticPr fontId="7" type="noConversion"/>
  </si>
  <si>
    <t>Office building</t>
    <phoneticPr fontId="7" type="noConversion"/>
  </si>
  <si>
    <t>Commercial building</t>
    <phoneticPr fontId="7" type="noConversion"/>
  </si>
  <si>
    <t>Education, culture and research building</t>
    <phoneticPr fontId="7" type="noConversion"/>
  </si>
  <si>
    <t>Hospital</t>
    <phoneticPr fontId="7" type="noConversion"/>
  </si>
  <si>
    <t>Other house building</t>
    <phoneticPr fontId="7" type="noConversion"/>
  </si>
  <si>
    <t>Dam, power station, and dock</t>
    <phoneticPr fontId="8" type="noConversion"/>
  </si>
  <si>
    <r>
      <t>Railway, Road, tunnel</t>
    </r>
    <r>
      <rPr>
        <sz val="10"/>
        <color theme="1"/>
        <rFont val="宋体"/>
        <family val="3"/>
        <charset val="134"/>
      </rPr>
      <t>，</t>
    </r>
    <r>
      <rPr>
        <sz val="10"/>
        <color theme="1"/>
        <rFont val="Arial"/>
        <family val="2"/>
      </rPr>
      <t>and bridge</t>
    </r>
    <phoneticPr fontId="8" type="noConversion"/>
  </si>
  <si>
    <t xml:space="preserve">Other Civil Engineering </t>
    <phoneticPr fontId="8" type="noConversion"/>
  </si>
  <si>
    <t>Year Avearge Cement for concrete</t>
    <phoneticPr fontId="8" type="noConversion"/>
  </si>
  <si>
    <t>Min mortar</t>
    <phoneticPr fontId="8" type="noConversion"/>
  </si>
  <si>
    <t>Max  mortar</t>
    <phoneticPr fontId="8" type="noConversion"/>
  </si>
  <si>
    <t>Year Avearge Cement for mortar</t>
    <phoneticPr fontId="8" type="noConversion"/>
  </si>
  <si>
    <t>Mortar</t>
    <phoneticPr fontId="8" type="noConversion"/>
  </si>
  <si>
    <t>The proportion of cement for concrete and mortar in USA*</t>
    <phoneticPr fontId="8" type="noConversion"/>
  </si>
  <si>
    <t>Year Avearge Cement for concrete</t>
  </si>
  <si>
    <t>Year Avearge Cement for mortar</t>
  </si>
  <si>
    <t xml:space="preserve">*Data is derived from USGS (USGS. Cement Statistics and Information. ttp://minerals.usgs.gov/minerals/pubs/commodity/cement/index.html) </t>
    <phoneticPr fontId="8" type="noConversion"/>
  </si>
  <si>
    <t>The proportion of cement for concrete and mortar in Europe**</t>
    <phoneticPr fontId="8" type="noConversion"/>
  </si>
  <si>
    <t>2003***</t>
    <phoneticPr fontId="8" type="noConversion"/>
  </si>
  <si>
    <t>2004***</t>
    <phoneticPr fontId="8" type="noConversion"/>
  </si>
  <si>
    <t>2005***</t>
    <phoneticPr fontId="8" type="noConversion"/>
  </si>
  <si>
    <t>Max percent of concrete cement</t>
    <phoneticPr fontId="8" type="noConversion"/>
  </si>
  <si>
    <t>Min percent of concrete cement</t>
    <phoneticPr fontId="8" type="noConversion"/>
  </si>
  <si>
    <t>Max percent of moratr cement</t>
    <phoneticPr fontId="8" type="noConversion"/>
  </si>
  <si>
    <t>Min percent of cmortar cement</t>
    <phoneticPr fontId="8" type="noConversion"/>
  </si>
  <si>
    <t>Average percent of concrete cement</t>
    <phoneticPr fontId="8" type="noConversion"/>
  </si>
  <si>
    <t>Average percent mortar cement</t>
    <phoneticPr fontId="8" type="noConversion"/>
  </si>
  <si>
    <t>Total cememnt Consumption (millions of tons)*</t>
    <phoneticPr fontId="8" type="noConversion"/>
  </si>
  <si>
    <t>Total Concrete production (millions of m3) **</t>
    <phoneticPr fontId="8" type="noConversion"/>
  </si>
  <si>
    <t>Average cement content in ERMCO(kg/m3)</t>
    <phoneticPr fontId="8" type="noConversion"/>
  </si>
  <si>
    <t>Cement for concrete in ERMCO (millions of tons)***</t>
    <phoneticPr fontId="8" type="noConversion"/>
  </si>
  <si>
    <t>Cement for concrete in ERMCO percentage</t>
    <phoneticPr fontId="8" type="noConversion"/>
  </si>
  <si>
    <t>Cement for mortar in ERMCO (millions of tons)</t>
    <phoneticPr fontId="8" type="noConversion"/>
  </si>
  <si>
    <t>Cement for mortar in ERMCO percentage</t>
    <phoneticPr fontId="8" type="noConversion"/>
  </si>
  <si>
    <t>** Data is from ERMCO European Ready-Mixed Concrete Industry Statistics 2003-2013.</t>
    <phoneticPr fontId="8" type="noConversion"/>
  </si>
  <si>
    <t>*** Site mixed and precast included.</t>
    <phoneticPr fontId="8" type="noConversion"/>
  </si>
  <si>
    <t xml:space="preserve">*** Cement for concrete in ERMCO percentage in 2003,2004, and 2005 are derived from "total ready mix concrete" + "concrete product development" - "pumped concrete product development". </t>
    <phoneticPr fontId="8" type="noConversion"/>
  </si>
  <si>
    <t>The proportion of cement for concrete and mortar in rest of world****</t>
    <phoneticPr fontId="8" type="noConversion"/>
  </si>
  <si>
    <t xml:space="preserve">**** The percentage of cement for concrete and mortar in rest of world refer to situations of Europe. </t>
    <phoneticPr fontId="8" type="noConversion"/>
  </si>
  <si>
    <t>The proportion of cement used for concrete and mortar in four world countries/regions*****</t>
    <phoneticPr fontId="8" type="noConversion"/>
  </si>
  <si>
    <t>Countries and regions</t>
  </si>
  <si>
    <t>Cement for concrete (Average)</t>
    <phoneticPr fontId="8" type="noConversion"/>
  </si>
  <si>
    <t>Cement for mortar (Average)</t>
    <phoneticPr fontId="8" type="noConversion"/>
  </si>
  <si>
    <t>Cement loss in construction (Average)*****</t>
    <phoneticPr fontId="8" type="noConversion"/>
  </si>
  <si>
    <t>Cement for concrete (Max)</t>
    <phoneticPr fontId="8" type="noConversion"/>
  </si>
  <si>
    <t>Cement for concrete (Min)</t>
    <phoneticPr fontId="8" type="noConversion"/>
  </si>
  <si>
    <t>Cement for mortar (Max)</t>
    <phoneticPr fontId="8" type="noConversion"/>
  </si>
  <si>
    <t>Cement for mortar (Min)</t>
    <phoneticPr fontId="8" type="noConversion"/>
  </si>
  <si>
    <r>
      <t xml:space="preserve">Cement loss in construction </t>
    </r>
    <r>
      <rPr>
        <sz val="10.5"/>
        <color rgb="FF000000"/>
        <rFont val="宋体"/>
        <family val="3"/>
        <charset val="134"/>
      </rPr>
      <t>（</t>
    </r>
    <r>
      <rPr>
        <sz val="10.5"/>
        <color rgb="FF000000"/>
        <rFont val="Arial"/>
        <family val="2"/>
      </rPr>
      <t>Max</t>
    </r>
    <r>
      <rPr>
        <sz val="10.5"/>
        <color rgb="FF000000"/>
        <rFont val="宋体"/>
        <family val="3"/>
        <charset val="134"/>
      </rPr>
      <t>）</t>
    </r>
    <phoneticPr fontId="8" type="noConversion"/>
  </si>
  <si>
    <r>
      <t xml:space="preserve">Cement loss in construction </t>
    </r>
    <r>
      <rPr>
        <sz val="10.5"/>
        <color rgb="FF000000"/>
        <rFont val="宋体"/>
        <family val="3"/>
        <charset val="134"/>
      </rPr>
      <t>（</t>
    </r>
    <r>
      <rPr>
        <sz val="10.5"/>
        <color rgb="FF000000"/>
        <rFont val="Arial"/>
        <family val="2"/>
      </rPr>
      <t>Min</t>
    </r>
    <r>
      <rPr>
        <sz val="10.5"/>
        <color rgb="FF000000"/>
        <rFont val="宋体"/>
        <family val="3"/>
        <charset val="134"/>
      </rPr>
      <t>）</t>
    </r>
    <phoneticPr fontId="8" type="noConversion"/>
  </si>
  <si>
    <t>United States</t>
    <phoneticPr fontId="8" type="noConversion"/>
  </si>
  <si>
    <t xml:space="preserve">Europe </t>
    <phoneticPr fontId="8" type="noConversion"/>
  </si>
  <si>
    <t>The rest of world</t>
    <phoneticPr fontId="8" type="noConversion"/>
  </si>
  <si>
    <t xml:space="preserve">***** It is about 1.5% (range from 1% to 3%) of total cement will be lost as waste in the construction stage </t>
    <phoneticPr fontId="8" type="noConversion"/>
  </si>
  <si>
    <t>Supplementary Data 21: Distribution of concrete by strength class and region</t>
    <phoneticPr fontId="8" type="noConversion"/>
  </si>
  <si>
    <t>country/region</t>
  </si>
  <si>
    <t>strength</t>
  </si>
  <si>
    <t>Distribution Pattern</t>
    <phoneticPr fontId="8" type="noConversion"/>
  </si>
  <si>
    <t>a</t>
  </si>
  <si>
    <t>b</t>
  </si>
  <si>
    <t>max</t>
  </si>
  <si>
    <t>min</t>
  </si>
  <si>
    <r>
      <rPr>
        <sz val="11"/>
        <color theme="1"/>
        <rFont val="Times New Roman"/>
        <family val="1"/>
      </rPr>
      <t>≤</t>
    </r>
    <r>
      <rPr>
        <sz val="11"/>
        <color theme="1"/>
        <rFont val="Arial"/>
        <family val="2"/>
      </rPr>
      <t>C15 (%)</t>
    </r>
  </si>
  <si>
    <t>weibull</t>
  </si>
  <si>
    <t>C16-C23 (%)</t>
  </si>
  <si>
    <t>C23-C35 (%)</t>
  </si>
  <si>
    <t>&gt;C35 (%)</t>
  </si>
  <si>
    <t>Europe</t>
  </si>
  <si>
    <t>The strength class ditribution in USA*</t>
    <phoneticPr fontId="8" type="noConversion"/>
  </si>
  <si>
    <r>
      <rPr>
        <sz val="11"/>
        <color theme="1"/>
        <rFont val="宋体"/>
        <family val="2"/>
      </rPr>
      <t>≤</t>
    </r>
    <r>
      <rPr>
        <sz val="11"/>
        <color theme="1"/>
        <rFont val="Arial"/>
        <family val="2"/>
      </rPr>
      <t>C15 (%)</t>
    </r>
    <phoneticPr fontId="8" type="noConversion"/>
  </si>
  <si>
    <t>C16-C23 (%)</t>
    <phoneticPr fontId="8" type="noConversion"/>
  </si>
  <si>
    <t>C23-C35 (%)</t>
    <phoneticPr fontId="8" type="noConversion"/>
  </si>
  <si>
    <t>&gt;C35 (%)</t>
    <phoneticPr fontId="8" type="noConversion"/>
  </si>
  <si>
    <t>The strength class ditribution in China is from 1144 survey projects</t>
    <phoneticPr fontId="8" type="noConversion"/>
  </si>
  <si>
    <t>Survey data from 1144 projects from 1980 to 2012 in China</t>
    <phoneticPr fontId="8" type="noConversion"/>
  </si>
  <si>
    <t>Average</t>
    <phoneticPr fontId="8" type="noConversion"/>
  </si>
  <si>
    <t>STDEV</t>
  </si>
  <si>
    <r>
      <rPr>
        <sz val="11"/>
        <color theme="1"/>
        <rFont val="宋体"/>
        <family val="2"/>
      </rPr>
      <t>≤</t>
    </r>
    <r>
      <rPr>
        <sz val="11"/>
        <color theme="1"/>
        <rFont val="Arial"/>
        <family val="2"/>
      </rPr>
      <t>C15 (%)</t>
    </r>
  </si>
  <si>
    <t>The strength class ditribution in Europe*</t>
    <phoneticPr fontId="8" type="noConversion"/>
  </si>
  <si>
    <t>C23-C35(%)</t>
    <phoneticPr fontId="8" type="noConversion"/>
  </si>
  <si>
    <t>&gt;C35(%)</t>
    <phoneticPr fontId="8" type="noConversion"/>
  </si>
  <si>
    <t xml:space="preserve">The strength class ditribution in the rest of world </t>
    <phoneticPr fontId="8" type="noConversion"/>
  </si>
  <si>
    <t>The strength class ditribution in the rest of world refer to situation of Europe</t>
    <phoneticPr fontId="8" type="noConversion"/>
  </si>
  <si>
    <t>* ERMCO. (European Ready Mixed Concrete Organization) Ready-Mixed Concrete Industry Statistics 2001-2013, Available at (http://www.ermco.eu).</t>
    <phoneticPr fontId="8" type="noConversion"/>
  </si>
  <si>
    <t xml:space="preserve"> The Concrete Production by strength class Strength reported by the ERMCO. (European Ready Mixed Concrete Organization) (%)*</t>
    <phoneticPr fontId="8" type="noConversion"/>
  </si>
  <si>
    <r>
      <rPr>
        <sz val="11"/>
        <color theme="1"/>
        <rFont val="宋体"/>
        <family val="3"/>
        <charset val="134"/>
      </rPr>
      <t>≤</t>
    </r>
    <r>
      <rPr>
        <sz val="11"/>
        <color theme="1"/>
        <rFont val="Arial"/>
        <family val="2"/>
      </rPr>
      <t>C15</t>
    </r>
    <phoneticPr fontId="8" type="noConversion"/>
  </si>
  <si>
    <t>C16-C23</t>
    <phoneticPr fontId="8" type="noConversion"/>
  </si>
  <si>
    <t>C24-C35</t>
    <phoneticPr fontId="8" type="noConversion"/>
  </si>
  <si>
    <t>&gt;C35</t>
    <phoneticPr fontId="8" type="noConversion"/>
  </si>
  <si>
    <t>Country</t>
    <phoneticPr fontId="8" type="noConversion"/>
  </si>
  <si>
    <t>Austria</t>
  </si>
  <si>
    <t>Belgium</t>
  </si>
  <si>
    <t>Czech Republic</t>
    <phoneticPr fontId="8" type="noConversion"/>
  </si>
  <si>
    <t xml:space="preserve"> </t>
  </si>
  <si>
    <t>Denmark</t>
  </si>
  <si>
    <t>Finland</t>
  </si>
  <si>
    <t>France</t>
  </si>
  <si>
    <t>Germany</t>
  </si>
  <si>
    <t>Greece</t>
    <phoneticPr fontId="8" type="noConversion"/>
  </si>
  <si>
    <t>Ireland</t>
  </si>
  <si>
    <t>Italy</t>
  </si>
  <si>
    <t>Netherlands</t>
  </si>
  <si>
    <t>Poland</t>
  </si>
  <si>
    <t>Portugal</t>
  </si>
  <si>
    <t>Slovakia</t>
  </si>
  <si>
    <t>Spain</t>
  </si>
  <si>
    <t>Sweden</t>
  </si>
  <si>
    <t>-</t>
  </si>
  <si>
    <t>United Kingdom</t>
    <phoneticPr fontId="8" type="noConversion"/>
  </si>
  <si>
    <t>Average EU</t>
    <phoneticPr fontId="8" type="noConversion"/>
  </si>
  <si>
    <t>Israel</t>
  </si>
  <si>
    <t>Norway</t>
  </si>
  <si>
    <t>Switzerland</t>
  </si>
  <si>
    <t>Turkey</t>
  </si>
  <si>
    <t>Average ERMCO</t>
    <phoneticPr fontId="8" type="noConversion"/>
  </si>
  <si>
    <t>Russia</t>
  </si>
  <si>
    <t>The strength class ditribution of different utilization category from 1144 survey projects in China</t>
    <phoneticPr fontId="8" type="noConversion"/>
  </si>
  <si>
    <t>Industrial Buildings</t>
  </si>
  <si>
    <t>Strength class</t>
    <phoneticPr fontId="8" type="noConversion"/>
  </si>
  <si>
    <t>&gt;C35</t>
  </si>
  <si>
    <t>C23-C35</t>
  </si>
  <si>
    <t>C16-C22</t>
  </si>
  <si>
    <r>
      <rPr>
        <sz val="11"/>
        <color theme="1"/>
        <rFont val="宋体"/>
        <family val="2"/>
      </rPr>
      <t>≤</t>
    </r>
    <r>
      <rPr>
        <sz val="11"/>
        <color theme="1"/>
        <rFont val="Arial"/>
        <family val="2"/>
      </rPr>
      <t>C15</t>
    </r>
  </si>
  <si>
    <t>Residential Buildings</t>
  </si>
  <si>
    <t>Office Buildings</t>
    <phoneticPr fontId="8" type="noConversion"/>
  </si>
  <si>
    <t>Education, culture and research building</t>
  </si>
  <si>
    <t>Hospital</t>
    <phoneticPr fontId="8" type="noConversion"/>
  </si>
  <si>
    <t>Commercial Buildings</t>
    <phoneticPr fontId="8" type="noConversion"/>
  </si>
  <si>
    <t>Other house Buildings</t>
    <phoneticPr fontId="8" type="noConversion"/>
  </si>
  <si>
    <t>Dam, power station, dock and infrastructure</t>
    <phoneticPr fontId="8" type="noConversion"/>
  </si>
  <si>
    <t>Railway, Road, tunnel, and bridge</t>
    <phoneticPr fontId="8" type="noConversion"/>
  </si>
  <si>
    <t xml:space="preserve">Other Civil Engineering </t>
  </si>
  <si>
    <t>Number of test samples**</t>
    <phoneticPr fontId="8" type="noConversion"/>
  </si>
  <si>
    <t>mean</t>
    <phoneticPr fontId="8" type="noConversion"/>
  </si>
  <si>
    <t>max</t>
    <phoneticPr fontId="8" type="noConversion"/>
  </si>
  <si>
    <t>min</t>
    <phoneticPr fontId="8" type="noConversion"/>
  </si>
  <si>
    <t>Percentage of CaO converted to CaCO3</t>
    <phoneticPr fontId="8" type="noConversion"/>
  </si>
  <si>
    <t>* The Proportion of CaO converted to CaCO3 measurement for cement moratr in other regions refer to Chinese situation for lack of data in other countries.</t>
    <phoneticPr fontId="8" type="noConversion"/>
  </si>
  <si>
    <r>
      <t>** We test proportion of CaO converted to CaCO3 measurement for cement moratr using the X</t>
    </r>
    <r>
      <rPr>
        <sz val="10"/>
        <color theme="1"/>
        <rFont val="宋体"/>
        <family val="2"/>
      </rPr>
      <t>‐</t>
    </r>
    <r>
      <rPr>
        <sz val="10"/>
        <color theme="1"/>
        <rFont val="Arial"/>
        <family val="2"/>
      </rPr>
      <t>Ray Fluorescence Spectrometry and HF infrared absorption C/S instrument</t>
    </r>
    <phoneticPr fontId="8" type="noConversion"/>
  </si>
  <si>
    <t>Supplementary Data 22: Exposure times of cement materials in service life by region</t>
    <phoneticPr fontId="8" type="noConversion"/>
  </si>
  <si>
    <r>
      <t xml:space="preserve">The average service life in different countries and world regions </t>
    </r>
    <r>
      <rPr>
        <sz val="10.5"/>
        <color theme="1"/>
        <rFont val="宋体"/>
        <family val="3"/>
        <charset val="134"/>
      </rPr>
      <t>（</t>
    </r>
    <r>
      <rPr>
        <sz val="10.5"/>
        <color theme="1"/>
        <rFont val="Arial"/>
        <family val="2"/>
      </rPr>
      <t>t</t>
    </r>
    <r>
      <rPr>
        <vertAlign val="subscript"/>
        <sz val="10.5"/>
        <color theme="1"/>
        <rFont val="Arial"/>
        <family val="2"/>
      </rPr>
      <t>l</t>
    </r>
    <r>
      <rPr>
        <sz val="10.5"/>
        <color theme="1"/>
        <rFont val="宋体"/>
        <family val="3"/>
        <charset val="134"/>
      </rPr>
      <t>）</t>
    </r>
    <phoneticPr fontId="8" type="noConversion"/>
  </si>
  <si>
    <t>average service life (year)</t>
    <phoneticPr fontId="8" type="noConversion"/>
  </si>
  <si>
    <t>Max service life (year)</t>
    <phoneticPr fontId="8" type="noConversion"/>
  </si>
  <si>
    <t>Min service life (year)</t>
    <phoneticPr fontId="8" type="noConversion"/>
  </si>
  <si>
    <t>Data sources</t>
    <phoneticPr fontId="8" type="noConversion"/>
  </si>
  <si>
    <t>Field survey</t>
    <phoneticPr fontId="8" type="noConversion"/>
  </si>
  <si>
    <t>Europe*</t>
    <phoneticPr fontId="8" type="noConversion"/>
  </si>
  <si>
    <t>from ref. 1) and 2).</t>
    <phoneticPr fontId="8" type="noConversion"/>
  </si>
  <si>
    <t xml:space="preserve"> USA**</t>
    <phoneticPr fontId="8" type="noConversion"/>
  </si>
  <si>
    <t>derived from 3)</t>
    <phoneticPr fontId="8" type="noConversion"/>
  </si>
  <si>
    <t>The rest of world***</t>
    <phoneticPr fontId="8" type="noConversion"/>
  </si>
  <si>
    <t>derived from ref.4)</t>
    <phoneticPr fontId="8" type="noConversion"/>
  </si>
  <si>
    <t>*Reference: 1)Pommer, K., Pade, C., Institut, D. T. &amp; Centre, N. I. Guidelines: Uptake of Carbon Dioxide in the Life Cycle Inventory of Concrete.  (Nordic Innovation Centre, 2006). 2) Mequignon, M., Ait Haddou, H., Thellier, F. &amp; Bonhomme, M. Greenhouse gases and building lifetimes. Building and Environment 68, 77-86, doi:http://dx.doi.org/10.1016/j.buildenv.2013.05.017 (2013).</t>
    <phoneticPr fontId="8" type="noConversion"/>
  </si>
  <si>
    <r>
      <t>**3) Kapur, A., Keoleian, G., Kendall, A. &amp; Kesler, S. E. Dynamic Modeling of In</t>
    </r>
    <r>
      <rPr>
        <sz val="11"/>
        <color theme="1"/>
        <rFont val="宋体"/>
        <family val="2"/>
      </rPr>
      <t>‐</t>
    </r>
    <r>
      <rPr>
        <sz val="11"/>
        <color theme="1"/>
        <rFont val="Arial"/>
        <family val="2"/>
      </rPr>
      <t>Use Cement Stocks in the United States. Journal of Industrial Ecology 12, 539-556 (2008).</t>
    </r>
    <phoneticPr fontId="8" type="noConversion"/>
  </si>
  <si>
    <t>*** 4) Yang, K.-H., Seo, E.-A. &amp; Tae, S.-H. Carbonation and CO2 uptake of concrete. Environmental Impact Assessment Review 46, 43-52, doi:http://dx.doi.org/10.1016/j.eiar.2014.01.004 (2014).</t>
    <phoneticPr fontId="8" type="noConversion"/>
  </si>
  <si>
    <t>The building service life survey in China</t>
    <phoneticPr fontId="8" type="noConversion"/>
  </si>
  <si>
    <t>Number of survey projects</t>
    <phoneticPr fontId="8" type="noConversion"/>
  </si>
  <si>
    <t>Building service life</t>
    <phoneticPr fontId="8" type="noConversion"/>
  </si>
  <si>
    <t>average exposure time in demolition and crushing stage (year)</t>
    <phoneticPr fontId="8" type="noConversion"/>
  </si>
  <si>
    <t>refer to Europe</t>
    <phoneticPr fontId="8" type="noConversion"/>
  </si>
  <si>
    <t xml:space="preserve">The rest of world </t>
    <phoneticPr fontId="8" type="noConversion"/>
  </si>
  <si>
    <t>refer to China</t>
    <phoneticPr fontId="8" type="noConversion"/>
  </si>
  <si>
    <t>The exposure time survey in demolition and crushing stage in China</t>
    <phoneticPr fontId="8" type="noConversion"/>
  </si>
  <si>
    <t>Exposure time in demolition and crushing stage</t>
    <phoneticPr fontId="8" type="noConversion"/>
  </si>
  <si>
    <t>Supplementary Data 25: Categories of mortar use and their proportions as surveyed in China</t>
    <phoneticPr fontId="8" type="noConversion"/>
  </si>
  <si>
    <t>The cement mortar utilization category and percentage in USA, Europe, and rest of wolrd refer to Chinese situation.</t>
    <phoneticPr fontId="8" type="noConversion"/>
  </si>
  <si>
    <t>The cement mortar utilization category and proportion survey data in China</t>
    <phoneticPr fontId="8" type="noConversion"/>
  </si>
  <si>
    <t>Number of surveyed projects</t>
    <phoneticPr fontId="8" type="noConversion"/>
  </si>
  <si>
    <t xml:space="preserve">Rendering, plastering, and decorating </t>
  </si>
  <si>
    <t xml:space="preserve">Masonry </t>
  </si>
  <si>
    <t xml:space="preserve">Maintenance and repairing </t>
  </si>
  <si>
    <t>mortar utilization</t>
  </si>
  <si>
    <t>distribution</t>
  </si>
  <si>
    <t xml:space="preserve">Rendering, plastering and decorating </t>
    <phoneticPr fontId="8" type="noConversion"/>
  </si>
  <si>
    <t>Masonry</t>
  </si>
  <si>
    <t>Maintenance and repairing</t>
  </si>
  <si>
    <t xml:space="preserve">Rendering, plastering and decorating </t>
  </si>
  <si>
    <t>* The parameters estimation for proportion of different mortar utilizations in other regions refer to Chinese situation for lack of data in other countries.</t>
    <phoneticPr fontId="8" type="noConversion"/>
  </si>
  <si>
    <t>Sample No.</t>
    <phoneticPr fontId="8" type="noConversion"/>
  </si>
  <si>
    <t>Masonry</t>
    <phoneticPr fontId="8" type="noConversion"/>
  </si>
  <si>
    <t>Maintenance and repairing</t>
    <phoneticPr fontId="8" type="noConversion"/>
  </si>
  <si>
    <t>Supplementary Data 27: Content of CaO and MgO of Alkaline solid wastes by region</t>
    <phoneticPr fontId="8" type="noConversion"/>
  </si>
  <si>
    <t>Blast furnace slag</t>
    <phoneticPr fontId="8" type="noConversion"/>
  </si>
  <si>
    <t>Global</t>
    <phoneticPr fontId="8" type="noConversion"/>
  </si>
  <si>
    <t>EU&amp;UK</t>
    <phoneticPr fontId="8" type="noConversion"/>
  </si>
  <si>
    <t>%</t>
    <phoneticPr fontId="8" type="noConversion"/>
  </si>
  <si>
    <t>CaO</t>
  </si>
  <si>
    <t>SiO2</t>
  </si>
  <si>
    <t>Al2O3</t>
  </si>
  <si>
    <t>Fe2O3</t>
  </si>
  <si>
    <t>na</t>
    <phoneticPr fontId="8" type="noConversion"/>
  </si>
  <si>
    <t>MgO</t>
  </si>
  <si>
    <t>Steel slag</t>
    <phoneticPr fontId="8" type="noConversion"/>
  </si>
  <si>
    <t>Na2O</t>
    <phoneticPr fontId="8" type="noConversion"/>
  </si>
  <si>
    <t>Calcium carbide slag</t>
    <phoneticPr fontId="8" type="noConversion"/>
  </si>
  <si>
    <t>SO3</t>
    <phoneticPr fontId="8" type="noConversion"/>
  </si>
  <si>
    <t>CaO*</t>
    <phoneticPr fontId="8" type="noConversion"/>
  </si>
  <si>
    <t>NaOH</t>
    <phoneticPr fontId="8" type="noConversion"/>
  </si>
  <si>
    <t>Coal combustion ash</t>
    <phoneticPr fontId="8" type="noConversion"/>
  </si>
  <si>
    <t>K2O</t>
    <phoneticPr fontId="8" type="noConversion"/>
  </si>
  <si>
    <t>Municipal solid waste incineration fly ash</t>
    <phoneticPr fontId="8" type="noConversion"/>
  </si>
  <si>
    <t>CaO</t>
    <phoneticPr fontId="8" type="noConversion"/>
  </si>
  <si>
    <t>Municipal solid waste incineration bottom ash</t>
    <phoneticPr fontId="8" type="noConversion"/>
  </si>
  <si>
    <t xml:space="preserve">Wood and woody biomass burning ash
</t>
    <phoneticPr fontId="8" type="noConversion"/>
  </si>
  <si>
    <t>SO3</t>
  </si>
  <si>
    <t>Na2O</t>
  </si>
  <si>
    <t>K2O</t>
  </si>
  <si>
    <t xml:space="preserve">Agriculture residue burning ash
</t>
    <phoneticPr fontId="8" type="noConversion"/>
  </si>
  <si>
    <t xml:space="preserve">Biomass power plant ash
</t>
    <phoneticPr fontId="8" type="noConversion"/>
  </si>
  <si>
    <t xml:space="preserve">Oil shale ash
</t>
    <phoneticPr fontId="8" type="noConversion"/>
  </si>
  <si>
    <t>Estonia</t>
    <phoneticPr fontId="8" type="noConversion"/>
  </si>
  <si>
    <t xml:space="preserve">Lime kiln dust
</t>
    <phoneticPr fontId="8" type="noConversion"/>
  </si>
  <si>
    <t xml:space="preserve">Cement kiln dust
</t>
    <phoneticPr fontId="8" type="noConversion"/>
  </si>
  <si>
    <t xml:space="preserve">Cement waste
</t>
    <phoneticPr fontId="8" type="noConversion"/>
  </si>
  <si>
    <t>Supplementary Data 24: Waste concrete particle size distribution sruvey in China</t>
    <phoneticPr fontId="8" type="noConversion"/>
  </si>
  <si>
    <t>Pictures for waste concrete particle size distribution survey in China</t>
    <phoneticPr fontId="8" type="noConversion"/>
  </si>
  <si>
    <t>Demolished and crushed concrete treatment</t>
  </si>
  <si>
    <t xml:space="preserve">Particle size grading </t>
  </si>
  <si>
    <t>Distribution pattern</t>
    <phoneticPr fontId="8" type="noConversion"/>
  </si>
  <si>
    <t>Relation</t>
    <phoneticPr fontId="8" type="noConversion"/>
  </si>
  <si>
    <t>RCA for new cement concrete</t>
    <phoneticPr fontId="8" type="noConversion"/>
  </si>
  <si>
    <t>&lt;5mm</t>
  </si>
  <si>
    <t>Uniform</t>
  </si>
  <si>
    <t>"&lt;5mm"+"5-10mm"+"10-20mm"+"20-32mm" = 100%</t>
    <phoneticPr fontId="8" type="noConversion"/>
  </si>
  <si>
    <t>5-10mm</t>
  </si>
  <si>
    <t>11-20mm</t>
  </si>
  <si>
    <t>21-32mm</t>
  </si>
  <si>
    <t>RCA for Road base materials and others</t>
    <phoneticPr fontId="8" type="noConversion"/>
  </si>
  <si>
    <t>&lt;1mm</t>
  </si>
  <si>
    <t>"&lt;1mm"+"1-10mm"+"10-30mm"+"&gt;30mm" = 100%</t>
    <phoneticPr fontId="8" type="noConversion"/>
  </si>
  <si>
    <t>1-10mm</t>
  </si>
  <si>
    <t>10-30mm</t>
  </si>
  <si>
    <t>&gt;30mm</t>
  </si>
  <si>
    <t xml:space="preserve">Landfill and Stacking </t>
    <phoneticPr fontId="8" type="noConversion"/>
  </si>
  <si>
    <t>&lt;10mm</t>
    <phoneticPr fontId="8" type="noConversion"/>
  </si>
  <si>
    <t>"&lt;10mm"+"10-30mm"+"30-50mm"+"&gt;50mm" = 100%</t>
    <phoneticPr fontId="8" type="noConversion"/>
  </si>
  <si>
    <t>10-30mm</t>
    <phoneticPr fontId="8" type="noConversion"/>
  </si>
  <si>
    <t>30-50mm</t>
    <phoneticPr fontId="8" type="noConversion"/>
  </si>
  <si>
    <t>&gt;50mm</t>
    <phoneticPr fontId="8" type="noConversion"/>
  </si>
  <si>
    <t>RCA for bituminous concrete*</t>
    <phoneticPr fontId="8" type="noConversion"/>
  </si>
  <si>
    <t>*RCA for bituminous concrete refer to the situation of RCA for new cement concrete</t>
    <phoneticPr fontId="8" type="noConversion"/>
  </si>
  <si>
    <t>stone screen</t>
    <phoneticPr fontId="8" type="noConversion"/>
  </si>
  <si>
    <t>Particle size distribution</t>
    <phoneticPr fontId="8" type="noConversion"/>
  </si>
  <si>
    <t>Field survey test</t>
    <phoneticPr fontId="8" type="noConversion"/>
  </si>
  <si>
    <t>The proportion survey of Recycled Concrete for new aggeragate in China</t>
    <phoneticPr fontId="8" type="noConversion"/>
  </si>
  <si>
    <t>Project number</t>
    <phoneticPr fontId="8" type="noConversion"/>
  </si>
  <si>
    <t>Particle size</t>
    <phoneticPr fontId="8" type="noConversion"/>
  </si>
  <si>
    <t>RCA for new concrete</t>
  </si>
  <si>
    <t>10-20mm</t>
  </si>
  <si>
    <t>20-40mm</t>
  </si>
  <si>
    <t>The survey proportion waste Concrete for landfill and dump in China</t>
    <phoneticPr fontId="8" type="noConversion"/>
  </si>
  <si>
    <t>&lt;10mm</t>
  </si>
  <si>
    <t>30-50mm</t>
  </si>
  <si>
    <t>&gt;50mm</t>
  </si>
  <si>
    <t>The survey proportion of Recycled Concrete for roadbase and backfills in China</t>
    <phoneticPr fontId="8" type="noConversion"/>
  </si>
  <si>
    <t>RCA for Road base materials and others</t>
  </si>
  <si>
    <t>Particle size distribution percentage in Europe*</t>
    <phoneticPr fontId="8" type="noConversion"/>
  </si>
  <si>
    <t>Distribution type</t>
    <phoneticPr fontId="8" type="noConversion"/>
  </si>
  <si>
    <t>RCA for new concrete</t>
    <phoneticPr fontId="8" type="noConversion"/>
  </si>
  <si>
    <t>Uniform</t>
    <phoneticPr fontId="8" type="noConversion"/>
  </si>
  <si>
    <t>20-40mm</t>
    <phoneticPr fontId="8" type="noConversion"/>
  </si>
  <si>
    <t xml:space="preserve">Landfill and Stacking </t>
  </si>
  <si>
    <t>RCA for bituminous concrete</t>
    <phoneticPr fontId="8" type="noConversion"/>
  </si>
  <si>
    <t>The amount of Recycled Concrete for new aggeragate in Nordic countries**</t>
    <phoneticPr fontId="8" type="noConversion"/>
  </si>
  <si>
    <t>&lt; 5 mm</t>
    <phoneticPr fontId="8" type="noConversion"/>
  </si>
  <si>
    <t>5 - 10 mm</t>
    <phoneticPr fontId="8" type="noConversion"/>
  </si>
  <si>
    <t>10 - 20 mm</t>
    <phoneticPr fontId="8" type="noConversion"/>
  </si>
  <si>
    <t>20-40 mm</t>
    <phoneticPr fontId="8" type="noConversion"/>
  </si>
  <si>
    <t>Sum</t>
    <phoneticPr fontId="8" type="noConversion"/>
  </si>
  <si>
    <t>Norway (ton)</t>
    <phoneticPr fontId="8" type="noConversion"/>
  </si>
  <si>
    <t>Denmark (ton)</t>
    <phoneticPr fontId="8" type="noConversion"/>
  </si>
  <si>
    <t>Sweden (ton)</t>
    <phoneticPr fontId="8" type="noConversion"/>
  </si>
  <si>
    <t>Iceland (ton)</t>
    <phoneticPr fontId="8" type="noConversion"/>
  </si>
  <si>
    <t>Sum (ton)</t>
    <phoneticPr fontId="8" type="noConversion"/>
  </si>
  <si>
    <t>The proportion  of Recycled Concrete for new aggeragate in Nordic countries**</t>
    <phoneticPr fontId="8" type="noConversion"/>
  </si>
  <si>
    <t>Denmark</t>
    <phoneticPr fontId="8" type="noConversion"/>
  </si>
  <si>
    <t>Sweden</t>
    <phoneticPr fontId="8" type="noConversion"/>
  </si>
  <si>
    <t>Iceland</t>
  </si>
  <si>
    <t>Aacerage</t>
    <phoneticPr fontId="8" type="noConversion"/>
  </si>
  <si>
    <t>The amount of Recycled Concrete for roadbase and backfills in Nordic countries**</t>
    <phoneticPr fontId="8" type="noConversion"/>
  </si>
  <si>
    <t>&lt; 1 mm</t>
  </si>
  <si>
    <t>1 - 10 mm</t>
  </si>
  <si>
    <t>10 - 30 mm</t>
  </si>
  <si>
    <t>&gt; 30 mm</t>
  </si>
  <si>
    <t>The proportion of Recycled Concrete for roadbase and backfills in Nordic countries**</t>
    <phoneticPr fontId="8" type="noConversion"/>
  </si>
  <si>
    <t>&lt; 1 mm</t>
    <phoneticPr fontId="8" type="noConversion"/>
  </si>
  <si>
    <t>1 - 10 mm</t>
    <phoneticPr fontId="8" type="noConversion"/>
  </si>
  <si>
    <t>10 - 30 mm</t>
    <phoneticPr fontId="8" type="noConversion"/>
  </si>
  <si>
    <t>The proportion of Particle distribution for Landfill in Europe***</t>
    <phoneticPr fontId="8" type="noConversion"/>
  </si>
  <si>
    <t xml:space="preserve">* We use the waste concrete particle size and proportion in Nordic countries for European countries' situation. </t>
    <phoneticPr fontId="8" type="noConversion"/>
  </si>
  <si>
    <t>** Refer to : 1)Pade, C. &amp; Guimaraes, M. The CO2 uptake of concrete in a 100 year perspective. Cement and concrete research 37, 1348-1356 (2007).and 2) Engelsen, C. J., Mehus, J., Pade, C. &amp; Sæther, D. H. Carbon dioxide uptake in demolished and crushed concrete. Norwegian Building Research Institute, www. byggforsk. no, ISBN, 82-536 (2005).</t>
    <phoneticPr fontId="8" type="noConversion"/>
  </si>
  <si>
    <t>*** The estimated particle distribution for landfill is refer to Chinese survey data.</t>
    <phoneticPr fontId="8" type="noConversion"/>
  </si>
  <si>
    <t>Particle size distribution percentage in USA</t>
    <phoneticPr fontId="44" type="noConversion"/>
  </si>
  <si>
    <t>Mean</t>
    <phoneticPr fontId="44" type="noConversion"/>
  </si>
  <si>
    <t>Max</t>
    <phoneticPr fontId="44" type="noConversion"/>
  </si>
  <si>
    <t>Min</t>
    <phoneticPr fontId="44" type="noConversion"/>
  </si>
  <si>
    <t>Distribution type</t>
    <phoneticPr fontId="44" type="noConversion"/>
  </si>
  <si>
    <t>Relation</t>
    <phoneticPr fontId="44" type="noConversion"/>
  </si>
  <si>
    <t>RCA for new concrete*</t>
    <phoneticPr fontId="44" type="noConversion"/>
  </si>
  <si>
    <t>Uniform</t>
    <phoneticPr fontId="44" type="noConversion"/>
  </si>
  <si>
    <t>"&lt;5mm"+"5-10mm"+"10-20mm"+"20-32mm" = 100%</t>
    <phoneticPr fontId="44" type="noConversion"/>
  </si>
  <si>
    <t>RCA for Road base materials and others*</t>
    <phoneticPr fontId="44" type="noConversion"/>
  </si>
  <si>
    <t>"&lt;1mm"+"1-10mm"+"10-30mm"+"&gt;30mm" = 100%</t>
    <phoneticPr fontId="44" type="noConversion"/>
  </si>
  <si>
    <t>Landfill and Stacking **</t>
    <phoneticPr fontId="44" type="noConversion"/>
  </si>
  <si>
    <t>&lt;10mm</t>
    <phoneticPr fontId="44" type="noConversion"/>
  </si>
  <si>
    <t>"&lt;10mm"+"10-30mm"+"30-50mm"+"&gt;50mm" = 100%</t>
    <phoneticPr fontId="44" type="noConversion"/>
  </si>
  <si>
    <t>10-30mm</t>
    <phoneticPr fontId="44" type="noConversion"/>
  </si>
  <si>
    <t>30-50mm</t>
    <phoneticPr fontId="44" type="noConversion"/>
  </si>
  <si>
    <t>&gt;50mm</t>
    <phoneticPr fontId="44" type="noConversion"/>
  </si>
  <si>
    <t>RCA for bituminous concrete</t>
  </si>
  <si>
    <t>* Refer to European situation</t>
    <phoneticPr fontId="44" type="noConversion"/>
  </si>
  <si>
    <t>** Refer to Chinese situation</t>
    <phoneticPr fontId="44" type="noConversion"/>
  </si>
  <si>
    <t>Particle size distribution percentage in other countries*</t>
    <phoneticPr fontId="8" type="noConversion"/>
  </si>
  <si>
    <t>Landfill and Stacking **</t>
    <phoneticPr fontId="8" type="noConversion"/>
  </si>
  <si>
    <t>The field survey data from recycled concrete plants in Japan***</t>
    <phoneticPr fontId="8" type="noConversion"/>
  </si>
  <si>
    <t>Diameter of concrete rubbles</t>
    <phoneticPr fontId="8" type="noConversion"/>
  </si>
  <si>
    <t>40mm</t>
    <phoneticPr fontId="8" type="noConversion"/>
  </si>
  <si>
    <t>20mm</t>
    <phoneticPr fontId="8" type="noConversion"/>
  </si>
  <si>
    <t>5mm</t>
    <phoneticPr fontId="8" type="noConversion"/>
  </si>
  <si>
    <t>2mm</t>
    <phoneticPr fontId="8" type="noConversion"/>
  </si>
  <si>
    <t>0.5mm</t>
    <phoneticPr fontId="8" type="noConversion"/>
  </si>
  <si>
    <t xml:space="preserve">Accumalted sieve pass rate </t>
    <phoneticPr fontId="8" type="noConversion"/>
  </si>
  <si>
    <t>&lt;5mm</t>
    <phoneticPr fontId="8" type="noConversion"/>
  </si>
  <si>
    <t>5-10mm</t>
    <phoneticPr fontId="8" type="noConversion"/>
  </si>
  <si>
    <t>10-20mm</t>
    <phoneticPr fontId="8" type="noConversion"/>
  </si>
  <si>
    <t xml:space="preserve">* The crushed concrete particle size distribution situations in other countries are estimated based on Japan and Korea. </t>
  </si>
  <si>
    <t>** Refer to Chinese situation</t>
    <phoneticPr fontId="8" type="noConversion"/>
  </si>
  <si>
    <t>*** Dereived from Kikuchi, T. &amp; Kuroda, Y. Carbon Dioxide Uptake in Demolished and Crushed Concrete. Journal of Advanced Concrete Technology 9, 115-124 (2011).</t>
    <phoneticPr fontId="8" type="noConversion"/>
  </si>
  <si>
    <t>Alkaline solid wastes</t>
  </si>
  <si>
    <t>Carbonation rate coefficients</t>
  </si>
  <si>
    <t>Completely carbonated in a year</t>
  </si>
  <si>
    <t>Experiment exposure time (year)</t>
  </si>
  <si>
    <r>
      <t>Average (mm/year</t>
    </r>
    <r>
      <rPr>
        <vertAlign val="superscript"/>
        <sz val="11"/>
        <rFont val="Arial"/>
        <family val="2"/>
      </rPr>
      <t>0.5</t>
    </r>
    <r>
      <rPr>
        <sz val="11"/>
        <rFont val="Arial"/>
        <family val="2"/>
      </rPr>
      <t>)</t>
    </r>
  </si>
  <si>
    <r>
      <t>Max (mm/year</t>
    </r>
    <r>
      <rPr>
        <vertAlign val="superscript"/>
        <sz val="11"/>
        <rFont val="Arial"/>
        <family val="2"/>
      </rPr>
      <t>0.5</t>
    </r>
    <r>
      <rPr>
        <sz val="11"/>
        <rFont val="Arial"/>
        <family val="2"/>
      </rPr>
      <t>)</t>
    </r>
  </si>
  <si>
    <r>
      <t>Min (mm/year</t>
    </r>
    <r>
      <rPr>
        <vertAlign val="superscript"/>
        <sz val="11"/>
        <rFont val="Arial"/>
        <family val="2"/>
      </rPr>
      <t>0.5</t>
    </r>
    <r>
      <rPr>
        <sz val="11"/>
        <rFont val="Arial"/>
        <family val="2"/>
      </rPr>
      <t>)</t>
    </r>
  </si>
  <si>
    <t>×</t>
  </si>
  <si>
    <t>1~3</t>
    <phoneticPr fontId="7" type="noConversion"/>
  </si>
  <si>
    <t>×</t>
    <phoneticPr fontId="8" type="noConversion"/>
  </si>
  <si>
    <r>
      <t>Yellow phosphorous slag</t>
    </r>
    <r>
      <rPr>
        <vertAlign val="superscript"/>
        <sz val="11"/>
        <rFont val="Arial"/>
        <family val="2"/>
      </rPr>
      <t>3,5</t>
    </r>
    <phoneticPr fontId="8" type="noConversion"/>
  </si>
  <si>
    <r>
      <rPr>
        <sz val="11"/>
        <rFont val="等线"/>
        <family val="3"/>
        <charset val="134"/>
      </rPr>
      <t>√</t>
    </r>
  </si>
  <si>
    <r>
      <t>Coal combustion ash*</t>
    </r>
    <r>
      <rPr>
        <vertAlign val="superscript"/>
        <sz val="11"/>
        <rFont val="Arial"/>
        <family val="2"/>
      </rPr>
      <t>6-9</t>
    </r>
    <phoneticPr fontId="8" type="noConversion"/>
  </si>
  <si>
    <t>6~42</t>
  </si>
  <si>
    <t>Municipal solid waste incineration ash</t>
    <phoneticPr fontId="8" type="noConversion"/>
  </si>
  <si>
    <r>
      <t>Fly ash</t>
    </r>
    <r>
      <rPr>
        <vertAlign val="superscript"/>
        <sz val="11"/>
        <rFont val="Arial"/>
        <family val="2"/>
      </rPr>
      <t>10-12</t>
    </r>
    <phoneticPr fontId="8" type="noConversion"/>
  </si>
  <si>
    <t xml:space="preserve"> 1/4</t>
  </si>
  <si>
    <r>
      <t>Oil shale ash</t>
    </r>
    <r>
      <rPr>
        <vertAlign val="superscript"/>
        <sz val="11"/>
        <rFont val="Arial"/>
        <family val="2"/>
      </rPr>
      <t>16,17</t>
    </r>
    <phoneticPr fontId="8" type="noConversion"/>
  </si>
  <si>
    <r>
      <t>Biomass ash</t>
    </r>
    <r>
      <rPr>
        <vertAlign val="superscript"/>
        <sz val="11"/>
        <rFont val="Arial"/>
        <family val="2"/>
      </rPr>
      <t>18</t>
    </r>
    <phoneticPr fontId="8" type="noConversion"/>
  </si>
  <si>
    <r>
      <t>Carbide slag</t>
    </r>
    <r>
      <rPr>
        <vertAlign val="superscript"/>
        <sz val="11"/>
        <rFont val="Arial"/>
        <family val="2"/>
      </rPr>
      <t>19</t>
    </r>
    <phoneticPr fontId="8" type="noConversion"/>
  </si>
  <si>
    <r>
      <t>Red mud</t>
    </r>
    <r>
      <rPr>
        <vertAlign val="superscript"/>
        <sz val="11"/>
        <rFont val="Arial"/>
        <family val="2"/>
      </rPr>
      <t>19</t>
    </r>
    <phoneticPr fontId="8" type="noConversion"/>
  </si>
  <si>
    <t>1/2-1/4</t>
  </si>
  <si>
    <r>
      <t>Lime mud</t>
    </r>
    <r>
      <rPr>
        <vertAlign val="superscript"/>
        <sz val="11"/>
        <rFont val="Arial"/>
        <family val="2"/>
      </rPr>
      <t>19</t>
    </r>
    <phoneticPr fontId="8" type="noConversion"/>
  </si>
  <si>
    <t>Cement kiln dust</t>
    <phoneticPr fontId="8" type="noConversion"/>
  </si>
  <si>
    <t>Waste concrete</t>
  </si>
  <si>
    <t>Waste motar</t>
    <phoneticPr fontId="8" type="noConversion"/>
  </si>
  <si>
    <r>
      <t>Lime kiln dust</t>
    </r>
    <r>
      <rPr>
        <vertAlign val="superscript"/>
        <sz val="11"/>
        <rFont val="Arial"/>
        <family val="2"/>
      </rPr>
      <t>20</t>
    </r>
    <phoneticPr fontId="8" type="noConversion"/>
  </si>
  <si>
    <t>*Obtained by experimental means</t>
    <phoneticPr fontId="8" type="noConversion"/>
  </si>
  <si>
    <t>1.Liu, L. L., Wang, J. Y., Bing, L. F., et al.,  2018.Analysis of carbon sink of steel slag in China.Chinese Journal of Applied Ecology,29(10):6. doi:10.13287/j.1001-9332.201810.015.</t>
    <phoneticPr fontId="8" type="noConversion"/>
  </si>
  <si>
    <t>2.Liu, Q.,  Liu, W.,  Hu, J., 2018. Energy-efficient mineral carbonation of blast furnace slag with high value-added products. Journal of Cleaner Production, 197:242-252. doi: 10.1016/j.jclepro.2018.06.150.</t>
    <phoneticPr fontId="8" type="noConversion"/>
  </si>
  <si>
    <t>3.Dri, M.,  Sanna, A., Maroto-Valer, M. M.,  2013. Mineral carbonation from metal wastes: Effect of solid to liquid ratio on the efficiency and characterization of carbonated products. Applied Energy, 113:515-523. doi: 10.1016/j.apenergy.2013.07.064.</t>
    <phoneticPr fontId="8" type="noConversion"/>
  </si>
  <si>
    <t>4.Mo, L., Hao, Y., Liu, Y., Wang, F., Deng, M., 2019. Preparation of calcium carbonate binders via CO2 activation of magnesium slag. Cement and Concrete Research, 121:81-90. doi: 10.1016/j.cemconres.2019.04.005.</t>
    <phoneticPr fontId="8" type="noConversion"/>
  </si>
  <si>
    <t>5.Chen, Q. J., Ding, W. J., Sun, H. J., Peng, T. J.,  2019. Mineral carbonation of yellow phosphorus slag and characterization of carbonated product - ScienceDirect. Energy, 188:116102-116102. doi: 10.1016/j.energy.2019.116102.</t>
    <phoneticPr fontId="8" type="noConversion"/>
  </si>
  <si>
    <t>6. Muriithi, G. N.,  Petrik, L. F.,  Fatoba, O., et al.,  2013. Comparison of CO2 capture by ex-situ accelerated carbonation and in in-situ naturally weathered coal fly ash. Journal of Environmental Management, 127:212-220. doi: 10.1016/j.jenvman.2013.05.027.</t>
    <phoneticPr fontId="8" type="noConversion"/>
  </si>
  <si>
    <t>7.Zhang, J., Xu, Y. Q.,  2004. The Characteristic of Weathered-Fly Ash pH Value Change. Coal Ash China,16(005):15-16. Doi: 10.3969/j.issn.1007-046X.2004.05.006.</t>
    <phoneticPr fontId="8" type="noConversion"/>
  </si>
  <si>
    <t>8.Markus, Bauer,  Niklas, et al.,  2011. Carbonation of lignite fly ash at ambient T and P in a semi-dry reaction system for CO2 sequestration. Applied Geochemistry. Doi: 0.1016/j.apgeochem.2011.05.024.</t>
    <phoneticPr fontId="8" type="noConversion"/>
  </si>
  <si>
    <t xml:space="preserve">9.Nyambura, M. G.,  Mugera, G. W.,  Felicia, P. L., et al.,  2010. Carbonation of brine impacted fractionated coal fly ash: Implications for CO2 sequestration. Journal of Environmental Management, 92(3):655-664. doi: 10.1016/j.jenvman.2010.10.008.
</t>
    <phoneticPr fontId="8" type="noConversion"/>
  </si>
  <si>
    <t>10.Wang, L., Jin, Y., Nie, Y.,  2009. Investigation of accelerated and natural carbonation of MSWI fly ash with a high content of Ca. Journal of hazardous materials, 174(1-3): 334-343. doi: 10.1016/j.jhazmat.2009.09.055.</t>
    <phoneticPr fontId="8" type="noConversion"/>
  </si>
  <si>
    <t>11.Renato, B. A., Giulia, C. A., Alessandra, P. B., et al.,  2009.  Comparison of different reaction routes for carbonation of APC residues. Energy Procedia, 1(1):4851-4858. doi: 10.1016/j.egypro.2009.02.313.</t>
    <phoneticPr fontId="8" type="noConversion"/>
  </si>
  <si>
    <t>12.Baciocchi, R.,  Polettini, A.,  Pomi, R., et al.  2006. CO2 sequestration by direct gas-solid carbonation of air pollution control (APC) residues. Energy &amp; Fuels, 20(5):1933-1940. doi: 10.1021/ef060135b.</t>
    <phoneticPr fontId="8" type="noConversion"/>
  </si>
  <si>
    <t>13.Nam, S. Y., Seo, J., Thriveni, T., et al.  2012. Accelerated carbonation of municipal solid waste incineration bottom ash for CO2 sequestration. Geosystem Engineering, 15(4): 305-311. doi: 10.1080/12269328.2012.732319.</t>
    <phoneticPr fontId="8" type="noConversion"/>
  </si>
  <si>
    <t>14.R del Valle-Zermeño R, Romero-Güiza M S, Chimenos J M, et al., 2015. Biogas upgrading using MSWI bottom ash: An integrated municipal solid waste management. Renewable Energy, 80: 184-189. doi:10.1016/j.renene.2015.02.006.</t>
    <phoneticPr fontId="8" type="noConversion"/>
  </si>
  <si>
    <t>15.Rendek, E.,  Ducom, G.,  Germain, P., 2005.  Carbon dioxide sequestration in municipal solid waste incinerator (MSWI) bottom ash. Journal of Hazardous Materials, 128(1):73-79. doi: 10.1016/j.jhazmat.2005.07.033.</t>
    <phoneticPr fontId="8" type="noConversion"/>
  </si>
  <si>
    <t>16.Uibu, M.,  Kuusik, R., H, Veskimäe.,  2008. Seasonal binding of atmospheric CO2 by oil shale ash. Oil Shale, 25(2):254-266. doi: 10.3176/oil.2008.2.07.</t>
    <phoneticPr fontId="8" type="noConversion"/>
  </si>
  <si>
    <t>17.Bodor, M.,  Santos, R. M.,  Gerven, T. V., et al., 2013. Recent developments and perspectives on the treatment of industrial wastes by mineral carbonation — a review. Central European Journal of Engineering, 3(4):566-584. doi: 10.2478/s13531-013-0115-8</t>
    <phoneticPr fontId="8" type="noConversion"/>
  </si>
  <si>
    <t>18.Wang, W.,  Zheng, Y.,  Xin, L., et al.,  2012. Characterization of Typical Biomass Ashes and Study on Their Potential of CO2 Fixation. Energy &amp; Fuels, 26:6047–6052. doi: 10.1021/ef300781e.</t>
    <phoneticPr fontId="8" type="noConversion"/>
  </si>
  <si>
    <t xml:space="preserve">19.Bing, L. F., Ma, M. J., Liu, L. L., et al., An investigation of the global uptake of CO2 by lime from 1930 to 2020[J]. Earth System Science Data, 2023, 15(6): 2431-2444. </t>
    <phoneticPr fontId="8" type="noConversion"/>
  </si>
  <si>
    <t>20.Despotou Eleni, Shtiza Aurela, Schlegel Thomas et al. Literature study on the rate and mechanism of carbonation of lime in mortars. Mauerwerk, 20(2): 124-137.2016.</t>
    <phoneticPr fontId="8" type="noConversion"/>
  </si>
  <si>
    <t>Alkaline solid wastes</t>
    <phoneticPr fontId="8" type="noConversion"/>
  </si>
  <si>
    <r>
      <t>CaO converted to CaCO</t>
    </r>
    <r>
      <rPr>
        <b/>
        <vertAlign val="subscript"/>
        <sz val="11"/>
        <color theme="1"/>
        <rFont val="Arial"/>
        <family val="2"/>
      </rPr>
      <t>3</t>
    </r>
  </si>
  <si>
    <t>Average (%)</t>
  </si>
  <si>
    <t>Max (%)</t>
  </si>
  <si>
    <t>Min (%)</t>
  </si>
  <si>
    <r>
      <t>Blast furnace slag</t>
    </r>
    <r>
      <rPr>
        <vertAlign val="superscript"/>
        <sz val="11"/>
        <color theme="1"/>
        <rFont val="Arial"/>
        <family val="2"/>
      </rPr>
      <t>1-3</t>
    </r>
    <phoneticPr fontId="8" type="noConversion"/>
  </si>
  <si>
    <r>
      <t>Coal combustion ash*</t>
    </r>
    <r>
      <rPr>
        <vertAlign val="superscript"/>
        <sz val="10.5"/>
        <color rgb="FF000000"/>
        <rFont val="Times New Roman"/>
        <family val="1"/>
      </rPr>
      <t>6</t>
    </r>
  </si>
  <si>
    <t>Yellow phosphorous slag*</t>
  </si>
  <si>
    <t>MSWI fly ash*</t>
  </si>
  <si>
    <t>Oil shale ash*</t>
  </si>
  <si>
    <t>Biomass ash*</t>
  </si>
  <si>
    <t>Calcium carbide slag *</t>
  </si>
  <si>
    <t>Red/Lime mud*</t>
  </si>
  <si>
    <t>Cement/Lime kiln dust*</t>
    <phoneticPr fontId="8" type="noConversion"/>
  </si>
  <si>
    <t>Supplementary Data 30: Concrete carbonation rate coefficients by region</t>
    <phoneticPr fontId="8" type="noConversion"/>
  </si>
  <si>
    <t>Concrete carbonation rate coefficients (K) for various concrete strengths and exposure conditions in Europe</t>
    <phoneticPr fontId="8" type="noConversion"/>
  </si>
  <si>
    <t>Exposure condition</t>
  </si>
  <si>
    <t>Compressive strength (mm/(year)0.5)*</t>
  </si>
  <si>
    <t>k</t>
    <phoneticPr fontId="8" type="noConversion"/>
  </si>
  <si>
    <r>
      <rPr>
        <sz val="11"/>
        <color theme="1"/>
        <rFont val="宋体"/>
        <family val="3"/>
        <charset val="134"/>
      </rPr>
      <t>≤</t>
    </r>
    <r>
      <rPr>
        <sz val="11"/>
        <color theme="1"/>
        <rFont val="Arial"/>
        <family val="2"/>
      </rPr>
      <t>15 MPa</t>
    </r>
    <phoneticPr fontId="8" type="noConversion"/>
  </si>
  <si>
    <t>16–20 Mpa</t>
  </si>
  <si>
    <t>23–35 Mpa</t>
  </si>
  <si>
    <t>&gt;35MPa</t>
  </si>
  <si>
    <t>Exposed outdoor</t>
    <phoneticPr fontId="8" type="noConversion"/>
  </si>
  <si>
    <t>Sheltered</t>
  </si>
  <si>
    <t>Indoors</t>
  </si>
  <si>
    <t>Wet</t>
  </si>
  <si>
    <t>Buried</t>
  </si>
  <si>
    <t>*The parameter is for plain concrete in Nordic countries. Pade, C. and M. Guimaraes (2007). "The CO2 uptake of concrete in a 100 year perspective." Cement and concrete research 37(9): 1348-1356.</t>
  </si>
  <si>
    <t>Cement concrete carbonation coefficients in USA**</t>
    <phoneticPr fontId="8" type="noConversion"/>
  </si>
  <si>
    <t>21 Mpa</t>
    <phoneticPr fontId="8" type="noConversion"/>
  </si>
  <si>
    <t>28 Mpa</t>
    <phoneticPr fontId="8" type="noConversion"/>
  </si>
  <si>
    <t>35MPa</t>
    <phoneticPr fontId="8" type="noConversion"/>
  </si>
  <si>
    <t>&gt;40MPa</t>
    <phoneticPr fontId="8" type="noConversion"/>
  </si>
  <si>
    <t>uncoated</t>
    <phoneticPr fontId="8" type="noConversion"/>
  </si>
  <si>
    <t>Coated</t>
    <phoneticPr fontId="8" type="noConversion"/>
  </si>
  <si>
    <t>**Gajda, John, Absorption of Atmospheric Carbon Dioxide by Portland Cement Concrete, R&amp;D Serial No. 2255a, Portland Cement Association, Skokie, Illinois, USA, 2001, 22 pages.</t>
    <phoneticPr fontId="8" type="noConversion"/>
  </si>
  <si>
    <t>General information on concrete properties from the 501 unique datasets***</t>
    <phoneticPr fontId="8" type="noConversion"/>
  </si>
  <si>
    <t>Property</t>
  </si>
  <si>
    <t>Maximum</t>
  </si>
  <si>
    <t>Minimum</t>
  </si>
  <si>
    <t>Average</t>
  </si>
  <si>
    <t>Entries</t>
    <phoneticPr fontId="8" type="noConversion"/>
  </si>
  <si>
    <t>Age (years)</t>
    <phoneticPr fontId="8" type="noConversion"/>
  </si>
  <si>
    <t>Water-to-cement(itious) ratio</t>
    <phoneticPr fontId="8" type="noConversion"/>
  </si>
  <si>
    <t>Depth of carbonation (mm)</t>
    <phoneticPr fontId="8" type="noConversion"/>
  </si>
  <si>
    <t>***Gajda, John, Absorption of Atmospheric Carbon Dioxide by Portland Cement Concrete, R&amp;D Serial No. 2255a, Portland Cement Association, Skokie, Illinois, USA, 2001, 22 pages.</t>
    <phoneticPr fontId="8" type="noConversion"/>
  </si>
  <si>
    <t>Cement concrete carbonation coefficients in China****</t>
    <phoneticPr fontId="8" type="noConversion"/>
  </si>
  <si>
    <r>
      <t>Compressive strength (mm/(year)</t>
    </r>
    <r>
      <rPr>
        <vertAlign val="superscript"/>
        <sz val="11"/>
        <color theme="1"/>
        <rFont val="Arial"/>
        <family val="2"/>
      </rPr>
      <t>0.5</t>
    </r>
    <r>
      <rPr>
        <sz val="11"/>
        <color theme="1"/>
        <rFont val="Arial"/>
        <family val="2"/>
      </rPr>
      <t>)</t>
    </r>
    <phoneticPr fontId="8" type="noConversion"/>
  </si>
  <si>
    <t>Field survey data and experimental data of concrete carbonation rate coefficients in China</t>
    <phoneticPr fontId="8" type="noConversion"/>
  </si>
  <si>
    <t>Carbonation rate</t>
    <phoneticPr fontId="8" type="noConversion"/>
  </si>
  <si>
    <t>**** Cement concrete carbonation coefficients in China are derived from more than 1300 concrete samples all over the China.</t>
    <phoneticPr fontId="8" type="noConversion"/>
  </si>
  <si>
    <t>The carbonation coefficients reported by literatures in China</t>
    <phoneticPr fontId="8" type="noConversion"/>
  </si>
  <si>
    <t>Case 1. Dam carbonation depth test results in Henan province, China</t>
    <phoneticPr fontId="8" type="noConversion"/>
  </si>
  <si>
    <t>Name of Dam</t>
    <phoneticPr fontId="8" type="noConversion"/>
  </si>
  <si>
    <r>
      <t>Time</t>
    </r>
    <r>
      <rPr>
        <sz val="11"/>
        <color theme="1"/>
        <rFont val="宋体"/>
        <family val="2"/>
      </rPr>
      <t>（</t>
    </r>
    <r>
      <rPr>
        <sz val="11"/>
        <color theme="1"/>
        <rFont val="Arial"/>
        <family val="2"/>
      </rPr>
      <t>years</t>
    </r>
    <r>
      <rPr>
        <sz val="11"/>
        <color theme="1"/>
        <rFont val="宋体"/>
        <family val="2"/>
      </rPr>
      <t>）</t>
    </r>
    <phoneticPr fontId="8" type="noConversion"/>
  </si>
  <si>
    <t>Number of test points</t>
    <phoneticPr fontId="8" type="noConversion"/>
  </si>
  <si>
    <r>
      <t>Carbonation depth</t>
    </r>
    <r>
      <rPr>
        <sz val="11"/>
        <color theme="1"/>
        <rFont val="宋体"/>
        <family val="2"/>
      </rPr>
      <t>（</t>
    </r>
    <r>
      <rPr>
        <sz val="11"/>
        <color theme="1"/>
        <rFont val="Arial"/>
        <family val="2"/>
      </rPr>
      <t>mm</t>
    </r>
    <r>
      <rPr>
        <sz val="11"/>
        <color theme="1"/>
        <rFont val="宋体"/>
        <family val="2"/>
      </rPr>
      <t>）</t>
    </r>
    <phoneticPr fontId="8" type="noConversion"/>
  </si>
  <si>
    <r>
      <t>Average Carbonation rate coefficient</t>
    </r>
    <r>
      <rPr>
        <sz val="11"/>
        <color theme="1"/>
        <rFont val="宋体"/>
        <family val="2"/>
      </rPr>
      <t>（</t>
    </r>
    <r>
      <rPr>
        <sz val="11"/>
        <color theme="1"/>
        <rFont val="Arial"/>
        <family val="2"/>
      </rPr>
      <t>mm/year0.5)*</t>
    </r>
    <phoneticPr fontId="8" type="noConversion"/>
  </si>
  <si>
    <t>Xuanwu Dam</t>
    <phoneticPr fontId="8" type="noConversion"/>
  </si>
  <si>
    <t>Qun Yuan, Fangchan He, Shan Li, 2009, Thoery and research of concrete carbonation, Yellow Reiver Water Conservancy Press</t>
  </si>
  <si>
    <t>Zhuanqiao Dam</t>
    <phoneticPr fontId="8" type="noConversion"/>
  </si>
  <si>
    <t>Fuqiao Dam</t>
    <phoneticPr fontId="8" type="noConversion"/>
  </si>
  <si>
    <t>Huaidian Dam</t>
    <phoneticPr fontId="8" type="noConversion"/>
  </si>
  <si>
    <t>Lifen Dam</t>
    <phoneticPr fontId="8" type="noConversion"/>
  </si>
  <si>
    <t>Dongsunying Dam</t>
    <phoneticPr fontId="8" type="noConversion"/>
  </si>
  <si>
    <t>Shuanglunhe Dam</t>
    <phoneticPr fontId="8" type="noConversion"/>
  </si>
  <si>
    <t>Xiaoyao Dam</t>
    <phoneticPr fontId="8" type="noConversion"/>
  </si>
  <si>
    <t>Loudi Dam</t>
    <phoneticPr fontId="8" type="noConversion"/>
  </si>
  <si>
    <t>Huaxing Dam</t>
    <phoneticPr fontId="8" type="noConversion"/>
  </si>
  <si>
    <t>Mawan Dam</t>
    <phoneticPr fontId="8" type="noConversion"/>
  </si>
  <si>
    <t>Dachen Dam</t>
    <phoneticPr fontId="8" type="noConversion"/>
  </si>
  <si>
    <t>Mawan block Dam</t>
    <phoneticPr fontId="8" type="noConversion"/>
  </si>
  <si>
    <t>Shahe Dam</t>
    <phoneticPr fontId="8" type="noConversion"/>
  </si>
  <si>
    <t>Huangqiao Dam</t>
    <phoneticPr fontId="8" type="noConversion"/>
  </si>
  <si>
    <t>Zhoukou Dam</t>
    <phoneticPr fontId="8" type="noConversion"/>
  </si>
  <si>
    <t>Hewu Dam</t>
    <phoneticPr fontId="8" type="noConversion"/>
  </si>
  <si>
    <t>Doufuwo Dam</t>
    <phoneticPr fontId="8" type="noConversion"/>
  </si>
  <si>
    <t>N/A</t>
    <phoneticPr fontId="8" type="noConversion"/>
  </si>
  <si>
    <t>Baisha reservoir sluice Dam</t>
    <phoneticPr fontId="8" type="noConversion"/>
  </si>
  <si>
    <r>
      <t>Case 2. Carbonation depth test for a service bridge</t>
    </r>
    <r>
      <rPr>
        <sz val="11"/>
        <color theme="1"/>
        <rFont val="宋体"/>
        <family val="2"/>
      </rPr>
      <t>（</t>
    </r>
    <r>
      <rPr>
        <sz val="11"/>
        <color theme="1"/>
        <rFont val="Arial"/>
        <family val="2"/>
      </rPr>
      <t>30 years</t>
    </r>
    <r>
      <rPr>
        <sz val="11"/>
        <color theme="1"/>
        <rFont val="宋体"/>
        <family val="2"/>
      </rPr>
      <t>）</t>
    </r>
    <phoneticPr fontId="8" type="noConversion"/>
  </si>
  <si>
    <t>No.</t>
    <phoneticPr fontId="8" type="noConversion"/>
  </si>
  <si>
    <r>
      <t>Strength class</t>
    </r>
    <r>
      <rPr>
        <sz val="11"/>
        <color theme="1"/>
        <rFont val="宋体"/>
        <family val="2"/>
      </rPr>
      <t>（</t>
    </r>
    <r>
      <rPr>
        <sz val="11"/>
        <color theme="1"/>
        <rFont val="Arial"/>
        <family val="2"/>
      </rPr>
      <t>MPa</t>
    </r>
    <r>
      <rPr>
        <sz val="11"/>
        <color theme="1"/>
        <rFont val="宋体"/>
        <family val="2"/>
      </rPr>
      <t>）</t>
    </r>
    <phoneticPr fontId="8" type="noConversion"/>
  </si>
  <si>
    <t>Time(year)</t>
    <phoneticPr fontId="8" type="noConversion"/>
  </si>
  <si>
    <t>Number of test points</t>
  </si>
  <si>
    <r>
      <t>Average carbonation depth</t>
    </r>
    <r>
      <rPr>
        <sz val="11"/>
        <color theme="1"/>
        <rFont val="宋体"/>
        <family val="2"/>
      </rPr>
      <t>（</t>
    </r>
    <r>
      <rPr>
        <sz val="11"/>
        <color theme="1"/>
        <rFont val="Arial"/>
        <family val="2"/>
      </rPr>
      <t>mm</t>
    </r>
    <r>
      <rPr>
        <sz val="11"/>
        <color theme="1"/>
        <rFont val="宋体"/>
        <family val="2"/>
      </rPr>
      <t>）</t>
    </r>
    <phoneticPr fontId="8" type="noConversion"/>
  </si>
  <si>
    <r>
      <t>Carbonation rate coefficient</t>
    </r>
    <r>
      <rPr>
        <sz val="11"/>
        <color theme="1"/>
        <rFont val="宋体"/>
        <family val="2"/>
      </rPr>
      <t>（</t>
    </r>
    <r>
      <rPr>
        <sz val="11"/>
        <color theme="1"/>
        <rFont val="Arial"/>
        <family val="2"/>
      </rPr>
      <t>mm/year</t>
    </r>
    <r>
      <rPr>
        <vertAlign val="superscript"/>
        <sz val="11"/>
        <color theme="1"/>
        <rFont val="Arial"/>
        <family val="2"/>
      </rPr>
      <t>0.5</t>
    </r>
    <r>
      <rPr>
        <sz val="11"/>
        <color theme="1"/>
        <rFont val="Arial"/>
        <family val="2"/>
      </rPr>
      <t>)*</t>
    </r>
    <phoneticPr fontId="8" type="noConversion"/>
  </si>
  <si>
    <t>*The Carbonation coefficients are calculated based on Fick's first law k=d/power(time, 0.5)</t>
    <phoneticPr fontId="8" type="noConversion"/>
  </si>
  <si>
    <t>Case 3. Concrete arbonation depth test results in China</t>
    <phoneticPr fontId="8" type="noConversion"/>
  </si>
  <si>
    <r>
      <t>Time</t>
    </r>
    <r>
      <rPr>
        <sz val="11"/>
        <color theme="1"/>
        <rFont val="宋体"/>
        <family val="2"/>
      </rPr>
      <t>（</t>
    </r>
    <r>
      <rPr>
        <sz val="11"/>
        <color theme="1"/>
        <rFont val="Arial"/>
        <family val="2"/>
      </rPr>
      <t>year)</t>
    </r>
    <phoneticPr fontId="8" type="noConversion"/>
  </si>
  <si>
    <t>water-cement ratio</t>
    <phoneticPr fontId="8" type="noConversion"/>
  </si>
  <si>
    <r>
      <t>Permeability</t>
    </r>
    <r>
      <rPr>
        <sz val="11"/>
        <color theme="1"/>
        <rFont val="宋体"/>
        <family val="2"/>
      </rPr>
      <t>（</t>
    </r>
    <r>
      <rPr>
        <sz val="11"/>
        <color theme="1"/>
        <rFont val="Arial"/>
        <family val="2"/>
      </rPr>
      <t>%</t>
    </r>
    <r>
      <rPr>
        <sz val="11"/>
        <color theme="1"/>
        <rFont val="宋体"/>
        <family val="2"/>
      </rPr>
      <t>）</t>
    </r>
    <phoneticPr fontId="8" type="noConversion"/>
  </si>
  <si>
    <r>
      <t>Cement content</t>
    </r>
    <r>
      <rPr>
        <sz val="11"/>
        <color theme="1"/>
        <rFont val="宋体"/>
        <family val="2"/>
      </rPr>
      <t>（</t>
    </r>
    <r>
      <rPr>
        <sz val="11"/>
        <color theme="1"/>
        <rFont val="Arial"/>
        <family val="2"/>
      </rPr>
      <t>kg/cubic meter</t>
    </r>
    <r>
      <rPr>
        <sz val="11"/>
        <color theme="1"/>
        <rFont val="宋体"/>
        <family val="2"/>
      </rPr>
      <t>）</t>
    </r>
    <phoneticPr fontId="8" type="noConversion"/>
  </si>
  <si>
    <r>
      <t xml:space="preserve">Estimated strength class </t>
    </r>
    <r>
      <rPr>
        <sz val="11"/>
        <color theme="1"/>
        <rFont val="宋体"/>
        <family val="2"/>
      </rPr>
      <t>（</t>
    </r>
    <r>
      <rPr>
        <sz val="11"/>
        <color theme="1"/>
        <rFont val="Arial"/>
        <family val="2"/>
      </rPr>
      <t>MPa</t>
    </r>
    <r>
      <rPr>
        <sz val="11"/>
        <color theme="1"/>
        <rFont val="宋体"/>
        <family val="2"/>
      </rPr>
      <t>）</t>
    </r>
    <r>
      <rPr>
        <sz val="11"/>
        <color theme="1"/>
        <rFont val="Arial"/>
        <family val="2"/>
      </rPr>
      <t>*</t>
    </r>
    <phoneticPr fontId="8" type="noConversion"/>
  </si>
  <si>
    <t>C12</t>
    <phoneticPr fontId="8" type="noConversion"/>
  </si>
  <si>
    <t>C13</t>
    <phoneticPr fontId="8" type="noConversion"/>
  </si>
  <si>
    <t>C14</t>
    <phoneticPr fontId="8" type="noConversion"/>
  </si>
  <si>
    <t>C15</t>
    <phoneticPr fontId="8" type="noConversion"/>
  </si>
  <si>
    <t>C16</t>
    <phoneticPr fontId="8" type="noConversion"/>
  </si>
  <si>
    <t>C17</t>
    <phoneticPr fontId="8" type="noConversion"/>
  </si>
  <si>
    <t>C18</t>
    <phoneticPr fontId="8" type="noConversion"/>
  </si>
  <si>
    <t>C19</t>
    <phoneticPr fontId="8" type="noConversion"/>
  </si>
  <si>
    <t>C20</t>
    <phoneticPr fontId="8" type="noConversion"/>
  </si>
  <si>
    <t>C21</t>
    <phoneticPr fontId="8" type="noConversion"/>
  </si>
  <si>
    <t>C22</t>
    <phoneticPr fontId="8" type="noConversion"/>
  </si>
  <si>
    <t>C23</t>
    <phoneticPr fontId="8" type="noConversion"/>
  </si>
  <si>
    <t>C24</t>
    <phoneticPr fontId="8" type="noConversion"/>
  </si>
  <si>
    <t>C25</t>
    <phoneticPr fontId="8" type="noConversion"/>
  </si>
  <si>
    <t>C38</t>
    <phoneticPr fontId="8" type="noConversion"/>
  </si>
  <si>
    <t>C60</t>
    <phoneticPr fontId="8" type="noConversion"/>
  </si>
  <si>
    <t xml:space="preserve">*The concrete strength class is estimated based on typical cement content in concrete in China. </t>
    <phoneticPr fontId="8" type="noConversion"/>
  </si>
  <si>
    <t xml:space="preserve">Case 4.: Concrete carbonation rate coefficients in outdoor condition </t>
    <phoneticPr fontId="8" type="noConversion"/>
  </si>
  <si>
    <t>Exposure conditions</t>
    <phoneticPr fontId="8" type="noConversion"/>
  </si>
  <si>
    <r>
      <t>Concrete Strength Class</t>
    </r>
    <r>
      <rPr>
        <sz val="11"/>
        <color theme="1"/>
        <rFont val="宋体"/>
        <family val="2"/>
      </rPr>
      <t>（</t>
    </r>
    <r>
      <rPr>
        <sz val="11"/>
        <color theme="1"/>
        <rFont val="Arial"/>
        <family val="2"/>
      </rPr>
      <t>MPa</t>
    </r>
    <r>
      <rPr>
        <sz val="11"/>
        <color theme="1"/>
        <rFont val="宋体"/>
        <family val="2"/>
      </rPr>
      <t>）</t>
    </r>
    <phoneticPr fontId="8" type="noConversion"/>
  </si>
  <si>
    <r>
      <t>Time</t>
    </r>
    <r>
      <rPr>
        <sz val="11"/>
        <color theme="1"/>
        <rFont val="宋体"/>
        <family val="2"/>
      </rPr>
      <t>（</t>
    </r>
    <r>
      <rPr>
        <sz val="11"/>
        <color theme="1"/>
        <rFont val="Arial"/>
        <family val="2"/>
      </rPr>
      <t>year</t>
    </r>
    <r>
      <rPr>
        <sz val="11"/>
        <color theme="1"/>
        <rFont val="宋体"/>
        <family val="2"/>
      </rPr>
      <t>）</t>
    </r>
    <phoneticPr fontId="8" type="noConversion"/>
  </si>
  <si>
    <r>
      <t>Carbonation rate coefficient</t>
    </r>
    <r>
      <rPr>
        <sz val="11"/>
        <color theme="1"/>
        <rFont val="宋体"/>
        <family val="2"/>
      </rPr>
      <t>（</t>
    </r>
    <r>
      <rPr>
        <sz val="11"/>
        <color theme="1"/>
        <rFont val="Arial"/>
        <family val="2"/>
      </rPr>
      <t>mm/year</t>
    </r>
    <r>
      <rPr>
        <vertAlign val="superscript"/>
        <sz val="11"/>
        <color theme="1"/>
        <rFont val="Arial"/>
        <family val="2"/>
      </rPr>
      <t>0.5</t>
    </r>
    <r>
      <rPr>
        <sz val="11"/>
        <color theme="1"/>
        <rFont val="Arial"/>
        <family val="2"/>
      </rPr>
      <t>)</t>
    </r>
    <phoneticPr fontId="8" type="noConversion"/>
  </si>
  <si>
    <t>Mean square error</t>
    <phoneticPr fontId="8" type="noConversion"/>
  </si>
  <si>
    <t>Coefficient of variation</t>
    <phoneticPr fontId="8" type="noConversion"/>
  </si>
  <si>
    <t>Outdoor</t>
    <phoneticPr fontId="8" type="noConversion"/>
  </si>
  <si>
    <t>Outdoor</t>
  </si>
  <si>
    <t>C20</t>
  </si>
  <si>
    <t>Case 5. Concrete carbonation depth test in Sanmenxia Dam Henan, China</t>
    <phoneticPr fontId="8" type="noConversion"/>
  </si>
  <si>
    <t>Parts</t>
    <phoneticPr fontId="8" type="noConversion"/>
  </si>
  <si>
    <r>
      <t>Standard Deviation</t>
    </r>
    <r>
      <rPr>
        <sz val="11"/>
        <color theme="1"/>
        <rFont val="宋体"/>
        <family val="2"/>
      </rPr>
      <t>（</t>
    </r>
    <r>
      <rPr>
        <sz val="11"/>
        <color theme="1"/>
        <rFont val="Arial"/>
        <family val="2"/>
      </rPr>
      <t>mm</t>
    </r>
    <r>
      <rPr>
        <sz val="11"/>
        <color theme="1"/>
        <rFont val="宋体"/>
        <family val="2"/>
      </rPr>
      <t>）</t>
    </r>
    <phoneticPr fontId="8" type="noConversion"/>
  </si>
  <si>
    <r>
      <t>Max carbonation depth</t>
    </r>
    <r>
      <rPr>
        <sz val="11"/>
        <color theme="1"/>
        <rFont val="宋体"/>
        <family val="2"/>
      </rPr>
      <t>（</t>
    </r>
    <r>
      <rPr>
        <sz val="11"/>
        <color theme="1"/>
        <rFont val="Arial"/>
        <family val="2"/>
      </rPr>
      <t>mm</t>
    </r>
    <r>
      <rPr>
        <sz val="11"/>
        <color theme="1"/>
        <rFont val="宋体"/>
        <family val="2"/>
      </rPr>
      <t>）</t>
    </r>
    <phoneticPr fontId="8" type="noConversion"/>
  </si>
  <si>
    <r>
      <t>Service life</t>
    </r>
    <r>
      <rPr>
        <sz val="11"/>
        <color theme="1"/>
        <rFont val="宋体"/>
        <family val="2"/>
      </rPr>
      <t>（</t>
    </r>
    <r>
      <rPr>
        <sz val="11"/>
        <color theme="1"/>
        <rFont val="Arial"/>
        <family val="2"/>
      </rPr>
      <t>year</t>
    </r>
    <r>
      <rPr>
        <sz val="11"/>
        <color theme="1"/>
        <rFont val="宋体"/>
        <family val="2"/>
      </rPr>
      <t>）</t>
    </r>
    <phoneticPr fontId="8" type="noConversion"/>
  </si>
  <si>
    <r>
      <t>Carbonation coefficients</t>
    </r>
    <r>
      <rPr>
        <sz val="11"/>
        <color theme="1"/>
        <rFont val="宋体"/>
        <family val="2"/>
      </rPr>
      <t>（</t>
    </r>
    <r>
      <rPr>
        <sz val="11"/>
        <color theme="1"/>
        <rFont val="Arial"/>
        <family val="2"/>
      </rPr>
      <t>mm/year</t>
    </r>
    <r>
      <rPr>
        <vertAlign val="superscript"/>
        <sz val="11"/>
        <color theme="1"/>
        <rFont val="Arial"/>
        <family val="2"/>
      </rPr>
      <t>0.5</t>
    </r>
    <r>
      <rPr>
        <sz val="11"/>
        <color theme="1"/>
        <rFont val="Arial"/>
        <family val="2"/>
      </rPr>
      <t>)*</t>
    </r>
    <phoneticPr fontId="8" type="noConversion"/>
  </si>
  <si>
    <t>Carbonation coefficients Standard Deviation (mm)</t>
    <phoneticPr fontId="8" type="noConversion"/>
  </si>
  <si>
    <t>Max Carbonation coefficients (mm)</t>
    <phoneticPr fontId="8" type="noConversion"/>
  </si>
  <si>
    <t>Overflow dam</t>
    <phoneticPr fontId="8" type="noConversion"/>
  </si>
  <si>
    <t>Upstream side</t>
    <phoneticPr fontId="8" type="noConversion"/>
  </si>
  <si>
    <t>Downstream  side</t>
    <phoneticPr fontId="8" type="noConversion"/>
  </si>
  <si>
    <t>Guide wall</t>
    <phoneticPr fontId="8" type="noConversion"/>
  </si>
  <si>
    <t>Non-overflow dam</t>
    <phoneticPr fontId="8" type="noConversion"/>
  </si>
  <si>
    <t>Tunnel spillway No.1 and No.2</t>
    <phoneticPr fontId="8" type="noConversion"/>
  </si>
  <si>
    <t xml:space="preserve">Derrick </t>
    <phoneticPr fontId="8" type="noConversion"/>
  </si>
  <si>
    <t>Borehole wall</t>
    <phoneticPr fontId="8" type="noConversion"/>
  </si>
  <si>
    <t>Trash rack</t>
    <phoneticPr fontId="8" type="noConversion"/>
  </si>
  <si>
    <t>Columns</t>
    <phoneticPr fontId="8" type="noConversion"/>
  </si>
  <si>
    <t>Beams</t>
    <phoneticPr fontId="8" type="noConversion"/>
  </si>
  <si>
    <t>Power houses</t>
    <phoneticPr fontId="8" type="noConversion"/>
  </si>
  <si>
    <t>302Bridge</t>
    <phoneticPr fontId="8" type="noConversion"/>
  </si>
  <si>
    <t>Slabs</t>
    <phoneticPr fontId="8" type="noConversion"/>
  </si>
  <si>
    <t>110kV switching station</t>
    <phoneticPr fontId="8" type="noConversion"/>
  </si>
  <si>
    <t>Case 6. Concrete carbonation depth test in residential buildings in China</t>
    <phoneticPr fontId="8" type="noConversion"/>
  </si>
  <si>
    <t>Time (year)</t>
    <phoneticPr fontId="8" type="noConversion"/>
  </si>
  <si>
    <r>
      <t>Carbonation depth</t>
    </r>
    <r>
      <rPr>
        <sz val="11"/>
        <color theme="1"/>
        <rFont val="宋体"/>
        <family val="3"/>
        <charset val="134"/>
      </rPr>
      <t>（</t>
    </r>
    <r>
      <rPr>
        <sz val="11"/>
        <color theme="1"/>
        <rFont val="Arial"/>
        <family val="2"/>
      </rPr>
      <t>mm</t>
    </r>
    <r>
      <rPr>
        <sz val="11"/>
        <color theme="1"/>
        <rFont val="宋体"/>
        <family val="3"/>
        <charset val="134"/>
      </rPr>
      <t>）</t>
    </r>
    <phoneticPr fontId="8" type="noConversion"/>
  </si>
  <si>
    <t>Location</t>
    <phoneticPr fontId="8" type="noConversion"/>
  </si>
  <si>
    <t>Baoji city, Shanxi province</t>
    <phoneticPr fontId="8" type="noConversion"/>
  </si>
  <si>
    <t>ZHANG Haiyan, BA Duoduo, WANG Zhengzhong, 2006, A model for forecasting carbonization depth of concrete, Engineering Journal of Wuhan University, 39(5): 42-45</t>
    <phoneticPr fontId="8" type="noConversion"/>
  </si>
  <si>
    <t>Taiyuan  city, Shanxi province</t>
    <phoneticPr fontId="8" type="noConversion"/>
  </si>
  <si>
    <t>Indoor</t>
    <phoneticPr fontId="8" type="noConversion"/>
  </si>
  <si>
    <t>Xi'an  city, Shaan'xi province</t>
    <phoneticPr fontId="8" type="noConversion"/>
  </si>
  <si>
    <t>Aanmenxia city, Henan province</t>
    <phoneticPr fontId="8" type="noConversion"/>
  </si>
  <si>
    <t>Changsha city, Hunan province</t>
    <phoneticPr fontId="8" type="noConversion"/>
  </si>
  <si>
    <t>Case 7. Concrete carbonation coeffiients estimation based on different exposure time</t>
    <phoneticPr fontId="8" type="noConversion"/>
  </si>
  <si>
    <t>C40</t>
    <phoneticPr fontId="8" type="noConversion"/>
  </si>
  <si>
    <t>HUA Jian-bing, SHI Yang-hang, 2009, SIMULATING REINFORCED CONCRETE CARBONIZATION BASED ON GM(1,N)MODEL, Low Temperature Architecture Technology, 127: 38-40</t>
    <phoneticPr fontId="8" type="noConversion"/>
  </si>
  <si>
    <t>Case 8. Concrete carbonation depth test in Zhejiang province, China</t>
    <phoneticPr fontId="8" type="noConversion"/>
  </si>
  <si>
    <t xml:space="preserve">Ding Boyang Kong Deyu Li Tongkun, PROBABILISTICAL MODEL FOR CONCRETE CARBONIZATION IN ZHEJIANG AND NEIGHBOR REGION, Industrial Construction Vol136,No18,2006: 42-44.
</t>
    <phoneticPr fontId="8" type="noConversion"/>
  </si>
  <si>
    <t>Case 9. Concrete carbonation depth test in for low strength class, China</t>
    <phoneticPr fontId="8" type="noConversion"/>
  </si>
  <si>
    <t>Zhuohua Wang, Ping Li, 2008, Prediction model of concrete carbonation depth research under the general atmospheric environment, Mechanization In Rural &amp; Pastoral Areas,75: 78-80</t>
    <phoneticPr fontId="8" type="noConversion"/>
  </si>
  <si>
    <t>Case 10. Concrete Carbonation Depth Test in Job site for road bridge</t>
    <phoneticPr fontId="8" type="noConversion"/>
  </si>
  <si>
    <t xml:space="preserve">Concrete utilization </t>
    <phoneticPr fontId="8" type="noConversion"/>
  </si>
  <si>
    <t>Road bridge</t>
    <phoneticPr fontId="8" type="noConversion"/>
  </si>
  <si>
    <t xml:space="preserve">Shengzhong Zeng, 2013,Study on Concrete Carbonation Depth Forecast in Job site, Master Thesis of Central China University, PP.45-47. </t>
    <phoneticPr fontId="8" type="noConversion"/>
  </si>
  <si>
    <t>Case 11. Concrete Carbonation Depth Test for road bridge in southwest China</t>
    <phoneticPr fontId="8" type="noConversion"/>
  </si>
  <si>
    <t xml:space="preserve">wind blast pressure </t>
    <phoneticPr fontId="8" type="noConversion"/>
  </si>
  <si>
    <t xml:space="preserve">Wenjun Qu, Yu Zhang,Huimin Che, The carbonation  prediction of existing conerete struetures, 1999,4:31-34 </t>
    <phoneticPr fontId="8" type="noConversion"/>
  </si>
  <si>
    <t xml:space="preserve">no wind blast pressure </t>
    <phoneticPr fontId="8" type="noConversion"/>
  </si>
  <si>
    <t>Case 12. Concrete Carbonation Depth Test for dams in central China</t>
    <phoneticPr fontId="8" type="noConversion"/>
  </si>
  <si>
    <t>Test parts</t>
    <phoneticPr fontId="8" type="noConversion"/>
  </si>
  <si>
    <t>Number of samples</t>
    <phoneticPr fontId="8" type="noConversion"/>
  </si>
  <si>
    <t>probability distribution</t>
  </si>
  <si>
    <t>Dam on letf river</t>
    <phoneticPr fontId="8" type="noConversion"/>
  </si>
  <si>
    <t>normal distribution</t>
  </si>
  <si>
    <t xml:space="preserve">LI Shu-shan, XIE Wei, FUQing-kai, Hydro-structure Normal Server Probability Life Prediction of Concrete Carbonization. Journal of North China Institute of Water Conservancy and Hydroelectric Power, 2006,27(1):5-7
</t>
    <phoneticPr fontId="8" type="noConversion"/>
  </si>
  <si>
    <t>Dam on right river</t>
    <phoneticPr fontId="8" type="noConversion"/>
  </si>
  <si>
    <t>gate pier</t>
    <phoneticPr fontId="8" type="noConversion"/>
  </si>
  <si>
    <t>Overflow dam section</t>
    <phoneticPr fontId="8" type="noConversion"/>
  </si>
  <si>
    <t>Case 13. Concrete Carbonation Depth Test for service buildings in China</t>
    <phoneticPr fontId="8" type="noConversion"/>
  </si>
  <si>
    <t>CO2 concentration (%)</t>
    <phoneticPr fontId="8" type="noConversion"/>
  </si>
  <si>
    <t>Structure</t>
    <phoneticPr fontId="8" type="noConversion"/>
  </si>
  <si>
    <t>Crane</t>
    <phoneticPr fontId="8" type="noConversion"/>
  </si>
  <si>
    <t>n/a</t>
    <phoneticPr fontId="8" type="noConversion"/>
  </si>
  <si>
    <t>Top flange</t>
    <phoneticPr fontId="8" type="noConversion"/>
  </si>
  <si>
    <t xml:space="preserve">YAN Yuexia,DONGMolin, ZHANG Yongli, 2006, Carbonization testing analysis of concrete structure in service, Sichuan Building Science, 32(5):134-135. </t>
    <phoneticPr fontId="8" type="noConversion"/>
  </si>
  <si>
    <t>Bottom flange</t>
    <phoneticPr fontId="8" type="noConversion"/>
  </si>
  <si>
    <t>Truss member</t>
    <phoneticPr fontId="8" type="noConversion"/>
  </si>
  <si>
    <t>Tie bar</t>
    <phoneticPr fontId="8" type="noConversion"/>
  </si>
  <si>
    <t>Compressive bar</t>
    <phoneticPr fontId="8" type="noConversion"/>
  </si>
  <si>
    <t>Casting room</t>
    <phoneticPr fontId="8" type="noConversion"/>
  </si>
  <si>
    <t>Column</t>
    <phoneticPr fontId="8" type="noConversion"/>
  </si>
  <si>
    <t>Forging shop</t>
    <phoneticPr fontId="8" type="noConversion"/>
  </si>
  <si>
    <t>Nachining workshop</t>
    <phoneticPr fontId="8" type="noConversion"/>
  </si>
  <si>
    <t>C35</t>
    <phoneticPr fontId="8" type="noConversion"/>
  </si>
  <si>
    <t>frame of roof</t>
    <phoneticPr fontId="8" type="noConversion"/>
  </si>
  <si>
    <t>crane beam</t>
    <phoneticPr fontId="8" type="noConversion"/>
  </si>
  <si>
    <t>C30</t>
    <phoneticPr fontId="8" type="noConversion"/>
  </si>
  <si>
    <t>skylight beam</t>
    <phoneticPr fontId="8" type="noConversion"/>
  </si>
  <si>
    <t>Case 14. Concrete Carbonation Depth  Inspecting results of bridges in Beijing</t>
    <phoneticPr fontId="8" type="noConversion"/>
  </si>
  <si>
    <t>Name of bridges</t>
    <phoneticPr fontId="8" type="noConversion"/>
  </si>
  <si>
    <t>Xizhimen bridge</t>
    <phoneticPr fontId="8" type="noConversion"/>
  </si>
  <si>
    <t>C33.8</t>
    <phoneticPr fontId="8" type="noConversion"/>
  </si>
  <si>
    <t>main bridge main girder 1</t>
    <phoneticPr fontId="8" type="noConversion"/>
  </si>
  <si>
    <t xml:space="preserve">LIU Minghui, WANG Yuanfeng, 2010, Modeling of Carbonation Process in Reinforced Concrete Bridges, JOURNAL OF BEIJING JIAOTONG UNIVERSITY, 34(4):77-83. </t>
    <phoneticPr fontId="8" type="noConversion"/>
  </si>
  <si>
    <t>Xizhimen bridge</t>
  </si>
  <si>
    <t>C26.7</t>
    <phoneticPr fontId="8" type="noConversion"/>
  </si>
  <si>
    <t>main bridge main girder 2</t>
    <phoneticPr fontId="8" type="noConversion"/>
  </si>
  <si>
    <t>C32.6</t>
    <phoneticPr fontId="8" type="noConversion"/>
  </si>
  <si>
    <t xml:space="preserve">main bridge pier1 </t>
    <phoneticPr fontId="8" type="noConversion"/>
  </si>
  <si>
    <t>C37.17</t>
    <phoneticPr fontId="8" type="noConversion"/>
  </si>
  <si>
    <t>main bridge pier 2</t>
    <phoneticPr fontId="8" type="noConversion"/>
  </si>
  <si>
    <t>C33.95</t>
    <phoneticPr fontId="8" type="noConversion"/>
  </si>
  <si>
    <t>assistant bridge  pier 1</t>
    <phoneticPr fontId="8" type="noConversion"/>
  </si>
  <si>
    <t>C29.7</t>
    <phoneticPr fontId="8" type="noConversion"/>
  </si>
  <si>
    <t>assistant bridge  pier 2</t>
    <phoneticPr fontId="8" type="noConversion"/>
  </si>
  <si>
    <t>C33.70</t>
    <phoneticPr fontId="8" type="noConversion"/>
  </si>
  <si>
    <t>assistant bridge beam 1</t>
    <phoneticPr fontId="8" type="noConversion"/>
  </si>
  <si>
    <t>C30.35</t>
    <phoneticPr fontId="8" type="noConversion"/>
  </si>
  <si>
    <t>assistant bridge beam 2</t>
    <phoneticPr fontId="8" type="noConversion"/>
  </si>
  <si>
    <t>Chaoyangmen bridge</t>
    <phoneticPr fontId="8" type="noConversion"/>
  </si>
  <si>
    <t>C38.5</t>
    <phoneticPr fontId="8" type="noConversion"/>
  </si>
  <si>
    <t>main bridge pier</t>
    <phoneticPr fontId="8" type="noConversion"/>
  </si>
  <si>
    <t>Dabeiyao bridge</t>
    <phoneticPr fontId="8" type="noConversion"/>
  </si>
  <si>
    <t>C54.6</t>
    <phoneticPr fontId="8" type="noConversion"/>
  </si>
  <si>
    <t>main bridge main girder</t>
  </si>
  <si>
    <t>Guomao bridge</t>
    <phoneticPr fontId="8" type="noConversion"/>
  </si>
  <si>
    <t>C62</t>
    <phoneticPr fontId="8" type="noConversion"/>
  </si>
  <si>
    <t>Guomao bridge</t>
  </si>
  <si>
    <t>C61</t>
    <phoneticPr fontId="8" type="noConversion"/>
  </si>
  <si>
    <t>main bridge pier 3</t>
    <phoneticPr fontId="8" type="noConversion"/>
  </si>
  <si>
    <t xml:space="preserve">main bridge pier4 </t>
    <phoneticPr fontId="8" type="noConversion"/>
  </si>
  <si>
    <t>Xinxing bridge</t>
    <phoneticPr fontId="8" type="noConversion"/>
  </si>
  <si>
    <t>C52.2</t>
  </si>
  <si>
    <t>main bridge pier</t>
  </si>
  <si>
    <t>C52.2</t>
    <phoneticPr fontId="8" type="noConversion"/>
  </si>
  <si>
    <t>assistant bridge  pier</t>
  </si>
  <si>
    <t>Case 15. Concrete Carbonation Depth Inspecting results of Buildings</t>
    <phoneticPr fontId="8" type="noConversion"/>
  </si>
  <si>
    <t>Architecture site and name</t>
    <phoneticPr fontId="8" type="noConversion"/>
  </si>
  <si>
    <t>Time (year)</t>
  </si>
  <si>
    <t>Number of samples</t>
  </si>
  <si>
    <t>Average carbonation depth/mm</t>
    <phoneticPr fontId="8" type="noConversion"/>
  </si>
  <si>
    <t>Normal distribution</t>
    <phoneticPr fontId="8" type="noConversion"/>
  </si>
  <si>
    <t>Office Building in Xi'an Shaanxi Province</t>
    <phoneticPr fontId="8" type="noConversion"/>
  </si>
  <si>
    <t xml:space="preserve">Niu Ditao, Shi Yuchai, Lei Yisheng, 1995, Reliability analysis and Probability model of Conrrete Carbonation, J. Xi’Univ. of Arch. A Tech. 27(3):252-256. 
</t>
    <phoneticPr fontId="8" type="noConversion"/>
  </si>
  <si>
    <t>Dyehouse in Henan province</t>
    <phoneticPr fontId="8" type="noConversion"/>
  </si>
  <si>
    <t>Steel Factory in Taiyuan city Shanxi province</t>
    <phoneticPr fontId="8" type="noConversion"/>
  </si>
  <si>
    <t>Trestle work in Jinchuan city Sichuan province</t>
    <phoneticPr fontId="8" type="noConversion"/>
  </si>
  <si>
    <t>Processing plant in Jinchuan city Sichuan province</t>
    <phoneticPr fontId="8" type="noConversion"/>
  </si>
  <si>
    <t>Forging shop in Xi'an Shaanxi Province</t>
    <phoneticPr fontId="8" type="noConversion"/>
  </si>
  <si>
    <t>Case 16. Concrete Carbonation Depth Inspecting results of Buildings in central China</t>
    <phoneticPr fontId="8" type="noConversion"/>
  </si>
  <si>
    <t>Exposure condition</t>
    <phoneticPr fontId="8" type="noConversion"/>
  </si>
  <si>
    <t>Office Building platform awning in Nanjing Jiangsu Province</t>
    <phoneticPr fontId="8" type="noConversion"/>
  </si>
  <si>
    <t>coating</t>
    <phoneticPr fontId="8" type="noConversion"/>
  </si>
  <si>
    <t xml:space="preserve">CAI Chuan-guo, Experimental study and survey on relation of eld concrete's carbonized layer and stress corrosion, THEORETICAL RESEARCH
,12: 4-6. </t>
    <phoneticPr fontId="8" type="noConversion"/>
  </si>
  <si>
    <t>Simple beam</t>
    <phoneticPr fontId="8" type="noConversion"/>
  </si>
  <si>
    <t>exposed</t>
    <phoneticPr fontId="8" type="noConversion"/>
  </si>
  <si>
    <t>Breastsummer</t>
    <phoneticPr fontId="8" type="noConversion"/>
  </si>
  <si>
    <t>paint</t>
    <phoneticPr fontId="8" type="noConversion"/>
  </si>
  <si>
    <t>pillar</t>
    <phoneticPr fontId="8" type="noConversion"/>
  </si>
  <si>
    <t>roof</t>
    <phoneticPr fontId="8" type="noConversion"/>
  </si>
  <si>
    <t>wall</t>
    <phoneticPr fontId="8" type="noConversion"/>
  </si>
  <si>
    <t>Breastsummer</t>
  </si>
  <si>
    <t>platform</t>
    <phoneticPr fontId="8" type="noConversion"/>
  </si>
  <si>
    <t>Case 17. Concrete Carbonation Depth Inspecting results of Buildings</t>
    <phoneticPr fontId="8" type="noConversion"/>
  </si>
  <si>
    <t>Water/Cement ratio</t>
    <phoneticPr fontId="8" type="noConversion"/>
  </si>
  <si>
    <r>
      <t>Lingmao Zhang, Wenhui Jiang.1990</t>
    </r>
    <r>
      <rPr>
        <sz val="11"/>
        <color theme="1"/>
        <rFont val="宋体"/>
        <family val="2"/>
      </rPr>
      <t>，</t>
    </r>
    <r>
      <rPr>
        <sz val="11"/>
        <color theme="1"/>
        <rFont val="Arial"/>
        <family val="2"/>
      </rPr>
      <t>A study on carbonation of concrete in natural condition and its correction with artificial accelerated carbonation. J. Xi’an Inst. of Metall. &amp; Cons. Eng. 22</t>
    </r>
    <r>
      <rPr>
        <sz val="11"/>
        <color theme="1"/>
        <rFont val="宋体"/>
        <family val="2"/>
      </rPr>
      <t>（</t>
    </r>
    <r>
      <rPr>
        <sz val="11"/>
        <color theme="1"/>
        <rFont val="Arial"/>
        <family val="2"/>
      </rPr>
      <t>3</t>
    </r>
    <r>
      <rPr>
        <sz val="11"/>
        <color theme="1"/>
        <rFont val="宋体"/>
        <family val="2"/>
      </rPr>
      <t>）：</t>
    </r>
    <r>
      <rPr>
        <sz val="11"/>
        <color theme="1"/>
        <rFont val="Arial"/>
        <family val="2"/>
      </rPr>
      <t xml:space="preserve">207-214.
</t>
    </r>
    <phoneticPr fontId="8" type="noConversion"/>
  </si>
  <si>
    <t>Case 18. Concrete Carbonation Depth Inspecting results in China</t>
    <phoneticPr fontId="8" type="noConversion"/>
  </si>
  <si>
    <r>
      <t>time</t>
    </r>
    <r>
      <rPr>
        <sz val="11"/>
        <color theme="1"/>
        <rFont val="宋体"/>
        <family val="2"/>
      </rPr>
      <t>（</t>
    </r>
    <r>
      <rPr>
        <sz val="11"/>
        <color theme="1"/>
        <rFont val="Arial"/>
        <family val="2"/>
      </rPr>
      <t>years</t>
    </r>
    <r>
      <rPr>
        <sz val="11"/>
        <color theme="1"/>
        <rFont val="宋体"/>
        <family val="2"/>
      </rPr>
      <t>）</t>
    </r>
    <phoneticPr fontId="8" type="noConversion"/>
  </si>
  <si>
    <t>Regions in China</t>
    <phoneticPr fontId="8" type="noConversion"/>
  </si>
  <si>
    <r>
      <t>Benxi city</t>
    </r>
    <r>
      <rPr>
        <sz val="11"/>
        <color theme="1"/>
        <rFont val="宋体"/>
        <family val="2"/>
      </rPr>
      <t>（</t>
    </r>
    <r>
      <rPr>
        <sz val="11"/>
        <color theme="1"/>
        <rFont val="Arial"/>
        <family val="2"/>
      </rPr>
      <t>Northeast China</t>
    </r>
    <r>
      <rPr>
        <sz val="11"/>
        <color theme="1"/>
        <rFont val="宋体"/>
        <family val="2"/>
      </rPr>
      <t>）</t>
    </r>
    <phoneticPr fontId="8" type="noConversion"/>
  </si>
  <si>
    <t>Niu Ditao, Dong Zhenping, Pu Yuxiu, 1999, Random model of predicting the carbonated concrete depth, lndustrial Construction 29(9):41-45.</t>
    <phoneticPr fontId="8" type="noConversion"/>
  </si>
  <si>
    <r>
      <t>Benxi city</t>
    </r>
    <r>
      <rPr>
        <sz val="11"/>
        <color theme="1"/>
        <rFont val="宋体"/>
        <family val="2"/>
      </rPr>
      <t>（</t>
    </r>
    <r>
      <rPr>
        <sz val="11"/>
        <color theme="1"/>
        <rFont val="Arial"/>
        <family val="2"/>
      </rPr>
      <t>Northeast China</t>
    </r>
    <r>
      <rPr>
        <sz val="11"/>
        <color theme="1"/>
        <rFont val="宋体"/>
        <family val="2"/>
      </rPr>
      <t>）</t>
    </r>
  </si>
  <si>
    <r>
      <t>Xi'an</t>
    </r>
    <r>
      <rPr>
        <sz val="11"/>
        <color theme="1"/>
        <rFont val="宋体"/>
        <family val="2"/>
      </rPr>
      <t>（</t>
    </r>
    <r>
      <rPr>
        <sz val="11"/>
        <color theme="1"/>
        <rFont val="Arial"/>
        <family val="2"/>
      </rPr>
      <t>Northwest China</t>
    </r>
    <r>
      <rPr>
        <sz val="11"/>
        <color theme="1"/>
        <rFont val="宋体"/>
        <family val="2"/>
      </rPr>
      <t>）</t>
    </r>
    <phoneticPr fontId="8" type="noConversion"/>
  </si>
  <si>
    <r>
      <t>Maanshan</t>
    </r>
    <r>
      <rPr>
        <sz val="11"/>
        <color theme="1"/>
        <rFont val="宋体"/>
        <family val="2"/>
      </rPr>
      <t>（</t>
    </r>
    <r>
      <rPr>
        <sz val="11"/>
        <color theme="1"/>
        <rFont val="Arial"/>
        <family val="2"/>
      </rPr>
      <t>Eastern China</t>
    </r>
    <r>
      <rPr>
        <sz val="11"/>
        <color theme="1"/>
        <rFont val="宋体"/>
        <family val="2"/>
      </rPr>
      <t>）</t>
    </r>
    <phoneticPr fontId="8" type="noConversion"/>
  </si>
  <si>
    <r>
      <t>Jinchang</t>
    </r>
    <r>
      <rPr>
        <sz val="11"/>
        <color theme="1"/>
        <rFont val="宋体"/>
        <family val="2"/>
      </rPr>
      <t>（</t>
    </r>
    <r>
      <rPr>
        <sz val="11"/>
        <color theme="1"/>
        <rFont val="Arial"/>
        <family val="2"/>
      </rPr>
      <t>Western China</t>
    </r>
    <r>
      <rPr>
        <sz val="11"/>
        <color theme="1"/>
        <rFont val="宋体"/>
        <family val="2"/>
      </rPr>
      <t>）</t>
    </r>
    <phoneticPr fontId="8" type="noConversion"/>
  </si>
  <si>
    <r>
      <t>Sanmenxia</t>
    </r>
    <r>
      <rPr>
        <sz val="11"/>
        <color theme="1"/>
        <rFont val="宋体"/>
        <family val="2"/>
      </rPr>
      <t>（</t>
    </r>
    <r>
      <rPr>
        <sz val="11"/>
        <color theme="1"/>
        <rFont val="Arial"/>
        <family val="2"/>
      </rPr>
      <t>eastern North China</t>
    </r>
    <r>
      <rPr>
        <sz val="11"/>
        <color theme="1"/>
        <rFont val="宋体"/>
        <family val="2"/>
      </rPr>
      <t>）</t>
    </r>
    <phoneticPr fontId="8" type="noConversion"/>
  </si>
  <si>
    <r>
      <t>Sanming</t>
    </r>
    <r>
      <rPr>
        <sz val="11"/>
        <color theme="1"/>
        <rFont val="宋体"/>
        <family val="2"/>
      </rPr>
      <t>（</t>
    </r>
    <r>
      <rPr>
        <sz val="11"/>
        <color theme="1"/>
        <rFont val="Arial"/>
        <family val="2"/>
      </rPr>
      <t>South China</t>
    </r>
    <r>
      <rPr>
        <sz val="11"/>
        <color theme="1"/>
        <rFont val="宋体"/>
        <family val="2"/>
      </rPr>
      <t>）</t>
    </r>
    <phoneticPr fontId="8" type="noConversion"/>
  </si>
  <si>
    <r>
      <t>Taiyuan</t>
    </r>
    <r>
      <rPr>
        <sz val="11"/>
        <color theme="1"/>
        <rFont val="宋体"/>
        <family val="2"/>
      </rPr>
      <t>（</t>
    </r>
    <r>
      <rPr>
        <sz val="11"/>
        <color theme="1"/>
        <rFont val="Arial"/>
        <family val="2"/>
      </rPr>
      <t>eastern North China)</t>
    </r>
    <phoneticPr fontId="8" type="noConversion"/>
  </si>
  <si>
    <t>The concrete carbonation rate coefficients refer to situation in South Korea** and Europe</t>
    <phoneticPr fontId="8" type="noConversion"/>
  </si>
  <si>
    <t>** Yang, K.-H., Seo, E.-A. &amp; Tae, S.-H. Carbonation and CO2 uptake of concrete. Environmental Impact Assessment Review 46, 43-52, doi:http://dx.doi.org/10.1016/j.eiar.2014.01.004 (2014).</t>
    <phoneticPr fontId="8" type="noConversion"/>
  </si>
  <si>
    <t>cement mortar carbonation rate coefficients</t>
    <phoneticPr fontId="8" type="noConversion"/>
  </si>
  <si>
    <t>Experiment exposure time (year)</t>
    <phoneticPr fontId="8" type="noConversion"/>
  </si>
  <si>
    <r>
      <t>Average (mm/year</t>
    </r>
    <r>
      <rPr>
        <vertAlign val="superscript"/>
        <sz val="9"/>
        <color theme="1"/>
        <rFont val="Arial"/>
        <family val="2"/>
      </rPr>
      <t>0.5</t>
    </r>
    <r>
      <rPr>
        <sz val="9"/>
        <color theme="1"/>
        <rFont val="Arial"/>
        <family val="2"/>
      </rPr>
      <t>)</t>
    </r>
    <phoneticPr fontId="8" type="noConversion"/>
  </si>
  <si>
    <r>
      <t>Max (mm/year</t>
    </r>
    <r>
      <rPr>
        <vertAlign val="superscript"/>
        <sz val="9"/>
        <color theme="1"/>
        <rFont val="Arial"/>
        <family val="2"/>
      </rPr>
      <t>0.5</t>
    </r>
    <r>
      <rPr>
        <sz val="9"/>
        <color theme="1"/>
        <rFont val="Arial"/>
        <family val="2"/>
      </rPr>
      <t>)</t>
    </r>
    <phoneticPr fontId="8" type="noConversion"/>
  </si>
  <si>
    <r>
      <t>Min (mm/year</t>
    </r>
    <r>
      <rPr>
        <vertAlign val="superscript"/>
        <sz val="9"/>
        <color theme="1"/>
        <rFont val="Arial"/>
        <family val="2"/>
      </rPr>
      <t>0.5</t>
    </r>
    <r>
      <rPr>
        <sz val="9"/>
        <color theme="1"/>
        <rFont val="Arial"/>
        <family val="2"/>
      </rPr>
      <t>)</t>
    </r>
    <phoneticPr fontId="8" type="noConversion"/>
  </si>
  <si>
    <t>average</t>
    <phoneticPr fontId="8" type="noConversion"/>
  </si>
  <si>
    <t>Portland cement</t>
    <phoneticPr fontId="8" type="noConversion"/>
  </si>
  <si>
    <t>M15</t>
    <phoneticPr fontId="8" type="noConversion"/>
  </si>
  <si>
    <t>M20</t>
    <phoneticPr fontId="8" type="noConversion"/>
  </si>
  <si>
    <t>M25</t>
    <phoneticPr fontId="8" type="noConversion"/>
  </si>
  <si>
    <t>M30</t>
    <phoneticPr fontId="8" type="noConversion"/>
  </si>
  <si>
    <t>Fly ash cement or slag cement</t>
    <phoneticPr fontId="8" type="noConversion"/>
  </si>
  <si>
    <t xml:space="preserve">The carbonation depth of the experiment is tested using the phenolphthalein. </t>
    <phoneticPr fontId="8" type="noConversion"/>
  </si>
  <si>
    <t>The figures of mortar carbonation depth experiments.</t>
    <phoneticPr fontId="8" type="noConversion"/>
  </si>
  <si>
    <t>The unchanged colour part is carbonated.</t>
    <phoneticPr fontId="8" type="noConversion"/>
  </si>
  <si>
    <t>1. Masonary mortar carbonation depth in 3 months in indoor condition in Shenyang China (portland cement, M15)</t>
    <phoneticPr fontId="8" type="noConversion"/>
  </si>
  <si>
    <t>2. Rendering mortar carbonation depth in 6 months in indoor condition in Shenyang China (10% fly ash cement, M15)</t>
    <phoneticPr fontId="8" type="noConversion"/>
  </si>
  <si>
    <t>3. Rendering and plastering mortar carbonation depth in 6 months in outdoor condition in Shenyang China (10% fly ash cement,M20 and M25)</t>
    <phoneticPr fontId="8" type="noConversion"/>
  </si>
  <si>
    <t>3. Repairing mortar carbonation depth in 6 months in indoor condition in Shenyang China (10% Steel slag cement, M15)</t>
    <phoneticPr fontId="8" type="noConversion"/>
  </si>
  <si>
    <t>Supplementary Data 33: U.S. survey results of proportion of cement kiln dust (CKD) diverted to landfill</t>
    <phoneticPr fontId="8" type="noConversion"/>
  </si>
  <si>
    <t>Plants
responding
to survey for
given year</t>
    <phoneticPr fontId="8" type="noConversion"/>
  </si>
  <si>
    <t>CKD
beneficially
reused on or
off site,
metric tons</t>
    <phoneticPr fontId="8" type="noConversion"/>
  </si>
  <si>
    <t>CKD
sent to
landfill,
metric tons</t>
    <phoneticPr fontId="8" type="noConversion"/>
  </si>
  <si>
    <t>CKD
reclaimed
from
landfilled,
metric tons</t>
    <phoneticPr fontId="8" type="noConversion"/>
  </si>
  <si>
    <t>Annual clinker
production,
metric tons</t>
    <phoneticPr fontId="8" type="noConversion"/>
  </si>
  <si>
    <t>CKD sent to a
landfill/clinker
produced,
kilograms /
metric tons</t>
    <phoneticPr fontId="8" type="noConversion"/>
  </si>
  <si>
    <t>CKD generationl,
metric tons</t>
    <phoneticPr fontId="8" type="noConversion"/>
  </si>
  <si>
    <t>The rate of CKD sent to landfill*</t>
    <phoneticPr fontId="8" type="noConversion"/>
  </si>
  <si>
    <t>data</t>
  </si>
  <si>
    <t>80%**</t>
    <phoneticPr fontId="8" type="noConversion"/>
  </si>
  <si>
    <t>Data sources: W. S. Adaska P. E. and D. H. Taubert, "Beneficial Uses of Cement Kiln Dust" Cement Industry Technical Conference Record, 2008 IEEE, Miami, FL, 2008, pp. 210-228.
doi: 10.1109/CITCON.2008.24</t>
    <phoneticPr fontId="8" type="noConversion"/>
  </si>
  <si>
    <t>** U.S. Environmental Protection Agency. (1993). Report to Congress on Cement Kiln Dust</t>
    <phoneticPr fontId="8" type="noConversion"/>
  </si>
  <si>
    <t>mean</t>
  </si>
  <si>
    <t>std</t>
  </si>
  <si>
    <t>Activity data</t>
  </si>
  <si>
    <t>Lime mud</t>
    <phoneticPr fontId="7" type="noConversion"/>
  </si>
  <si>
    <t>Calcium carbide slag</t>
    <phoneticPr fontId="7" type="noConversion"/>
  </si>
  <si>
    <t>Supplementary Data 35: Variables considered in the CO2 uptake uncertainty analysis of cement and concrete waste</t>
    <phoneticPr fontId="8" type="noConversion"/>
  </si>
  <si>
    <t>Data sources</t>
  </si>
  <si>
    <t xml:space="preserve">Cement </t>
  </si>
  <si>
    <t>1. Cement production vs consumption deviation rate</t>
  </si>
  <si>
    <t>Normal</t>
  </si>
  <si>
    <t>Standard deviation</t>
  </si>
  <si>
    <t xml:space="preserve">1-3
</t>
    <phoneticPr fontId="8" type="noConversion"/>
  </si>
  <si>
    <t>Impact factors of carbonation</t>
  </si>
  <si>
    <t>2.Clinker to cement ratio</t>
  </si>
  <si>
    <t>Weibull</t>
  </si>
  <si>
    <t>1930-1989</t>
  </si>
  <si>
    <t>4-5</t>
  </si>
  <si>
    <t>1990-2004 (CV) for China</t>
  </si>
  <si>
    <t>6-12</t>
  </si>
  <si>
    <t>2005-2021 for China</t>
  </si>
  <si>
    <t>2020-2021 for US</t>
  </si>
  <si>
    <t>3.CaO Content in Clinker</t>
  </si>
  <si>
    <t>Triangular</t>
  </si>
  <si>
    <t>mode</t>
  </si>
  <si>
    <t>4. MgO Content in Clinker</t>
  </si>
  <si>
    <t>13-14</t>
  </si>
  <si>
    <r>
      <t>5. Proportion of CaO converted to CaCO</t>
    </r>
    <r>
      <rPr>
        <vertAlign val="subscript"/>
        <sz val="10"/>
        <color rgb="FF000000"/>
        <rFont val="Times New Roman"/>
        <family val="1"/>
      </rPr>
      <t>3</t>
    </r>
    <r>
      <rPr>
        <sz val="10"/>
        <color rgb="FF000000"/>
        <rFont val="Times New Roman"/>
        <family val="1"/>
      </rPr>
      <t> </t>
    </r>
  </si>
  <si>
    <t>15</t>
    <phoneticPr fontId="8" type="noConversion"/>
  </si>
  <si>
    <t>for concrete</t>
  </si>
  <si>
    <t>15-19</t>
  </si>
  <si>
    <t>for mortar</t>
  </si>
  <si>
    <t>Concrete</t>
  </si>
  <si>
    <t>6. Concrete strength class distribution</t>
  </si>
  <si>
    <t>2,16</t>
  </si>
  <si>
    <t>7. Proportion of Cement for concrete</t>
  </si>
  <si>
    <r>
      <rPr>
        <vertAlign val="superscript"/>
        <sz val="10"/>
        <color rgb="FF000000"/>
        <rFont val="Times New Roman"/>
        <family val="1"/>
      </rPr>
      <t>1,2,20</t>
    </r>
    <r>
      <rPr>
        <sz val="10"/>
        <color rgb="FF000000"/>
        <rFont val="Times New Roman"/>
        <family val="1"/>
      </rPr>
      <t xml:space="preserve">
</t>
    </r>
    <phoneticPr fontId="8" type="noConversion"/>
  </si>
  <si>
    <t>for China</t>
  </si>
  <si>
    <t>for Europe</t>
  </si>
  <si>
    <t>for U.S.</t>
  </si>
  <si>
    <t xml:space="preserve">for rest of world </t>
  </si>
  <si>
    <r>
      <rPr>
        <sz val="10"/>
        <color rgb="FF000000"/>
        <rFont val="Times New Roman"/>
        <family val="1"/>
      </rPr>
      <t>8. The cement content for concrete (kg/m</t>
    </r>
    <r>
      <rPr>
        <sz val="10"/>
        <color rgb="FF000000"/>
        <rFont val="等线"/>
        <family val="3"/>
        <charset val="134"/>
      </rPr>
      <t>³</t>
    </r>
    <r>
      <rPr>
        <sz val="10"/>
        <color rgb="FF000000"/>
        <rFont val="Times New Roman"/>
        <family val="1"/>
      </rPr>
      <t>)</t>
    </r>
  </si>
  <si>
    <t>2,16,21-23</t>
  </si>
  <si>
    <r>
      <rPr>
        <sz val="10"/>
        <color rgb="FF000000"/>
        <rFont val="Times New Roman"/>
        <family val="1"/>
      </rPr>
      <t xml:space="preserve">9. Carbonation rate coefficients for plain concrete (mm/ </t>
    </r>
    <r>
      <rPr>
        <sz val="10"/>
        <color rgb="FF000000"/>
        <rFont val="宋体"/>
        <family val="3"/>
        <charset val="134"/>
      </rPr>
      <t>√</t>
    </r>
    <r>
      <rPr>
        <sz val="10"/>
        <color rgb="FF000000"/>
        <rFont val="Times New Roman"/>
        <family val="1"/>
      </rPr>
      <t>year)</t>
    </r>
  </si>
  <si>
    <t>15-16,24-28</t>
  </si>
  <si>
    <t>10. Service life of building</t>
  </si>
  <si>
    <r>
      <rPr>
        <vertAlign val="superscript"/>
        <sz val="10"/>
        <color rgb="FF000000"/>
        <rFont val="Times New Roman"/>
        <family val="1"/>
      </rPr>
      <t>27,29-31</t>
    </r>
    <r>
      <rPr>
        <sz val="10"/>
        <color rgb="FF000000"/>
        <rFont val="Times New Roman"/>
        <family val="1"/>
      </rPr>
      <t xml:space="preserve">
</t>
    </r>
    <phoneticPr fontId="8" type="noConversion"/>
  </si>
  <si>
    <t>for China (year)</t>
  </si>
  <si>
    <t>for Europe (year)</t>
  </si>
  <si>
    <t>for U.S. (year)</t>
  </si>
  <si>
    <t xml:space="preserve">for rest of world (year) </t>
  </si>
  <si>
    <t xml:space="preserve">11. Proportion of waste concrete particle distribution </t>
  </si>
  <si>
    <t>16,27,32-33</t>
  </si>
  <si>
    <t>12. The waste concrete exposure time in demolition stage (year)</t>
  </si>
  <si>
    <r>
      <rPr>
        <vertAlign val="superscript"/>
        <sz val="10"/>
        <color rgb="FF000000"/>
        <rFont val="Times New Roman"/>
        <family val="1"/>
      </rPr>
      <t>16,26,29</t>
    </r>
    <r>
      <rPr>
        <sz val="10"/>
        <color rgb="FF000000"/>
        <rFont val="Times New Roman"/>
        <family val="1"/>
      </rPr>
      <t xml:space="preserve">
</t>
    </r>
    <phoneticPr fontId="8" type="noConversion"/>
  </si>
  <si>
    <t>13. Correction factors of cement additions</t>
  </si>
  <si>
    <r>
      <rPr>
        <vertAlign val="superscript"/>
        <sz val="10"/>
        <color rgb="FF000000"/>
        <rFont val="Times New Roman"/>
        <family val="1"/>
      </rPr>
      <t>16,34</t>
    </r>
    <r>
      <rPr>
        <sz val="10"/>
        <color rgb="FF000000"/>
        <rFont val="Times New Roman"/>
        <family val="1"/>
      </rPr>
      <t xml:space="preserve">
</t>
    </r>
    <phoneticPr fontId="8" type="noConversion"/>
  </si>
  <si>
    <r>
      <rPr>
        <sz val="10"/>
        <color rgb="FF000000"/>
        <rFont val="Times New Roman"/>
        <family val="1"/>
      </rPr>
      <t>14. Correction factors of CO</t>
    </r>
    <r>
      <rPr>
        <vertAlign val="subscript"/>
        <sz val="10"/>
        <color rgb="FF000000"/>
        <rFont val="Times New Roman"/>
        <family val="1"/>
      </rPr>
      <t>2</t>
    </r>
    <r>
      <rPr>
        <sz val="10"/>
        <color rgb="FF000000"/>
        <rFont val="Times New Roman"/>
        <family val="1"/>
      </rPr>
      <t xml:space="preserve"> concentration</t>
    </r>
  </si>
  <si>
    <r>
      <rPr>
        <vertAlign val="superscript"/>
        <sz val="10"/>
        <color rgb="FF000000"/>
        <rFont val="Times New Roman"/>
        <family val="1"/>
      </rPr>
      <t>35-36</t>
    </r>
    <r>
      <rPr>
        <sz val="10"/>
        <color rgb="FF000000"/>
        <rFont val="Times New Roman"/>
        <family val="1"/>
      </rPr>
      <t xml:space="preserve">
</t>
    </r>
    <phoneticPr fontId="8" type="noConversion"/>
  </si>
  <si>
    <t xml:space="preserve">15. Correction factors of cover and coating </t>
  </si>
  <si>
    <t xml:space="preserve">15-16,18,25,37-38
</t>
    <phoneticPr fontId="8" type="noConversion"/>
  </si>
  <si>
    <t>Mortar</t>
  </si>
  <si>
    <t>16. Proportion of cement for mortar</t>
  </si>
  <si>
    <r>
      <rPr>
        <vertAlign val="superscript"/>
        <sz val="10"/>
        <color rgb="FF000000"/>
        <rFont val="Times New Roman"/>
        <family val="1"/>
      </rPr>
      <t>1-2,20</t>
    </r>
    <r>
      <rPr>
        <sz val="10"/>
        <color rgb="FF000000"/>
        <rFont val="Times New Roman"/>
        <family val="1"/>
      </rPr>
      <t xml:space="preserve">
</t>
    </r>
    <phoneticPr fontId="8" type="noConversion"/>
  </si>
  <si>
    <t>17. Proportion of mortar utilization types</t>
  </si>
  <si>
    <t>39-40</t>
  </si>
  <si>
    <t>18. Thickness of different mortar utilizations</t>
  </si>
  <si>
    <r>
      <rPr>
        <vertAlign val="superscript"/>
        <sz val="10"/>
        <color rgb="FF000000"/>
        <rFont val="Times New Roman"/>
        <family val="1"/>
      </rPr>
      <t>39-40</t>
    </r>
    <r>
      <rPr>
        <sz val="10"/>
        <color rgb="FF000000"/>
        <rFont val="Times New Roman"/>
        <family val="1"/>
      </rPr>
      <t xml:space="preserve">
</t>
    </r>
    <phoneticPr fontId="8" type="noConversion"/>
  </si>
  <si>
    <t>for rendering, plastering and decorating (mm)</t>
  </si>
  <si>
    <t>for Masonry  (mm)</t>
  </si>
  <si>
    <t>for maintenance and repairing  (mm)</t>
  </si>
  <si>
    <t>19. Proportions of masonry wall with render</t>
  </si>
  <si>
    <t>for both sides render</t>
  </si>
  <si>
    <t>for one side render</t>
  </si>
  <si>
    <t>for no render</t>
  </si>
  <si>
    <t>20. Wall thickness (mm)</t>
  </si>
  <si>
    <r>
      <rPr>
        <vertAlign val="superscript"/>
        <sz val="10"/>
        <color rgb="FF000000"/>
        <rFont val="Times New Roman"/>
        <family val="1"/>
      </rPr>
      <t>22,41</t>
    </r>
    <r>
      <rPr>
        <sz val="10"/>
        <color rgb="FF000000"/>
        <rFont val="Times New Roman"/>
        <family val="1"/>
      </rPr>
      <t xml:space="preserve">
</t>
    </r>
    <phoneticPr fontId="8" type="noConversion"/>
  </si>
  <si>
    <r>
      <rPr>
        <sz val="10"/>
        <color rgb="FF000000"/>
        <rFont val="Times New Roman"/>
        <family val="1"/>
      </rPr>
      <t>21. Carbonation rate coefficients for mortar (mm/</t>
    </r>
    <r>
      <rPr>
        <sz val="10"/>
        <color rgb="FF000000"/>
        <rFont val="宋体"/>
        <family val="3"/>
        <charset val="134"/>
      </rPr>
      <t>√</t>
    </r>
    <r>
      <rPr>
        <sz val="10"/>
        <color rgb="FF000000"/>
        <rFont val="Times New Roman"/>
        <family val="1"/>
      </rPr>
      <t>year)</t>
    </r>
  </si>
  <si>
    <t xml:space="preserve">
</t>
    <phoneticPr fontId="8" type="noConversion"/>
  </si>
  <si>
    <t>Construction cement waste</t>
  </si>
  <si>
    <t xml:space="preserve">22. Proportion of cement loss in construction stage </t>
  </si>
  <si>
    <t>22,42</t>
  </si>
  <si>
    <t>23. Construction waste concrete carbonation time (year)</t>
  </si>
  <si>
    <t>43-44</t>
  </si>
  <si>
    <t>Cement Kiln Dust (CKD)</t>
  </si>
  <si>
    <t>24. CKD generation rate based on clinker</t>
  </si>
  <si>
    <t>25. Proportion of CKD sent to landfill</t>
  </si>
  <si>
    <t>46-47</t>
  </si>
  <si>
    <t>26. CaO content in CKD</t>
  </si>
  <si>
    <t>47-48</t>
  </si>
  <si>
    <t>Renferences</t>
  </si>
  <si>
    <t>1.USGS. Nickel end-use statistics [through 2003; last modified September 1, 2005], in Kelly, T.D., and Matos, G.R., comps., Historical statistics for mineral and material commodities in the United States (2014 version): U.S. Geological Survey Data Series 140, 3 p., accessed August 28, 2020, . at http://minerals.usgs.gov/minerals/pubs/historical-statistics/. (2014).</t>
  </si>
  <si>
    <t>2.ERMCO. (European Ready Mixed Concrete Organization) Ready-Mixed Concrete Industry Statistics 2001-2013, Available at (http://www.ermco.eu).</t>
  </si>
  <si>
    <t>3.Statistics Division of Investment in FIxed Assets, N. B. O. S. China Statistical Yearbook on Construction,China Statistics Press, Beijing.,1996-2005.</t>
  </si>
  <si>
    <t>4.IPCC. 2006 IPCC guidelines for national greenhouse gas inventories, 2006. http://www.ipcc-nggip.iges.or.jp/public/2006gl/chinese/index.html</t>
  </si>
  <si>
    <t>5.IPCC. Revised 1996 IPCC Guidelines for National Greenhouse Gas Inventories [R]. Paris: Intergovernmental Panel on Climate Change, United Nations Environment Program, Organization for Economic Co-Ope- ration and Development, International Energy Agency, 1997.</t>
  </si>
  <si>
    <t>6. Ministry of Industry and Information Technology https://baijiahao.baidu.com/s?id=1626895719431133816&amp;wfr=spider&amp;for=pc</t>
  </si>
  <si>
    <t>7. China Cement Association: China Cement Almanac, China building industry press, Beijing., 2001-2015.</t>
  </si>
  <si>
    <t>8. Gao, T., Shen, L., Shen, M., Liu, L., Chen, F. and Gao, L.: Evolution and projection of CO2 emissions for China’s cement industry from 1980 to 2020, Renew. Sustain. Energy Rev., 74, 522–537, doi:10.1016/j.rser.2017.02.006, 2017.</t>
  </si>
  <si>
    <t>9. Xu, J. H., Fleiter, T., Eichhammer, W. and Fan, Y.: Energy consumption and CO2 emissions in China’s cement industry: A perspective from LMDI decomposition analysis, Energy Policy, 50, 821–832, doi:10.1016/j.enpol.2012.08.038, 2012.</t>
  </si>
  <si>
    <t>10. Xu, J. H., Fleiter, T., Fan, Y. and Eichhammer, W.: CO2 emissions reduction potential in China’s cement industry compared to IEA’s Cement Technology Roadmap up to 2050, Appl. Energy, 130, 592–602, doi:10.1016/j.apenergy.2014.03.004, 2014.</t>
  </si>
  <si>
    <t>11.Andrew, R. M.: Global CO2 emissions from cement production, 1928–2017, Earth Syst. Sci. Data, 10, 2213–2239, https://doi.org/10.5194/essd-10-2213-2018, 2018.</t>
  </si>
  <si>
    <t>12.Andrew, R. M.: Timely estimates of India's annual and monthly fossil CO2 emissions, Earth Syst. Sci. Data Discuss., https://doi.org/10.5194/essd-2020-152, in review, 2020.</t>
  </si>
  <si>
    <r>
      <rPr>
        <sz val="11"/>
        <color theme="1"/>
        <rFont val="Times New Roman"/>
        <family val="1"/>
      </rPr>
      <t>13.Chen, L. J.: Effect of cement chemical composition on service life of concrete. Concrete,225, 78-79 (In Chinese</t>
    </r>
    <r>
      <rPr>
        <sz val="11"/>
        <color theme="1"/>
        <rFont val="宋体"/>
        <family val="3"/>
        <charset val="134"/>
      </rPr>
      <t>）</t>
    </r>
    <r>
      <rPr>
        <sz val="11"/>
        <color theme="1"/>
        <rFont val="Times New Roman"/>
        <family val="1"/>
      </rPr>
      <t>,2008.http://en.cnki.com.cn/Article_en/CJFDTOTAL-HLTF200807034.htm</t>
    </r>
  </si>
  <si>
    <t>14.Kurdowski, W. Cement and Concrete Chemistry.Springer Netherlands, ISBN 978-94-007-7945-7,2014.</t>
  </si>
  <si>
    <t>15.Xi, F. et al. Substantial global carbon uptake by cement carbonation. Nat Geosci 9, 880–883 (2016).</t>
    <phoneticPr fontId="8" type="noConversion"/>
  </si>
  <si>
    <t>16.Pade, C. and Guimaraes, M.: The CO2 uptake of concrete in a 100 year perspective, Cem. Concr. Res., 37(9), 1348–1356, doi:10.1016/j.cemconres.2007.06.009, 2007.</t>
  </si>
  <si>
    <t>17.Takano, H.,Matsunaga, T.: CO2 fixation by artificial weathering of waste concrete and coccolithophorid algae cultures. Energy Conversion and Management,36, 697-700, doi:http://dx.doi.org/10.1016/0196-8904(95)00101-I,1995.</t>
  </si>
  <si>
    <t>18.Andersson, R., Fridh, K., Stripple, H.,Häglund, M.: Calculating CO2 uptake for existing concrete structures during and after service life. Environ.Sci.Technol.,47, 11625-11633, https://doi.org/10.1021/es401775w,2013.</t>
  </si>
  <si>
    <t>19.Chang, C. F., Chen, J.W.: The experimental investigation of concrete carbonation depth. Cement and Concrete Research,36, 1760-1767, doi:http://dx.doi.org/10.1016/j.cemconres.2004.07.025,2006.</t>
  </si>
  <si>
    <t>20.Jonsson, G., Wallevik, O.: Information on the use of concrete in Denmark, Sweden, Norway and Iceland. Icelandic Building Research Institute, www. ibri. is, ISBN, 9979-9174,2005.</t>
  </si>
  <si>
    <t>21.Low, M.S.: Material flow analysis of concrete in the United States, Massachusetts Institute of Technology, http://dspace.mit.edu/bitstream/1721.1/33030/2/62096322-MIT.pdf,2005.</t>
  </si>
  <si>
    <t>22.Zhou, H.: Construction and Installation Engineering Budget Manual.China Machine Press,Beijing, 2003.</t>
  </si>
  <si>
    <t>23.European Committee for Standardization. The European Standard EN 206-1:2000 Concrete. Specification, performance, production and conformity,Brussel, 2001.</t>
  </si>
  <si>
    <r>
      <rPr>
        <sz val="11"/>
        <color theme="1"/>
        <rFont val="Times New Roman"/>
        <family val="1"/>
      </rPr>
      <t>24.Monteiro, I., Branco, F.A., Brito, J. de., Neves, R.: Statistical analysis of the carbonation coefficient in open air concrete structures. Construction and Building Materials,29, 263-269,DOI</t>
    </r>
    <r>
      <rPr>
        <sz val="11"/>
        <color theme="1"/>
        <rFont val="宋体"/>
        <family val="3"/>
        <charset val="134"/>
      </rPr>
      <t>：</t>
    </r>
    <r>
      <rPr>
        <sz val="11"/>
        <color theme="1"/>
        <rFont val="Times New Roman"/>
        <family val="1"/>
      </rPr>
      <t>10.1016/j.conbuildmat.2011.10.028 2012.</t>
    </r>
  </si>
  <si>
    <t>25.Lagerblad, B.: Carbon Dioxide Uptake During Concrete Life Cycle: State of the Art. Swedish Cement and Concrete Research Institute, 2005.</t>
  </si>
  <si>
    <r>
      <rPr>
        <sz val="11"/>
        <color theme="1"/>
        <rFont val="Times New Roman"/>
        <family val="1"/>
      </rPr>
      <t>26.Dodoo, A., Gustavsson, L., Sathre, R.: Carbon implications of end-of-life management of building materials. Resources, Conservation and Recycling, 53, 276-286,DOI</t>
    </r>
    <r>
      <rPr>
        <sz val="11"/>
        <color theme="1"/>
        <rFont val="宋体"/>
        <family val="3"/>
        <charset val="134"/>
      </rPr>
      <t>：</t>
    </r>
    <r>
      <rPr>
        <sz val="11"/>
        <color theme="1"/>
        <rFont val="Times New Roman"/>
        <family val="1"/>
      </rPr>
      <t>10.1016/j.resconrec.2008.12.007, 2009.</t>
    </r>
  </si>
  <si>
    <t>27.Yang, K. H., Seo, E. A. and Tae, S. H.: Carbonation and CO2 uptake of concrete, Environ. Impact Assess. Rev., 46, 43–52, doi:10.1016/j.eiar.2014.01.004, 2014.</t>
  </si>
  <si>
    <t>28.Silva, A., Neves, R.,de Brito, J.: Statistical modelling of carbonation in reinforced concrete. Cement Concrete Comp,50, 73-81, doi:10.1016/j.cemconcomp.2013.12.001, 2014.</t>
  </si>
  <si>
    <t>29.Pommer, K., Pade, C., Institut, D. T., Centre, N. I.: Guidelines: Uptake of Carbon Dioxide in the Life Cycle Inventory of Concrete,Nordic Innovation Centre, 2006.</t>
  </si>
  <si>
    <r>
      <rPr>
        <sz val="11"/>
        <color theme="1"/>
        <rFont val="Times New Roman"/>
        <family val="1"/>
      </rPr>
      <t>30.Kapur, A., Keoleian, G., Kendall, A., Kesler, S. E.: Dynamic Modeling of In</t>
    </r>
    <r>
      <rPr>
        <sz val="11"/>
        <color theme="1"/>
        <rFont val="宋体"/>
        <family val="3"/>
        <charset val="134"/>
      </rPr>
      <t>‐</t>
    </r>
    <r>
      <rPr>
        <sz val="11"/>
        <color theme="1"/>
        <rFont val="Times New Roman"/>
        <family val="1"/>
      </rPr>
      <t>Use Cement Stocks in the United States. Journal of Industrial Ecology,12, 539-556, DOI</t>
    </r>
    <r>
      <rPr>
        <sz val="11"/>
        <color theme="1"/>
        <rFont val="宋体"/>
        <family val="3"/>
        <charset val="134"/>
      </rPr>
      <t>：</t>
    </r>
    <r>
      <rPr>
        <sz val="11"/>
        <color theme="1"/>
        <rFont val="Times New Roman"/>
        <family val="1"/>
      </rPr>
      <t>10.1111/j.1530-9290.2008.00055.x, B1042008.</t>
    </r>
  </si>
  <si>
    <t>31.Mequignon, M., Ait Haddou, H., Thellier, F., Bonhomme, M.: Greenhouse gases and building lifetimes. Building and Environment68, 77-86, doi:http://dx.doi.org/10.1016/j.buildenv.2013.05.017 ,2013.</t>
  </si>
  <si>
    <r>
      <rPr>
        <sz val="11"/>
        <color theme="1"/>
        <rFont val="Times New Roman"/>
        <family val="1"/>
      </rPr>
      <t>32.Kikuchi, T., Kuroda, Y.: Carbon Dioxide Uptake in Demolished and Crushed Concrete. Journal of Advanced Concrete Technology, 9, 115-124, DOI</t>
    </r>
    <r>
      <rPr>
        <sz val="11"/>
        <color theme="1"/>
        <rFont val="宋体"/>
        <family val="3"/>
        <charset val="134"/>
      </rPr>
      <t>：</t>
    </r>
    <r>
      <rPr>
        <sz val="11"/>
        <color theme="1"/>
        <rFont val="Times New Roman"/>
        <family val="1"/>
      </rPr>
      <t>10.3151/jact.9.115, 2011.</t>
    </r>
  </si>
  <si>
    <t>33.Engelsen, C. J., Mehus, J., Pade, C., Sæther, D. H.: Carbon dioxide uptake in demolished and crushed concrete. Norwegian Building Research Institute, www. byggforsk. no, ISBN, 82-536, 2005.</t>
  </si>
  <si>
    <r>
      <rPr>
        <sz val="11"/>
        <color theme="1"/>
        <rFont val="Times New Roman"/>
        <family val="1"/>
      </rPr>
      <t>34.Papadakis, V. G.: Effect of supplementary cementing materials on concrete resistance against carbonation and chloride ingress. Cement and Concrete Research,30, 291-299, DOI</t>
    </r>
    <r>
      <rPr>
        <sz val="11"/>
        <color theme="1"/>
        <rFont val="宋体"/>
        <family val="3"/>
        <charset val="134"/>
      </rPr>
      <t>：</t>
    </r>
    <r>
      <rPr>
        <sz val="11"/>
        <color theme="1"/>
        <rFont val="Times New Roman"/>
        <family val="1"/>
      </rPr>
      <t>10.1016/S0008-8846(99)00249-5, 2000.</t>
    </r>
  </si>
  <si>
    <r>
      <rPr>
        <sz val="11"/>
        <color theme="1"/>
        <rFont val="Times New Roman"/>
        <family val="1"/>
      </rPr>
      <t>35.Papadakis, V. G., Vayenas, C. G., Fardis, M. N.: Experimental investigation and mathematical modeling of the concrete carbonation problem. Chemical Engineering Science,46, 1333-1338, DOI</t>
    </r>
    <r>
      <rPr>
        <sz val="11"/>
        <color theme="1"/>
        <rFont val="宋体"/>
        <family val="3"/>
        <charset val="134"/>
      </rPr>
      <t>：</t>
    </r>
    <r>
      <rPr>
        <sz val="11"/>
        <color theme="1"/>
        <rFont val="Times New Roman"/>
        <family val="1"/>
      </rPr>
      <t>10.1016/0009-2509(91)85060-B,1991.</t>
    </r>
  </si>
  <si>
    <t>36.Yoon, I. S., Çopuroğlu, O., Park, K.B.: Effect of global climatic change on carbonation progress of concrete. Atmospheric Environment,41, 7274-7285, doi:http://dx.doi.org/10.1016/j.atmosenv.2007.05.028,2007.</t>
  </si>
  <si>
    <t>37.Zafeiropoulou, T., Rakanta, E.,Batis, G.: Performance evaluation of organic coatings against corrosion in reinforced cement mortars. Progress in Organic Coatings,72, 175-180, doi:10.1016/j.porgcoat.2011.04.005,2011.</t>
  </si>
  <si>
    <t>38.Saricimen, H., Maslehuddin, M., Iob, A.,Eid, O. A.: Evaluation of a surface coating in retarding reinforcement corrosion. Construction and Building Materials,10, 507-513, doi:http://dx.doi.org/10.1016/0950-0618(96)00013-X,1996.</t>
  </si>
  <si>
    <t>39.Lutz, H. and Bayer, R.: Dry Mortars, in Ullmann’s Encyclopedia of Industrial Chemistry, Wiley-VCH Verlag GmbH &amp; Co. KGaA, Weinheim, Germany., 2010.</t>
  </si>
  <si>
    <t>40.Winter, C. &amp; Plank, J. The European dry-mix mortar industry (Part 1), ZKG Int. 60, 62–69, 2007.</t>
  </si>
  <si>
    <t>41.Hendry, E. A. W.: Masonry walls: materials and construction. Construction and Building Materials15, 323-330, doi:http://dx.doi.org/10.1016/S0950-0618(01)00019-8,2001.</t>
  </si>
  <si>
    <t>42.Lu, W., Yuan, H., Li, J., Hao, J. J. L., Mi, X. and Ding, Z.: An empirical investigation of construction and demolition waste generation rates in Shenzhen city, South China, Waste Manag., 31(4), 680–687, doi:10.1016/j.wasman.2010.12.004, 2011.</t>
  </si>
  <si>
    <t>43.Huang, T., Shi, F., Tanikawa, H., Fei, J.,Han, J.: Materials demand and environmental impact of buildings construction and demolition in China based on dynamic material flow analysis. Resources, Conservation and Recycling,72, 91-101, doi:http://dx.doi.org/10.1016/j.resconrec.2012.12.013, 2013.</t>
  </si>
  <si>
    <t>44.Bossink, B. A. G. and Brouwers, H. J. H.: Construction Waste: Quantification and Source Evaluation, J. Constr. Eng. Manag., 122(1), 55–60, doi:10.1061/(ASCE)0733-9364(1996)122:1(55), 1996.</t>
  </si>
  <si>
    <t>45.USEPA: Cement Kiln Dust Report to Congress. [online] Available from: https://archive.epa.gov/epawaste/nonhaz/industrial/special/web/html/cement2.html (Accessed 31 July 2020), 1993.</t>
  </si>
  <si>
    <t>46.Bhatty, J. I., Miller F.M.,Kosmatka S.H.: Innovations in Portland Cement Manufacturing, Portland Cement Association, 735-779,2004.</t>
  </si>
  <si>
    <t>47.Khanna, O. S.: Characterization and Utilization of Cement Kiln Dusts (CKDs) as Partial Replacements of Portland Cement Doctor of Philosophy thesis, University of Toronto,2009.</t>
  </si>
  <si>
    <t>48.Sreekrishnavilasam, A., King, S.,Santagata, M.: Characterization of fresh and landfilled cement kiln dust for reuse in construction applications. Engineering Geology,85, 165-173, doi:http://dx.doi.org/10.1016/j.enggeo.2005.09.036,2006.</t>
  </si>
  <si>
    <t>Natural carbon uptake (Mt)</t>
    <phoneticPr fontId="8" type="noConversion"/>
  </si>
  <si>
    <t>Percentage</t>
    <phoneticPr fontId="8" type="noConversion"/>
  </si>
  <si>
    <t>year</t>
    <phoneticPr fontId="8" type="noConversion"/>
  </si>
  <si>
    <t>Regions</t>
    <phoneticPr fontId="8" type="noConversion"/>
  </si>
  <si>
    <t>Disposal ways</t>
    <phoneticPr fontId="8" type="noConversion"/>
  </si>
  <si>
    <t>Legacy effect</t>
    <phoneticPr fontId="8" type="noConversion"/>
  </si>
  <si>
    <t>Metallurgical slag</t>
    <phoneticPr fontId="8" type="noConversion"/>
  </si>
  <si>
    <t>Chemical waste</t>
  </si>
  <si>
    <t>Incineration ash</t>
  </si>
  <si>
    <t>U.S.</t>
    <phoneticPr fontId="8" type="noConversion"/>
  </si>
  <si>
    <t>Total</t>
    <phoneticPr fontId="8" type="noConversion"/>
  </si>
  <si>
    <t>Waste mortar</t>
    <phoneticPr fontId="8" type="noConversion"/>
  </si>
  <si>
    <t>Calcium carbide slag</t>
  </si>
  <si>
    <t>Yellow phosphorus slag</t>
  </si>
  <si>
    <t>Biomass ash</t>
  </si>
  <si>
    <t>Coal combustion ash</t>
  </si>
  <si>
    <t>Waste stacking or landfilling</t>
  </si>
  <si>
    <t>Road base or backfilling</t>
  </si>
  <si>
    <t>Agriculture</t>
  </si>
  <si>
    <t>Cement material</t>
  </si>
  <si>
    <t>Current year</t>
  </si>
  <si>
    <t>History year</t>
  </si>
  <si>
    <t>Source</t>
  </si>
  <si>
    <t>1.The USGS states that the blast furnace slag yield ranges from 0.25 to 0.3. For some lower-grade iron ores, the yield is approximately from 1 to 1.2. Considering the early technology level and iron ore grade in China, the initial slag yield is set at 1 (according to Xi).</t>
    <phoneticPr fontId="8" type="noConversion"/>
  </si>
  <si>
    <t>*The production data of oil shale from 2011 to 2020 cannot be directly obtained, and the estimated values of oil shale production in petroleum geographer Jean Laherer's "Oil Shale Review" and the 2017 EMD Oil Shale Committee Report are mainly used as substitutes</t>
    <phoneticPr fontId="8" type="noConversion"/>
  </si>
  <si>
    <t>China (million ton)*</t>
    <phoneticPr fontId="8" type="noConversion"/>
  </si>
  <si>
    <t>EU27&amp;UK (million ton)**</t>
    <phoneticPr fontId="8" type="noConversion"/>
  </si>
  <si>
    <t>The countries that use oil shale combustion to produce steam for power generation are mainly Estonia, Israel, Germany, and China. Estonia has a large amount of electricity generation, while other countries have small amounts. The data is sourced from Ma L, Yin XY, Sun H,. et al. Present status of oil shale resource utilisation in the world and its development prospects. global Geology.</t>
    <phoneticPr fontId="8" type="noConversion"/>
  </si>
  <si>
    <t xml:space="preserve">According to the history of oil shale development, Estonia's oil shale power generation began in 1924, and we set the proportion of oil shale used for incineration at 1% that year. The data from 1999 to 2013 comes from Kearns, J., Tuohy, E. Trends in Estonian oil shale utilization: October 2015. The missing data before 1999 is filled in based on the power function fitting. The missing data after 2013 refers to the incineration ratio data from 2013. </t>
    <phoneticPr fontId="8" type="noConversion"/>
  </si>
  <si>
    <t>Estimated proportion of oil shale power generation from 2014 to 2020 based on 2013</t>
    <phoneticPr fontId="8" type="noConversion"/>
  </si>
  <si>
    <t>*The data on oil shale burning in China and other countries is not avaliable. According to Ma L., Yin XY, Sun H, et al.'s Present Status of Oil Shale Resource Utilization in the World and its Development Prospects. Global Geology literature, the proportion of oil shale power generation in different countries is estimated. according to https://en.wikipedia.org/wiki/Oil_shale_in_China China's oil shale power generation began in 1996 and was supplemented by the power function in 1997-1998. Data after 2013 are estimated based on the proportion of consumption of oil shale used for power generation in oil shale production in 2013 and the mining output of oil shale in China after 2013. Other countries are mainly Israel, where the Israeli oil shale power plant was first put into operation as a pilot plant in 1978 with an installed capacity of 0.1 megawatts. Between 1982 and 1986, PAMA, a subsidiary of Israel Electric Corporation (IEC), established and operated a 1 MW experimental plant. A 13 MW demonstration power plant was built in 1989. This study estimated the consumption of oil shale incineration from 1978, 1982 to 1986, based on the electricity generation of oil shale. The missing data was supplemented by fitting with a power function.</t>
    <phoneticPr fontId="8" type="noConversion"/>
  </si>
  <si>
    <t>**EU27&amp;UK 1930-1998 data, as well as the missing data after 2013, are estimated based on the mining output of oil shale and the proportion of oil shale used for incineration. The consumption of oil shale in Estonia for power generation and heat generation from 1999 to 2013 is sourced from Kearns, J., Tuohy, E. Trends in Estonian oil shale utilisation: October 2015</t>
    <phoneticPr fontId="8" type="noConversion"/>
  </si>
  <si>
    <t>Cement &amp; Concrete</t>
  </si>
  <si>
    <t>Roadbase &amp; Fill</t>
  </si>
  <si>
    <t>Unused</t>
  </si>
  <si>
    <t>2006 cement building material utilization data from https://www.chyxx.com/industry/201509/346370.html#:~:text=%E6%88%91%E5%9B%BD%E7%B2%89%E7%85%A4%E7%81%B0%E7%BB%BC%E5%90%88%E5%88%A9,%E5%90%88%E8%A1%8C%E4%B8%9A%E5%8F%91%E5%B1%9 5%E8%A7%84%E5%BE%8B%E3%80%82</t>
  </si>
  <si>
    <t>2011 data comes from the "Annual Report on Comprehensive Utilization of Resources in China" 2012 released by the National Development and Reform Commission</t>
  </si>
  <si>
    <t>2013 data comes from the "Annual Report on Comprehensive Utilization of Resources in China" 2014 released by the National Development and Reform Commission</t>
  </si>
  <si>
    <t>2009, 2010, 2012 data comes from the "Annual Report on Comprehensive Utilization of Resources in China" 2014 released by the National Development and Reform Commission</t>
  </si>
  <si>
    <t>2019 data comes from https://www.huaon.com/channel/trend/797656.html</t>
  </si>
  <si>
    <t>Missing data from 1951 to 2019 are completed using the power function</t>
  </si>
  <si>
    <t>2020 data refer to 2019 data</t>
  </si>
  <si>
    <t>1990, 1992, 1995 fly ash utilization data comes from</t>
  </si>
  <si>
    <t>China's coal combustion ash research and application technology began as early as the 1950s. We set the initial utilization rate in 1951 to 1%. In the early days, coal combustion ash was mainly used for cement building materials. After 1987, different utilization types such as road construction began to increase. Since it was in the initial stage, we set the initial utilization rate of roadbed materials in 1987 to 0.01%</t>
    <phoneticPr fontId="7" type="noConversion"/>
  </si>
  <si>
    <t>Research in the 1930s initially recognized that fly ash has volcanic ash activity similar to natural volcanic ash. The real application of fly ash in concrete began with the construction of the Hungry Horse Dam in the United States in 1948 (https://www.shibangchina.com/kuangshi/fenmeihui/3720.html)</t>
  </si>
  <si>
    <t>The initial utilization rate in 1948 was set at 1%, and the proportion of different utilization types from 1948 to 1999 was based on the 2000 value. Agricultural utilization began to be recorded in 2000.</t>
  </si>
  <si>
    <t>Data from 2000 to 2020 are from ACCA</t>
  </si>
  <si>
    <t>History of the development of fly ash concrete in the world (shibangchina.com)</t>
  </si>
  <si>
    <t>In the 1950s, many countries such as the United States and the United Kingdom widely used fly ash concrete in concrete dam projects. Fly ash concrete was also used in water conservancy projects in the United Kingdom, France, Germany, the former Soviet Union, Poland, Japan, India and other countries (https://www.shibangchina.com/kuangshi/fenmeihui/3720.html). Therefore, this study set the fly ash utilization before 1950 to 0, 1951 as the starting year of fly ash utilization, and the initial values ​​of cement building materials and roadbed backfill application were set to 1%</t>
  </si>
  <si>
    <t>The missing data from 1950 to 2016 were supplemented by power function, and the missing data after 2016 were referenced to the 2016 data</t>
  </si>
  <si>
    <t>The missing data of agricultural use from 2000 to 2002 were supplemented by linear interpolation</t>
  </si>
  <si>
    <t>The data for 1999, 2003, 2004, 2006, 2010, and 2016 are from ECOBA,</t>
  </si>
  <si>
    <t>The development history of fly ash concrete in the world (shibangchina.com)</t>
  </si>
  <si>
    <t>1.EU27&amp;UK</t>
    <phoneticPr fontId="7" type="noConversion"/>
  </si>
  <si>
    <t>2.USA</t>
    <phoneticPr fontId="7" type="noConversion"/>
  </si>
  <si>
    <t>3.China</t>
    <phoneticPr fontId="7" type="noConversion"/>
  </si>
  <si>
    <t>4.ROW</t>
    <phoneticPr fontId="7" type="noConversion"/>
  </si>
  <si>
    <t>Data for other countries are not available, so the data is based on China.</t>
  </si>
  <si>
    <t>Notes:</t>
  </si>
  <si>
    <t>1.Bolded data are derived from statistical data, unbolded data are obtained from fitting.</t>
  </si>
  <si>
    <t>Since data from 1850 to 1999 cannot be obtained, the power function is used to fit missing values ​​for early data. In the second half of the 19th century, the use of blast furnace slag gradually increased. Europe began to use slag for paving roads, as base materials, and in silicate cement concrete. Considering that blast furnace slag was used relatively early in Europe and the utilization rate of blast furnace slag has been high in recent years. We set the proportion of blast furnace slag used as cement building materials, roadbed backfill materials and other utilization methods in 1850 to 1%. The agricultural utilization data refers to the starting year of agricultural utilization of blast furnace slag in the United States. We set the proportion of agricultural utilization of blast furnace slag in 1947 to 0.1%. The historical data comes from https://baike.mysteel.com/doc/view/61541.html. The agricultural utilization data in 2002 is 0.2%, and the data after 2003 refer to 2002.</t>
  </si>
  <si>
    <t>Data from 2000 to 2020 are from Data for Europe is from Euroslag Statistics 2000-2020 (https://www.euroslag.com/research-library-downloads/downloads/), and missing data during this period are supplemented by linear interpolation.</t>
  </si>
  <si>
    <t>The utilization rate is greater than 1 because the amount of blast furnace slag used exceeds the amount produced in the year, and the unutilized rate in that year is zero.</t>
  </si>
  <si>
    <t>Data from 1930 to 1946 are not available, so the power function is used to fit the missing values ​​of the early data. The use of blast furnace slag in the United States can be traced back to 1830. The historical data comes from https://baike.mysteel.com/doc/view/61541.html. We set the use of blast furnace slag in the United States in 1830 to 0.01Mt, and the use of different utilization channels from 1930 to 1946. The use of blast furnace slag in the United States was estimated by using the fitting value of the use of blast furnace slag in the United States and the proportion of different channels in 1947. Among them, agricultural use is relatively small, and it is impossible to determine whether blast furnace slag was used in agriculture before 1947. Therefore, this study assumes that the agricultural use in 1947 was almost zero.</t>
  </si>
  <si>
    <t>The agricultural utilization of blast furnace slag from 1978 to 1983 was completed by power function fitting. There is a lack of statistical data after 1985, and the annual variation of agricultural utilization of blast furnace slag is small. Therefore, this study uses the average value of historical years for approximate substitution.</t>
  </si>
  <si>
    <t>The utilization ratio of each utilization path in different years is derived from</t>
  </si>
  <si>
    <t>*Liu Yang, Zhang Chunxia. Current situation and development trend of comprehensive utilization of steel slag [J]. Comprehensive Utilization of Mineral Resources, 2019(02):21-25.</t>
  </si>
  <si>
    <t>**Should accelerate the resource utilization of steel slag</t>
  </si>
  <si>
    <t>***Analysis of the current status of technology for resource utilization of major solid wastes in the steel industry</t>
  </si>
  <si>
    <t>****The current situation of comprehensive utilization of steel slag in my country during the 11th Five-Year Plan and the outlook for the 12th Five-Year Plan in 2010</t>
  </si>
  <si>
    <t>*****The current situation and development direction of comprehensive utilization of steel slag in my country</t>
  </si>
  <si>
    <t>******The current situation and development trend of comprehensive utilization of steel slag</t>
  </si>
  <si>
    <t>2005-2012 non-utilization rate data: Current situation and development direction of comprehensive utilization of steel slag in my country</t>
  </si>
  <si>
    <t>2013-2014 non-utilization rate data: Current situation and development trend of comprehensive utilization of steel slag</t>
  </si>
  <si>
    <t>2017 Unutilized Rate Data: Research on High-Strength and High-Performance Concrete Using Solid Waste from the Steel Industry as Raw Materials</t>
  </si>
  <si>
    <t>Comprehensive Utilization and Outlook of Blast Furnace Slag in 2018</t>
  </si>
  <si>
    <t>The utilization of blast furnace slag in China began around the 1920s, when the Anshan area in Northeast China had already applied blast furnace slag to road subgrades and railway ballast; slag concrete has since been gradually applied to industrial and civil buildings, such as open-hearth foundations, platforms, chimneys, blast furnace cast iron machine workshops, power plant cooling towers, coke ovens, water plant overhead water tanks, etc. Slag bricks were produced around the 1930s and were widely used in industrial plants and civil buildings.</t>
  </si>
  <si>
    <t>After the founding of the People's Republic of China, the application of blast furnace slag in the cement industry has been greatly developed. About 80% of blast furnace slag in my country is used to produce ordinary cement and slag cement. The blast furnace slag produced each year, except for thorium-containing fluorine-containing blast furnace slag and high-titanium blast furnace slag, has been basically fully utilized.</t>
  </si>
  <si>
    <t>The proportion of blast furnace slag used in agriculture in China is almost zero in the existing statistics and literature, so the proportion of blast furnace slag used in agriculture in China is not considered in this study. The proportion of blast furnace slag used in different ways in 2013 comes from the China Iron and Steel Industry Yearbook. Data after 2013 are missing, and data for subsequent years refer to the proportion of utilization in 2013.</t>
  </si>
  <si>
    <t>2.Data for Europe is from Euroslag Statistics 2000-2021 (https://www.euroslag.com/products/statistics/statistics-2021/)</t>
  </si>
  <si>
    <t>3.Data for the U.S. is from United States Geological Survey (USGS, https://www.usgs.gov/centers/national-minerals-information-center/iron-and-steel-slag-statistics-and-information)</t>
  </si>
  <si>
    <t>4.Data for China is sourced from various literature sources and reports,  see note at top right for details.</t>
  </si>
  <si>
    <t>The data on agricultural utilization of steel slag in Europe before 2000 are missing. Based on the earliest data on agricultural utilization of steel slag in Germany that can be found in 1982, this study set the agricultural utilization ratio in 1982 to 0.1%, and the missing year data were filled in using the power function fitting method.</t>
  </si>
  <si>
    <t>The data after 2000 mainly come from Euroslag Statistics 2000-2020, and the missing years are filled in using linear interpolation. The missing data before 2000 are constructed based on the trend of data changes from 2000 to 2020, and the data are filled in using the model formula fitting method.</t>
  </si>
  <si>
    <t>The data of the United States comes from USGS</t>
  </si>
  <si>
    <t>The secondary utilization of steel slag in the United States can be traced back to the early 20th century, but the real large-scale starting year can be traced back to the mid-20th century. During World War II and the post-war reconstruction, the United States' steel production increased rapidly, resulting in a large amount of steel slag.</t>
  </si>
  <si>
    <t>More than 2,000 years ago, the Roman Empire first used slag from crude iron forges to build road bases [1].</t>
  </si>
  <si>
    <t>In the following centuries, there were artillery shell production in Germany in the late 1500s, masonry projects developed in various European countries in the 1700s, the first road construction in Britain in the early 1800s, and even military road construction during World War I.</t>
  </si>
  <si>
    <t>China started using steel slag for roads and agriculture later than other countries</t>
  </si>
  <si>
    <t>According to the literature "Ren Xu, Wang Huigang, Wu Yuedong, et al. Discussion on steel slag treatment and resource utilization under the "dual carbon" goal [J]. Environmental Engineering, 2022, 40(8): 220-224", my country's steel slag utilization can be divided into three stages. From 1950 to 1980, steel slag was basically not treated and was directly dumped in slag yards. The second stage (1980-2005) was manual or mechanical magnetic separation to recover large pieces of slag steel: untreated steel slag was directly used for roads and building materials; dumped in slag yards. The third stage 2005 to date The treated steel slag is used for internal circulation: the treated steel slag is used for roads and building materials; the unusable steel slag is dumped in the slag field. Therefore, the utilization rate of steel slag before 1980 is set to 0</t>
  </si>
  <si>
    <t>According to the literature "The Research On The preparation of'steel slag and itsapplication in cement and concrete", the proportion of steel slag in different application channels in the early 1980s was determined. China's use of steel slag in roads and agriculture lags behind other countries. There is a lack of roadbed materials in the application channels. In this study, the proportion of steel slag used as roadbed materials in 1981 was set to 0.01%. The utilization rate data for 1998 also comes from the literature. The data for the middle years cannot be obtained. This study uses the power function to fill in the missing data.</t>
  </si>
  <si>
    <t>The data of steel slag utilization rate from 2005 to 2010 comes from "[1] Liu Yang, Zhang Chunxia. Current situation and development trend of comprehensive utilization of steel slag [J]. Comprehensive Utilization of Mineral Resources, 2019, (02): 21-25."</t>
  </si>
  <si>
    <t>The data of steel slag utilization rate from 2011 to 2020 and the data of the proportion of different channels in 2013 come from the China Industrial Statistical Yearbook. The data of the proportion of different utilization channels in 2018 comes from https://huanbao.bjx.com.cn/news/20210604/1156391.shtml</t>
  </si>
  <si>
    <t>The reference for the data in 2019 is "Study on Comprehensive Evaluation of Steel Slag Asphalt Mixture Based on Decision Maker Preference", and the proportion of cement and roadbed in 2020 refers to the data in 2019</t>
  </si>
  <si>
    <t>Supplementary Data 16: Estimates of Utilization of Steel slag by region, 1930-2020</t>
    <phoneticPr fontId="8" type="noConversion"/>
  </si>
  <si>
    <t>**In addition to blast furnace slag, steel slag, fly ash and other solid wastes with large output, there are also some alkaline solid wastes with small output, and most of them are mainly abandoned and piled up. Many alkaline solid wastes are mainly produced in China. Considering the availability of data, some European and American countries have missing data and refer to China.</t>
    <phoneticPr fontId="8" type="noConversion"/>
  </si>
  <si>
    <t>Biomass power plant ash</t>
    <phoneticPr fontId="8" type="noConversion"/>
  </si>
  <si>
    <t>Supplementary Data 18: Estimates of Utilization of other alkaline solid wastes, by region</t>
    <phoneticPr fontId="8" type="noConversion"/>
  </si>
  <si>
    <r>
      <t>Iron and steel slag*</t>
    </r>
    <r>
      <rPr>
        <vertAlign val="superscript"/>
        <sz val="11"/>
        <rFont val="Arial"/>
        <family val="2"/>
      </rPr>
      <t>1-3</t>
    </r>
    <phoneticPr fontId="8" type="noConversion"/>
  </si>
  <si>
    <r>
      <t>Magnesium slag</t>
    </r>
    <r>
      <rPr>
        <vertAlign val="superscript"/>
        <sz val="11"/>
        <rFont val="Arial"/>
        <family val="2"/>
      </rPr>
      <t>4</t>
    </r>
    <phoneticPr fontId="8" type="noConversion"/>
  </si>
  <si>
    <r>
      <t>Bottom ash</t>
    </r>
    <r>
      <rPr>
        <vertAlign val="superscript"/>
        <sz val="11"/>
        <rFont val="Arial"/>
        <family val="2"/>
      </rPr>
      <t>13-15</t>
    </r>
    <phoneticPr fontId="8" type="noConversion"/>
  </si>
  <si>
    <t>4.Despotou Eleni, Shtiza Aurela, Schlegel Thomas et al. Literature study on the rate and mechanism of carbonation of lime in mortars. Mauerwerk, 20(2): 124-137.2016.</t>
    <phoneticPr fontId="8" type="noConversion"/>
  </si>
  <si>
    <r>
      <t>5.Wu HZ</t>
    </r>
    <r>
      <rPr>
        <sz val="10"/>
        <rFont val="宋体"/>
        <family val="3"/>
        <charset val="134"/>
      </rPr>
      <t>，</t>
    </r>
    <r>
      <rPr>
        <sz val="10"/>
        <rFont val="Times New Roman"/>
        <family val="1"/>
      </rPr>
      <t>Ding L</t>
    </r>
    <r>
      <rPr>
        <sz val="10"/>
        <rFont val="宋体"/>
        <family val="3"/>
        <charset val="134"/>
      </rPr>
      <t>，</t>
    </r>
    <r>
      <rPr>
        <sz val="10"/>
        <rFont val="Times New Roman"/>
        <family val="1"/>
      </rPr>
      <t>Pan ZS</t>
    </r>
    <r>
      <rPr>
        <sz val="10"/>
        <rFont val="宋体"/>
        <family val="3"/>
        <charset val="134"/>
      </rPr>
      <t>，</t>
    </r>
    <r>
      <rPr>
        <sz val="10"/>
        <rFont val="Times New Roman"/>
        <family val="1"/>
      </rPr>
      <t>et al. Study of the basic parameters of CO2 sequestration by steel slag, carbide slag and waste concrete. Coal Ash,22 ( 6) : 3-5.2010</t>
    </r>
    <phoneticPr fontId="8" type="noConversion"/>
  </si>
  <si>
    <t>6.Chang EE., Pan SY., Chen YH et al. Accelerated carbonation of steelmaking slags in a high-gravity rotating packed bed. Journal of Hazardous Materials, 227-228: 97-106. 2012.</t>
    <phoneticPr fontId="8" type="noConversion"/>
  </si>
  <si>
    <t xml:space="preserve">7.Baciocchi Renato, Costa Giulia, Polettini Alessandra et al. Influence of particle size on the carbonation of stainless steel slag for CO2 storage. Energy Procedia, 1(1): 4859-4866.2009. </t>
    <phoneticPr fontId="8" type="noConversion"/>
  </si>
  <si>
    <t>8.Stolaroff Joshuah K., Lowry Gregory V., Keith David W. Using CaO- and MgO-rich industrial waste streams for carbon sequestration. Energy Conversion and Management, 46(5): 687-699. 2005.</t>
    <phoneticPr fontId="8" type="noConversion"/>
  </si>
  <si>
    <r>
      <t>Steel slag</t>
    </r>
    <r>
      <rPr>
        <vertAlign val="superscript"/>
        <sz val="11"/>
        <color theme="1"/>
        <rFont val="Arial"/>
        <family val="2"/>
      </rPr>
      <t>4-8</t>
    </r>
    <phoneticPr fontId="8" type="noConversion"/>
  </si>
  <si>
    <t>9.Mo, L., Hao, Y., Liu, Y., Wang, F., Deng, M., 2019. Preparation of calcium carbonate binders via CO2 activation of magnesium slag. Cement and Concrete Research, 121:81-90. doi: 10.1016/j.cemconres.2019.04.005.</t>
    <phoneticPr fontId="8" type="noConversion"/>
  </si>
  <si>
    <r>
      <t>Magnesium slag</t>
    </r>
    <r>
      <rPr>
        <vertAlign val="superscript"/>
        <sz val="11"/>
        <color theme="1"/>
        <rFont val="Arial"/>
        <family val="2"/>
      </rPr>
      <t>9</t>
    </r>
    <phoneticPr fontId="8" type="noConversion"/>
  </si>
  <si>
    <t>10.Nam, S. Y., Seo, J., Thriveni, T., et al.  2012. Accelerated carbonation of municipal solid waste incineration bottom ash for CO2 sequestration. Geosystem Engineering, 15(4): 305-311. doi: 10.1080/12269328.2012.732319.</t>
    <phoneticPr fontId="8" type="noConversion"/>
  </si>
  <si>
    <t>11.R del Valle-Zermeño R, Romero-Güiza M S, Chimenos J M, et al., 2015. Biogas upgrading using MSWI bottom ash: An integrated municipal solid waste management. Renewable Energy, 80: 184-189. doi:10.1016/j.renene.2015.02.006.</t>
    <phoneticPr fontId="8" type="noConversion"/>
  </si>
  <si>
    <t>12.Rendek, E.,  Ducom, G.,  Germain, P., 2005.  Carbon dioxide sequestration in municipal solid waste incinerator (MSWI) bottom ash. Journal of Hazardous Materials, 128(1):73-79. doi: 10.1016/j.jhazmat.2005.07.033.</t>
    <phoneticPr fontId="8" type="noConversion"/>
  </si>
  <si>
    <r>
      <t>Municipal solid waste incineration bottom ash</t>
    </r>
    <r>
      <rPr>
        <vertAlign val="superscript"/>
        <sz val="11"/>
        <color theme="1"/>
        <rFont val="Arial"/>
        <family val="2"/>
      </rPr>
      <t>10-12</t>
    </r>
    <phoneticPr fontId="7" type="noConversion"/>
  </si>
  <si>
    <t>13.F. Xi, S. J. Davis, P. Ciais, D. Crawford-Brown, D. Guan, C. Pade, T. Shi, M. Syddall, J. Lv, L. Ji, L. Bing, J. Wang, W. Wei, K. H. Yang, B. Lagerblad, I. Galan, C. Andrade, Y. Zhang, Z. Liu, Substantial global carbon uptake by cement carbonation. Nat Geosci 9, 880–883 (2016).</t>
    <phoneticPr fontId="8" type="noConversion"/>
  </si>
  <si>
    <r>
      <t>Waste concrete</t>
    </r>
    <r>
      <rPr>
        <vertAlign val="superscript"/>
        <sz val="11"/>
        <rFont val="Arial"/>
        <family val="2"/>
      </rPr>
      <t>13</t>
    </r>
    <phoneticPr fontId="8" type="noConversion"/>
  </si>
  <si>
    <r>
      <t>Other wates</t>
    </r>
    <r>
      <rPr>
        <vertAlign val="superscript"/>
        <sz val="11"/>
        <color theme="1"/>
        <rFont val="Arial"/>
        <family val="2"/>
      </rPr>
      <t>14</t>
    </r>
    <phoneticPr fontId="7" type="noConversion"/>
  </si>
  <si>
    <t>14. Muriithi, G. N.,  Petrik, L. F.,  Fatoba, O., et al.,  2013. Comparison of CO2 capture by ex-situ accelerated carbonation and in in-situ naturally weathered coal fly ash. Journal of Environmental Management, 127:212-220. doi: 10.1016/j.jenvman.2013.05.027.</t>
    <phoneticPr fontId="8" type="noConversion"/>
  </si>
  <si>
    <t>Alkaline solid wastes*</t>
    <phoneticPr fontId="8" type="noConversion"/>
  </si>
  <si>
    <t>*Solid wastes with relatively large particle size</t>
  </si>
  <si>
    <r>
      <t xml:space="preserve">Natural Carbonation Ratios (%) </t>
    </r>
    <r>
      <rPr>
        <vertAlign val="superscript"/>
        <sz val="10.5"/>
        <color theme="1"/>
        <rFont val="Cambria Math"/>
        <family val="1"/>
      </rPr>
      <t>𝛾</t>
    </r>
    <phoneticPr fontId="7" type="noConversion"/>
  </si>
  <si>
    <r>
      <t>CO</t>
    </r>
    <r>
      <rPr>
        <sz val="11"/>
        <color theme="1"/>
        <rFont val="Cambria Math"/>
        <family val="1"/>
      </rPr>
      <t>₂</t>
    </r>
    <r>
      <rPr>
        <sz val="11"/>
        <color theme="1"/>
        <rFont val="Arial"/>
        <family val="2"/>
      </rPr>
      <t xml:space="preserve"> uptake (kg/t) </t>
    </r>
    <r>
      <rPr>
        <vertAlign val="superscript"/>
        <sz val="10.5"/>
        <color theme="1"/>
        <rFont val="Cambria Math"/>
        <family val="1"/>
      </rPr>
      <t>𝛹</t>
    </r>
    <phoneticPr fontId="7" type="noConversion"/>
  </si>
  <si>
    <t>Fine-particle alkaline industrial waste**</t>
    <phoneticPr fontId="7" type="noConversion"/>
  </si>
  <si>
    <t>Supplementary Data 29:  CaO converted to CaCO3 of Alkaline solid wastes</t>
    <phoneticPr fontId="8" type="noConversion"/>
  </si>
  <si>
    <t>BA</t>
    <phoneticPr fontId="7" type="noConversion"/>
  </si>
  <si>
    <t>LKD</t>
    <phoneticPr fontId="7" type="noConversion"/>
  </si>
  <si>
    <t>BA</t>
    <phoneticPr fontId="8" type="noConversion"/>
  </si>
  <si>
    <r>
      <t>CO</t>
    </r>
    <r>
      <rPr>
        <vertAlign val="subscript"/>
        <sz val="11"/>
        <color theme="1"/>
        <rFont val="Times New Roman"/>
        <family val="1"/>
      </rPr>
      <t>2</t>
    </r>
    <r>
      <rPr>
        <sz val="11"/>
        <color theme="1"/>
        <rFont val="Times New Roman"/>
        <family val="1"/>
      </rPr>
      <t xml:space="preserve"> uptake potential (Mt)</t>
    </r>
    <phoneticPr fontId="8" type="noConversion"/>
  </si>
  <si>
    <t>Construction and building material waste</t>
    <phoneticPr fontId="7" type="noConversion"/>
  </si>
  <si>
    <t>Supplementary Data 36: Estimation of the carbon sink potential of alkaline solid wastes</t>
    <phoneticPr fontId="8" type="noConversion"/>
  </si>
  <si>
    <t>1~2mm</t>
  </si>
  <si>
    <t>2~3mm</t>
  </si>
  <si>
    <t>3~5mm</t>
  </si>
  <si>
    <t>5~8mm</t>
  </si>
  <si>
    <t>8~20mm</t>
  </si>
  <si>
    <t>10~20mm</t>
  </si>
  <si>
    <t>20~30mm</t>
  </si>
  <si>
    <t>30~50mm</t>
  </si>
  <si>
    <t>50~60mm</t>
  </si>
  <si>
    <t>60~300mm</t>
  </si>
  <si>
    <t>&lt;0.075mm</t>
  </si>
  <si>
    <t>0.075~0.15mm</t>
  </si>
  <si>
    <t>0.15~0.25mm</t>
  </si>
  <si>
    <t>0.25~1mm</t>
  </si>
  <si>
    <t>1~3.35mm</t>
  </si>
  <si>
    <t>3.35~10mm</t>
  </si>
  <si>
    <t>0~0.074mm</t>
  </si>
  <si>
    <t>0.074~2mm</t>
  </si>
  <si>
    <t>2~50mm</t>
  </si>
  <si>
    <t>50~100mm</t>
  </si>
  <si>
    <t>Distribution</t>
  </si>
  <si>
    <t>Standard Deviation</t>
  </si>
  <si>
    <t>Blast Furnace Slag</t>
  </si>
  <si>
    <t>Activity Level Data</t>
  </si>
  <si>
    <t>1. Global Pig Iron Production (Mt)</t>
  </si>
  <si>
    <t>Triangular Distribution</t>
  </si>
  <si>
    <t>2. Output Rate (t/t)</t>
  </si>
  <si>
    <t>Other Countries</t>
  </si>
  <si>
    <t>5. Particle Size Distribution (%)</t>
  </si>
  <si>
    <t>Uniform Distribution</t>
  </si>
  <si>
    <t>Carbon Absorption Factor Data</t>
  </si>
  <si>
    <t>6. CaO Content (%)</t>
  </si>
  <si>
    <t>7. MgO Content (%)</t>
  </si>
  <si>
    <t>Normal Distribution</t>
  </si>
  <si>
    <t>Steel Slag</t>
  </si>
  <si>
    <t>10. Global Crude Steel Production (Mt)</t>
  </si>
  <si>
    <t>11. Output Rate (t/t)</t>
  </si>
  <si>
    <t>13. Particle Size Distribution (%)</t>
  </si>
  <si>
    <t>14. CaO Content (%)</t>
  </si>
  <si>
    <t>15. MgO Content (%)</t>
  </si>
  <si>
    <t>21. Utilization Rate (%)</t>
  </si>
  <si>
    <t>See 3.2.1</t>
  </si>
  <si>
    <t>3. Proportion of Utilization by Different Disposal Methods (%)</t>
  </si>
  <si>
    <t>4. Utilization by Different Disposal Methods (Mt)</t>
  </si>
  <si>
    <t>Global</t>
  </si>
  <si>
    <t>12. Proportion of Utilization by Different Disposal Methods (%)</t>
  </si>
  <si>
    <t>Magnesium Slag</t>
  </si>
  <si>
    <t>18. Global Magnesium Production (Mt)</t>
  </si>
  <si>
    <t>19. Proportion of Magnesium Produced by Silicothermic Process (%)</t>
  </si>
  <si>
    <t>20. Magnesium Slag Output Rate (t/t)</t>
  </si>
  <si>
    <t>22. Particle Size Distribution (%)</t>
  </si>
  <si>
    <t>23. CaO Content (%)</t>
  </si>
  <si>
    <t>24. MgO Content (%)</t>
  </si>
  <si>
    <t>Red Mud</t>
  </si>
  <si>
    <t>27. Global Alumina Production (Mt)</t>
  </si>
  <si>
    <t>28. Output Rate (t/t)</t>
  </si>
  <si>
    <t>29. Utilization Rate (%)</t>
  </si>
  <si>
    <t>30. CaO Content (%)</t>
  </si>
  <si>
    <t>Waste Stacking</t>
  </si>
  <si>
    <t>Supplementary Data 15: Estimates of Utilization of Blast furnace slag by region, 1930-2020</t>
    <phoneticPr fontId="8" type="noConversion"/>
  </si>
  <si>
    <t>Supplementary Data 17: Estimates of Utilization of Coal combustion ash by region, 1930-2020</t>
    <phoneticPr fontId="8" type="noConversion"/>
  </si>
  <si>
    <t>USA (Mt)</t>
    <phoneticPr fontId="7" type="noConversion"/>
  </si>
  <si>
    <t>EU27&amp;UK (%)</t>
    <phoneticPr fontId="7" type="noConversion"/>
  </si>
  <si>
    <t>China (%)</t>
    <phoneticPr fontId="7" type="noConversion"/>
  </si>
  <si>
    <t>USA (%)</t>
    <phoneticPr fontId="7" type="noConversion"/>
  </si>
  <si>
    <t>Oil Shale Ash</t>
  </si>
  <si>
    <t>Biomass Ash</t>
  </si>
  <si>
    <t>Yellow Phosphorus slag</t>
    <phoneticPr fontId="7" type="noConversion"/>
  </si>
  <si>
    <t>Coal combustion Ash</t>
    <phoneticPr fontId="7" type="noConversion"/>
  </si>
  <si>
    <t>MAWI Ash</t>
    <phoneticPr fontId="7" type="noConversion"/>
  </si>
  <si>
    <t>See Data1</t>
  </si>
  <si>
    <t>See Data1</t>
    <phoneticPr fontId="7" type="noConversion"/>
  </si>
  <si>
    <t>See Data15</t>
    <phoneticPr fontId="7" type="noConversion"/>
  </si>
  <si>
    <t>See Data2</t>
    <phoneticPr fontId="7" type="noConversion"/>
  </si>
  <si>
    <t>See Data16</t>
    <phoneticPr fontId="7" type="noConversion"/>
  </si>
  <si>
    <t>Data 3</t>
    <phoneticPr fontId="7" type="noConversion"/>
  </si>
  <si>
    <t>Data 4</t>
    <phoneticPr fontId="7" type="noConversion"/>
  </si>
  <si>
    <t>See Data7</t>
    <phoneticPr fontId="7" type="noConversion"/>
  </si>
  <si>
    <t>See Data18</t>
    <phoneticPr fontId="7" type="noConversion"/>
  </si>
  <si>
    <t>Cement Manufacturing</t>
  </si>
  <si>
    <t>See Data8</t>
    <phoneticPr fontId="7" type="noConversion"/>
  </si>
  <si>
    <t>See Data10</t>
    <phoneticPr fontId="7" type="noConversion"/>
  </si>
  <si>
    <t>See Data 17</t>
    <phoneticPr fontId="7" type="noConversion"/>
  </si>
  <si>
    <t>See Data12</t>
    <phoneticPr fontId="7" type="noConversion"/>
  </si>
  <si>
    <t>See Data11</t>
    <phoneticPr fontId="7" type="noConversion"/>
  </si>
  <si>
    <t>See Data13</t>
    <phoneticPr fontId="7" type="noConversion"/>
  </si>
  <si>
    <t>Lime Kiln Dust</t>
    <phoneticPr fontId="7" type="noConversion"/>
  </si>
  <si>
    <t>9. Proportion of CaO converted to CaCO3  (%)</t>
    <phoneticPr fontId="7" type="noConversion"/>
  </si>
  <si>
    <t>31. Proportion of CaO converted to CaCO3 (%)</t>
    <phoneticPr fontId="7" type="noConversion"/>
  </si>
  <si>
    <t>26. Proportion of CaO converted to CaCO3  (%)</t>
    <phoneticPr fontId="7" type="noConversion"/>
  </si>
  <si>
    <t>17. Proportion of CaO converted to CaCO3 (%)</t>
    <phoneticPr fontId="7" type="noConversion"/>
  </si>
  <si>
    <t>Supplementary Data 34: Variables considered in the CO2 uptake uncertainty analysis of Alkaline solid wastes</t>
    <phoneticPr fontId="8" type="noConversion"/>
  </si>
  <si>
    <r>
      <t>8. Carbonation Rate (mm/y</t>
    </r>
    <r>
      <rPr>
        <vertAlign val="superscript"/>
        <sz val="11"/>
        <color theme="1"/>
        <rFont val="Times New Roman"/>
        <family val="1"/>
      </rPr>
      <t>0.5</t>
    </r>
    <r>
      <rPr>
        <sz val="11"/>
        <color theme="1"/>
        <rFont val="Times New Roman"/>
        <family val="1"/>
      </rPr>
      <t>)</t>
    </r>
    <phoneticPr fontId="7" type="noConversion"/>
  </si>
  <si>
    <r>
      <t>16. Carbonation Rate (mm/yr</t>
    </r>
    <r>
      <rPr>
        <vertAlign val="superscript"/>
        <sz val="11"/>
        <color theme="1"/>
        <rFont val="Times New Roman"/>
        <family val="1"/>
      </rPr>
      <t>0.5</t>
    </r>
    <r>
      <rPr>
        <sz val="11"/>
        <color theme="1"/>
        <rFont val="Times New Roman"/>
        <family val="1"/>
      </rPr>
      <t>)</t>
    </r>
    <phoneticPr fontId="7" type="noConversion"/>
  </si>
  <si>
    <r>
      <t>25. Carbonation Rate (mm/yr</t>
    </r>
    <r>
      <rPr>
        <vertAlign val="superscript"/>
        <sz val="11"/>
        <color theme="1"/>
        <rFont val="Times New Roman"/>
        <family val="1"/>
      </rPr>
      <t>0.5</t>
    </r>
    <r>
      <rPr>
        <sz val="11"/>
        <color theme="1"/>
        <rFont val="Times New Roman"/>
        <family val="1"/>
      </rPr>
      <t>)</t>
    </r>
    <phoneticPr fontId="7" type="noConversion"/>
  </si>
  <si>
    <t>32. Calcium carbide Production in China (Mt)</t>
    <phoneticPr fontId="7" type="noConversion"/>
  </si>
  <si>
    <t>33. Global Calcium carbide Production (Mt)</t>
    <phoneticPr fontId="7" type="noConversion"/>
  </si>
  <si>
    <t>34. Utilization ratio of Calcium carbide slag (%)</t>
    <phoneticPr fontId="7" type="noConversion"/>
  </si>
  <si>
    <t>35. The amount of lime required to produce 1 ton of calcium carbide (t/t)</t>
    <phoneticPr fontId="7" type="noConversion"/>
  </si>
  <si>
    <t>36.Output Rate (t/t)</t>
    <phoneticPr fontId="7" type="noConversion"/>
  </si>
  <si>
    <t xml:space="preserve">37. Proportion of different disposal methods (%): </t>
    <phoneticPr fontId="7" type="noConversion"/>
  </si>
  <si>
    <t>38. CaO Content (%)</t>
    <phoneticPr fontId="7" type="noConversion"/>
  </si>
  <si>
    <t>39. MgO Content (%)</t>
    <phoneticPr fontId="7" type="noConversion"/>
  </si>
  <si>
    <t>40. Proportion of CaO converted to CaCO3  (%)</t>
    <phoneticPr fontId="7" type="noConversion"/>
  </si>
  <si>
    <t>41. Global Paper and Paperboard Production (Mt)</t>
    <phoneticPr fontId="7" type="noConversion"/>
  </si>
  <si>
    <t>42. Output Rate (t/t)</t>
    <phoneticPr fontId="7" type="noConversion"/>
  </si>
  <si>
    <t>43. Utilization Rate (%)</t>
    <phoneticPr fontId="7" type="noConversion"/>
  </si>
  <si>
    <t>44. CaO Content (%)</t>
    <phoneticPr fontId="7" type="noConversion"/>
  </si>
  <si>
    <t>45. MgO Content (%)</t>
    <phoneticPr fontId="7" type="noConversion"/>
  </si>
  <si>
    <t>46. Proportion of CaO converted to CaCO3  (%)</t>
    <phoneticPr fontId="7" type="noConversion"/>
  </si>
  <si>
    <t>47. China Yellow Phosphorus Production (Mt)</t>
    <phoneticPr fontId="7" type="noConversion"/>
  </si>
  <si>
    <t>48. Global Phosphorus Production (Mt)</t>
    <phoneticPr fontId="7" type="noConversion"/>
  </si>
  <si>
    <t>49. Phosphate rock used to produce yellow phosphorus</t>
    <phoneticPr fontId="7" type="noConversion"/>
  </si>
  <si>
    <t>50.The amount of phosphate rock required to produce 1 ton of yellow phosphorus (t/t)</t>
    <phoneticPr fontId="7" type="noConversion"/>
  </si>
  <si>
    <t>51. Output Rate of Yellow Phosphorus slag (t/t)</t>
    <phoneticPr fontId="7" type="noConversion"/>
  </si>
  <si>
    <t>52. Utilization Rate (%)</t>
    <phoneticPr fontId="7" type="noConversion"/>
  </si>
  <si>
    <t>53. CaO Content (%)</t>
    <phoneticPr fontId="7" type="noConversion"/>
  </si>
  <si>
    <t>54. MgO Content (%)</t>
    <phoneticPr fontId="7" type="noConversion"/>
  </si>
  <si>
    <t>55. Proportion of CaO converted to CaCO3  (%)</t>
    <phoneticPr fontId="7" type="noConversion"/>
  </si>
  <si>
    <t>56. Global coal production (Mt)</t>
    <phoneticPr fontId="7" type="noConversion"/>
  </si>
  <si>
    <t>57. Output Rate (t/t)</t>
    <phoneticPr fontId="7" type="noConversion"/>
  </si>
  <si>
    <t>58. Utilization Proportion by Different Disposal Methods (%)</t>
    <phoneticPr fontId="7" type="noConversion"/>
  </si>
  <si>
    <t>59. CaO Content (%)</t>
    <phoneticPr fontId="7" type="noConversion"/>
  </si>
  <si>
    <t>60. MgO Content (%)</t>
    <phoneticPr fontId="7" type="noConversion"/>
  </si>
  <si>
    <t>61. Proportion of CaO converted to CaCO3  (%)</t>
    <phoneticPr fontId="7" type="noConversion"/>
  </si>
  <si>
    <t>62. Municipal waste incineration amount in China (Mt)</t>
    <phoneticPr fontId="7" type="noConversion"/>
  </si>
  <si>
    <t>63. Incineration power generation in the USA, Europe, and other countries (GWh)</t>
    <phoneticPr fontId="7" type="noConversion"/>
  </si>
  <si>
    <t>64. Municipal waste incineration amount per unit of power generation (Mt/GWh)</t>
    <phoneticPr fontId="7" type="noConversion"/>
  </si>
  <si>
    <t>65. Fly Ash Output Rate (t/t)</t>
    <phoneticPr fontId="7" type="noConversion"/>
  </si>
  <si>
    <t>66. Bottom Ash Output Rate (t/t)</t>
    <phoneticPr fontId="7" type="noConversion"/>
  </si>
  <si>
    <t>67. Fly Ash Utilization Rate (%)</t>
    <phoneticPr fontId="7" type="noConversion"/>
  </si>
  <si>
    <t>68. Bottom Ash Utilization Rate (%)</t>
    <phoneticPr fontId="7" type="noConversion"/>
  </si>
  <si>
    <t>69. Bottom Ash Particle Size Distribution (%)</t>
    <phoneticPr fontId="7" type="noConversion"/>
  </si>
  <si>
    <t>70. Fly Ash CaO Content (%)</t>
    <phoneticPr fontId="7" type="noConversion"/>
  </si>
  <si>
    <t>71. Fly Ash MgO Content (%)</t>
    <phoneticPr fontId="7" type="noConversion"/>
  </si>
  <si>
    <t>72. Fly Ash CaO Conversion to CaCO3 (%)</t>
    <phoneticPr fontId="7" type="noConversion"/>
  </si>
  <si>
    <t>73. Bottom Ash CaO Content</t>
    <phoneticPr fontId="7" type="noConversion"/>
  </si>
  <si>
    <t>74. Bottom Ash MgO Content</t>
    <phoneticPr fontId="7" type="noConversion"/>
  </si>
  <si>
    <r>
      <t>75. Carbonation Rate (mm/yr</t>
    </r>
    <r>
      <rPr>
        <vertAlign val="superscript"/>
        <sz val="11"/>
        <color theme="1"/>
        <rFont val="Times New Roman"/>
        <family val="1"/>
      </rPr>
      <t>0.5</t>
    </r>
    <r>
      <rPr>
        <sz val="11"/>
        <color theme="1"/>
        <rFont val="Times New Roman"/>
        <family val="1"/>
      </rPr>
      <t>)</t>
    </r>
    <phoneticPr fontId="7" type="noConversion"/>
  </si>
  <si>
    <t>76. Proportion of CaO converted to CaCO3  (%)</t>
    <phoneticPr fontId="7" type="noConversion"/>
  </si>
  <si>
    <t>77. Global oil shale production (Mt)</t>
    <phoneticPr fontId="7" type="noConversion"/>
  </si>
  <si>
    <t>78. Oil shale incineration ratio (%)</t>
    <phoneticPr fontId="7" type="noConversion"/>
  </si>
  <si>
    <t>79. Oil shale ash output rate (t/t)</t>
    <phoneticPr fontId="7" type="noConversion"/>
  </si>
  <si>
    <t>80. Utilization Rate (%)</t>
    <phoneticPr fontId="7" type="noConversion"/>
  </si>
  <si>
    <t>81. CaO Content (%)</t>
    <phoneticPr fontId="7" type="noConversion"/>
  </si>
  <si>
    <t>82. MgO Content (%)</t>
    <phoneticPr fontId="7" type="noConversion"/>
  </si>
  <si>
    <t>83. Proportion of CaO converted to CaCO3  (%)</t>
    <phoneticPr fontId="7" type="noConversion"/>
  </si>
  <si>
    <t>84. Global agricultural waste incineration amount (Mt)</t>
    <phoneticPr fontId="7" type="noConversion"/>
  </si>
  <si>
    <r>
      <t>85. Global firewood production (M/m</t>
    </r>
    <r>
      <rPr>
        <vertAlign val="superscript"/>
        <sz val="11"/>
        <color theme="1"/>
        <rFont val="Times New Roman"/>
        <family val="1"/>
      </rPr>
      <t>3</t>
    </r>
    <r>
      <rPr>
        <sz val="11"/>
        <color theme="1"/>
        <rFont val="Times New Roman"/>
        <family val="1"/>
      </rPr>
      <t>)</t>
    </r>
    <phoneticPr fontId="7" type="noConversion"/>
  </si>
  <si>
    <t>86. Global biomass incineration power generation (GWh)</t>
    <phoneticPr fontId="7" type="noConversion"/>
  </si>
  <si>
    <t>87. Firewood Density (t/m3)</t>
    <phoneticPr fontId="7" type="noConversion"/>
  </si>
  <si>
    <t>88. Firewood Dry Matter Content (%)</t>
    <phoneticPr fontId="7" type="noConversion"/>
  </si>
  <si>
    <t>89. Combustion Efficiency (%)</t>
    <phoneticPr fontId="7" type="noConversion"/>
  </si>
  <si>
    <t>90. Biomass Required Per Unit Power Generation (Mt/GWh)</t>
    <phoneticPr fontId="7" type="noConversion"/>
  </si>
  <si>
    <t>91. Straw Incineration Ash Output Rate (t/t)</t>
    <phoneticPr fontId="7" type="noConversion"/>
  </si>
  <si>
    <t>92. Firewood Incineration Ash Output Rate (t/t)</t>
    <phoneticPr fontId="7" type="noConversion"/>
  </si>
  <si>
    <t>93. Biomass Power Plant Ash Output Rate (t/t)</t>
    <phoneticPr fontId="7" type="noConversion"/>
  </si>
  <si>
    <t>94. Agricultural Utilization Proportion (%)</t>
    <phoneticPr fontId="7" type="noConversion"/>
  </si>
  <si>
    <t>95. Straw Incineration Ash CaO Content (%)</t>
    <phoneticPr fontId="7" type="noConversion"/>
  </si>
  <si>
    <t>96. Straw Incineration Ash MgO Content (%)</t>
    <phoneticPr fontId="7" type="noConversion"/>
  </si>
  <si>
    <t>97. Firewood Incineration Ash CaO Content (%)</t>
    <phoneticPr fontId="7" type="noConversion"/>
  </si>
  <si>
    <t>98. Firewood Incineration Ash MgO Content (%)</t>
    <phoneticPr fontId="7" type="noConversion"/>
  </si>
  <si>
    <t>99. Biomass Power Plant Ash CaO Content (%)</t>
    <phoneticPr fontId="7" type="noConversion"/>
  </si>
  <si>
    <t>100. Biomass Power Plant Ash MgO Content (%)</t>
    <phoneticPr fontId="7" type="noConversion"/>
  </si>
  <si>
    <t>101. Agricultural Utilization CaO Conversion to CaCO3 (%)</t>
    <phoneticPr fontId="7" type="noConversion"/>
  </si>
  <si>
    <t>102. Output Rate (t/t)</t>
    <phoneticPr fontId="7" type="noConversion"/>
  </si>
  <si>
    <t>103. Utilization Rate (%)</t>
    <phoneticPr fontId="7" type="noConversion"/>
  </si>
  <si>
    <t>104. CaO Content (%)</t>
    <phoneticPr fontId="7" type="noConversion"/>
  </si>
  <si>
    <t>105. MgO Content (%)</t>
    <phoneticPr fontId="7" type="noConversion"/>
  </si>
  <si>
    <t>Parameter Description and value range</t>
    <phoneticPr fontId="7" type="noConversion"/>
  </si>
  <si>
    <t>Distribution</t>
    <phoneticPr fontId="7" type="noConversion"/>
  </si>
  <si>
    <t>Causes of uncertainty</t>
    <phoneticPr fontId="7" type="noConversion"/>
  </si>
  <si>
    <t>Types of uncertainty</t>
    <phoneticPr fontId="7" type="noConversion"/>
  </si>
  <si>
    <t>Types of wastes</t>
  </si>
  <si>
    <t>Types of wastes</t>
    <phoneticPr fontId="7" type="noConversion"/>
  </si>
  <si>
    <t>Supplementary Data 37: Global CO2 uptake by Alkaline solid wastes, 1930-2020</t>
    <phoneticPr fontId="8" type="noConversion"/>
  </si>
  <si>
    <t>Supplementary Data 41: CO2 uptake by Alkaline solid wastes in ROW, 1930-2020</t>
    <phoneticPr fontId="8" type="noConversion"/>
  </si>
  <si>
    <t>Supplementary Data 40: CO2 uptake by Alkaline solid wastes in EU27&amp;UK, 1930-2020</t>
    <phoneticPr fontId="8" type="noConversion"/>
  </si>
  <si>
    <t>Supplementary Data 39: CO2 uptake by Alkaline solid wastes in U.S., 1930-2020</t>
    <phoneticPr fontId="8" type="noConversion"/>
  </si>
  <si>
    <t>Supplementary Data 38: CO2 uptake by Alkaline solid wastes in China, 1930-2020</t>
    <phoneticPr fontId="8" type="noConversion"/>
  </si>
  <si>
    <t>the rest of world*</t>
    <phoneticPr fontId="8" type="noConversion"/>
  </si>
  <si>
    <t>Total (Gt)</t>
  </si>
  <si>
    <t>Total</t>
    <phoneticPr fontId="7" type="noConversion"/>
  </si>
  <si>
    <t>Unit: Gt</t>
    <phoneticPr fontId="7" type="noConversion"/>
  </si>
  <si>
    <r>
      <t xml:space="preserve">Supplementary Data 23: Exposure times of cement materials in demolition stage by region </t>
    </r>
    <r>
      <rPr>
        <b/>
        <sz val="14"/>
        <color theme="1"/>
        <rFont val="宋体"/>
        <family val="2"/>
      </rPr>
      <t>(</t>
    </r>
    <r>
      <rPr>
        <b/>
        <sz val="14"/>
        <color theme="1"/>
        <rFont val="Arial"/>
        <family val="2"/>
      </rPr>
      <t>t</t>
    </r>
    <r>
      <rPr>
        <b/>
        <vertAlign val="subscript"/>
        <sz val="14"/>
        <color theme="1"/>
        <rFont val="Arial"/>
        <family val="2"/>
      </rPr>
      <t>d</t>
    </r>
    <r>
      <rPr>
        <b/>
        <sz val="14"/>
        <color theme="1"/>
        <rFont val="宋体"/>
        <family val="2"/>
      </rPr>
      <t>)</t>
    </r>
    <phoneticPr fontId="8" type="noConversion"/>
  </si>
  <si>
    <t>Supplementary Data 26: Distribution of mortar uses and related parameters</t>
    <phoneticPr fontId="8" type="noConversion"/>
  </si>
  <si>
    <t>Supplementary Data 31: Mortar carbonation rate coefficients measured in China</t>
    <phoneticPr fontId="8" type="noConversion"/>
  </si>
  <si>
    <t>Supplementary Data 32: Measurements of CaO converted to CaCO3 in Chinese mortars</t>
    <phoneticPr fontId="8" type="noConversion"/>
  </si>
  <si>
    <t>Q</t>
    <phoneticPr fontId="8" type="noConversion"/>
  </si>
  <si>
    <t>Data S1: Estimates of Blast furnace slag (BFS) production by region</t>
    <phoneticPr fontId="7" type="noConversion"/>
  </si>
  <si>
    <t>Data S2: Estimates of Steel slag (SS) production by region</t>
    <phoneticPr fontId="7" type="noConversion"/>
  </si>
  <si>
    <t>Data S3: Estimates of Magnesium slag (MgS) production by region</t>
    <phoneticPr fontId="7" type="noConversion"/>
  </si>
  <si>
    <t>Data S4: Estimates of Red mud (RM) production by region</t>
    <phoneticPr fontId="7" type="noConversion"/>
  </si>
  <si>
    <t>Data S5: Estimates of Cement waste (CW) production by region</t>
    <phoneticPr fontId="7" type="noConversion"/>
  </si>
  <si>
    <t>Data S6: Estimates of Lime kiln dust (LKD) production by region</t>
    <phoneticPr fontId="7" type="noConversion"/>
  </si>
  <si>
    <t>Data S7: Estimates of Calcium carbide slag (CCS) production by region</t>
    <phoneticPr fontId="7" type="noConversion"/>
  </si>
  <si>
    <t>Data S8: Estimates of Lime mud (LM) production by region</t>
    <phoneticPr fontId="7" type="noConversion"/>
  </si>
  <si>
    <t>Data S9: Estimates of Yellow Phosphorus slag (YPS) production by region</t>
    <phoneticPr fontId="7" type="noConversion"/>
  </si>
  <si>
    <t>Data S10: Estimates of Coal combustion products (CCP) production by region</t>
    <phoneticPr fontId="7" type="noConversion"/>
  </si>
  <si>
    <t>Data S11: Estimates of Oil shale ash (OSA) production by region</t>
    <phoneticPr fontId="7" type="noConversion"/>
  </si>
  <si>
    <t>Data S12:Municipal solid waste incineration ash (MSWI-A) production by region</t>
    <phoneticPr fontId="7" type="noConversion"/>
  </si>
  <si>
    <t>Data S13:Biomass ash (BA) production by region</t>
    <phoneticPr fontId="7" type="noConversion"/>
  </si>
  <si>
    <t>Data S14:Summary of estimated global production of alkaline solid wastes</t>
    <phoneticPr fontId="7" type="noConversion"/>
  </si>
  <si>
    <t>Data S15: Estimates of Utilization of Blast furnace slag by region, 1930-2020</t>
    <phoneticPr fontId="7" type="noConversion"/>
  </si>
  <si>
    <t>Data S16: Estimates of Utilization of Steel slag by region, 1930-2020</t>
    <phoneticPr fontId="7" type="noConversion"/>
  </si>
  <si>
    <t>Data S17: Estimates of Utilization of Coal combustion ash by region, 1930-2020</t>
    <phoneticPr fontId="7" type="noConversion"/>
  </si>
  <si>
    <t>Data S18: Estimates of Utilization of other alkaline solid wastes, by region</t>
    <phoneticPr fontId="7" type="noConversion"/>
  </si>
  <si>
    <t>Data S19: Particle size distribution of Alkaline solid wastes</t>
    <phoneticPr fontId="7" type="noConversion"/>
  </si>
  <si>
    <t>Data S20: Estimates of cement used for concrete and mortar by region</t>
    <phoneticPr fontId="7" type="noConversion"/>
  </si>
  <si>
    <t>Data S21: Distribution of concrete by strength class and region</t>
    <phoneticPr fontId="7" type="noConversion"/>
  </si>
  <si>
    <t>Data S22: Exposure times of cement materials in service life by region</t>
    <phoneticPr fontId="7" type="noConversion"/>
  </si>
  <si>
    <r>
      <t>Data S23: Exposure times of cement materials in demolition stage by region (td</t>
    </r>
    <r>
      <rPr>
        <b/>
        <sz val="11"/>
        <color theme="1"/>
        <rFont val="宋体"/>
        <family val="2"/>
        <charset val="134"/>
      </rPr>
      <t>)</t>
    </r>
    <phoneticPr fontId="7" type="noConversion"/>
  </si>
  <si>
    <t>Data S24: Waste concrete particle size distribution sruvey in China</t>
    <phoneticPr fontId="7" type="noConversion"/>
  </si>
  <si>
    <t>Data S25: Categories of mortar use and their proportions as surveyed in China</t>
    <phoneticPr fontId="7" type="noConversion"/>
  </si>
  <si>
    <t>Data S26: Distribution of mortar uses and related parameters</t>
    <phoneticPr fontId="7" type="noConversion"/>
  </si>
  <si>
    <t>Data S27: Content of CaO and MgO of Alkaline solid wastes by region</t>
    <phoneticPr fontId="7" type="noConversion"/>
  </si>
  <si>
    <t>Data S28: Carbonation rate coefficients of Alkaline solid wastes</t>
    <phoneticPr fontId="7" type="noConversion"/>
  </si>
  <si>
    <r>
      <t>Data S29:  CaO converted to CaCO</t>
    </r>
    <r>
      <rPr>
        <b/>
        <vertAlign val="subscript"/>
        <sz val="11"/>
        <color theme="1"/>
        <rFont val="Times New Roman"/>
        <family val="1"/>
      </rPr>
      <t>3</t>
    </r>
    <r>
      <rPr>
        <b/>
        <sz val="11"/>
        <color theme="1"/>
        <rFont val="Times New Roman"/>
        <family val="1"/>
      </rPr>
      <t xml:space="preserve"> of Alkaline solid wastes</t>
    </r>
    <phoneticPr fontId="7" type="noConversion"/>
  </si>
  <si>
    <t>Data S30: Concrete carbonation rate coefficients by region</t>
    <phoneticPr fontId="7" type="noConversion"/>
  </si>
  <si>
    <t>Data S31: Mortar carbonation rate coefficients measured in China</t>
    <phoneticPr fontId="7" type="noConversion"/>
  </si>
  <si>
    <r>
      <t>Data S32: Measurements of CaO converted to CaCO</t>
    </r>
    <r>
      <rPr>
        <b/>
        <vertAlign val="subscript"/>
        <sz val="11"/>
        <color theme="1"/>
        <rFont val="Times New Roman"/>
        <family val="1"/>
      </rPr>
      <t>3</t>
    </r>
    <r>
      <rPr>
        <b/>
        <sz val="11"/>
        <color theme="1"/>
        <rFont val="Times New Roman"/>
        <family val="1"/>
      </rPr>
      <t xml:space="preserve"> in Chinese mortars</t>
    </r>
    <phoneticPr fontId="7" type="noConversion"/>
  </si>
  <si>
    <t>Data S33: U.S. survey results of proportion of cement kiln dust (CKD) diverted to landfill</t>
    <phoneticPr fontId="7" type="noConversion"/>
  </si>
  <si>
    <r>
      <t>Data S34: Variables considered in the CO</t>
    </r>
    <r>
      <rPr>
        <b/>
        <vertAlign val="subscript"/>
        <sz val="11"/>
        <rFont val="Times New Roman"/>
        <family val="1"/>
      </rPr>
      <t>2</t>
    </r>
    <r>
      <rPr>
        <b/>
        <sz val="11"/>
        <rFont val="Times New Roman"/>
        <family val="1"/>
      </rPr>
      <t xml:space="preserve"> uptake uncertainty analysis of Alkaline solid wastes</t>
    </r>
    <phoneticPr fontId="7" type="noConversion"/>
  </si>
  <si>
    <r>
      <t>Data S35: Variables considered in the CO</t>
    </r>
    <r>
      <rPr>
        <b/>
        <vertAlign val="subscript"/>
        <sz val="11"/>
        <color theme="1"/>
        <rFont val="Times New Roman"/>
        <family val="1"/>
      </rPr>
      <t>2</t>
    </r>
    <r>
      <rPr>
        <b/>
        <sz val="11"/>
        <color theme="1"/>
        <rFont val="Times New Roman"/>
        <family val="1"/>
      </rPr>
      <t xml:space="preserve"> uptake uncertainty analysis of cement and concrete waste</t>
    </r>
    <phoneticPr fontId="7" type="noConversion"/>
  </si>
  <si>
    <t>Data S36: Estimation of the carbon sink potential of alkaline solid wastes</t>
    <phoneticPr fontId="7" type="noConversion"/>
  </si>
  <si>
    <r>
      <t>Data S37: Global CO</t>
    </r>
    <r>
      <rPr>
        <b/>
        <vertAlign val="subscript"/>
        <sz val="11"/>
        <color theme="1"/>
        <rFont val="Times New Roman"/>
        <family val="1"/>
      </rPr>
      <t>2</t>
    </r>
    <r>
      <rPr>
        <b/>
        <sz val="11"/>
        <color theme="1"/>
        <rFont val="Times New Roman"/>
        <family val="1"/>
      </rPr>
      <t xml:space="preserve"> uptake by Alkaline solid wastes, 1930-2020</t>
    </r>
    <phoneticPr fontId="7" type="noConversion"/>
  </si>
  <si>
    <r>
      <t>Data S38: CO</t>
    </r>
    <r>
      <rPr>
        <b/>
        <vertAlign val="subscript"/>
        <sz val="11"/>
        <color theme="1"/>
        <rFont val="Times New Roman"/>
        <family val="1"/>
      </rPr>
      <t>2</t>
    </r>
    <r>
      <rPr>
        <b/>
        <sz val="11"/>
        <color theme="1"/>
        <rFont val="Times New Roman"/>
        <family val="1"/>
      </rPr>
      <t xml:space="preserve"> uptake by Alkaline solid wastes in China, 1930-2020</t>
    </r>
    <phoneticPr fontId="7" type="noConversion"/>
  </si>
  <si>
    <r>
      <t>Data S39: CO</t>
    </r>
    <r>
      <rPr>
        <b/>
        <vertAlign val="subscript"/>
        <sz val="11"/>
        <color theme="1"/>
        <rFont val="Times New Roman"/>
        <family val="1"/>
      </rPr>
      <t>2</t>
    </r>
    <r>
      <rPr>
        <b/>
        <sz val="11"/>
        <color theme="1"/>
        <rFont val="Times New Roman"/>
        <family val="1"/>
      </rPr>
      <t xml:space="preserve"> uptake by Alkaline solid wastes in U.S., 1930-2020</t>
    </r>
    <phoneticPr fontId="7" type="noConversion"/>
  </si>
  <si>
    <r>
      <t>Data S40: CO</t>
    </r>
    <r>
      <rPr>
        <b/>
        <vertAlign val="subscript"/>
        <sz val="11"/>
        <color theme="1"/>
        <rFont val="Times New Roman"/>
        <family val="1"/>
      </rPr>
      <t>2</t>
    </r>
    <r>
      <rPr>
        <b/>
        <sz val="11"/>
        <color theme="1"/>
        <rFont val="Times New Roman"/>
        <family val="1"/>
      </rPr>
      <t xml:space="preserve"> uptake by Alkaline solid wastes in EU27&amp;UK, 1930-2020</t>
    </r>
    <phoneticPr fontId="7" type="noConversion"/>
  </si>
  <si>
    <r>
      <t>Data S41: CO</t>
    </r>
    <r>
      <rPr>
        <b/>
        <vertAlign val="subscript"/>
        <sz val="11"/>
        <color theme="1"/>
        <rFont val="Times New Roman"/>
        <family val="1"/>
      </rPr>
      <t>2</t>
    </r>
    <r>
      <rPr>
        <b/>
        <sz val="11"/>
        <color theme="1"/>
        <rFont val="Times New Roman"/>
        <family val="1"/>
      </rPr>
      <t xml:space="preserve"> uptake by Alkaline solid wastes in ROW, 1930-2020</t>
    </r>
    <phoneticPr fontId="7" type="noConversion"/>
  </si>
  <si>
    <r>
      <t xml:space="preserve">**represents experimentally self-measured carbonation rate, </t>
    </r>
    <r>
      <rPr>
        <sz val="11"/>
        <color theme="1"/>
        <rFont val="Cambria Math"/>
        <family val="1"/>
      </rPr>
      <t>𝛹</t>
    </r>
    <r>
      <rPr>
        <sz val="11"/>
        <color theme="1"/>
        <rFont val="Arial"/>
        <family val="2"/>
      </rPr>
      <t xml:space="preserve"> represents the CO2, uptake (kg) by 1 ton of fine-particle alkaline waste by natural weathering, </t>
    </r>
    <r>
      <rPr>
        <sz val="11"/>
        <color theme="1"/>
        <rFont val="Cambria Math"/>
        <family val="1"/>
      </rPr>
      <t>𝛾</t>
    </r>
    <r>
      <rPr>
        <sz val="11"/>
        <color theme="1"/>
        <rFont val="Arial"/>
        <family val="2"/>
      </rPr>
      <t xml:space="preserve"> represents the annual average proportion of carbonate alkaline components (Ca0 and MgO) accounting for the total alkaline components by natural weatheringfor fine-particle alkaline waste in stacking disposal way.</t>
    </r>
    <phoneticPr fontId="7" type="noConversion"/>
  </si>
  <si>
    <t>Supplementary Data (41 tables in total)</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</si>
</sst>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
    <numFmt numFmtId="177" formatCode="0.00_);[Red]\(0.00\)"/>
    <numFmt numFmtId="178" formatCode="0.000_);[Red]\(0.000\)"/>
    <numFmt numFmtId="179" formatCode="0.000000_);[Red]\(0.000000\)"/>
    <numFmt numFmtId="180" formatCode="#,##0_ "/>
    <numFmt numFmtId="181" formatCode="0.0000"/>
    <numFmt numFmtId="182" formatCode="0.0"/>
    <numFmt numFmtId="183" formatCode="0.0_);[Red]\(0.0\)"/>
    <numFmt numFmtId="184" formatCode="0.0_ "/>
    <numFmt numFmtId="185" formatCode="0_ "/>
    <numFmt numFmtId="186" formatCode="0.000%"/>
  </numFmts>
  <fonts count="100" x14ac:knownFonts="1">
    <font>
      <sz val="11"/>
      <color theme="1"/>
      <name val="等线"/>
      <family val="2"/>
      <charset val="134"/>
      <scheme val="minor"/>
    </font>
    <font>
      <sz val="11"/>
      <color theme="1"/>
      <name val="等线"/>
      <family val="2"/>
      <scheme val="minor"/>
    </font>
    <font>
      <sz val="11"/>
      <color theme="1"/>
      <name val="等线"/>
      <family val="2"/>
      <scheme val="minor"/>
    </font>
    <font>
      <sz val="11"/>
      <color theme="1"/>
      <name val="等线"/>
      <family val="2"/>
      <scheme val="minor"/>
    </font>
    <font>
      <sz val="11"/>
      <color theme="1"/>
      <name val="等线"/>
      <family val="2"/>
      <scheme val="minor"/>
    </font>
    <font>
      <sz val="11"/>
      <color theme="1"/>
      <name val="等线"/>
      <family val="2"/>
      <charset val="134"/>
      <scheme val="minor"/>
    </font>
    <font>
      <b/>
      <sz val="14"/>
      <color theme="1"/>
      <name val="Arial"/>
      <family val="2"/>
    </font>
    <font>
      <sz val="9"/>
      <name val="等线"/>
      <family val="2"/>
      <charset val="134"/>
      <scheme val="minor"/>
    </font>
    <font>
      <sz val="9"/>
      <name val="等线"/>
      <family val="3"/>
      <charset val="134"/>
      <scheme val="minor"/>
    </font>
    <font>
      <sz val="11"/>
      <color theme="1"/>
      <name val="Arial"/>
      <family val="2"/>
    </font>
    <font>
      <sz val="10"/>
      <color theme="1"/>
      <name val="Arial"/>
      <family val="2"/>
    </font>
    <font>
      <b/>
      <i/>
      <sz val="14"/>
      <color theme="1"/>
      <name val="Times New Roman"/>
      <family val="1"/>
    </font>
    <font>
      <sz val="10"/>
      <color theme="1"/>
      <name val="宋体"/>
      <family val="3"/>
      <charset val="134"/>
    </font>
    <font>
      <sz val="11"/>
      <color theme="1"/>
      <name val="Times New Roman"/>
      <family val="1"/>
    </font>
    <font>
      <sz val="11"/>
      <color rgb="FFFF0000"/>
      <name val="Times New Roman"/>
      <family val="1"/>
    </font>
    <font>
      <vertAlign val="subscript"/>
      <sz val="11"/>
      <color theme="1"/>
      <name val="Times New Roman"/>
      <family val="1"/>
    </font>
    <font>
      <i/>
      <sz val="11"/>
      <color theme="1"/>
      <name val="Times New Roman"/>
      <family val="1"/>
    </font>
    <font>
      <b/>
      <sz val="11"/>
      <color theme="1"/>
      <name val="Times New Roman"/>
      <family val="1"/>
    </font>
    <font>
      <sz val="11"/>
      <name val="Times New Roman"/>
      <family val="1"/>
    </font>
    <font>
      <b/>
      <vertAlign val="superscript"/>
      <sz val="11"/>
      <color theme="1"/>
      <name val="Times New Roman"/>
      <family val="1"/>
    </font>
    <font>
      <sz val="11"/>
      <color rgb="FFC00000"/>
      <name val="Times New Roman"/>
      <family val="1"/>
    </font>
    <font>
      <sz val="11"/>
      <color theme="1"/>
      <name val="宋体"/>
      <family val="1"/>
      <charset val="134"/>
    </font>
    <font>
      <sz val="11"/>
      <color theme="1"/>
      <name val="Times New Roman"/>
      <family val="1"/>
      <charset val="134"/>
    </font>
    <font>
      <sz val="10"/>
      <color theme="1"/>
      <name val="Times New Roman"/>
      <family val="1"/>
    </font>
    <font>
      <sz val="11"/>
      <name val="宋体"/>
      <family val="1"/>
      <charset val="134"/>
    </font>
    <font>
      <sz val="11"/>
      <color theme="1"/>
      <name val="等线"/>
      <family val="3"/>
      <charset val="134"/>
      <scheme val="minor"/>
    </font>
    <font>
      <b/>
      <sz val="11"/>
      <name val="Times New Roman"/>
      <family val="1"/>
    </font>
    <font>
      <sz val="9"/>
      <color theme="1"/>
      <name val="Times New Roman"/>
      <family val="1"/>
    </font>
    <font>
      <sz val="11"/>
      <color rgb="FF000000"/>
      <name val="Times New Roman"/>
      <family val="1"/>
    </font>
    <font>
      <sz val="10"/>
      <name val="Arial"/>
      <family val="2"/>
    </font>
    <font>
      <sz val="11"/>
      <name val="等线"/>
      <family val="2"/>
    </font>
    <font>
      <sz val="11"/>
      <color theme="5" tint="-0.499984740745262"/>
      <name val="Times New Roman"/>
      <family val="1"/>
    </font>
    <font>
      <sz val="11"/>
      <color theme="1"/>
      <name val="宋体"/>
      <family val="2"/>
      <charset val="134"/>
    </font>
    <font>
      <sz val="11"/>
      <color rgb="FF374151"/>
      <name val="Times New Roman"/>
      <family val="1"/>
    </font>
    <font>
      <b/>
      <sz val="11"/>
      <color theme="1"/>
      <name val="Arial"/>
      <family val="2"/>
    </font>
    <font>
      <b/>
      <i/>
      <sz val="11"/>
      <color theme="1"/>
      <name val="Times New Roman"/>
      <family val="1"/>
    </font>
    <font>
      <b/>
      <sz val="11"/>
      <color theme="1"/>
      <name val="宋体"/>
      <family val="1"/>
      <charset val="134"/>
    </font>
    <font>
      <b/>
      <sz val="9"/>
      <color indexed="81"/>
      <name val="宋体"/>
      <family val="3"/>
      <charset val="134"/>
    </font>
    <font>
      <sz val="9"/>
      <color indexed="81"/>
      <name val="宋体"/>
      <family val="3"/>
      <charset val="134"/>
    </font>
    <font>
      <sz val="9"/>
      <color indexed="81"/>
      <name val="Times New Roman"/>
      <family val="1"/>
    </font>
    <font>
      <vertAlign val="superscript"/>
      <sz val="11"/>
      <name val="Times New Roman"/>
      <family val="1"/>
    </font>
    <font>
      <vertAlign val="superscript"/>
      <sz val="11"/>
      <color theme="1"/>
      <name val="Times New Roman"/>
      <family val="1"/>
    </font>
    <font>
      <sz val="11"/>
      <color theme="1"/>
      <name val="宋体"/>
      <family val="3"/>
      <charset val="134"/>
    </font>
    <font>
      <sz val="11"/>
      <color rgb="FF9C0006"/>
      <name val="等线"/>
      <family val="3"/>
      <charset val="134"/>
      <scheme val="minor"/>
    </font>
    <font>
      <sz val="9"/>
      <name val="宋体"/>
      <family val="3"/>
      <charset val="134"/>
    </font>
    <font>
      <b/>
      <sz val="11"/>
      <color rgb="FF000000"/>
      <name val="Times New Roman"/>
      <family val="1"/>
    </font>
    <font>
      <sz val="9"/>
      <color theme="1"/>
      <name val="Arial"/>
      <family val="2"/>
    </font>
    <font>
      <sz val="9"/>
      <name val="Arial"/>
      <family val="2"/>
    </font>
    <font>
      <sz val="10.5"/>
      <color theme="1"/>
      <name val="Arial"/>
      <family val="2"/>
    </font>
    <font>
      <sz val="10.5"/>
      <color rgb="FF000000"/>
      <name val="Arial"/>
      <family val="2"/>
    </font>
    <font>
      <sz val="10.5"/>
      <color rgb="FF000000"/>
      <name val="宋体"/>
      <family val="3"/>
      <charset val="134"/>
    </font>
    <font>
      <sz val="11"/>
      <color theme="1"/>
      <name val="宋体"/>
      <family val="2"/>
    </font>
    <font>
      <b/>
      <sz val="11"/>
      <color rgb="FFFF0000"/>
      <name val="Arial"/>
      <family val="2"/>
    </font>
    <font>
      <sz val="10"/>
      <color theme="1"/>
      <name val="宋体"/>
      <family val="2"/>
    </font>
    <font>
      <sz val="10.5"/>
      <color theme="1"/>
      <name val="宋体"/>
      <family val="3"/>
      <charset val="134"/>
    </font>
    <font>
      <vertAlign val="subscript"/>
      <sz val="10.5"/>
      <color theme="1"/>
      <name val="Arial"/>
      <family val="2"/>
    </font>
    <font>
      <b/>
      <sz val="10"/>
      <color rgb="FF000000"/>
      <name val="Arial"/>
      <family val="2"/>
    </font>
    <font>
      <b/>
      <sz val="14"/>
      <color theme="1"/>
      <name val="宋体"/>
      <family val="2"/>
    </font>
    <font>
      <b/>
      <vertAlign val="subscript"/>
      <sz val="14"/>
      <color theme="1"/>
      <name val="Arial"/>
      <family val="2"/>
    </font>
    <font>
      <sz val="11"/>
      <color rgb="FF000000"/>
      <name val="Arial"/>
      <family val="2"/>
    </font>
    <font>
      <sz val="10"/>
      <color rgb="FF000000"/>
      <name val="Arial"/>
      <family val="2"/>
    </font>
    <font>
      <b/>
      <i/>
      <sz val="14"/>
      <name val="Times New Roman"/>
      <family val="1"/>
    </font>
    <font>
      <sz val="11"/>
      <name val="Arial"/>
      <family val="2"/>
    </font>
    <font>
      <b/>
      <sz val="11"/>
      <name val="Arial"/>
      <family val="2"/>
    </font>
    <font>
      <b/>
      <sz val="14"/>
      <name val="Arial"/>
      <family val="2"/>
    </font>
    <font>
      <sz val="9.6"/>
      <name val="Segoe UI"/>
      <family val="2"/>
    </font>
    <font>
      <sz val="12"/>
      <name val="Times New Roman"/>
      <family val="1"/>
    </font>
    <font>
      <sz val="11"/>
      <name val="宋体"/>
      <family val="2"/>
      <charset val="134"/>
    </font>
    <font>
      <b/>
      <sz val="9"/>
      <color rgb="FF000000"/>
      <name val="Arial"/>
      <family val="2"/>
    </font>
    <font>
      <sz val="9"/>
      <color rgb="FF000000"/>
      <name val="Arial"/>
      <family val="2"/>
    </font>
    <font>
      <vertAlign val="superscript"/>
      <sz val="11"/>
      <name val="Arial"/>
      <family val="2"/>
    </font>
    <font>
      <sz val="11"/>
      <name val="等线"/>
      <family val="3"/>
      <charset val="134"/>
    </font>
    <font>
      <b/>
      <sz val="11"/>
      <color rgb="FF000000"/>
      <name val="Arial"/>
      <family val="2"/>
    </font>
    <font>
      <sz val="10"/>
      <color rgb="FF000000"/>
      <name val="Times New Roman"/>
      <family val="1"/>
    </font>
    <font>
      <b/>
      <vertAlign val="subscript"/>
      <sz val="11"/>
      <color theme="1"/>
      <name val="Arial"/>
      <family val="2"/>
    </font>
    <font>
      <vertAlign val="superscript"/>
      <sz val="11"/>
      <color theme="1"/>
      <name val="Arial"/>
      <family val="2"/>
    </font>
    <font>
      <sz val="10"/>
      <name val="宋体"/>
      <family val="3"/>
      <charset val="134"/>
    </font>
    <font>
      <sz val="10"/>
      <name val="Times New Roman"/>
      <family val="1"/>
    </font>
    <font>
      <vertAlign val="superscript"/>
      <sz val="10.5"/>
      <color theme="1"/>
      <name val="Cambria Math"/>
      <family val="1"/>
    </font>
    <font>
      <vertAlign val="superscript"/>
      <sz val="10.5"/>
      <color rgb="FF000000"/>
      <name val="Times New Roman"/>
      <family val="1"/>
    </font>
    <font>
      <b/>
      <sz val="9"/>
      <color rgb="FF434343"/>
      <name val="Arial"/>
      <family val="2"/>
    </font>
    <font>
      <vertAlign val="superscript"/>
      <sz val="9"/>
      <color theme="1"/>
      <name val="Arial"/>
      <family val="2"/>
    </font>
    <font>
      <vertAlign val="superscript"/>
      <sz val="10"/>
      <color rgb="FF000000"/>
      <name val="Times New Roman"/>
      <family val="1"/>
    </font>
    <font>
      <vertAlign val="subscript"/>
      <sz val="10"/>
      <color rgb="FF000000"/>
      <name val="Times New Roman"/>
      <family val="1"/>
    </font>
    <font>
      <sz val="10"/>
      <color rgb="FF000000"/>
      <name val="等线"/>
      <family val="3"/>
      <charset val="134"/>
    </font>
    <font>
      <sz val="10"/>
      <color rgb="FF000000"/>
      <name val="宋体"/>
      <family val="3"/>
      <charset val="134"/>
    </font>
    <font>
      <sz val="14"/>
      <color theme="1"/>
      <name val="Arial"/>
      <family val="2"/>
    </font>
    <font>
      <sz val="14"/>
      <color theme="1"/>
      <name val="等线"/>
      <family val="2"/>
      <scheme val="minor"/>
    </font>
    <font>
      <u/>
      <sz val="11"/>
      <color theme="10"/>
      <name val="等线"/>
      <family val="2"/>
      <scheme val="minor"/>
    </font>
    <font>
      <sz val="11"/>
      <color theme="1"/>
      <name val="Cambria Math"/>
      <family val="1"/>
    </font>
    <font>
      <sz val="12"/>
      <color rgb="FF000000"/>
      <name val="Calibri"/>
      <family val="2"/>
    </font>
    <font>
      <sz val="14"/>
      <name val="Arial"/>
      <family val="2"/>
    </font>
    <font>
      <b/>
      <sz val="14"/>
      <color theme="1"/>
      <name val="等线"/>
      <family val="2"/>
      <scheme val="minor"/>
    </font>
    <font>
      <sz val="14"/>
      <name val="等线"/>
      <family val="2"/>
      <scheme val="minor"/>
    </font>
    <font>
      <sz val="14"/>
      <name val="Times New Roman"/>
      <family val="1"/>
    </font>
    <font>
      <sz val="10.5"/>
      <color theme="1"/>
      <name val="Times New Roman"/>
      <family val="1"/>
    </font>
    <font>
      <b/>
      <sz val="10"/>
      <color rgb="FF000000"/>
      <name val="Times New Roman"/>
      <family val="1"/>
    </font>
    <font>
      <b/>
      <vertAlign val="subscript"/>
      <sz val="11"/>
      <color theme="1"/>
      <name val="Times New Roman"/>
      <family val="1"/>
    </font>
    <font>
      <b/>
      <vertAlign val="subscript"/>
      <sz val="11"/>
      <name val="Times New Roman"/>
      <family val="1"/>
    </font>
    <font>
      <b/>
      <sz val="11"/>
      <color theme="1"/>
      <name val="宋体"/>
      <family val="2"/>
      <charset val="134"/>
    </font>
  </fonts>
  <fills count="30">
    <fill>
      <patternFill patternType="none"/>
    </fill>
    <fill>
      <patternFill patternType="gray125"/>
    </fill>
    <fill>
      <patternFill patternType="solid">
        <fgColor theme="5" tint="0.59999389629810485"/>
        <bgColor indexed="64"/>
      </patternFill>
    </fill>
    <fill>
      <patternFill patternType="solid">
        <fgColor theme="6" tint="0.59999389629810485"/>
        <bgColor indexed="64"/>
      </patternFill>
    </fill>
    <fill>
      <patternFill patternType="solid">
        <fgColor theme="9"/>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C7CE"/>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rgb="FF92D050"/>
        <bgColor indexed="64"/>
      </pattern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C0C0C0"/>
        <bgColor indexed="64"/>
      </patternFill>
    </fill>
    <fill>
      <patternFill patternType="solid">
        <fgColor theme="3" tint="0.79998168889431442"/>
        <bgColor indexed="64"/>
      </patternFill>
    </fill>
    <fill>
      <patternFill patternType="solid">
        <fgColor theme="8" tint="0.59999389629810485"/>
        <bgColor rgb="FF000000"/>
      </patternFill>
    </fill>
    <fill>
      <patternFill patternType="solid">
        <fgColor theme="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auto="1"/>
      </left>
      <right/>
      <top/>
      <bottom style="thin">
        <color indexed="64"/>
      </bottom>
      <diagonal/>
    </border>
    <border>
      <left/>
      <right/>
      <top/>
      <bottom style="thin">
        <color indexed="64"/>
      </bottom>
      <diagonal/>
    </border>
    <border>
      <left/>
      <right style="thin">
        <color auto="1"/>
      </right>
      <top/>
      <bottom style="thin">
        <color indexed="64"/>
      </bottom>
      <diagonal/>
    </border>
    <border>
      <left style="thin">
        <color auto="1"/>
      </left>
      <right/>
      <top style="thin">
        <color auto="1"/>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rgb="FFE3E3E3"/>
      </left>
      <right/>
      <top/>
      <bottom/>
      <diagonal/>
    </border>
    <border>
      <left style="medium">
        <color rgb="FFE3E3E3"/>
      </left>
      <right style="medium">
        <color rgb="FFE3E3E3"/>
      </right>
      <top/>
      <bottom/>
      <diagonal/>
    </border>
    <border>
      <left/>
      <right style="thin">
        <color auto="1"/>
      </right>
      <top/>
      <bottom/>
      <diagonal/>
    </border>
    <border>
      <left/>
      <right/>
      <top style="medium">
        <color indexed="64"/>
      </top>
      <bottom/>
      <diagonal/>
    </border>
    <border>
      <left/>
      <right/>
      <top/>
      <bottom style="medium">
        <color indexed="64"/>
      </bottom>
      <diagonal/>
    </border>
    <border>
      <left/>
      <right/>
      <top style="medium">
        <color rgb="FF000000"/>
      </top>
      <bottom/>
      <diagonal/>
    </border>
    <border>
      <left/>
      <right/>
      <top style="medium">
        <color indexed="64"/>
      </top>
      <bottom style="medium">
        <color rgb="FF000000"/>
      </bottom>
      <diagonal/>
    </border>
    <border>
      <left style="thin">
        <color indexed="64"/>
      </left>
      <right style="thin">
        <color indexed="64"/>
      </right>
      <top style="medium">
        <color indexed="64"/>
      </top>
      <bottom/>
      <diagonal/>
    </border>
    <border>
      <left/>
      <right/>
      <top/>
      <bottom style="medium">
        <color rgb="FF000000"/>
      </bottom>
      <diagonal/>
    </border>
    <border>
      <left style="thin">
        <color auto="1"/>
      </left>
      <right/>
      <top/>
      <bottom/>
      <diagonal/>
    </border>
  </borders>
  <cellStyleXfs count="18">
    <xf numFmtId="0" fontId="0" fillId="0" borderId="0">
      <alignment vertical="center"/>
    </xf>
    <xf numFmtId="9" fontId="5" fillId="0" borderId="0" applyFont="0" applyFill="0" applyBorder="0" applyAlignment="0" applyProtection="0">
      <alignment vertical="center"/>
    </xf>
    <xf numFmtId="0" fontId="4" fillId="0" borderId="0"/>
    <xf numFmtId="9" fontId="4" fillId="0" borderId="0" applyFont="0" applyFill="0" applyBorder="0" applyAlignment="0" applyProtection="0">
      <alignment vertical="center"/>
    </xf>
    <xf numFmtId="0" fontId="29" fillId="0" borderId="0"/>
    <xf numFmtId="0" fontId="25" fillId="0" borderId="0"/>
    <xf numFmtId="0" fontId="43" fillId="17" borderId="0" applyNumberFormat="0" applyBorder="0" applyAlignment="0" applyProtection="0">
      <alignment vertical="center"/>
    </xf>
    <xf numFmtId="0" fontId="25" fillId="0" borderId="0">
      <alignment vertical="center"/>
    </xf>
    <xf numFmtId="0" fontId="4" fillId="0" borderId="0"/>
    <xf numFmtId="0" fontId="25" fillId="0" borderId="0">
      <alignment vertical="center"/>
    </xf>
    <xf numFmtId="0" fontId="3" fillId="0" borderId="0"/>
    <xf numFmtId="9" fontId="3" fillId="0" borderId="0" applyFont="0" applyFill="0" applyBorder="0" applyAlignment="0" applyProtection="0">
      <alignment vertical="center"/>
    </xf>
    <xf numFmtId="0" fontId="88" fillId="0" borderId="0" applyNumberFormat="0" applyFill="0" applyBorder="0" applyAlignment="0" applyProtection="0"/>
    <xf numFmtId="0" fontId="1" fillId="0" borderId="0"/>
    <xf numFmtId="0" fontId="1" fillId="0" borderId="0"/>
    <xf numFmtId="0" fontId="25" fillId="0" borderId="0">
      <alignment vertical="center"/>
    </xf>
    <xf numFmtId="0" fontId="90" fillId="0" borderId="0"/>
    <xf numFmtId="9" fontId="1" fillId="0" borderId="0" applyFont="0" applyFill="0" applyBorder="0" applyAlignment="0" applyProtection="0">
      <alignment vertical="center"/>
    </xf>
  </cellStyleXfs>
  <cellXfs count="730">
    <xf numFmtId="0" fontId="0" fillId="0" borderId="0" xfId="0">
      <alignment vertical="center"/>
    </xf>
    <xf numFmtId="0" fontId="6" fillId="0" borderId="0" xfId="0" applyFont="1" applyAlignment="1"/>
    <xf numFmtId="0" fontId="9" fillId="0" borderId="0" xfId="0" applyFont="1" applyAlignment="1"/>
    <xf numFmtId="0" fontId="0" fillId="0" borderId="0" xfId="0" applyAlignment="1"/>
    <xf numFmtId="0" fontId="13" fillId="0" borderId="0" xfId="0" applyFont="1">
      <alignment vertical="center"/>
    </xf>
    <xf numFmtId="0" fontId="13" fillId="0" borderId="0" xfId="0" applyFont="1" applyAlignment="1"/>
    <xf numFmtId="0" fontId="11" fillId="0" borderId="0" xfId="2" applyFont="1"/>
    <xf numFmtId="0" fontId="13" fillId="0" borderId="0" xfId="2" applyFont="1"/>
    <xf numFmtId="0" fontId="16" fillId="0" borderId="0" xfId="2" applyFont="1"/>
    <xf numFmtId="0" fontId="17" fillId="0" borderId="0" xfId="2" applyFont="1"/>
    <xf numFmtId="0" fontId="17" fillId="0" borderId="1" xfId="2" applyFont="1" applyBorder="1" applyAlignment="1">
      <alignment horizontal="left"/>
    </xf>
    <xf numFmtId="0" fontId="17" fillId="0" borderId="1" xfId="2" applyFont="1" applyBorder="1"/>
    <xf numFmtId="2" fontId="13" fillId="0" borderId="1" xfId="2" applyNumberFormat="1" applyFont="1" applyBorder="1"/>
    <xf numFmtId="2" fontId="13" fillId="0" borderId="0" xfId="2" applyNumberFormat="1" applyFont="1"/>
    <xf numFmtId="2" fontId="13" fillId="0" borderId="0" xfId="2" applyNumberFormat="1" applyFont="1" applyAlignment="1">
      <alignment horizontal="center"/>
    </xf>
    <xf numFmtId="0" fontId="17" fillId="0" borderId="0" xfId="2" applyFont="1" applyAlignment="1">
      <alignment horizontal="left"/>
    </xf>
    <xf numFmtId="0" fontId="18" fillId="0" borderId="0" xfId="2" applyFont="1"/>
    <xf numFmtId="176" fontId="13" fillId="0" borderId="0" xfId="3" applyNumberFormat="1" applyFont="1" applyAlignment="1"/>
    <xf numFmtId="0" fontId="17" fillId="0" borderId="0" xfId="2" applyFont="1" applyAlignment="1">
      <alignment horizontal="center"/>
    </xf>
    <xf numFmtId="2" fontId="13" fillId="2" borderId="1" xfId="2" applyNumberFormat="1" applyFont="1" applyFill="1" applyBorder="1" applyAlignment="1">
      <alignment horizontal="right"/>
    </xf>
    <xf numFmtId="2" fontId="20" fillId="3" borderId="1" xfId="2" applyNumberFormat="1" applyFont="1" applyFill="1" applyBorder="1" applyAlignment="1">
      <alignment horizontal="right"/>
    </xf>
    <xf numFmtId="2" fontId="13" fillId="4" borderId="1" xfId="2" applyNumberFormat="1" applyFont="1" applyFill="1" applyBorder="1" applyAlignment="1">
      <alignment horizontal="right"/>
    </xf>
    <xf numFmtId="2" fontId="13" fillId="5" borderId="1" xfId="2" applyNumberFormat="1" applyFont="1" applyFill="1" applyBorder="1" applyAlignment="1">
      <alignment horizontal="right"/>
    </xf>
    <xf numFmtId="2" fontId="13" fillId="6" borderId="1" xfId="2" applyNumberFormat="1" applyFont="1" applyFill="1" applyBorder="1" applyAlignment="1">
      <alignment horizontal="right"/>
    </xf>
    <xf numFmtId="2" fontId="13" fillId="7" borderId="1" xfId="2" applyNumberFormat="1" applyFont="1" applyFill="1" applyBorder="1" applyAlignment="1">
      <alignment horizontal="right"/>
    </xf>
    <xf numFmtId="2" fontId="13" fillId="8" borderId="1" xfId="2" applyNumberFormat="1" applyFont="1" applyFill="1" applyBorder="1" applyAlignment="1">
      <alignment horizontal="right"/>
    </xf>
    <xf numFmtId="2" fontId="20" fillId="8" borderId="1" xfId="2" applyNumberFormat="1" applyFont="1" applyFill="1" applyBorder="1" applyAlignment="1">
      <alignment horizontal="right"/>
    </xf>
    <xf numFmtId="0" fontId="4" fillId="0" borderId="0" xfId="2"/>
    <xf numFmtId="0" fontId="21" fillId="0" borderId="0" xfId="2" applyFont="1" applyAlignment="1">
      <alignment horizontal="left"/>
    </xf>
    <xf numFmtId="0" fontId="13" fillId="0" borderId="0" xfId="2" applyFont="1" applyAlignment="1">
      <alignment horizontal="left"/>
    </xf>
    <xf numFmtId="0" fontId="22" fillId="0" borderId="0" xfId="2" applyFont="1" applyAlignment="1">
      <alignment horizontal="left"/>
    </xf>
    <xf numFmtId="0" fontId="23" fillId="0" borderId="0" xfId="2" applyFont="1"/>
    <xf numFmtId="177" fontId="13" fillId="2" borderId="1" xfId="2" applyNumberFormat="1" applyFont="1" applyFill="1" applyBorder="1" applyAlignment="1">
      <alignment horizontal="right"/>
    </xf>
    <xf numFmtId="177" fontId="13" fillId="2" borderId="1" xfId="2" applyNumberFormat="1" applyFont="1" applyFill="1" applyBorder="1"/>
    <xf numFmtId="177" fontId="13" fillId="9" borderId="1" xfId="2" applyNumberFormat="1" applyFont="1" applyFill="1" applyBorder="1"/>
    <xf numFmtId="177" fontId="13" fillId="0" borderId="1" xfId="2" applyNumberFormat="1" applyFont="1" applyBorder="1"/>
    <xf numFmtId="0" fontId="13" fillId="0" borderId="1" xfId="2" applyFont="1" applyBorder="1"/>
    <xf numFmtId="0" fontId="13" fillId="0" borderId="0" xfId="2" applyFont="1" applyAlignment="1">
      <alignment horizontal="center"/>
    </xf>
    <xf numFmtId="2" fontId="13" fillId="0" borderId="1" xfId="2" applyNumberFormat="1" applyFont="1" applyBorder="1" applyAlignment="1">
      <alignment horizontal="right"/>
    </xf>
    <xf numFmtId="0" fontId="24" fillId="0" borderId="0" xfId="2" applyFont="1" applyAlignment="1">
      <alignment horizontal="left"/>
    </xf>
    <xf numFmtId="2" fontId="13" fillId="0" borderId="0" xfId="2" applyNumberFormat="1" applyFont="1" applyAlignment="1">
      <alignment horizontal="left"/>
    </xf>
    <xf numFmtId="0" fontId="21" fillId="0" borderId="0" xfId="2" applyFont="1"/>
    <xf numFmtId="0" fontId="22" fillId="0" borderId="0" xfId="2" applyFont="1"/>
    <xf numFmtId="177" fontId="13" fillId="0" borderId="1" xfId="2" applyNumberFormat="1" applyFont="1" applyBorder="1" applyAlignment="1">
      <alignment horizontal="right"/>
    </xf>
    <xf numFmtId="2" fontId="13" fillId="0" borderId="0" xfId="2" applyNumberFormat="1" applyFont="1" applyAlignment="1">
      <alignment horizontal="right"/>
    </xf>
    <xf numFmtId="2" fontId="13" fillId="7" borderId="1" xfId="2" applyNumberFormat="1" applyFont="1" applyFill="1" applyBorder="1" applyAlignment="1">
      <alignment horizontal="right" vertical="center"/>
    </xf>
    <xf numFmtId="2" fontId="13" fillId="0" borderId="1" xfId="2" applyNumberFormat="1" applyFont="1" applyBorder="1" applyAlignment="1">
      <alignment horizontal="right" vertical="center"/>
    </xf>
    <xf numFmtId="177" fontId="13" fillId="7" borderId="1" xfId="2" applyNumberFormat="1" applyFont="1" applyFill="1" applyBorder="1" applyAlignment="1">
      <alignment horizontal="right" vertical="center"/>
    </xf>
    <xf numFmtId="177" fontId="13" fillId="0" borderId="1" xfId="2" applyNumberFormat="1" applyFont="1" applyBorder="1" applyAlignment="1">
      <alignment horizontal="right" vertical="center"/>
    </xf>
    <xf numFmtId="0" fontId="25" fillId="0" borderId="0" xfId="2" applyFont="1"/>
    <xf numFmtId="0" fontId="4" fillId="7" borderId="0" xfId="2" applyFill="1"/>
    <xf numFmtId="0" fontId="13" fillId="0" borderId="0" xfId="2" applyFont="1" applyAlignment="1">
      <alignment horizontal="left" vertical="center"/>
    </xf>
    <xf numFmtId="0" fontId="26" fillId="0" borderId="1" xfId="2" applyFont="1" applyBorder="1"/>
    <xf numFmtId="2" fontId="18" fillId="0" borderId="1" xfId="2" applyNumberFormat="1" applyFont="1" applyBorder="1"/>
    <xf numFmtId="2" fontId="18" fillId="0" borderId="4" xfId="2" applyNumberFormat="1" applyFont="1" applyBorder="1"/>
    <xf numFmtId="0" fontId="27" fillId="0" borderId="0" xfId="2" applyFont="1"/>
    <xf numFmtId="2" fontId="13" fillId="7" borderId="1" xfId="2" applyNumberFormat="1" applyFont="1" applyFill="1" applyBorder="1"/>
    <xf numFmtId="2" fontId="18" fillId="3" borderId="1" xfId="2" applyNumberFormat="1" applyFont="1" applyFill="1" applyBorder="1"/>
    <xf numFmtId="2" fontId="18" fillId="2" borderId="1" xfId="2" applyNumberFormat="1" applyFont="1" applyFill="1" applyBorder="1"/>
    <xf numFmtId="0" fontId="13" fillId="3" borderId="0" xfId="2" applyFont="1" applyFill="1"/>
    <xf numFmtId="2" fontId="18" fillId="0" borderId="0" xfId="2" applyNumberFormat="1" applyFont="1"/>
    <xf numFmtId="0" fontId="17" fillId="2" borderId="0" xfId="2" applyFont="1" applyFill="1"/>
    <xf numFmtId="0" fontId="14" fillId="0" borderId="0" xfId="2" applyFont="1" applyAlignment="1">
      <alignment vertical="center"/>
    </xf>
    <xf numFmtId="10" fontId="13" fillId="0" borderId="1" xfId="3" applyNumberFormat="1" applyFont="1" applyFill="1" applyBorder="1" applyAlignment="1">
      <alignment horizontal="center"/>
    </xf>
    <xf numFmtId="10" fontId="13" fillId="0" borderId="1" xfId="3" applyNumberFormat="1" applyFont="1" applyFill="1" applyBorder="1" applyAlignment="1"/>
    <xf numFmtId="10" fontId="13" fillId="0" borderId="1" xfId="3" applyNumberFormat="1" applyFont="1" applyBorder="1" applyAlignment="1"/>
    <xf numFmtId="10" fontId="13" fillId="5" borderId="1" xfId="3" applyNumberFormat="1" applyFont="1" applyFill="1" applyBorder="1" applyAlignment="1"/>
    <xf numFmtId="10" fontId="13" fillId="0" borderId="1" xfId="3" applyNumberFormat="1" applyFont="1" applyBorder="1" applyAlignment="1">
      <alignment horizontal="center"/>
    </xf>
    <xf numFmtId="10" fontId="13" fillId="0" borderId="0" xfId="3" applyNumberFormat="1" applyFont="1" applyFill="1" applyBorder="1" applyAlignment="1">
      <alignment horizontal="center"/>
    </xf>
    <xf numFmtId="10" fontId="13" fillId="0" borderId="0" xfId="3" applyNumberFormat="1" applyFont="1" applyFill="1" applyBorder="1" applyAlignment="1"/>
    <xf numFmtId="10" fontId="13" fillId="0" borderId="0" xfId="3" applyNumberFormat="1" applyFont="1" applyBorder="1" applyAlignment="1">
      <alignment horizontal="center"/>
    </xf>
    <xf numFmtId="2" fontId="28" fillId="0" borderId="1" xfId="2" applyNumberFormat="1" applyFont="1" applyBorder="1"/>
    <xf numFmtId="2" fontId="18" fillId="10" borderId="1" xfId="2" applyNumberFormat="1" applyFont="1" applyFill="1" applyBorder="1"/>
    <xf numFmtId="0" fontId="13" fillId="10" borderId="0" xfId="2" applyFont="1" applyFill="1"/>
    <xf numFmtId="0" fontId="9" fillId="0" borderId="0" xfId="2" applyFont="1"/>
    <xf numFmtId="0" fontId="6" fillId="0" borderId="0" xfId="2" applyFont="1"/>
    <xf numFmtId="178" fontId="13" fillId="0" borderId="1" xfId="2" applyNumberFormat="1" applyFont="1" applyBorder="1"/>
    <xf numFmtId="179" fontId="13" fillId="0" borderId="1" xfId="2" applyNumberFormat="1" applyFont="1" applyBorder="1"/>
    <xf numFmtId="10" fontId="13" fillId="0" borderId="0" xfId="3" applyNumberFormat="1" applyFont="1" applyAlignment="1"/>
    <xf numFmtId="9" fontId="13" fillId="0" borderId="0" xfId="3" applyFont="1" applyAlignment="1"/>
    <xf numFmtId="1" fontId="13" fillId="0" borderId="1" xfId="2" applyNumberFormat="1" applyFont="1" applyBorder="1"/>
    <xf numFmtId="2" fontId="18" fillId="0" borderId="1" xfId="4" applyNumberFormat="1" applyFont="1" applyBorder="1"/>
    <xf numFmtId="2" fontId="13" fillId="0" borderId="1" xfId="2" applyNumberFormat="1" applyFont="1" applyBorder="1" applyAlignment="1">
      <alignment horizontal="center"/>
    </xf>
    <xf numFmtId="0" fontId="18" fillId="0" borderId="0" xfId="4" applyFont="1"/>
    <xf numFmtId="180" fontId="18" fillId="0" borderId="0" xfId="2" applyNumberFormat="1" applyFont="1"/>
    <xf numFmtId="0" fontId="13" fillId="0" borderId="4" xfId="2" applyFont="1" applyBorder="1"/>
    <xf numFmtId="10" fontId="14" fillId="2" borderId="1" xfId="3" applyNumberFormat="1" applyFont="1" applyFill="1" applyBorder="1" applyAlignment="1"/>
    <xf numFmtId="10" fontId="14" fillId="0" borderId="1" xfId="3" applyNumberFormat="1" applyFont="1" applyBorder="1" applyAlignment="1"/>
    <xf numFmtId="10" fontId="13" fillId="0" borderId="0" xfId="2" applyNumberFormat="1" applyFont="1"/>
    <xf numFmtId="10" fontId="31" fillId="0" borderId="1" xfId="3" applyNumberFormat="1" applyFont="1" applyBorder="1" applyAlignment="1"/>
    <xf numFmtId="10" fontId="13" fillId="11" borderId="1" xfId="3" applyNumberFormat="1" applyFont="1" applyFill="1" applyBorder="1" applyAlignment="1"/>
    <xf numFmtId="10" fontId="13" fillId="12" borderId="1" xfId="3" applyNumberFormat="1" applyFont="1" applyFill="1" applyBorder="1" applyAlignment="1"/>
    <xf numFmtId="10" fontId="13" fillId="0" borderId="1" xfId="2" applyNumberFormat="1" applyFont="1" applyBorder="1"/>
    <xf numFmtId="0" fontId="17" fillId="2" borderId="0" xfId="2" applyFont="1" applyFill="1" applyAlignment="1">
      <alignment horizontal="center"/>
    </xf>
    <xf numFmtId="0" fontId="17" fillId="9" borderId="0" xfId="2" applyFont="1" applyFill="1" applyAlignment="1">
      <alignment horizontal="center"/>
    </xf>
    <xf numFmtId="0" fontId="17" fillId="11" borderId="0" xfId="2" applyFont="1" applyFill="1" applyAlignment="1">
      <alignment horizontal="center"/>
    </xf>
    <xf numFmtId="0" fontId="13" fillId="0" borderId="1" xfId="2" applyFont="1" applyBorder="1" applyAlignment="1">
      <alignment vertical="center" wrapText="1"/>
    </xf>
    <xf numFmtId="2" fontId="13" fillId="0" borderId="1" xfId="2" applyNumberFormat="1" applyFont="1" applyBorder="1" applyAlignment="1">
      <alignment vertical="center"/>
    </xf>
    <xf numFmtId="177" fontId="13" fillId="0" borderId="0" xfId="2" applyNumberFormat="1" applyFont="1" applyAlignment="1">
      <alignment vertical="center"/>
    </xf>
    <xf numFmtId="1" fontId="13" fillId="0" borderId="4" xfId="2" applyNumberFormat="1" applyFont="1" applyBorder="1"/>
    <xf numFmtId="10" fontId="13" fillId="0" borderId="0" xfId="2" applyNumberFormat="1" applyFont="1" applyAlignment="1">
      <alignment vertical="center"/>
    </xf>
    <xf numFmtId="0" fontId="13" fillId="0" borderId="0" xfId="2" applyFont="1" applyAlignment="1">
      <alignment vertical="center"/>
    </xf>
    <xf numFmtId="0" fontId="33" fillId="0" borderId="0" xfId="2" applyFont="1"/>
    <xf numFmtId="2" fontId="13" fillId="8" borderId="1" xfId="2" applyNumberFormat="1" applyFont="1" applyFill="1" applyBorder="1"/>
    <xf numFmtId="2" fontId="13" fillId="13" borderId="1" xfId="2" applyNumberFormat="1" applyFont="1" applyFill="1" applyBorder="1"/>
    <xf numFmtId="0" fontId="13" fillId="8" borderId="0" xfId="2" applyFont="1" applyFill="1"/>
    <xf numFmtId="0" fontId="17" fillId="13" borderId="0" xfId="2" applyFont="1" applyFill="1" applyAlignment="1">
      <alignment horizontal="center"/>
    </xf>
    <xf numFmtId="2" fontId="13" fillId="9" borderId="1" xfId="2" applyNumberFormat="1" applyFont="1" applyFill="1" applyBorder="1" applyAlignment="1">
      <alignment horizontal="right"/>
    </xf>
    <xf numFmtId="0" fontId="13" fillId="9" borderId="1" xfId="2" applyFont="1" applyFill="1" applyBorder="1" applyAlignment="1">
      <alignment horizontal="right"/>
    </xf>
    <xf numFmtId="0" fontId="13" fillId="9" borderId="0" xfId="2" applyFont="1" applyFill="1"/>
    <xf numFmtId="0" fontId="13" fillId="2" borderId="0" xfId="2" applyFont="1" applyFill="1"/>
    <xf numFmtId="0" fontId="17" fillId="6" borderId="0" xfId="2" applyFont="1" applyFill="1" applyAlignment="1">
      <alignment horizontal="center"/>
    </xf>
    <xf numFmtId="1" fontId="13" fillId="0" borderId="1" xfId="2" applyNumberFormat="1" applyFont="1" applyBorder="1" applyAlignment="1">
      <alignment horizontal="center"/>
    </xf>
    <xf numFmtId="0" fontId="34" fillId="0" borderId="0" xfId="2" applyFont="1" applyAlignment="1">
      <alignment horizontal="center"/>
    </xf>
    <xf numFmtId="2" fontId="9" fillId="0" borderId="0" xfId="2" applyNumberFormat="1" applyFont="1" applyAlignment="1">
      <alignment horizontal="center"/>
    </xf>
    <xf numFmtId="0" fontId="35" fillId="0" borderId="0" xfId="2" applyFont="1"/>
    <xf numFmtId="0" fontId="4" fillId="0" borderId="0" xfId="2" applyAlignment="1">
      <alignment horizontal="center"/>
    </xf>
    <xf numFmtId="181" fontId="13" fillId="0" borderId="1" xfId="2" applyNumberFormat="1" applyFont="1" applyBorder="1" applyAlignment="1">
      <alignment horizontal="center"/>
    </xf>
    <xf numFmtId="0" fontId="9" fillId="0" borderId="1" xfId="2" applyFont="1" applyBorder="1"/>
    <xf numFmtId="9" fontId="17" fillId="0" borderId="1" xfId="3" applyFont="1" applyBorder="1" applyAlignment="1"/>
    <xf numFmtId="9" fontId="17" fillId="0" borderId="1" xfId="3" applyFont="1" applyFill="1" applyBorder="1" applyAlignment="1"/>
    <xf numFmtId="0" fontId="36" fillId="0" borderId="0" xfId="2" applyFont="1"/>
    <xf numFmtId="10" fontId="13" fillId="9" borderId="1" xfId="2" applyNumberFormat="1" applyFont="1" applyFill="1" applyBorder="1"/>
    <xf numFmtId="9" fontId="13" fillId="0" borderId="1" xfId="3" applyFont="1" applyBorder="1" applyAlignment="1"/>
    <xf numFmtId="0" fontId="13" fillId="9" borderId="1" xfId="2" applyFont="1" applyFill="1" applyBorder="1"/>
    <xf numFmtId="9" fontId="13" fillId="0" borderId="0" xfId="3" applyFont="1" applyFill="1" applyBorder="1" applyAlignment="1"/>
    <xf numFmtId="0" fontId="17" fillId="0" borderId="1" xfId="2" applyFont="1" applyBorder="1" applyAlignment="1">
      <alignment horizontal="center"/>
    </xf>
    <xf numFmtId="1" fontId="13" fillId="0" borderId="1" xfId="2" applyNumberFormat="1" applyFont="1" applyBorder="1" applyAlignment="1">
      <alignment horizontal="center" vertical="center"/>
    </xf>
    <xf numFmtId="0" fontId="13" fillId="0" borderId="1" xfId="2" applyFont="1" applyBorder="1" applyAlignment="1">
      <alignment vertical="center"/>
    </xf>
    <xf numFmtId="2" fontId="13" fillId="0" borderId="1" xfId="2" applyNumberFormat="1" applyFont="1" applyBorder="1" applyAlignment="1">
      <alignment horizontal="center" vertical="center"/>
    </xf>
    <xf numFmtId="181" fontId="13" fillId="0" borderId="1" xfId="2" applyNumberFormat="1" applyFont="1" applyBorder="1"/>
    <xf numFmtId="2" fontId="13" fillId="0" borderId="0" xfId="2" applyNumberFormat="1" applyFont="1" applyAlignment="1">
      <alignment horizontal="center" vertical="center"/>
    </xf>
    <xf numFmtId="0" fontId="13" fillId="0" borderId="0" xfId="5" applyFont="1"/>
    <xf numFmtId="0" fontId="17" fillId="0" borderId="1" xfId="2" applyFont="1" applyBorder="1" applyAlignment="1">
      <alignment horizontal="center" vertical="center"/>
    </xf>
    <xf numFmtId="0" fontId="13" fillId="0" borderId="1" xfId="2" applyFont="1" applyBorder="1" applyAlignment="1">
      <alignment horizontal="center" vertical="center"/>
    </xf>
    <xf numFmtId="0" fontId="13" fillId="0" borderId="3" xfId="2" applyFont="1" applyBorder="1"/>
    <xf numFmtId="0" fontId="13" fillId="7" borderId="1" xfId="2" applyFont="1" applyFill="1" applyBorder="1"/>
    <xf numFmtId="176" fontId="13" fillId="0" borderId="1" xfId="3" applyNumberFormat="1" applyFont="1" applyBorder="1" applyAlignment="1">
      <alignment horizontal="center" vertical="center"/>
    </xf>
    <xf numFmtId="10" fontId="13" fillId="0" borderId="1" xfId="2" applyNumberFormat="1" applyFont="1" applyBorder="1" applyAlignment="1">
      <alignment horizontal="center"/>
    </xf>
    <xf numFmtId="10" fontId="13" fillId="0" borderId="3" xfId="2" applyNumberFormat="1" applyFont="1" applyBorder="1"/>
    <xf numFmtId="0" fontId="13" fillId="0" borderId="1" xfId="2" applyFont="1" applyBorder="1" applyAlignment="1">
      <alignment horizontal="center" vertical="center" wrapText="1"/>
    </xf>
    <xf numFmtId="2" fontId="18" fillId="0" borderId="1" xfId="2" applyNumberFormat="1" applyFont="1" applyBorder="1" applyAlignment="1">
      <alignment horizontal="center" vertical="center"/>
    </xf>
    <xf numFmtId="0" fontId="13" fillId="0" borderId="1" xfId="2" applyFont="1" applyBorder="1" applyAlignment="1">
      <alignment horizontal="center"/>
    </xf>
    <xf numFmtId="176" fontId="13" fillId="0" borderId="0" xfId="2" applyNumberFormat="1" applyFont="1"/>
    <xf numFmtId="0" fontId="13" fillId="0" borderId="1" xfId="5" applyFont="1" applyBorder="1" applyAlignment="1">
      <alignment horizontal="center" vertical="center"/>
    </xf>
    <xf numFmtId="0" fontId="18" fillId="0" borderId="1" xfId="5" applyFont="1" applyBorder="1" applyAlignment="1">
      <alignment horizontal="center" vertical="center"/>
    </xf>
    <xf numFmtId="0" fontId="17" fillId="0" borderId="1" xfId="5" applyFont="1" applyBorder="1" applyAlignment="1">
      <alignment horizontal="center" vertical="center"/>
    </xf>
    <xf numFmtId="0" fontId="13" fillId="0" borderId="0" xfId="5" applyFont="1" applyAlignment="1">
      <alignment vertical="center"/>
    </xf>
    <xf numFmtId="0" fontId="13" fillId="0" borderId="0" xfId="5" applyFont="1" applyAlignment="1">
      <alignment horizontal="center" vertical="center"/>
    </xf>
    <xf numFmtId="0" fontId="18" fillId="0" borderId="0" xfId="5" applyFont="1" applyAlignment="1">
      <alignment horizontal="center" vertical="center"/>
    </xf>
    <xf numFmtId="0" fontId="9" fillId="0" borderId="1" xfId="2" applyFont="1" applyBorder="1" applyAlignment="1">
      <alignment vertical="center"/>
    </xf>
    <xf numFmtId="0" fontId="9" fillId="0" borderId="1" xfId="2" applyFont="1" applyBorder="1" applyAlignment="1">
      <alignment horizontal="center" vertical="center"/>
    </xf>
    <xf numFmtId="0" fontId="9" fillId="0" borderId="0" xfId="2" applyFont="1" applyAlignment="1">
      <alignment horizontal="center"/>
    </xf>
    <xf numFmtId="176" fontId="13" fillId="0" borderId="1" xfId="1" applyNumberFormat="1" applyFont="1" applyBorder="1" applyAlignment="1">
      <alignment horizontal="center" vertical="center"/>
    </xf>
    <xf numFmtId="0" fontId="18" fillId="0" borderId="1" xfId="5" applyFont="1" applyBorder="1" applyAlignment="1">
      <alignment horizontal="center" vertical="center" wrapText="1"/>
    </xf>
    <xf numFmtId="0" fontId="13" fillId="0" borderId="1" xfId="5" applyFont="1" applyBorder="1" applyAlignment="1">
      <alignment horizontal="center" vertical="center" wrapText="1"/>
    </xf>
    <xf numFmtId="0" fontId="18" fillId="0" borderId="1" xfId="6" applyFont="1" applyFill="1" applyBorder="1" applyAlignment="1">
      <alignment horizontal="center" vertical="center"/>
    </xf>
    <xf numFmtId="58" fontId="18" fillId="0" borderId="1" xfId="6" applyNumberFormat="1" applyFont="1" applyFill="1" applyBorder="1" applyAlignment="1">
      <alignment horizontal="center" vertical="center"/>
    </xf>
    <xf numFmtId="177" fontId="13" fillId="0" borderId="0" xfId="2" applyNumberFormat="1" applyFont="1"/>
    <xf numFmtId="176" fontId="13" fillId="0" borderId="1" xfId="2" applyNumberFormat="1" applyFont="1" applyBorder="1" applyAlignment="1">
      <alignment horizontal="center" vertical="center"/>
    </xf>
    <xf numFmtId="58" fontId="13" fillId="0" borderId="1" xfId="2" applyNumberFormat="1" applyFont="1" applyBorder="1" applyAlignment="1">
      <alignment horizontal="center" vertical="center"/>
    </xf>
    <xf numFmtId="0" fontId="45" fillId="0" borderId="0" xfId="5" applyFont="1" applyAlignment="1">
      <alignment horizontal="left" vertical="center" wrapText="1"/>
    </xf>
    <xf numFmtId="177" fontId="4" fillId="0" borderId="0" xfId="2" applyNumberFormat="1"/>
    <xf numFmtId="0" fontId="9" fillId="9" borderId="0" xfId="2" applyFont="1" applyFill="1"/>
    <xf numFmtId="0" fontId="10" fillId="9" borderId="1" xfId="2" applyFont="1" applyFill="1" applyBorder="1" applyAlignment="1">
      <alignment vertical="center"/>
    </xf>
    <xf numFmtId="0" fontId="10" fillId="9" borderId="1" xfId="2" applyFont="1" applyFill="1" applyBorder="1" applyAlignment="1">
      <alignment vertical="center" wrapText="1"/>
    </xf>
    <xf numFmtId="176" fontId="46" fillId="9" borderId="1" xfId="3" applyNumberFormat="1" applyFont="1" applyFill="1" applyBorder="1">
      <alignment vertical="center"/>
    </xf>
    <xf numFmtId="176" fontId="46" fillId="9" borderId="1" xfId="2" applyNumberFormat="1" applyFont="1" applyFill="1" applyBorder="1" applyAlignment="1">
      <alignment vertical="center"/>
    </xf>
    <xf numFmtId="176" fontId="47" fillId="9" borderId="1" xfId="3" applyNumberFormat="1" applyFont="1" applyFill="1" applyBorder="1">
      <alignment vertical="center"/>
    </xf>
    <xf numFmtId="176" fontId="9" fillId="0" borderId="0" xfId="3" applyNumberFormat="1" applyFont="1" applyAlignment="1"/>
    <xf numFmtId="0" fontId="9" fillId="9" borderId="1" xfId="2" applyFont="1" applyFill="1" applyBorder="1" applyAlignment="1">
      <alignment vertical="center"/>
    </xf>
    <xf numFmtId="176" fontId="46" fillId="9" borderId="0" xfId="2" applyNumberFormat="1" applyFont="1" applyFill="1" applyAlignment="1">
      <alignment vertical="center"/>
    </xf>
    <xf numFmtId="0" fontId="9" fillId="9" borderId="1" xfId="2" applyFont="1" applyFill="1" applyBorder="1"/>
    <xf numFmtId="176" fontId="46" fillId="9" borderId="1" xfId="2" applyNumberFormat="1" applyFont="1" applyFill="1" applyBorder="1"/>
    <xf numFmtId="176" fontId="46" fillId="9" borderId="0" xfId="2" applyNumberFormat="1" applyFont="1" applyFill="1"/>
    <xf numFmtId="0" fontId="9" fillId="8" borderId="0" xfId="2" applyFont="1" applyFill="1"/>
    <xf numFmtId="176" fontId="46" fillId="0" borderId="0" xfId="2" applyNumberFormat="1" applyFont="1"/>
    <xf numFmtId="0" fontId="9" fillId="18" borderId="0" xfId="2" applyFont="1" applyFill="1"/>
    <xf numFmtId="0" fontId="10" fillId="18" borderId="1" xfId="2" applyFont="1" applyFill="1" applyBorder="1"/>
    <xf numFmtId="0" fontId="10" fillId="18" borderId="1" xfId="2" applyFont="1" applyFill="1" applyBorder="1" applyAlignment="1">
      <alignment vertical="center" wrapText="1"/>
    </xf>
    <xf numFmtId="176" fontId="10" fillId="18" borderId="1" xfId="3" applyNumberFormat="1" applyFont="1" applyFill="1" applyBorder="1" applyAlignment="1"/>
    <xf numFmtId="176" fontId="10" fillId="18" borderId="4" xfId="3" applyNumberFormat="1" applyFont="1" applyFill="1" applyBorder="1" applyAlignment="1"/>
    <xf numFmtId="0" fontId="46" fillId="19" borderId="0" xfId="2" applyFont="1" applyFill="1"/>
    <xf numFmtId="0" fontId="9" fillId="19" borderId="0" xfId="2" applyFont="1" applyFill="1"/>
    <xf numFmtId="0" fontId="46" fillId="19" borderId="1" xfId="2" applyFont="1" applyFill="1" applyBorder="1"/>
    <xf numFmtId="0" fontId="9" fillId="19" borderId="1" xfId="2" applyFont="1" applyFill="1" applyBorder="1" applyAlignment="1">
      <alignment wrapText="1"/>
    </xf>
    <xf numFmtId="0" fontId="46" fillId="19" borderId="1" xfId="2" applyFont="1" applyFill="1" applyBorder="1" applyAlignment="1">
      <alignment horizontal="right"/>
    </xf>
    <xf numFmtId="2" fontId="46" fillId="19" borderId="1" xfId="2" applyNumberFormat="1" applyFont="1" applyFill="1" applyBorder="1"/>
    <xf numFmtId="176" fontId="46" fillId="19" borderId="1" xfId="2" applyNumberFormat="1" applyFont="1" applyFill="1" applyBorder="1"/>
    <xf numFmtId="176" fontId="9" fillId="19" borderId="0" xfId="2" applyNumberFormat="1" applyFont="1" applyFill="1"/>
    <xf numFmtId="0" fontId="9" fillId="19" borderId="0" xfId="2" applyFont="1" applyFill="1" applyAlignment="1">
      <alignment horizontal="left"/>
    </xf>
    <xf numFmtId="0" fontId="46" fillId="3" borderId="0" xfId="2" applyFont="1" applyFill="1"/>
    <xf numFmtId="0" fontId="9" fillId="3" borderId="0" xfId="2" applyFont="1" applyFill="1"/>
    <xf numFmtId="0" fontId="46" fillId="3" borderId="1" xfId="2" applyFont="1" applyFill="1" applyBorder="1"/>
    <xf numFmtId="0" fontId="9" fillId="3" borderId="1" xfId="2" applyFont="1" applyFill="1" applyBorder="1" applyAlignment="1">
      <alignment wrapText="1"/>
    </xf>
    <xf numFmtId="176" fontId="46" fillId="3" borderId="1" xfId="2" applyNumberFormat="1" applyFont="1" applyFill="1" applyBorder="1"/>
    <xf numFmtId="176" fontId="9" fillId="3" borderId="0" xfId="2" applyNumberFormat="1" applyFont="1" applyFill="1"/>
    <xf numFmtId="176" fontId="9" fillId="0" borderId="0" xfId="2" applyNumberFormat="1" applyFont="1"/>
    <xf numFmtId="0" fontId="48" fillId="0" borderId="0" xfId="2" applyFont="1"/>
    <xf numFmtId="0" fontId="49" fillId="16" borderId="1" xfId="2" applyFont="1" applyFill="1" applyBorder="1" applyAlignment="1">
      <alignment horizontal="left" vertical="center" wrapText="1"/>
    </xf>
    <xf numFmtId="0" fontId="49" fillId="8" borderId="1" xfId="2" applyFont="1" applyFill="1" applyBorder="1" applyAlignment="1">
      <alignment horizontal="left" vertical="center" wrapText="1"/>
    </xf>
    <xf numFmtId="0" fontId="49" fillId="9" borderId="1" xfId="2" applyFont="1" applyFill="1" applyBorder="1" applyAlignment="1">
      <alignment horizontal="left" vertical="center" wrapText="1"/>
    </xf>
    <xf numFmtId="0" fontId="49" fillId="18" borderId="1" xfId="2" applyFont="1" applyFill="1" applyBorder="1" applyAlignment="1">
      <alignment horizontal="left" vertical="center" wrapText="1"/>
    </xf>
    <xf numFmtId="0" fontId="49" fillId="5" borderId="1" xfId="2" applyFont="1" applyFill="1" applyBorder="1" applyAlignment="1">
      <alignment horizontal="left" vertical="center" wrapText="1"/>
    </xf>
    <xf numFmtId="176" fontId="49" fillId="8" borderId="1" xfId="2" applyNumberFormat="1" applyFont="1" applyFill="1" applyBorder="1" applyAlignment="1">
      <alignment horizontal="center" vertical="center" wrapText="1"/>
    </xf>
    <xf numFmtId="176" fontId="49" fillId="9" borderId="1" xfId="2" applyNumberFormat="1" applyFont="1" applyFill="1" applyBorder="1" applyAlignment="1">
      <alignment horizontal="center" vertical="center" wrapText="1"/>
    </xf>
    <xf numFmtId="176" fontId="49" fillId="18" borderId="1" xfId="2" applyNumberFormat="1" applyFont="1" applyFill="1" applyBorder="1" applyAlignment="1">
      <alignment horizontal="center" vertical="center" wrapText="1"/>
    </xf>
    <xf numFmtId="176" fontId="49" fillId="5" borderId="1" xfId="2" applyNumberFormat="1" applyFont="1" applyFill="1" applyBorder="1" applyAlignment="1">
      <alignment horizontal="center" vertical="center" wrapText="1"/>
    </xf>
    <xf numFmtId="0" fontId="49" fillId="0" borderId="0" xfId="2" applyFont="1" applyAlignment="1">
      <alignment horizontal="left" vertical="center"/>
    </xf>
    <xf numFmtId="10" fontId="9" fillId="0" borderId="1" xfId="2" applyNumberFormat="1" applyFont="1" applyBorder="1"/>
    <xf numFmtId="10" fontId="9" fillId="0" borderId="1" xfId="2" applyNumberFormat="1" applyFont="1" applyBorder="1" applyAlignment="1">
      <alignment horizontal="center"/>
    </xf>
    <xf numFmtId="0" fontId="9" fillId="0" borderId="1" xfId="3" applyNumberFormat="1" applyFont="1" applyBorder="1" applyAlignment="1">
      <alignment horizontal="center"/>
    </xf>
    <xf numFmtId="0" fontId="9" fillId="8" borderId="1" xfId="2" applyFont="1" applyFill="1" applyBorder="1"/>
    <xf numFmtId="0" fontId="9" fillId="8" borderId="1" xfId="2" applyFont="1" applyFill="1" applyBorder="1" applyAlignment="1">
      <alignment horizontal="center"/>
    </xf>
    <xf numFmtId="0" fontId="9" fillId="8" borderId="2" xfId="2" applyFont="1" applyFill="1" applyBorder="1" applyAlignment="1">
      <alignment horizontal="center"/>
    </xf>
    <xf numFmtId="183" fontId="9" fillId="8" borderId="1" xfId="2" applyNumberFormat="1" applyFont="1" applyFill="1" applyBorder="1" applyAlignment="1">
      <alignment horizontal="center"/>
    </xf>
    <xf numFmtId="183" fontId="9" fillId="16" borderId="1" xfId="2" applyNumberFormat="1" applyFont="1" applyFill="1" applyBorder="1" applyAlignment="1">
      <alignment horizontal="center"/>
    </xf>
    <xf numFmtId="0" fontId="9" fillId="0" borderId="1" xfId="2" applyFont="1" applyBorder="1" applyAlignment="1">
      <alignment horizontal="center"/>
    </xf>
    <xf numFmtId="176" fontId="9" fillId="0" borderId="1" xfId="2" applyNumberFormat="1" applyFont="1" applyBorder="1"/>
    <xf numFmtId="183" fontId="9" fillId="16" borderId="1" xfId="2" applyNumberFormat="1" applyFont="1" applyFill="1" applyBorder="1"/>
    <xf numFmtId="183" fontId="9" fillId="4" borderId="1" xfId="2" applyNumberFormat="1" applyFont="1" applyFill="1" applyBorder="1"/>
    <xf numFmtId="183" fontId="9" fillId="20" borderId="1" xfId="2" applyNumberFormat="1" applyFont="1" applyFill="1" applyBorder="1"/>
    <xf numFmtId="183" fontId="9" fillId="21" borderId="1" xfId="2" applyNumberFormat="1" applyFont="1" applyFill="1" applyBorder="1"/>
    <xf numFmtId="183" fontId="9" fillId="13" borderId="1" xfId="2" applyNumberFormat="1" applyFont="1" applyFill="1" applyBorder="1"/>
    <xf numFmtId="183" fontId="9" fillId="22" borderId="1" xfId="2" applyNumberFormat="1" applyFont="1" applyFill="1" applyBorder="1"/>
    <xf numFmtId="183" fontId="9" fillId="23" borderId="1" xfId="2" applyNumberFormat="1" applyFont="1" applyFill="1" applyBorder="1"/>
    <xf numFmtId="183" fontId="9" fillId="11" borderId="1" xfId="2" applyNumberFormat="1" applyFont="1" applyFill="1" applyBorder="1"/>
    <xf numFmtId="183" fontId="9" fillId="7" borderId="1" xfId="2" applyNumberFormat="1" applyFont="1" applyFill="1" applyBorder="1"/>
    <xf numFmtId="0" fontId="9" fillId="7" borderId="1" xfId="2" applyFont="1" applyFill="1" applyBorder="1"/>
    <xf numFmtId="0" fontId="9" fillId="24" borderId="1" xfId="2" applyFont="1" applyFill="1" applyBorder="1"/>
    <xf numFmtId="183" fontId="9" fillId="0" borderId="0" xfId="2" applyNumberFormat="1" applyFont="1"/>
    <xf numFmtId="182" fontId="9" fillId="0" borderId="0" xfId="2" applyNumberFormat="1" applyFont="1"/>
    <xf numFmtId="182" fontId="52" fillId="0" borderId="0" xfId="2" applyNumberFormat="1" applyFont="1"/>
    <xf numFmtId="0" fontId="9" fillId="9" borderId="1" xfId="2" applyFont="1" applyFill="1" applyBorder="1" applyAlignment="1">
      <alignment horizontal="center"/>
    </xf>
    <xf numFmtId="182" fontId="9" fillId="9" borderId="1" xfId="2" applyNumberFormat="1" applyFont="1" applyFill="1" applyBorder="1" applyAlignment="1">
      <alignment horizontal="center"/>
    </xf>
    <xf numFmtId="184" fontId="9" fillId="9" borderId="1" xfId="2" applyNumberFormat="1" applyFont="1" applyFill="1" applyBorder="1" applyAlignment="1">
      <alignment horizontal="center"/>
    </xf>
    <xf numFmtId="184" fontId="9" fillId="16" borderId="1" xfId="2" applyNumberFormat="1" applyFont="1" applyFill="1" applyBorder="1" applyAlignment="1">
      <alignment horizontal="center"/>
    </xf>
    <xf numFmtId="0" fontId="9" fillId="18" borderId="1" xfId="2" applyFont="1" applyFill="1" applyBorder="1"/>
    <xf numFmtId="0" fontId="9" fillId="18" borderId="1" xfId="2" applyFont="1" applyFill="1" applyBorder="1" applyAlignment="1">
      <alignment horizontal="center"/>
    </xf>
    <xf numFmtId="182" fontId="9" fillId="18" borderId="1" xfId="2" applyNumberFormat="1" applyFont="1" applyFill="1" applyBorder="1" applyAlignment="1">
      <alignment horizontal="center"/>
    </xf>
    <xf numFmtId="184" fontId="9" fillId="18" borderId="1" xfId="2" applyNumberFormat="1" applyFont="1" applyFill="1" applyBorder="1" applyAlignment="1">
      <alignment horizontal="center"/>
    </xf>
    <xf numFmtId="0" fontId="9" fillId="25" borderId="0" xfId="2" applyFont="1" applyFill="1"/>
    <xf numFmtId="0" fontId="9" fillId="25" borderId="0" xfId="2" applyFont="1" applyFill="1" applyAlignment="1">
      <alignment horizontal="center"/>
    </xf>
    <xf numFmtId="0" fontId="9" fillId="25" borderId="1" xfId="2" applyFont="1" applyFill="1" applyBorder="1"/>
    <xf numFmtId="0" fontId="9" fillId="25" borderId="1" xfId="2" applyFont="1" applyFill="1" applyBorder="1" applyAlignment="1">
      <alignment horizontal="center"/>
    </xf>
    <xf numFmtId="0" fontId="9" fillId="25" borderId="6" xfId="2" applyFont="1" applyFill="1" applyBorder="1" applyAlignment="1">
      <alignment horizontal="center"/>
    </xf>
    <xf numFmtId="0" fontId="9" fillId="16" borderId="1" xfId="2" applyFont="1" applyFill="1" applyBorder="1"/>
    <xf numFmtId="0" fontId="9" fillId="16" borderId="1" xfId="2" applyFont="1" applyFill="1" applyBorder="1" applyAlignment="1">
      <alignment horizontal="center"/>
    </xf>
    <xf numFmtId="176" fontId="9" fillId="25" borderId="1" xfId="2" applyNumberFormat="1" applyFont="1" applyFill="1" applyBorder="1"/>
    <xf numFmtId="10" fontId="9" fillId="25" borderId="1" xfId="2" applyNumberFormat="1" applyFont="1" applyFill="1" applyBorder="1"/>
    <xf numFmtId="176" fontId="9" fillId="25" borderId="0" xfId="2" applyNumberFormat="1" applyFont="1" applyFill="1"/>
    <xf numFmtId="185" fontId="9" fillId="25" borderId="1" xfId="2" applyNumberFormat="1" applyFont="1" applyFill="1" applyBorder="1"/>
    <xf numFmtId="185" fontId="9" fillId="25" borderId="3" xfId="2" applyNumberFormat="1" applyFont="1" applyFill="1" applyBorder="1" applyAlignment="1">
      <alignment horizontal="center"/>
    </xf>
    <xf numFmtId="185" fontId="9" fillId="25" borderId="2" xfId="2" applyNumberFormat="1" applyFont="1" applyFill="1" applyBorder="1"/>
    <xf numFmtId="10" fontId="9" fillId="25" borderId="0" xfId="2" applyNumberFormat="1" applyFont="1" applyFill="1"/>
    <xf numFmtId="1" fontId="9" fillId="0" borderId="0" xfId="2" applyNumberFormat="1" applyFont="1"/>
    <xf numFmtId="0" fontId="34" fillId="0" borderId="0" xfId="2" applyFont="1"/>
    <xf numFmtId="0" fontId="9" fillId="0" borderId="1" xfId="2" applyFont="1" applyBorder="1" applyAlignment="1">
      <alignment wrapText="1"/>
    </xf>
    <xf numFmtId="176" fontId="9" fillId="0" borderId="1" xfId="3" applyNumberFormat="1" applyFont="1" applyBorder="1" applyAlignment="1"/>
    <xf numFmtId="0" fontId="10" fillId="0" borderId="0" xfId="2" applyFont="1"/>
    <xf numFmtId="0" fontId="6" fillId="0" borderId="0" xfId="2" applyFont="1" applyAlignment="1">
      <alignment horizontal="left"/>
    </xf>
    <xf numFmtId="0" fontId="56" fillId="0" borderId="1" xfId="2" applyFont="1" applyBorder="1" applyAlignment="1">
      <alignment horizontal="left" vertical="center" wrapText="1"/>
    </xf>
    <xf numFmtId="0" fontId="9" fillId="0" borderId="1" xfId="2" applyFont="1" applyBorder="1" applyAlignment="1">
      <alignment horizontal="center" vertical="center" wrapText="1"/>
    </xf>
    <xf numFmtId="0" fontId="56" fillId="26" borderId="1" xfId="2" applyFont="1" applyFill="1" applyBorder="1" applyAlignment="1">
      <alignment horizontal="left" vertical="center" wrapText="1"/>
    </xf>
    <xf numFmtId="0" fontId="9" fillId="0" borderId="0" xfId="2" applyFont="1" applyAlignment="1">
      <alignment horizontal="left"/>
    </xf>
    <xf numFmtId="0" fontId="9" fillId="0" borderId="1" xfId="2" applyFont="1" applyBorder="1" applyAlignment="1">
      <alignment horizontal="center" wrapText="1"/>
    </xf>
    <xf numFmtId="0" fontId="9" fillId="0" borderId="0" xfId="2" applyFont="1" applyAlignment="1">
      <alignment wrapText="1"/>
    </xf>
    <xf numFmtId="0" fontId="48" fillId="0" borderId="1" xfId="2" applyFont="1" applyBorder="1" applyAlignment="1">
      <alignment horizontal="center" vertical="center" wrapText="1"/>
    </xf>
    <xf numFmtId="0" fontId="48" fillId="0" borderId="0" xfId="2" applyFont="1" applyAlignment="1">
      <alignment horizontal="center" vertical="center" wrapText="1"/>
    </xf>
    <xf numFmtId="185" fontId="9" fillId="16" borderId="1" xfId="2" applyNumberFormat="1" applyFont="1" applyFill="1" applyBorder="1" applyAlignment="1">
      <alignment horizontal="center"/>
    </xf>
    <xf numFmtId="185" fontId="9" fillId="16" borderId="0" xfId="2" applyNumberFormat="1" applyFont="1" applyFill="1" applyAlignment="1">
      <alignment horizontal="center"/>
    </xf>
    <xf numFmtId="0" fontId="9" fillId="0" borderId="0" xfId="2" applyFont="1" applyAlignment="1">
      <alignment horizontal="center" wrapText="1"/>
    </xf>
    <xf numFmtId="0" fontId="9" fillId="0" borderId="0" xfId="2" applyFont="1" applyAlignment="1">
      <alignment vertical="center"/>
    </xf>
    <xf numFmtId="0" fontId="59" fillId="0" borderId="1" xfId="2" applyFont="1" applyBorder="1" applyAlignment="1">
      <alignment horizontal="center" vertical="center"/>
    </xf>
    <xf numFmtId="0" fontId="59" fillId="0" borderId="0" xfId="2" applyFont="1" applyAlignment="1">
      <alignment horizontal="center" vertical="center"/>
    </xf>
    <xf numFmtId="182" fontId="9" fillId="16" borderId="1" xfId="2" applyNumberFormat="1" applyFont="1" applyFill="1" applyBorder="1" applyAlignment="1">
      <alignment horizontal="center"/>
    </xf>
    <xf numFmtId="182" fontId="9" fillId="16" borderId="0" xfId="2" applyNumberFormat="1" applyFont="1" applyFill="1" applyAlignment="1">
      <alignment horizontal="center"/>
    </xf>
    <xf numFmtId="0" fontId="9" fillId="16" borderId="0" xfId="2" applyFont="1" applyFill="1" applyAlignment="1">
      <alignment horizontal="center"/>
    </xf>
    <xf numFmtId="0" fontId="60" fillId="0" borderId="13" xfId="2" applyFont="1" applyBorder="1" applyAlignment="1">
      <alignment horizontal="center" vertical="center" wrapText="1"/>
    </xf>
    <xf numFmtId="0" fontId="60" fillId="0" borderId="14" xfId="2" applyFont="1" applyBorder="1" applyAlignment="1">
      <alignment horizontal="center" vertical="center" wrapText="1"/>
    </xf>
    <xf numFmtId="176" fontId="9" fillId="16" borderId="1" xfId="2" applyNumberFormat="1" applyFont="1" applyFill="1" applyBorder="1"/>
    <xf numFmtId="176" fontId="9" fillId="16" borderId="1" xfId="2" applyNumberFormat="1" applyFont="1" applyFill="1" applyBorder="1" applyAlignment="1">
      <alignment horizontal="center"/>
    </xf>
    <xf numFmtId="0" fontId="10" fillId="0" borderId="1" xfId="2" applyFont="1" applyBorder="1" applyAlignment="1">
      <alignment horizontal="center"/>
    </xf>
    <xf numFmtId="176" fontId="10" fillId="0" borderId="1" xfId="2" applyNumberFormat="1" applyFont="1" applyBorder="1" applyAlignment="1">
      <alignment horizontal="center"/>
    </xf>
    <xf numFmtId="10" fontId="9" fillId="0" borderId="0" xfId="2" applyNumberFormat="1" applyFont="1"/>
    <xf numFmtId="186" fontId="9" fillId="0" borderId="0" xfId="2" applyNumberFormat="1" applyFont="1"/>
    <xf numFmtId="0" fontId="10" fillId="16" borderId="1" xfId="2" applyFont="1" applyFill="1" applyBorder="1" applyAlignment="1">
      <alignment horizontal="center"/>
    </xf>
    <xf numFmtId="176" fontId="10" fillId="16" borderId="1" xfId="2" applyNumberFormat="1" applyFont="1" applyFill="1" applyBorder="1" applyAlignment="1">
      <alignment horizontal="center"/>
    </xf>
    <xf numFmtId="0" fontId="9" fillId="0" borderId="4" xfId="2" applyFont="1" applyBorder="1" applyAlignment="1">
      <alignment horizontal="center" vertical="center" wrapText="1"/>
    </xf>
    <xf numFmtId="176" fontId="9" fillId="0" borderId="1" xfId="3" applyNumberFormat="1" applyFont="1" applyBorder="1" applyAlignment="1">
      <alignment horizontal="center" wrapText="1"/>
    </xf>
    <xf numFmtId="176" fontId="59" fillId="0" borderId="1" xfId="7" applyNumberFormat="1" applyFont="1" applyBorder="1" applyAlignment="1">
      <alignment horizontal="right" vertical="center"/>
    </xf>
    <xf numFmtId="0" fontId="62" fillId="0" borderId="1" xfId="5" applyFont="1" applyBorder="1" applyAlignment="1">
      <alignment horizontal="center" vertical="center" wrapText="1"/>
    </xf>
    <xf numFmtId="0" fontId="62" fillId="0" borderId="6" xfId="5" applyFont="1" applyBorder="1" applyAlignment="1">
      <alignment horizontal="center" vertical="center" wrapText="1"/>
    </xf>
    <xf numFmtId="2" fontId="62" fillId="0" borderId="1" xfId="5" applyNumberFormat="1" applyFont="1" applyBorder="1" applyAlignment="1">
      <alignment horizontal="center" vertical="center"/>
    </xf>
    <xf numFmtId="2" fontId="62" fillId="0" borderId="1" xfId="5" applyNumberFormat="1" applyFont="1" applyBorder="1" applyAlignment="1">
      <alignment horizontal="center" vertical="center" wrapText="1"/>
    </xf>
    <xf numFmtId="49" fontId="62" fillId="0" borderId="1" xfId="9" applyNumberFormat="1" applyFont="1" applyBorder="1" applyAlignment="1">
      <alignment horizontal="center" vertical="center"/>
    </xf>
    <xf numFmtId="0" fontId="62" fillId="0" borderId="1" xfId="5" applyFont="1" applyBorder="1" applyAlignment="1">
      <alignment horizontal="center" vertical="center"/>
    </xf>
    <xf numFmtId="0" fontId="63" fillId="0" borderId="0" xfId="5" applyFont="1" applyAlignment="1">
      <alignment horizontal="center" vertical="center"/>
    </xf>
    <xf numFmtId="0" fontId="62" fillId="0" borderId="0" xfId="5" applyFont="1" applyAlignment="1">
      <alignment horizontal="center" vertical="center"/>
    </xf>
    <xf numFmtId="2" fontId="62" fillId="0" borderId="0" xfId="5" applyNumberFormat="1" applyFont="1" applyAlignment="1">
      <alignment horizontal="center" vertical="center"/>
    </xf>
    <xf numFmtId="0" fontId="63" fillId="0" borderId="17" xfId="5" applyFont="1" applyBorder="1" applyAlignment="1">
      <alignment horizontal="center" vertical="center" wrapText="1"/>
    </xf>
    <xf numFmtId="0" fontId="62" fillId="0" borderId="1" xfId="5" applyFont="1" applyBorder="1" applyAlignment="1">
      <alignment horizontal="center"/>
    </xf>
    <xf numFmtId="2" fontId="62" fillId="0" borderId="9" xfId="5" applyNumberFormat="1" applyFont="1" applyBorder="1" applyAlignment="1">
      <alignment horizontal="center" vertical="center"/>
    </xf>
    <xf numFmtId="2" fontId="62" fillId="0" borderId="1" xfId="8" applyNumberFormat="1" applyFont="1" applyBorder="1" applyAlignment="1">
      <alignment horizontal="center"/>
    </xf>
    <xf numFmtId="0" fontId="62" fillId="0" borderId="8" xfId="5" applyFont="1" applyBorder="1" applyAlignment="1">
      <alignment horizontal="center" vertical="center"/>
    </xf>
    <xf numFmtId="0" fontId="62" fillId="0" borderId="9" xfId="5" applyFont="1" applyBorder="1" applyAlignment="1">
      <alignment horizontal="center" vertical="center"/>
    </xf>
    <xf numFmtId="0" fontId="63" fillId="0" borderId="0" xfId="5" applyFont="1" applyAlignment="1">
      <alignment horizontal="center" vertical="center" wrapText="1"/>
    </xf>
    <xf numFmtId="0" fontId="62" fillId="0" borderId="0" xfId="5" applyFont="1" applyAlignment="1">
      <alignment horizontal="center" vertical="center" wrapText="1"/>
    </xf>
    <xf numFmtId="2" fontId="62" fillId="0" borderId="0" xfId="5" applyNumberFormat="1" applyFont="1" applyAlignment="1">
      <alignment horizontal="center" vertical="center" wrapText="1"/>
    </xf>
    <xf numFmtId="49" fontId="62" fillId="0" borderId="0" xfId="9" applyNumberFormat="1" applyFont="1" applyAlignment="1">
      <alignment horizontal="center" vertical="center"/>
    </xf>
    <xf numFmtId="0" fontId="62" fillId="0" borderId="1" xfId="8" applyFont="1" applyBorder="1" applyAlignment="1">
      <alignment horizontal="center" vertical="center"/>
    </xf>
    <xf numFmtId="0" fontId="69" fillId="0" borderId="6" xfId="2" applyFont="1" applyBorder="1" applyAlignment="1">
      <alignment horizontal="center" vertical="center"/>
    </xf>
    <xf numFmtId="176" fontId="69" fillId="0" borderId="6" xfId="2" applyNumberFormat="1" applyFont="1" applyBorder="1" applyAlignment="1">
      <alignment horizontal="center" vertical="center"/>
    </xf>
    <xf numFmtId="0" fontId="9" fillId="0" borderId="6" xfId="2" applyFont="1" applyBorder="1" applyAlignment="1">
      <alignment horizontal="center" wrapText="1"/>
    </xf>
    <xf numFmtId="176" fontId="9" fillId="0" borderId="6" xfId="3" applyNumberFormat="1" applyFont="1" applyBorder="1" applyAlignment="1"/>
    <xf numFmtId="0" fontId="69" fillId="0" borderId="1" xfId="2" applyFont="1" applyBorder="1" applyAlignment="1">
      <alignment horizontal="center" vertical="center"/>
    </xf>
    <xf numFmtId="176" fontId="69" fillId="0" borderId="1" xfId="2" applyNumberFormat="1" applyFont="1" applyBorder="1" applyAlignment="1">
      <alignment horizontal="center" vertical="center"/>
    </xf>
    <xf numFmtId="0" fontId="9" fillId="27" borderId="1" xfId="2" applyFont="1" applyFill="1" applyBorder="1"/>
    <xf numFmtId="0" fontId="68" fillId="27" borderId="1" xfId="2" applyFont="1" applyFill="1" applyBorder="1" applyAlignment="1">
      <alignment horizontal="center" vertical="center"/>
    </xf>
    <xf numFmtId="10" fontId="59" fillId="27" borderId="1" xfId="2" applyNumberFormat="1" applyFont="1" applyFill="1" applyBorder="1" applyAlignment="1">
      <alignment horizontal="right" vertical="center"/>
    </xf>
    <xf numFmtId="0" fontId="69" fillId="27" borderId="1" xfId="2" applyFont="1" applyFill="1" applyBorder="1" applyAlignment="1">
      <alignment horizontal="center" vertical="center"/>
    </xf>
    <xf numFmtId="176" fontId="9" fillId="27" borderId="1" xfId="3" applyNumberFormat="1" applyFont="1" applyFill="1" applyBorder="1" applyAlignment="1"/>
    <xf numFmtId="176" fontId="9" fillId="16" borderId="1" xfId="3" applyNumberFormat="1" applyFont="1" applyFill="1" applyBorder="1" applyAlignment="1"/>
    <xf numFmtId="0" fontId="10" fillId="27" borderId="1" xfId="2" applyFont="1" applyFill="1" applyBorder="1"/>
    <xf numFmtId="0" fontId="60" fillId="27" borderId="1" xfId="2" applyFont="1" applyFill="1" applyBorder="1" applyAlignment="1">
      <alignment horizontal="center" vertical="center"/>
    </xf>
    <xf numFmtId="176" fontId="60" fillId="27" borderId="1" xfId="2" applyNumberFormat="1" applyFont="1" applyFill="1" applyBorder="1" applyAlignment="1">
      <alignment horizontal="right" vertical="center"/>
    </xf>
    <xf numFmtId="176" fontId="9" fillId="16" borderId="1" xfId="3" applyNumberFormat="1" applyFont="1" applyFill="1" applyBorder="1">
      <alignment vertical="center"/>
    </xf>
    <xf numFmtId="0" fontId="59" fillId="0" borderId="0" xfId="2" applyFont="1" applyAlignment="1">
      <alignment horizontal="left" vertical="center"/>
    </xf>
    <xf numFmtId="10" fontId="59" fillId="0" borderId="0" xfId="2" applyNumberFormat="1" applyFont="1" applyAlignment="1">
      <alignment horizontal="right" vertical="center"/>
    </xf>
    <xf numFmtId="176" fontId="59" fillId="0" borderId="0" xfId="2" applyNumberFormat="1" applyFont="1" applyAlignment="1">
      <alignment horizontal="right" vertical="center"/>
    </xf>
    <xf numFmtId="10" fontId="68" fillId="0" borderId="21" xfId="2" applyNumberFormat="1" applyFont="1" applyBorder="1" applyAlignment="1">
      <alignment horizontal="center" vertical="center"/>
    </xf>
    <xf numFmtId="0" fontId="69" fillId="9" borderId="1" xfId="2" applyFont="1" applyFill="1" applyBorder="1" applyAlignment="1">
      <alignment horizontal="center" vertical="center"/>
    </xf>
    <xf numFmtId="176" fontId="69" fillId="9" borderId="1" xfId="2" applyNumberFormat="1" applyFont="1" applyFill="1" applyBorder="1" applyAlignment="1">
      <alignment horizontal="center" vertical="center"/>
    </xf>
    <xf numFmtId="176" fontId="9" fillId="9" borderId="1" xfId="3" applyNumberFormat="1" applyFont="1" applyFill="1" applyBorder="1" applyAlignment="1">
      <alignment horizontal="center"/>
    </xf>
    <xf numFmtId="10" fontId="69" fillId="26" borderId="0" xfId="2" applyNumberFormat="1" applyFont="1" applyFill="1" applyAlignment="1">
      <alignment horizontal="center" vertical="center"/>
    </xf>
    <xf numFmtId="10" fontId="69" fillId="0" borderId="0" xfId="2" applyNumberFormat="1" applyFont="1" applyAlignment="1">
      <alignment horizontal="center" vertical="center"/>
    </xf>
    <xf numFmtId="10" fontId="69" fillId="26" borderId="19" xfId="2" applyNumberFormat="1" applyFont="1" applyFill="1" applyBorder="1" applyAlignment="1">
      <alignment horizontal="center" vertical="center"/>
    </xf>
    <xf numFmtId="0" fontId="9" fillId="9" borderId="24" xfId="2" applyFont="1" applyFill="1" applyBorder="1"/>
    <xf numFmtId="0" fontId="9" fillId="9" borderId="9" xfId="2" applyFont="1" applyFill="1" applyBorder="1"/>
    <xf numFmtId="0" fontId="9" fillId="9" borderId="7" xfId="2" applyFont="1" applyFill="1" applyBorder="1"/>
    <xf numFmtId="9" fontId="9" fillId="9" borderId="1" xfId="3" applyFont="1" applyFill="1" applyBorder="1" applyAlignment="1"/>
    <xf numFmtId="9" fontId="9" fillId="9" borderId="1" xfId="2" applyNumberFormat="1" applyFont="1" applyFill="1" applyBorder="1"/>
    <xf numFmtId="9" fontId="9" fillId="16" borderId="1" xfId="2" applyNumberFormat="1" applyFont="1" applyFill="1" applyBorder="1"/>
    <xf numFmtId="0" fontId="9" fillId="9" borderId="5" xfId="2" applyFont="1" applyFill="1" applyBorder="1"/>
    <xf numFmtId="0" fontId="9" fillId="16" borderId="0" xfId="2" applyFont="1" applyFill="1"/>
    <xf numFmtId="0" fontId="9" fillId="9" borderId="8" xfId="2" applyFont="1" applyFill="1" applyBorder="1" applyAlignment="1">
      <alignment horizontal="left"/>
    </xf>
    <xf numFmtId="0" fontId="9" fillId="9" borderId="9" xfId="2" applyFont="1" applyFill="1" applyBorder="1" applyAlignment="1">
      <alignment horizontal="left"/>
    </xf>
    <xf numFmtId="176" fontId="9" fillId="9" borderId="0" xfId="2" applyNumberFormat="1" applyFont="1" applyFill="1"/>
    <xf numFmtId="176" fontId="69" fillId="16" borderId="1" xfId="2" applyNumberFormat="1" applyFont="1" applyFill="1" applyBorder="1" applyAlignment="1">
      <alignment horizontal="center" vertical="center"/>
    </xf>
    <xf numFmtId="9" fontId="49" fillId="9" borderId="0" xfId="2" applyNumberFormat="1" applyFont="1" applyFill="1" applyAlignment="1">
      <alignment horizontal="center" vertical="center"/>
    </xf>
    <xf numFmtId="0" fontId="69" fillId="8" borderId="1" xfId="2" applyFont="1" applyFill="1" applyBorder="1" applyAlignment="1">
      <alignment horizontal="center" vertical="center"/>
    </xf>
    <xf numFmtId="176" fontId="69" fillId="8" borderId="1" xfId="2" applyNumberFormat="1" applyFont="1" applyFill="1" applyBorder="1" applyAlignment="1">
      <alignment horizontal="center" vertical="center"/>
    </xf>
    <xf numFmtId="0" fontId="69" fillId="28" borderId="1" xfId="2" applyFont="1" applyFill="1" applyBorder="1" applyAlignment="1">
      <alignment horizontal="center" vertical="center"/>
    </xf>
    <xf numFmtId="0" fontId="9" fillId="13" borderId="0" xfId="2" applyFont="1" applyFill="1"/>
    <xf numFmtId="0" fontId="69" fillId="13" borderId="1" xfId="2" applyFont="1" applyFill="1" applyBorder="1" applyAlignment="1">
      <alignment horizontal="center" vertical="center"/>
    </xf>
    <xf numFmtId="176" fontId="69" fillId="13" borderId="1" xfId="2" applyNumberFormat="1" applyFont="1" applyFill="1" applyBorder="1" applyAlignment="1">
      <alignment horizontal="center" vertical="center"/>
    </xf>
    <xf numFmtId="176" fontId="69" fillId="13" borderId="6" xfId="2" applyNumberFormat="1" applyFont="1" applyFill="1" applyBorder="1" applyAlignment="1">
      <alignment horizontal="center" vertical="center"/>
    </xf>
    <xf numFmtId="0" fontId="9" fillId="13" borderId="6" xfId="2" applyFont="1" applyFill="1" applyBorder="1"/>
    <xf numFmtId="0" fontId="9" fillId="13" borderId="1" xfId="2" applyFont="1" applyFill="1" applyBorder="1"/>
    <xf numFmtId="9" fontId="9" fillId="13" borderId="1" xfId="2" applyNumberFormat="1" applyFont="1" applyFill="1" applyBorder="1"/>
    <xf numFmtId="176" fontId="9" fillId="13" borderId="1" xfId="3" applyNumberFormat="1" applyFont="1" applyFill="1" applyBorder="1" applyAlignment="1"/>
    <xf numFmtId="176" fontId="9" fillId="13" borderId="1" xfId="2" applyNumberFormat="1" applyFont="1" applyFill="1" applyBorder="1"/>
    <xf numFmtId="0" fontId="46" fillId="13" borderId="0" xfId="2" applyFont="1" applyFill="1"/>
    <xf numFmtId="0" fontId="62" fillId="0" borderId="1" xfId="2" applyFont="1" applyBorder="1" applyAlignment="1">
      <alignment horizontal="center" vertical="center"/>
    </xf>
    <xf numFmtId="0" fontId="62" fillId="0" borderId="1" xfId="2" applyFont="1" applyBorder="1" applyAlignment="1">
      <alignment horizontal="center" vertical="center" wrapText="1"/>
    </xf>
    <xf numFmtId="58" fontId="62" fillId="0" borderId="1" xfId="2" applyNumberFormat="1" applyFont="1" applyBorder="1" applyAlignment="1">
      <alignment horizontal="center" vertical="center"/>
    </xf>
    <xf numFmtId="2" fontId="62" fillId="0" borderId="1" xfId="2" applyNumberFormat="1" applyFont="1" applyBorder="1" applyAlignment="1">
      <alignment horizontal="center" vertical="center"/>
    </xf>
    <xf numFmtId="0" fontId="29" fillId="0" borderId="0" xfId="2" applyFont="1" applyAlignment="1">
      <alignment horizontal="left" vertical="center"/>
    </xf>
    <xf numFmtId="0" fontId="62" fillId="0" borderId="0" xfId="2" applyFont="1" applyAlignment="1">
      <alignment horizontal="center" vertical="center"/>
    </xf>
    <xf numFmtId="0" fontId="9" fillId="0" borderId="0" xfId="2" applyFont="1" applyAlignment="1">
      <alignment horizontal="center" vertical="center"/>
    </xf>
    <xf numFmtId="0" fontId="72" fillId="0" borderId="0" xfId="5" applyFont="1" applyAlignment="1">
      <alignment horizontal="left" vertical="center" wrapText="1"/>
    </xf>
    <xf numFmtId="0" fontId="73" fillId="0" borderId="0" xfId="2" applyFont="1" applyAlignment="1">
      <alignment vertical="center"/>
    </xf>
    <xf numFmtId="0" fontId="9" fillId="0" borderId="1" xfId="5" applyFont="1" applyBorder="1" applyAlignment="1">
      <alignment horizontal="center" vertical="center" wrapText="1"/>
    </xf>
    <xf numFmtId="182" fontId="9" fillId="0" borderId="1" xfId="5" applyNumberFormat="1" applyFont="1" applyBorder="1" applyAlignment="1">
      <alignment horizontal="center" vertical="center"/>
    </xf>
    <xf numFmtId="0" fontId="29" fillId="0" borderId="0" xfId="2" applyFont="1"/>
    <xf numFmtId="9" fontId="9" fillId="0" borderId="1" xfId="3" applyFont="1" applyBorder="1" applyAlignment="1">
      <alignment horizontal="center" vertical="center"/>
    </xf>
    <xf numFmtId="0" fontId="9" fillId="0" borderId="5" xfId="2" applyFont="1" applyBorder="1"/>
    <xf numFmtId="0" fontId="9" fillId="16" borderId="3" xfId="2" applyFont="1" applyFill="1" applyBorder="1" applyAlignment="1">
      <alignment wrapText="1"/>
    </xf>
    <xf numFmtId="182" fontId="9" fillId="0" borderId="6" xfId="2" applyNumberFormat="1" applyFont="1" applyBorder="1"/>
    <xf numFmtId="0" fontId="9" fillId="0" borderId="6" xfId="2" applyFont="1" applyBorder="1"/>
    <xf numFmtId="182" fontId="9" fillId="0" borderId="1" xfId="2" applyNumberFormat="1" applyFont="1" applyBorder="1"/>
    <xf numFmtId="0" fontId="59" fillId="0" borderId="1" xfId="2" applyFont="1" applyBorder="1" applyAlignment="1">
      <alignment horizontal="right" vertical="center"/>
    </xf>
    <xf numFmtId="0" fontId="59" fillId="0" borderId="0" xfId="2" applyFont="1" applyAlignment="1">
      <alignment horizontal="right" vertical="center"/>
    </xf>
    <xf numFmtId="0" fontId="9" fillId="16" borderId="1" xfId="2" applyFont="1" applyFill="1" applyBorder="1" applyAlignment="1">
      <alignment horizontal="center" wrapText="1"/>
    </xf>
    <xf numFmtId="0" fontId="9" fillId="16" borderId="1" xfId="2" applyFont="1" applyFill="1" applyBorder="1" applyAlignment="1">
      <alignment horizontal="center" vertical="center"/>
    </xf>
    <xf numFmtId="182" fontId="9" fillId="16" borderId="1" xfId="2" applyNumberFormat="1" applyFont="1" applyFill="1" applyBorder="1" applyAlignment="1">
      <alignment horizontal="center" vertical="center"/>
    </xf>
    <xf numFmtId="0" fontId="9" fillId="16" borderId="1" xfId="2" applyFont="1" applyFill="1" applyBorder="1" applyAlignment="1">
      <alignment wrapText="1"/>
    </xf>
    <xf numFmtId="0" fontId="9" fillId="0" borderId="1" xfId="2" applyFont="1" applyBorder="1" applyAlignment="1">
      <alignment vertical="center" wrapText="1"/>
    </xf>
    <xf numFmtId="0" fontId="9" fillId="0" borderId="4" xfId="2" applyFont="1" applyBorder="1" applyAlignment="1">
      <alignment vertical="center" wrapText="1"/>
    </xf>
    <xf numFmtId="182" fontId="9" fillId="16" borderId="1" xfId="2" applyNumberFormat="1" applyFont="1" applyFill="1" applyBorder="1"/>
    <xf numFmtId="2" fontId="9" fillId="16" borderId="1" xfId="2" applyNumberFormat="1" applyFont="1" applyFill="1" applyBorder="1"/>
    <xf numFmtId="0" fontId="9" fillId="0" borderId="1" xfId="2" applyFont="1" applyBorder="1" applyAlignment="1">
      <alignment horizontal="left"/>
    </xf>
    <xf numFmtId="0" fontId="80" fillId="0" borderId="1" xfId="2" applyFont="1" applyBorder="1"/>
    <xf numFmtId="0" fontId="46" fillId="0" borderId="1" xfId="2" applyFont="1" applyBorder="1" applyAlignment="1">
      <alignment horizontal="center" vertical="center" wrapText="1"/>
    </xf>
    <xf numFmtId="0" fontId="46" fillId="0" borderId="0" xfId="2" applyFont="1" applyAlignment="1">
      <alignment horizontal="center" vertical="center" wrapText="1"/>
    </xf>
    <xf numFmtId="0" fontId="46" fillId="0" borderId="1" xfId="2" applyFont="1" applyBorder="1"/>
    <xf numFmtId="182" fontId="46" fillId="0" borderId="1" xfId="2" applyNumberFormat="1" applyFont="1" applyBorder="1"/>
    <xf numFmtId="0" fontId="46" fillId="0" borderId="0" xfId="2" applyFont="1"/>
    <xf numFmtId="0" fontId="46" fillId="16" borderId="1" xfId="2" applyFont="1" applyFill="1" applyBorder="1"/>
    <xf numFmtId="182" fontId="46" fillId="16" borderId="1" xfId="2" applyNumberFormat="1" applyFont="1" applyFill="1" applyBorder="1"/>
    <xf numFmtId="3" fontId="9" fillId="0" borderId="1" xfId="2" applyNumberFormat="1" applyFont="1" applyBorder="1"/>
    <xf numFmtId="10" fontId="9" fillId="0" borderId="1" xfId="3" applyNumberFormat="1" applyFont="1" applyBorder="1" applyAlignment="1"/>
    <xf numFmtId="0" fontId="9" fillId="0" borderId="0" xfId="2" applyFont="1" applyAlignment="1">
      <alignment horizontal="left" vertical="top"/>
    </xf>
    <xf numFmtId="0" fontId="61" fillId="0" borderId="0" xfId="2" applyFont="1"/>
    <xf numFmtId="0" fontId="26" fillId="0" borderId="0" xfId="2" applyFont="1"/>
    <xf numFmtId="0" fontId="28" fillId="0" borderId="0" xfId="5" applyFont="1" applyAlignment="1">
      <alignment horizontal="left" vertical="center" wrapText="1"/>
    </xf>
    <xf numFmtId="12" fontId="13" fillId="0" borderId="0" xfId="2" applyNumberFormat="1" applyFont="1"/>
    <xf numFmtId="0" fontId="86" fillId="0" borderId="0" xfId="2" applyFont="1" applyAlignment="1">
      <alignment horizontal="center" vertical="center"/>
    </xf>
    <xf numFmtId="0" fontId="86" fillId="0" borderId="0" xfId="2" applyFont="1"/>
    <xf numFmtId="0" fontId="87" fillId="0" borderId="0" xfId="2" applyFont="1"/>
    <xf numFmtId="0" fontId="86" fillId="0" borderId="1" xfId="2" applyFont="1" applyBorder="1" applyAlignment="1">
      <alignment horizontal="center" vertical="center"/>
    </xf>
    <xf numFmtId="0" fontId="87" fillId="0" borderId="0" xfId="2" applyFont="1" applyAlignment="1">
      <alignment horizontal="center" vertical="center"/>
    </xf>
    <xf numFmtId="2" fontId="86" fillId="0" borderId="1" xfId="2" applyNumberFormat="1" applyFont="1" applyBorder="1" applyAlignment="1">
      <alignment horizontal="center" vertical="center"/>
    </xf>
    <xf numFmtId="2" fontId="86" fillId="0" borderId="0" xfId="2" applyNumberFormat="1" applyFont="1" applyAlignment="1">
      <alignment horizontal="center" vertical="center"/>
    </xf>
    <xf numFmtId="2" fontId="86" fillId="0" borderId="0" xfId="2" applyNumberFormat="1" applyFont="1"/>
    <xf numFmtId="176" fontId="86" fillId="0" borderId="0" xfId="3" applyNumberFormat="1" applyFont="1" applyBorder="1" applyAlignment="1">
      <alignment horizontal="center" vertical="center"/>
    </xf>
    <xf numFmtId="1" fontId="62" fillId="0" borderId="1" xfId="5" applyNumberFormat="1" applyFont="1" applyBorder="1" applyAlignment="1">
      <alignment horizontal="center" vertical="center" wrapText="1"/>
    </xf>
    <xf numFmtId="177" fontId="13" fillId="0" borderId="1" xfId="1" applyNumberFormat="1" applyFont="1" applyBorder="1" applyAlignment="1"/>
    <xf numFmtId="0" fontId="2" fillId="0" borderId="0" xfId="2" applyFont="1"/>
    <xf numFmtId="177" fontId="13" fillId="0" borderId="0" xfId="1" applyNumberFormat="1" applyFont="1" applyAlignment="1"/>
    <xf numFmtId="177" fontId="13" fillId="14" borderId="1" xfId="1" applyNumberFormat="1" applyFont="1" applyFill="1" applyBorder="1" applyAlignment="1"/>
    <xf numFmtId="177" fontId="13" fillId="6" borderId="1" xfId="1" applyNumberFormat="1" applyFont="1" applyFill="1" applyBorder="1" applyAlignment="1"/>
    <xf numFmtId="177" fontId="13" fillId="5" borderId="1" xfId="1" applyNumberFormat="1" applyFont="1" applyFill="1" applyBorder="1" applyAlignment="1"/>
    <xf numFmtId="0" fontId="4" fillId="5" borderId="0" xfId="2" applyFill="1"/>
    <xf numFmtId="0" fontId="4" fillId="6" borderId="0" xfId="2" applyFill="1"/>
    <xf numFmtId="0" fontId="4" fillId="12" borderId="0" xfId="2" applyFill="1"/>
    <xf numFmtId="0" fontId="0" fillId="5" borderId="1" xfId="0" applyFill="1" applyBorder="1">
      <alignment vertical="center"/>
    </xf>
    <xf numFmtId="0" fontId="0" fillId="5" borderId="1" xfId="0" applyFill="1" applyBorder="1" applyAlignment="1">
      <alignment horizontal="center" vertical="center"/>
    </xf>
    <xf numFmtId="9" fontId="0" fillId="5" borderId="1" xfId="1" applyFont="1" applyFill="1" applyBorder="1">
      <alignment vertical="center"/>
    </xf>
    <xf numFmtId="0" fontId="0" fillId="15" borderId="1" xfId="0" applyFill="1" applyBorder="1">
      <alignment vertical="center"/>
    </xf>
    <xf numFmtId="9" fontId="0" fillId="15" borderId="1" xfId="1" applyFont="1" applyFill="1" applyBorder="1">
      <alignment vertical="center"/>
    </xf>
    <xf numFmtId="0" fontId="0" fillId="14" borderId="1" xfId="0" applyFill="1" applyBorder="1">
      <alignment vertical="center"/>
    </xf>
    <xf numFmtId="9" fontId="0" fillId="14" borderId="1" xfId="1" applyFont="1" applyFill="1" applyBorder="1">
      <alignment vertical="center"/>
    </xf>
    <xf numFmtId="177" fontId="0" fillId="15" borderId="1" xfId="1" applyNumberFormat="1" applyFont="1" applyFill="1" applyBorder="1">
      <alignment vertical="center"/>
    </xf>
    <xf numFmtId="176" fontId="18" fillId="0" borderId="1" xfId="1" applyNumberFormat="1" applyFont="1" applyBorder="1" applyAlignment="1">
      <alignment horizontal="center" vertical="center"/>
    </xf>
    <xf numFmtId="176" fontId="18" fillId="0" borderId="1" xfId="1" applyNumberFormat="1" applyFont="1" applyBorder="1" applyAlignment="1"/>
    <xf numFmtId="176" fontId="13" fillId="0" borderId="1" xfId="1" applyNumberFormat="1" applyFont="1" applyBorder="1" applyAlignment="1"/>
    <xf numFmtId="0" fontId="11" fillId="0" borderId="0" xfId="13" applyFont="1"/>
    <xf numFmtId="2" fontId="62" fillId="0" borderId="0" xfId="2" applyNumberFormat="1" applyFont="1" applyAlignment="1">
      <alignment horizontal="center" vertical="center"/>
    </xf>
    <xf numFmtId="2" fontId="62" fillId="0" borderId="1" xfId="2" applyNumberFormat="1" applyFont="1" applyBorder="1" applyAlignment="1">
      <alignment horizontal="center"/>
    </xf>
    <xf numFmtId="182" fontId="9" fillId="0" borderId="1" xfId="5" applyNumberFormat="1" applyFont="1" applyBorder="1" applyAlignment="1">
      <alignment horizontal="center" vertical="center" wrapText="1"/>
    </xf>
    <xf numFmtId="10" fontId="13" fillId="0" borderId="1" xfId="1" applyNumberFormat="1" applyFont="1" applyBorder="1" applyAlignment="1">
      <alignment horizontal="center"/>
    </xf>
    <xf numFmtId="0" fontId="64" fillId="0" borderId="1" xfId="2" applyFont="1" applyBorder="1" applyAlignment="1">
      <alignment horizontal="center" vertical="center" wrapText="1"/>
    </xf>
    <xf numFmtId="0" fontId="6" fillId="0" borderId="0" xfId="2" applyFont="1" applyAlignment="1">
      <alignment horizontal="center" vertical="center"/>
    </xf>
    <xf numFmtId="0" fontId="92" fillId="0" borderId="0" xfId="2" applyFont="1" applyAlignment="1">
      <alignment horizontal="center" vertical="center"/>
    </xf>
    <xf numFmtId="0" fontId="6" fillId="0" borderId="1" xfId="2" applyFont="1" applyBorder="1" applyAlignment="1">
      <alignment horizontal="center" vertical="center" wrapText="1"/>
    </xf>
    <xf numFmtId="0" fontId="6" fillId="0" borderId="0" xfId="2" applyFont="1" applyAlignment="1">
      <alignment horizontal="center" vertical="center" wrapText="1"/>
    </xf>
    <xf numFmtId="0" fontId="6" fillId="0" borderId="0" xfId="2" applyFont="1" applyAlignment="1">
      <alignment wrapText="1"/>
    </xf>
    <xf numFmtId="0" fontId="92" fillId="0" borderId="0" xfId="2" applyFont="1" applyAlignment="1">
      <alignment wrapText="1"/>
    </xf>
    <xf numFmtId="0" fontId="93" fillId="0" borderId="0" xfId="2" applyFont="1" applyAlignment="1">
      <alignment horizontal="center" vertical="center"/>
    </xf>
    <xf numFmtId="2" fontId="94" fillId="0" borderId="1" xfId="2" applyNumberFormat="1" applyFont="1" applyBorder="1" applyAlignment="1">
      <alignment horizontal="center" vertical="center"/>
    </xf>
    <xf numFmtId="2" fontId="94" fillId="0" borderId="1" xfId="2" applyNumberFormat="1" applyFont="1" applyBorder="1" applyAlignment="1">
      <alignment horizontal="center" vertical="center" wrapText="1"/>
    </xf>
    <xf numFmtId="2" fontId="94" fillId="0" borderId="0" xfId="2" applyNumberFormat="1" applyFont="1" applyAlignment="1">
      <alignment horizontal="center" vertical="center"/>
    </xf>
    <xf numFmtId="0" fontId="91" fillId="0" borderId="0" xfId="2" applyFont="1" applyAlignment="1">
      <alignment horizontal="center" vertical="center"/>
    </xf>
    <xf numFmtId="0" fontId="91" fillId="0" borderId="1" xfId="2" applyFont="1" applyBorder="1" applyAlignment="1">
      <alignment horizontal="center" vertical="center"/>
    </xf>
    <xf numFmtId="0" fontId="13" fillId="0" borderId="1" xfId="0" applyFont="1" applyBorder="1" applyAlignment="1">
      <alignment horizontal="left" vertical="center" wrapText="1"/>
    </xf>
    <xf numFmtId="0" fontId="95" fillId="0" borderId="1" xfId="0" applyFont="1" applyBorder="1" applyAlignment="1">
      <alignment horizontal="left" vertical="center" wrapText="1"/>
    </xf>
    <xf numFmtId="9" fontId="95" fillId="0" borderId="1" xfId="0" applyNumberFormat="1" applyFont="1" applyBorder="1" applyAlignment="1">
      <alignment horizontal="left" vertical="center" wrapText="1"/>
    </xf>
    <xf numFmtId="10" fontId="95" fillId="0" borderId="1" xfId="0" applyNumberFormat="1" applyFont="1" applyBorder="1" applyAlignment="1">
      <alignment horizontal="left" vertical="center" wrapText="1"/>
    </xf>
    <xf numFmtId="0" fontId="17" fillId="0" borderId="1" xfId="0" applyFont="1" applyBorder="1" applyAlignment="1">
      <alignment horizontal="left" vertical="center" wrapText="1"/>
    </xf>
    <xf numFmtId="9" fontId="13" fillId="0" borderId="1" xfId="0" applyNumberFormat="1" applyFont="1" applyBorder="1" applyAlignment="1">
      <alignment horizontal="left" vertical="center" wrapText="1"/>
    </xf>
    <xf numFmtId="0" fontId="13" fillId="0" borderId="0" xfId="0" applyFont="1" applyAlignment="1">
      <alignment vertical="center" wrapText="1"/>
    </xf>
    <xf numFmtId="10" fontId="13" fillId="0" borderId="1" xfId="0" applyNumberFormat="1" applyFont="1" applyBorder="1" applyAlignment="1">
      <alignment horizontal="left" vertical="center" wrapText="1"/>
    </xf>
    <xf numFmtId="0" fontId="13" fillId="0" borderId="1" xfId="0" applyFont="1" applyBorder="1" applyAlignment="1">
      <alignment horizontal="left" vertical="center"/>
    </xf>
    <xf numFmtId="9" fontId="13" fillId="0" borderId="1" xfId="0" applyNumberFormat="1" applyFont="1" applyBorder="1" applyAlignment="1">
      <alignment horizontal="left" vertical="center"/>
    </xf>
    <xf numFmtId="9" fontId="13" fillId="0" borderId="0" xfId="0" applyNumberFormat="1" applyFont="1" applyAlignment="1">
      <alignment vertical="center" wrapText="1"/>
    </xf>
    <xf numFmtId="0" fontId="11" fillId="0" borderId="0" xfId="2" applyFont="1" applyAlignment="1">
      <alignment horizontal="left"/>
    </xf>
    <xf numFmtId="0" fontId="17" fillId="0" borderId="0" xfId="5" applyFont="1" applyAlignment="1">
      <alignment horizontal="left"/>
    </xf>
    <xf numFmtId="0" fontId="25" fillId="0" borderId="0" xfId="5" applyAlignment="1">
      <alignment horizontal="left"/>
    </xf>
    <xf numFmtId="0" fontId="4" fillId="0" borderId="0" xfId="2" applyAlignment="1">
      <alignment horizontal="left"/>
    </xf>
    <xf numFmtId="0" fontId="73" fillId="0" borderId="1" xfId="5" applyFont="1" applyBorder="1" applyAlignment="1">
      <alignment horizontal="left" vertical="center" wrapText="1"/>
    </xf>
    <xf numFmtId="0" fontId="73" fillId="0" borderId="1" xfId="5" applyFont="1" applyBorder="1" applyAlignment="1">
      <alignment horizontal="left" vertical="center"/>
    </xf>
    <xf numFmtId="10" fontId="73" fillId="0" borderId="1" xfId="5" applyNumberFormat="1" applyFont="1" applyBorder="1" applyAlignment="1">
      <alignment horizontal="left" vertical="center"/>
    </xf>
    <xf numFmtId="0" fontId="77" fillId="0" borderId="1" xfId="5" applyFont="1" applyBorder="1" applyAlignment="1">
      <alignment horizontal="left" vertical="center"/>
    </xf>
    <xf numFmtId="10" fontId="77" fillId="0" borderId="1" xfId="5" applyNumberFormat="1" applyFont="1" applyBorder="1" applyAlignment="1">
      <alignment horizontal="left" vertical="center"/>
    </xf>
    <xf numFmtId="9" fontId="77" fillId="0" borderId="1" xfId="5" applyNumberFormat="1" applyFont="1" applyBorder="1" applyAlignment="1">
      <alignment horizontal="left" vertical="center"/>
    </xf>
    <xf numFmtId="0" fontId="77" fillId="29" borderId="1" xfId="5" applyFont="1" applyFill="1" applyBorder="1" applyAlignment="1">
      <alignment horizontal="left" vertical="center"/>
    </xf>
    <xf numFmtId="9" fontId="77" fillId="29" borderId="1" xfId="5" applyNumberFormat="1" applyFont="1" applyFill="1" applyBorder="1" applyAlignment="1">
      <alignment horizontal="left" vertical="center"/>
    </xf>
    <xf numFmtId="9" fontId="73" fillId="0" borderId="1" xfId="5" applyNumberFormat="1" applyFont="1" applyBorder="1" applyAlignment="1">
      <alignment horizontal="left" vertical="center"/>
    </xf>
    <xf numFmtId="0" fontId="82" fillId="0" borderId="1" xfId="5" applyFont="1" applyBorder="1" applyAlignment="1">
      <alignment horizontal="left" vertical="center" wrapText="1"/>
    </xf>
    <xf numFmtId="9" fontId="73" fillId="0" borderId="1" xfId="5" applyNumberFormat="1" applyFont="1" applyBorder="1" applyAlignment="1">
      <alignment horizontal="left" vertical="center" wrapText="1"/>
    </xf>
    <xf numFmtId="10" fontId="73" fillId="0" borderId="1" xfId="5" applyNumberFormat="1" applyFont="1" applyBorder="1" applyAlignment="1">
      <alignment horizontal="left" vertical="center" wrapText="1"/>
    </xf>
    <xf numFmtId="0" fontId="73" fillId="0" borderId="0" xfId="5" applyFont="1" applyAlignment="1">
      <alignment horizontal="left" vertical="center" wrapText="1"/>
    </xf>
    <xf numFmtId="0" fontId="13" fillId="0" borderId="0" xfId="5" applyFont="1" applyAlignment="1">
      <alignment horizontal="left"/>
    </xf>
    <xf numFmtId="10" fontId="73" fillId="0" borderId="0" xfId="5" applyNumberFormat="1" applyFont="1" applyAlignment="1">
      <alignment horizontal="left" vertical="center" wrapText="1"/>
    </xf>
    <xf numFmtId="0" fontId="18" fillId="0" borderId="0" xfId="5" applyFont="1" applyAlignment="1">
      <alignment horizontal="left"/>
    </xf>
    <xf numFmtId="0" fontId="96" fillId="0" borderId="1" xfId="5" applyFont="1" applyBorder="1" applyAlignment="1">
      <alignment horizontal="left" vertical="center" wrapText="1"/>
    </xf>
    <xf numFmtId="2" fontId="67" fillId="0" borderId="1" xfId="2" applyNumberFormat="1" applyFont="1" applyBorder="1" applyAlignment="1">
      <alignment horizontal="center" vertical="center"/>
    </xf>
    <xf numFmtId="0" fontId="17" fillId="0" borderId="0" xfId="13" applyFont="1"/>
    <xf numFmtId="0" fontId="26" fillId="0" borderId="0" xfId="8" applyFont="1"/>
    <xf numFmtId="0" fontId="21" fillId="29" borderId="0" xfId="2" applyFont="1" applyFill="1"/>
    <xf numFmtId="0" fontId="62" fillId="0" borderId="1" xfId="8" applyFont="1" applyBorder="1" applyAlignment="1">
      <alignment horizontal="center"/>
    </xf>
    <xf numFmtId="0" fontId="61" fillId="0" borderId="0" xfId="8" applyFont="1" applyAlignment="1">
      <alignment horizontal="center"/>
    </xf>
    <xf numFmtId="0" fontId="62" fillId="0" borderId="0" xfId="8" applyFont="1" applyAlignment="1">
      <alignment horizontal="center"/>
    </xf>
    <xf numFmtId="0" fontId="62" fillId="0" borderId="6" xfId="8" applyFont="1" applyBorder="1" applyAlignment="1">
      <alignment horizontal="center"/>
    </xf>
    <xf numFmtId="0" fontId="64" fillId="0" borderId="0" xfId="8" applyFont="1" applyAlignment="1">
      <alignment horizontal="center"/>
    </xf>
    <xf numFmtId="2" fontId="62" fillId="0" borderId="0" xfId="8" applyNumberFormat="1" applyFont="1" applyAlignment="1">
      <alignment horizontal="center"/>
    </xf>
    <xf numFmtId="0" fontId="65" fillId="0" borderId="15" xfId="8" applyFont="1" applyBorder="1" applyAlignment="1">
      <alignment horizontal="center" vertical="center" wrapText="1"/>
    </xf>
    <xf numFmtId="0" fontId="65" fillId="0" borderId="16" xfId="8" applyFont="1" applyBorder="1" applyAlignment="1">
      <alignment horizontal="center" vertical="center" wrapText="1"/>
    </xf>
    <xf numFmtId="2" fontId="66" fillId="0" borderId="1" xfId="8" applyNumberFormat="1" applyFont="1" applyBorder="1" applyAlignment="1">
      <alignment horizontal="center" vertical="center" wrapText="1"/>
    </xf>
    <xf numFmtId="0" fontId="67" fillId="0" borderId="0" xfId="8" applyFont="1" applyAlignment="1">
      <alignment horizontal="center"/>
    </xf>
    <xf numFmtId="0" fontId="0" fillId="0" borderId="0" xfId="0" applyAlignment="1">
      <alignment horizontal="center" vertical="center" wrapText="1"/>
    </xf>
    <xf numFmtId="0" fontId="67" fillId="0" borderId="1" xfId="8" applyFont="1" applyBorder="1" applyAlignment="1">
      <alignment horizontal="center"/>
    </xf>
    <xf numFmtId="0" fontId="61" fillId="0" borderId="0" xfId="8" applyFont="1" applyAlignment="1">
      <alignment horizontal="left"/>
    </xf>
    <xf numFmtId="0" fontId="63" fillId="0" borderId="0" xfId="5" applyFont="1" applyAlignment="1">
      <alignment vertical="center" wrapText="1"/>
    </xf>
    <xf numFmtId="0" fontId="9" fillId="0" borderId="0" xfId="2" applyFont="1" applyAlignment="1">
      <alignment vertical="top"/>
    </xf>
    <xf numFmtId="0" fontId="13" fillId="0" borderId="4" xfId="2" applyFont="1" applyBorder="1" applyAlignment="1">
      <alignment horizontal="center" vertical="center"/>
    </xf>
    <xf numFmtId="0" fontId="13" fillId="0" borderId="5" xfId="2" applyFont="1" applyBorder="1" applyAlignment="1">
      <alignment horizontal="center" vertical="center"/>
    </xf>
    <xf numFmtId="0" fontId="13" fillId="0" borderId="6" xfId="2" applyFont="1" applyBorder="1" applyAlignment="1">
      <alignment horizontal="center" vertical="center"/>
    </xf>
    <xf numFmtId="0" fontId="13" fillId="0" borderId="2" xfId="2" applyFont="1" applyBorder="1" applyAlignment="1">
      <alignment horizontal="left"/>
    </xf>
    <xf numFmtId="0" fontId="13" fillId="0" borderId="3" xfId="2" applyFont="1" applyBorder="1" applyAlignment="1">
      <alignment horizontal="left"/>
    </xf>
    <xf numFmtId="0" fontId="13" fillId="0" borderId="4" xfId="2" applyFont="1" applyBorder="1" applyAlignment="1">
      <alignment horizontal="center" vertical="center" wrapText="1"/>
    </xf>
    <xf numFmtId="0" fontId="13" fillId="0" borderId="5" xfId="2" applyFont="1" applyBorder="1" applyAlignment="1">
      <alignment horizontal="center" vertical="center" wrapText="1"/>
    </xf>
    <xf numFmtId="0" fontId="13" fillId="0" borderId="6" xfId="2" applyFont="1" applyBorder="1" applyAlignment="1">
      <alignment horizontal="center" vertical="center" wrapText="1"/>
    </xf>
    <xf numFmtId="0" fontId="0" fillId="5" borderId="1" xfId="0" applyFill="1" applyBorder="1" applyAlignment="1">
      <alignment horizontal="center" vertical="center"/>
    </xf>
    <xf numFmtId="0" fontId="0" fillId="15" borderId="1" xfId="0" applyFill="1" applyBorder="1" applyAlignment="1">
      <alignment horizontal="center" vertical="center"/>
    </xf>
    <xf numFmtId="0" fontId="0" fillId="14" borderId="1" xfId="0" applyFill="1" applyBorder="1" applyAlignment="1">
      <alignment horizontal="center" vertical="center"/>
    </xf>
    <xf numFmtId="0" fontId="13" fillId="0" borderId="1" xfId="5" applyFont="1" applyBorder="1" applyAlignment="1">
      <alignment horizontal="center" vertical="center"/>
    </xf>
    <xf numFmtId="0" fontId="17" fillId="0" borderId="1" xfId="5" applyFont="1" applyBorder="1" applyAlignment="1">
      <alignment horizontal="center" vertical="center" wrapText="1"/>
    </xf>
    <xf numFmtId="0" fontId="13" fillId="0" borderId="1" xfId="2" applyFont="1" applyBorder="1" applyAlignment="1">
      <alignment horizontal="center" vertical="center"/>
    </xf>
    <xf numFmtId="0" fontId="13" fillId="0" borderId="1" xfId="2" applyFont="1" applyBorder="1" applyAlignment="1">
      <alignment horizontal="center"/>
    </xf>
    <xf numFmtId="0" fontId="13" fillId="0" borderId="2" xfId="2" applyFont="1" applyBorder="1" applyAlignment="1">
      <alignment horizontal="center"/>
    </xf>
    <xf numFmtId="0" fontId="13" fillId="0" borderId="7" xfId="2" applyFont="1" applyBorder="1" applyAlignment="1">
      <alignment horizontal="center"/>
    </xf>
    <xf numFmtId="0" fontId="13" fillId="0" borderId="3" xfId="2" applyFont="1" applyBorder="1" applyAlignment="1">
      <alignment horizontal="center"/>
    </xf>
    <xf numFmtId="0" fontId="18" fillId="0" borderId="1" xfId="5" applyFont="1" applyBorder="1" applyAlignment="1">
      <alignment horizontal="center" vertical="center" wrapText="1"/>
    </xf>
    <xf numFmtId="0" fontId="13" fillId="0" borderId="11" xfId="2" applyFont="1" applyBorder="1" applyAlignment="1">
      <alignment horizontal="center" vertical="center" wrapText="1"/>
    </xf>
    <xf numFmtId="0" fontId="13" fillId="0" borderId="12" xfId="2" applyFont="1" applyBorder="1" applyAlignment="1">
      <alignment horizontal="center" vertical="center" wrapText="1"/>
    </xf>
    <xf numFmtId="0" fontId="13" fillId="0" borderId="8" xfId="2" applyFont="1" applyBorder="1" applyAlignment="1">
      <alignment horizontal="center" vertical="center" wrapText="1"/>
    </xf>
    <xf numFmtId="0" fontId="13" fillId="0" borderId="10" xfId="2" applyFont="1" applyBorder="1" applyAlignment="1">
      <alignment horizontal="center" vertical="center" wrapText="1"/>
    </xf>
    <xf numFmtId="0" fontId="13" fillId="0" borderId="11" xfId="2" applyFont="1" applyBorder="1" applyAlignment="1">
      <alignment horizontal="center" vertical="center"/>
    </xf>
    <xf numFmtId="0" fontId="13" fillId="0" borderId="12" xfId="2" applyFont="1" applyBorder="1" applyAlignment="1">
      <alignment horizontal="center" vertical="center"/>
    </xf>
    <xf numFmtId="0" fontId="13" fillId="0" borderId="8" xfId="2" applyFont="1" applyBorder="1" applyAlignment="1">
      <alignment horizontal="center" vertical="center"/>
    </xf>
    <xf numFmtId="0" fontId="13" fillId="0" borderId="10" xfId="2" applyFont="1" applyBorder="1" applyAlignment="1">
      <alignment horizontal="center" vertical="center"/>
    </xf>
    <xf numFmtId="176" fontId="9" fillId="16" borderId="5" xfId="3" applyNumberFormat="1" applyFont="1" applyFill="1" applyBorder="1" applyAlignment="1">
      <alignment horizontal="center" vertical="center"/>
    </xf>
    <xf numFmtId="176" fontId="9" fillId="16" borderId="6" xfId="3" applyNumberFormat="1" applyFont="1" applyFill="1" applyBorder="1" applyAlignment="1">
      <alignment horizontal="center" vertical="center"/>
    </xf>
    <xf numFmtId="176" fontId="9" fillId="19" borderId="4" xfId="3" applyNumberFormat="1" applyFont="1" applyFill="1" applyBorder="1" applyAlignment="1">
      <alignment horizontal="center" vertical="center"/>
    </xf>
    <xf numFmtId="176" fontId="9" fillId="19" borderId="5" xfId="3" applyNumberFormat="1" applyFont="1" applyFill="1" applyBorder="1" applyAlignment="1">
      <alignment horizontal="center" vertical="center"/>
    </xf>
    <xf numFmtId="176" fontId="9" fillId="19" borderId="6" xfId="3" applyNumberFormat="1" applyFont="1" applyFill="1" applyBorder="1" applyAlignment="1">
      <alignment horizontal="center" vertical="center"/>
    </xf>
    <xf numFmtId="176" fontId="9" fillId="16" borderId="4" xfId="3" applyNumberFormat="1" applyFont="1" applyFill="1" applyBorder="1" applyAlignment="1">
      <alignment horizontal="center" vertical="center"/>
    </xf>
    <xf numFmtId="176" fontId="9" fillId="3" borderId="5" xfId="3" applyNumberFormat="1" applyFont="1" applyFill="1" applyBorder="1" applyAlignment="1">
      <alignment horizontal="center" vertical="center"/>
    </xf>
    <xf numFmtId="176" fontId="9" fillId="3" borderId="6" xfId="3" applyNumberFormat="1" applyFont="1" applyFill="1" applyBorder="1" applyAlignment="1">
      <alignment horizontal="center" vertical="center"/>
    </xf>
    <xf numFmtId="176" fontId="9" fillId="16" borderId="4" xfId="3" applyNumberFormat="1" applyFont="1" applyFill="1" applyBorder="1" applyAlignment="1">
      <alignment horizontal="center"/>
    </xf>
    <xf numFmtId="176" fontId="9" fillId="16" borderId="6" xfId="3" applyNumberFormat="1" applyFont="1" applyFill="1" applyBorder="1" applyAlignment="1">
      <alignment horizontal="center"/>
    </xf>
    <xf numFmtId="0" fontId="10" fillId="9" borderId="1" xfId="2" applyFont="1" applyFill="1" applyBorder="1" applyAlignment="1">
      <alignment horizontal="center" vertical="center" wrapText="1"/>
    </xf>
    <xf numFmtId="176" fontId="46" fillId="9" borderId="4" xfId="2" applyNumberFormat="1" applyFont="1" applyFill="1" applyBorder="1" applyAlignment="1">
      <alignment horizontal="center" vertical="center"/>
    </xf>
    <xf numFmtId="176" fontId="46" fillId="9" borderId="5" xfId="2" applyNumberFormat="1" applyFont="1" applyFill="1" applyBorder="1" applyAlignment="1">
      <alignment horizontal="center" vertical="center"/>
    </xf>
    <xf numFmtId="176" fontId="46" fillId="9" borderId="6" xfId="2" applyNumberFormat="1" applyFont="1" applyFill="1" applyBorder="1" applyAlignment="1">
      <alignment horizontal="center" vertical="center"/>
    </xf>
    <xf numFmtId="176" fontId="46" fillId="16" borderId="1" xfId="2" applyNumberFormat="1" applyFont="1" applyFill="1" applyBorder="1" applyAlignment="1">
      <alignment horizontal="center" vertical="center"/>
    </xf>
    <xf numFmtId="0" fontId="29" fillId="9" borderId="4" xfId="2" applyFont="1" applyFill="1" applyBorder="1" applyAlignment="1">
      <alignment horizontal="center" vertical="center" wrapText="1"/>
    </xf>
    <xf numFmtId="0" fontId="29" fillId="9" borderId="5" xfId="2" applyFont="1" applyFill="1" applyBorder="1" applyAlignment="1">
      <alignment horizontal="center" vertical="center" wrapText="1"/>
    </xf>
    <xf numFmtId="0" fontId="29" fillId="9" borderId="6" xfId="2" applyFont="1" applyFill="1" applyBorder="1" applyAlignment="1">
      <alignment horizontal="center" vertical="center" wrapText="1"/>
    </xf>
    <xf numFmtId="0" fontId="10" fillId="9" borderId="4" xfId="2" applyFont="1" applyFill="1" applyBorder="1" applyAlignment="1">
      <alignment horizontal="center" vertical="center" wrapText="1"/>
    </xf>
    <xf numFmtId="0" fontId="10" fillId="9" borderId="5" xfId="2" applyFont="1" applyFill="1" applyBorder="1" applyAlignment="1">
      <alignment horizontal="center" vertical="center" wrapText="1"/>
    </xf>
    <xf numFmtId="0" fontId="10" fillId="9" borderId="6" xfId="2" applyFont="1" applyFill="1" applyBorder="1" applyAlignment="1">
      <alignment horizontal="center" vertical="center" wrapText="1"/>
    </xf>
    <xf numFmtId="10" fontId="10" fillId="9" borderId="4" xfId="3" applyNumberFormat="1" applyFont="1" applyFill="1" applyBorder="1" applyAlignment="1">
      <alignment horizontal="center" vertical="center" wrapText="1"/>
    </xf>
    <xf numFmtId="10" fontId="10" fillId="9" borderId="6" xfId="3" applyNumberFormat="1" applyFont="1" applyFill="1" applyBorder="1" applyAlignment="1">
      <alignment horizontal="center" vertical="center" wrapText="1"/>
    </xf>
    <xf numFmtId="185" fontId="9" fillId="25" borderId="2" xfId="2" applyNumberFormat="1" applyFont="1" applyFill="1" applyBorder="1" applyAlignment="1">
      <alignment horizontal="center"/>
    </xf>
    <xf numFmtId="185" fontId="9" fillId="25" borderId="7" xfId="2" applyNumberFormat="1" applyFont="1" applyFill="1" applyBorder="1" applyAlignment="1">
      <alignment horizontal="center"/>
    </xf>
    <xf numFmtId="185" fontId="9" fillId="25" borderId="3" xfId="2" applyNumberFormat="1" applyFont="1" applyFill="1" applyBorder="1" applyAlignment="1">
      <alignment horizontal="center"/>
    </xf>
    <xf numFmtId="185" fontId="9" fillId="25" borderId="1" xfId="2" applyNumberFormat="1" applyFont="1" applyFill="1" applyBorder="1" applyAlignment="1">
      <alignment horizontal="center"/>
    </xf>
    <xf numFmtId="0" fontId="9" fillId="25" borderId="1" xfId="2" applyFont="1" applyFill="1" applyBorder="1" applyAlignment="1">
      <alignment horizontal="center"/>
    </xf>
    <xf numFmtId="0" fontId="9" fillId="25" borderId="2" xfId="2" applyFont="1" applyFill="1" applyBorder="1" applyAlignment="1">
      <alignment horizontal="center"/>
    </xf>
    <xf numFmtId="0" fontId="9" fillId="25" borderId="7" xfId="2" applyFont="1" applyFill="1" applyBorder="1" applyAlignment="1">
      <alignment horizontal="center"/>
    </xf>
    <xf numFmtId="10" fontId="9" fillId="0" borderId="4" xfId="2" applyNumberFormat="1" applyFont="1" applyBorder="1" applyAlignment="1">
      <alignment horizontal="center" vertical="center"/>
    </xf>
    <xf numFmtId="10" fontId="9" fillId="0" borderId="5" xfId="2" applyNumberFormat="1" applyFont="1" applyBorder="1" applyAlignment="1">
      <alignment horizontal="center" vertical="center"/>
    </xf>
    <xf numFmtId="10" fontId="9" fillId="0" borderId="6" xfId="2" applyNumberFormat="1" applyFont="1" applyBorder="1" applyAlignment="1">
      <alignment horizontal="center" vertical="center"/>
    </xf>
    <xf numFmtId="10" fontId="9" fillId="0" borderId="4" xfId="2" applyNumberFormat="1" applyFont="1" applyBorder="1" applyAlignment="1">
      <alignment horizontal="center" vertical="center" wrapText="1"/>
    </xf>
    <xf numFmtId="10" fontId="9" fillId="0" borderId="5" xfId="2" applyNumberFormat="1" applyFont="1" applyBorder="1" applyAlignment="1">
      <alignment horizontal="center" vertical="center" wrapText="1"/>
    </xf>
    <xf numFmtId="10" fontId="9" fillId="0" borderId="6" xfId="2" applyNumberFormat="1" applyFont="1" applyBorder="1" applyAlignment="1">
      <alignment horizontal="center" vertical="center" wrapText="1"/>
    </xf>
    <xf numFmtId="0" fontId="9" fillId="0" borderId="2" xfId="2" applyFont="1" applyBorder="1" applyAlignment="1">
      <alignment horizontal="left"/>
    </xf>
    <xf numFmtId="0" fontId="9" fillId="0" borderId="7" xfId="2" applyFont="1" applyBorder="1" applyAlignment="1">
      <alignment horizontal="left"/>
    </xf>
    <xf numFmtId="0" fontId="9" fillId="0" borderId="3" xfId="2" applyFont="1" applyBorder="1" applyAlignment="1">
      <alignment horizontal="left"/>
    </xf>
    <xf numFmtId="0" fontId="9" fillId="25" borderId="9" xfId="2" applyFont="1" applyFill="1" applyBorder="1" applyAlignment="1">
      <alignment horizontal="left"/>
    </xf>
    <xf numFmtId="0" fontId="9" fillId="0" borderId="7" xfId="2" applyFont="1" applyBorder="1" applyAlignment="1">
      <alignment horizontal="center"/>
    </xf>
    <xf numFmtId="0" fontId="9" fillId="0" borderId="3" xfId="2" applyFont="1" applyBorder="1" applyAlignment="1">
      <alignment horizontal="center"/>
    </xf>
    <xf numFmtId="0" fontId="9" fillId="25" borderId="3" xfId="2" applyFont="1" applyFill="1" applyBorder="1" applyAlignment="1">
      <alignment horizontal="center"/>
    </xf>
    <xf numFmtId="0" fontId="56" fillId="26" borderId="2" xfId="2" applyFont="1" applyFill="1" applyBorder="1" applyAlignment="1">
      <alignment horizontal="left" vertical="center" wrapText="1"/>
    </xf>
    <xf numFmtId="0" fontId="56" fillId="26" borderId="3" xfId="2" applyFont="1" applyFill="1" applyBorder="1" applyAlignment="1">
      <alignment horizontal="left" vertical="center" wrapText="1"/>
    </xf>
    <xf numFmtId="0" fontId="68" fillId="13" borderId="1" xfId="2" applyFont="1" applyFill="1" applyBorder="1" applyAlignment="1">
      <alignment horizontal="center" vertical="center" wrapText="1"/>
    </xf>
    <xf numFmtId="0" fontId="9" fillId="13" borderId="4" xfId="2" applyFont="1" applyFill="1" applyBorder="1" applyAlignment="1">
      <alignment horizontal="center" vertical="center" wrapText="1"/>
    </xf>
    <xf numFmtId="0" fontId="9" fillId="13" borderId="5" xfId="2" applyFont="1" applyFill="1" applyBorder="1" applyAlignment="1">
      <alignment horizontal="center" vertical="center" wrapText="1"/>
    </xf>
    <xf numFmtId="0" fontId="9" fillId="13" borderId="6" xfId="2" applyFont="1" applyFill="1" applyBorder="1" applyAlignment="1">
      <alignment horizontal="center" vertical="center" wrapText="1"/>
    </xf>
    <xf numFmtId="0" fontId="9" fillId="13" borderId="1" xfId="2" applyFont="1" applyFill="1" applyBorder="1" applyAlignment="1">
      <alignment horizontal="center" vertical="center" wrapText="1"/>
    </xf>
    <xf numFmtId="0" fontId="68" fillId="8" borderId="18" xfId="2" applyFont="1" applyFill="1" applyBorder="1" applyAlignment="1">
      <alignment horizontal="center" vertical="center" wrapText="1"/>
    </xf>
    <xf numFmtId="0" fontId="68" fillId="8" borderId="0" xfId="2" applyFont="1" applyFill="1" applyAlignment="1">
      <alignment horizontal="center" vertical="center" wrapText="1"/>
    </xf>
    <xf numFmtId="0" fontId="68" fillId="8" borderId="19" xfId="2" applyFont="1" applyFill="1" applyBorder="1" applyAlignment="1">
      <alignment horizontal="center" vertical="center" wrapText="1"/>
    </xf>
    <xf numFmtId="176" fontId="69" fillId="8" borderId="22" xfId="2" applyNumberFormat="1" applyFont="1" applyFill="1" applyBorder="1" applyAlignment="1">
      <alignment horizontal="center" vertical="center" wrapText="1"/>
    </xf>
    <xf numFmtId="176" fontId="69" fillId="8" borderId="5" xfId="2" applyNumberFormat="1" applyFont="1" applyFill="1" applyBorder="1" applyAlignment="1">
      <alignment horizontal="center" vertical="center" wrapText="1"/>
    </xf>
    <xf numFmtId="176" fontId="69" fillId="8" borderId="6" xfId="2" applyNumberFormat="1" applyFont="1" applyFill="1" applyBorder="1" applyAlignment="1">
      <alignment horizontal="center" vertical="center" wrapText="1"/>
    </xf>
    <xf numFmtId="0" fontId="68" fillId="8" borderId="23" xfId="2" applyFont="1" applyFill="1" applyBorder="1" applyAlignment="1">
      <alignment horizontal="center" vertical="center" wrapText="1"/>
    </xf>
    <xf numFmtId="0" fontId="68" fillId="13" borderId="1" xfId="2" applyFont="1" applyFill="1" applyBorder="1" applyAlignment="1">
      <alignment horizontal="left" vertical="center" wrapText="1"/>
    </xf>
    <xf numFmtId="0" fontId="68" fillId="8" borderId="20" xfId="2" applyFont="1" applyFill="1" applyBorder="1" applyAlignment="1">
      <alignment horizontal="center" vertical="center" wrapText="1"/>
    </xf>
    <xf numFmtId="0" fontId="68" fillId="9" borderId="1" xfId="2" applyFont="1" applyFill="1" applyBorder="1" applyAlignment="1">
      <alignment horizontal="center" vertical="center" wrapText="1"/>
    </xf>
    <xf numFmtId="0" fontId="10" fillId="9" borderId="1" xfId="2" applyFont="1" applyFill="1" applyBorder="1" applyAlignment="1">
      <alignment horizontal="center" wrapText="1"/>
    </xf>
    <xf numFmtId="0" fontId="68" fillId="8" borderId="20" xfId="2" applyFont="1" applyFill="1" applyBorder="1" applyAlignment="1">
      <alignment horizontal="left" vertical="center" wrapText="1"/>
    </xf>
    <xf numFmtId="0" fontId="68" fillId="8" borderId="19" xfId="2" applyFont="1" applyFill="1" applyBorder="1" applyAlignment="1">
      <alignment horizontal="left" vertical="center" wrapText="1"/>
    </xf>
    <xf numFmtId="0" fontId="68" fillId="8" borderId="0" xfId="2" applyFont="1" applyFill="1" applyAlignment="1">
      <alignment horizontal="left" vertical="center" wrapText="1"/>
    </xf>
    <xf numFmtId="0" fontId="68" fillId="9" borderId="18" xfId="2" applyFont="1" applyFill="1" applyBorder="1" applyAlignment="1">
      <alignment horizontal="center" vertical="center" wrapText="1"/>
    </xf>
    <xf numFmtId="0" fontId="68" fillId="9" borderId="0" xfId="2" applyFont="1" applyFill="1" applyAlignment="1">
      <alignment horizontal="center" vertical="center" wrapText="1"/>
    </xf>
    <xf numFmtId="0" fontId="68" fillId="9" borderId="19" xfId="2" applyFont="1" applyFill="1" applyBorder="1" applyAlignment="1">
      <alignment horizontal="center" vertical="center" wrapText="1"/>
    </xf>
    <xf numFmtId="176" fontId="69" fillId="9" borderId="22" xfId="2" applyNumberFormat="1" applyFont="1" applyFill="1" applyBorder="1" applyAlignment="1">
      <alignment horizontal="center" vertical="center" wrapText="1"/>
    </xf>
    <xf numFmtId="176" fontId="69" fillId="9" borderId="5" xfId="2" applyNumberFormat="1" applyFont="1" applyFill="1" applyBorder="1" applyAlignment="1">
      <alignment horizontal="center" vertical="center" wrapText="1"/>
    </xf>
    <xf numFmtId="176" fontId="69" fillId="9" borderId="6" xfId="2" applyNumberFormat="1" applyFont="1" applyFill="1" applyBorder="1" applyAlignment="1">
      <alignment horizontal="center" vertical="center" wrapText="1"/>
    </xf>
    <xf numFmtId="0" fontId="68" fillId="9" borderId="23" xfId="2" applyFont="1" applyFill="1" applyBorder="1" applyAlignment="1">
      <alignment horizontal="center" vertical="center" wrapText="1"/>
    </xf>
    <xf numFmtId="0" fontId="68" fillId="9" borderId="1" xfId="2" applyFont="1" applyFill="1" applyBorder="1" applyAlignment="1">
      <alignment horizontal="left" vertical="center" wrapText="1"/>
    </xf>
    <xf numFmtId="0" fontId="68" fillId="9" borderId="20" xfId="2" applyFont="1" applyFill="1" applyBorder="1" applyAlignment="1">
      <alignment horizontal="center" vertical="center" wrapText="1"/>
    </xf>
    <xf numFmtId="0" fontId="68" fillId="0" borderId="1" xfId="2" applyFont="1" applyBorder="1" applyAlignment="1">
      <alignment horizontal="center" vertical="center" wrapText="1"/>
    </xf>
    <xf numFmtId="0" fontId="9" fillId="0" borderId="1" xfId="2" applyFont="1" applyBorder="1" applyAlignment="1">
      <alignment horizontal="center" vertical="center" wrapText="1"/>
    </xf>
    <xf numFmtId="0" fontId="68" fillId="27" borderId="1" xfId="2" applyFont="1" applyFill="1" applyBorder="1" applyAlignment="1">
      <alignment horizontal="center" vertical="center" wrapText="1"/>
    </xf>
    <xf numFmtId="0" fontId="56" fillId="27" borderId="18" xfId="2" applyFont="1" applyFill="1" applyBorder="1" applyAlignment="1">
      <alignment horizontal="center" vertical="center" wrapText="1"/>
    </xf>
    <xf numFmtId="0" fontId="56" fillId="27" borderId="0" xfId="2" applyFont="1" applyFill="1" applyAlignment="1">
      <alignment horizontal="center" vertical="center" wrapText="1"/>
    </xf>
    <xf numFmtId="0" fontId="56" fillId="27" borderId="19" xfId="2" applyFont="1" applyFill="1" applyBorder="1" applyAlignment="1">
      <alignment horizontal="center" vertical="center" wrapText="1"/>
    </xf>
    <xf numFmtId="0" fontId="68" fillId="9" borderId="20" xfId="2" applyFont="1" applyFill="1" applyBorder="1" applyAlignment="1">
      <alignment horizontal="left" vertical="center" wrapText="1"/>
    </xf>
    <xf numFmtId="0" fontId="68" fillId="9" borderId="19" xfId="2" applyFont="1" applyFill="1" applyBorder="1" applyAlignment="1">
      <alignment horizontal="left" vertical="center" wrapText="1"/>
    </xf>
    <xf numFmtId="0" fontId="68" fillId="9" borderId="0" xfId="2" applyFont="1" applyFill="1" applyAlignment="1">
      <alignment horizontal="left" vertical="center" wrapText="1"/>
    </xf>
    <xf numFmtId="0" fontId="68" fillId="0" borderId="1" xfId="2" applyFont="1" applyBorder="1" applyAlignment="1">
      <alignment horizontal="left" vertical="center" wrapText="1"/>
    </xf>
    <xf numFmtId="0" fontId="9" fillId="0" borderId="6" xfId="2" applyFont="1" applyBorder="1" applyAlignment="1">
      <alignment horizontal="center" vertical="center" wrapText="1"/>
    </xf>
    <xf numFmtId="0" fontId="9" fillId="0" borderId="4" xfId="2" applyFont="1" applyBorder="1" applyAlignment="1">
      <alignment horizontal="center" vertical="center" wrapText="1"/>
    </xf>
    <xf numFmtId="0" fontId="9" fillId="0" borderId="5" xfId="2" applyFont="1" applyBorder="1" applyAlignment="1">
      <alignment horizontal="center" vertical="center" wrapText="1"/>
    </xf>
    <xf numFmtId="0" fontId="63" fillId="0" borderId="4" xfId="5" applyFont="1" applyBorder="1" applyAlignment="1">
      <alignment horizontal="center" vertical="center" wrapText="1"/>
    </xf>
    <xf numFmtId="0" fontId="63" fillId="0" borderId="5" xfId="5" applyFont="1" applyBorder="1" applyAlignment="1">
      <alignment horizontal="center" vertical="center" wrapText="1"/>
    </xf>
    <xf numFmtId="0" fontId="63" fillId="0" borderId="6" xfId="5" applyFont="1" applyBorder="1" applyAlignment="1">
      <alignment horizontal="center" vertical="center" wrapText="1"/>
    </xf>
    <xf numFmtId="0" fontId="63" fillId="0" borderId="1" xfId="5" applyFont="1" applyBorder="1" applyAlignment="1">
      <alignment horizontal="center"/>
    </xf>
    <xf numFmtId="0" fontId="63" fillId="0" borderId="1" xfId="5" applyFont="1" applyBorder="1" applyAlignment="1">
      <alignment horizontal="center" vertical="center" wrapText="1"/>
    </xf>
    <xf numFmtId="0" fontId="63" fillId="0" borderId="1" xfId="5" applyFont="1" applyBorder="1" applyAlignment="1">
      <alignment horizontal="center" vertical="center"/>
    </xf>
    <xf numFmtId="0" fontId="63" fillId="0" borderId="0" xfId="5" applyFont="1" applyAlignment="1">
      <alignment horizontal="center"/>
    </xf>
    <xf numFmtId="0" fontId="63" fillId="0" borderId="12" xfId="5" applyFont="1" applyBorder="1" applyAlignment="1">
      <alignment horizontal="center" vertical="center" wrapText="1"/>
    </xf>
    <xf numFmtId="0" fontId="63" fillId="0" borderId="17" xfId="5" applyFont="1" applyBorder="1" applyAlignment="1">
      <alignment horizontal="center" vertical="center" wrapText="1"/>
    </xf>
    <xf numFmtId="0" fontId="63" fillId="0" borderId="10" xfId="5" applyFont="1" applyBorder="1" applyAlignment="1">
      <alignment horizontal="center" vertical="center" wrapText="1"/>
    </xf>
    <xf numFmtId="0" fontId="63" fillId="0" borderId="4" xfId="5" applyFont="1" applyBorder="1" applyAlignment="1">
      <alignment horizontal="center" vertical="center"/>
    </xf>
    <xf numFmtId="0" fontId="63" fillId="0" borderId="5" xfId="5" applyFont="1" applyBorder="1" applyAlignment="1">
      <alignment horizontal="center" vertical="center"/>
    </xf>
    <xf numFmtId="0" fontId="63" fillId="0" borderId="6" xfId="5" applyFont="1" applyBorder="1" applyAlignment="1">
      <alignment horizontal="center" vertical="center"/>
    </xf>
    <xf numFmtId="0" fontId="62" fillId="0" borderId="1" xfId="2" applyFont="1" applyBorder="1" applyAlignment="1">
      <alignment horizontal="center" vertical="center"/>
    </xf>
    <xf numFmtId="0" fontId="62" fillId="0" borderId="1" xfId="2" applyFont="1" applyBorder="1" applyAlignment="1">
      <alignment horizontal="center" vertical="center" wrapText="1"/>
    </xf>
    <xf numFmtId="0" fontId="62" fillId="0" borderId="7" xfId="5" applyFont="1" applyBorder="1" applyAlignment="1">
      <alignment horizontal="center" vertical="center"/>
    </xf>
    <xf numFmtId="0" fontId="62" fillId="0" borderId="3" xfId="5" applyFont="1" applyBorder="1" applyAlignment="1">
      <alignment horizontal="center" vertical="center"/>
    </xf>
    <xf numFmtId="0" fontId="62" fillId="0" borderId="2" xfId="5" applyFont="1" applyBorder="1" applyAlignment="1">
      <alignment horizontal="center" vertical="center"/>
    </xf>
    <xf numFmtId="0" fontId="63" fillId="0" borderId="1" xfId="2" applyFont="1" applyBorder="1" applyAlignment="1">
      <alignment horizontal="center" vertical="center"/>
    </xf>
    <xf numFmtId="0" fontId="9" fillId="0" borderId="1" xfId="2" applyFont="1" applyBorder="1" applyAlignment="1">
      <alignment horizontal="center" vertical="center"/>
    </xf>
    <xf numFmtId="182" fontId="9" fillId="0" borderId="2" xfId="5" applyNumberFormat="1" applyFont="1" applyBorder="1" applyAlignment="1">
      <alignment horizontal="center" vertical="center"/>
    </xf>
    <xf numFmtId="182" fontId="9" fillId="0" borderId="7" xfId="5" applyNumberFormat="1" applyFont="1" applyBorder="1" applyAlignment="1">
      <alignment horizontal="center" vertical="center"/>
    </xf>
    <xf numFmtId="182" fontId="9" fillId="0" borderId="3" xfId="5" applyNumberFormat="1" applyFont="1" applyBorder="1" applyAlignment="1">
      <alignment horizontal="center" vertical="center"/>
    </xf>
    <xf numFmtId="0" fontId="34" fillId="0" borderId="1" xfId="5" applyFont="1" applyBorder="1" applyAlignment="1">
      <alignment horizontal="center"/>
    </xf>
    <xf numFmtId="0" fontId="9" fillId="0" borderId="2" xfId="2" applyFont="1" applyBorder="1" applyAlignment="1">
      <alignment horizontal="center" vertical="center" wrapText="1"/>
    </xf>
    <xf numFmtId="0" fontId="9" fillId="0" borderId="3" xfId="2" applyFont="1" applyBorder="1" applyAlignment="1">
      <alignment horizontal="center" vertical="center" wrapText="1"/>
    </xf>
    <xf numFmtId="0" fontId="9" fillId="0" borderId="4" xfId="2" applyFont="1" applyBorder="1" applyAlignment="1">
      <alignment horizontal="center" vertical="top" wrapText="1"/>
    </xf>
    <xf numFmtId="0" fontId="9" fillId="0" borderId="5" xfId="2" applyFont="1" applyBorder="1" applyAlignment="1">
      <alignment horizontal="center" vertical="top" wrapText="1"/>
    </xf>
    <xf numFmtId="0" fontId="9" fillId="0" borderId="6" xfId="2" applyFont="1" applyBorder="1" applyAlignment="1">
      <alignment horizontal="center" vertical="top" wrapText="1"/>
    </xf>
    <xf numFmtId="0" fontId="9" fillId="0" borderId="1" xfId="2" applyFont="1" applyBorder="1"/>
    <xf numFmtId="0" fontId="9" fillId="0" borderId="1" xfId="2" applyFont="1" applyBorder="1" applyAlignment="1">
      <alignment vertical="top" wrapText="1"/>
    </xf>
    <xf numFmtId="0" fontId="9" fillId="0" borderId="1" xfId="2" applyFont="1" applyBorder="1" applyAlignment="1">
      <alignment horizontal="left"/>
    </xf>
    <xf numFmtId="0" fontId="9" fillId="0" borderId="1" xfId="2" applyFont="1" applyBorder="1" applyAlignment="1">
      <alignment horizontal="center" vertical="top" wrapText="1"/>
    </xf>
    <xf numFmtId="0" fontId="9" fillId="0" borderId="4" xfId="2" applyFont="1" applyBorder="1" applyAlignment="1">
      <alignment horizontal="left"/>
    </xf>
    <xf numFmtId="0" fontId="9" fillId="0" borderId="6" xfId="2" applyFont="1" applyBorder="1" applyAlignment="1">
      <alignment horizontal="left"/>
    </xf>
    <xf numFmtId="0" fontId="9" fillId="0" borderId="1" xfId="2" applyFont="1" applyBorder="1" applyAlignment="1">
      <alignment horizontal="center" wrapText="1"/>
    </xf>
    <xf numFmtId="0" fontId="9" fillId="0" borderId="4" xfId="2" applyFont="1" applyBorder="1" applyAlignment="1">
      <alignment horizontal="center" wrapText="1"/>
    </xf>
    <xf numFmtId="0" fontId="9" fillId="0" borderId="5" xfId="2" applyFont="1" applyBorder="1" applyAlignment="1">
      <alignment horizontal="center" wrapText="1"/>
    </xf>
    <xf numFmtId="0" fontId="9" fillId="0" borderId="6" xfId="2" applyFont="1" applyBorder="1" applyAlignment="1">
      <alignment horizontal="center" wrapText="1"/>
    </xf>
    <xf numFmtId="0" fontId="9" fillId="0" borderId="4" xfId="2" applyFont="1" applyBorder="1" applyAlignment="1">
      <alignment horizontal="left" vertical="top" wrapText="1"/>
    </xf>
    <xf numFmtId="0" fontId="9" fillId="0" borderId="5" xfId="2" applyFont="1" applyBorder="1" applyAlignment="1">
      <alignment horizontal="left" vertical="top" wrapText="1"/>
    </xf>
    <xf numFmtId="0" fontId="9" fillId="0" borderId="6" xfId="2" applyFont="1" applyBorder="1" applyAlignment="1">
      <alignment horizontal="left" vertical="top" wrapText="1"/>
    </xf>
    <xf numFmtId="0" fontId="9" fillId="0" borderId="1" xfId="2" applyFont="1" applyBorder="1" applyAlignment="1">
      <alignment horizontal="center"/>
    </xf>
    <xf numFmtId="0" fontId="9" fillId="16" borderId="4" xfId="2" applyFont="1" applyFill="1" applyBorder="1" applyAlignment="1">
      <alignment horizontal="center" wrapText="1"/>
    </xf>
    <xf numFmtId="0" fontId="9" fillId="16" borderId="6" xfId="2" applyFont="1" applyFill="1" applyBorder="1" applyAlignment="1">
      <alignment horizontal="center" wrapText="1"/>
    </xf>
    <xf numFmtId="0" fontId="9" fillId="16" borderId="2" xfId="2" applyFont="1" applyFill="1" applyBorder="1" applyAlignment="1">
      <alignment horizontal="center"/>
    </xf>
    <xf numFmtId="0" fontId="9" fillId="16" borderId="7" xfId="2" applyFont="1" applyFill="1" applyBorder="1" applyAlignment="1">
      <alignment horizontal="center"/>
    </xf>
    <xf numFmtId="0" fontId="9" fillId="16" borderId="3" xfId="2" applyFont="1" applyFill="1" applyBorder="1" applyAlignment="1">
      <alignment horizontal="center"/>
    </xf>
    <xf numFmtId="0" fontId="9" fillId="16" borderId="2" xfId="2" applyFont="1" applyFill="1" applyBorder="1" applyAlignment="1">
      <alignment horizontal="center" wrapText="1"/>
    </xf>
    <xf numFmtId="0" fontId="9" fillId="16" borderId="7" xfId="2" applyFont="1" applyFill="1" applyBorder="1" applyAlignment="1">
      <alignment horizontal="center" wrapText="1"/>
    </xf>
    <xf numFmtId="0" fontId="9" fillId="0" borderId="4" xfId="2" applyFont="1" applyBorder="1" applyAlignment="1">
      <alignment horizontal="center" vertical="center"/>
    </xf>
    <xf numFmtId="0" fontId="9" fillId="0" borderId="6" xfId="2" applyFont="1" applyBorder="1" applyAlignment="1">
      <alignment horizontal="center" vertical="center"/>
    </xf>
    <xf numFmtId="0" fontId="9" fillId="0" borderId="2" xfId="2" applyFont="1" applyBorder="1" applyAlignment="1">
      <alignment horizontal="center"/>
    </xf>
    <xf numFmtId="0" fontId="46" fillId="0" borderId="4" xfId="2" applyFont="1" applyBorder="1" applyAlignment="1">
      <alignment horizontal="center" vertical="center" wrapText="1"/>
    </xf>
    <xf numFmtId="0" fontId="46" fillId="0" borderId="5" xfId="2" applyFont="1" applyBorder="1" applyAlignment="1">
      <alignment horizontal="center" vertical="center" wrapText="1"/>
    </xf>
    <xf numFmtId="0" fontId="46" fillId="0" borderId="6" xfId="2" applyFont="1" applyBorder="1" applyAlignment="1">
      <alignment horizontal="center" vertical="center" wrapText="1"/>
    </xf>
    <xf numFmtId="0" fontId="46" fillId="0" borderId="1" xfId="2" applyFont="1" applyBorder="1" applyAlignment="1">
      <alignment horizontal="center" vertical="center" wrapText="1"/>
    </xf>
    <xf numFmtId="0" fontId="13" fillId="0" borderId="1" xfId="0" applyFont="1" applyBorder="1" applyAlignment="1">
      <alignment horizontal="left" vertical="center" wrapText="1"/>
    </xf>
    <xf numFmtId="0" fontId="17" fillId="0" borderId="1" xfId="0" applyFont="1" applyBorder="1" applyAlignment="1">
      <alignment horizontal="left" vertical="center" wrapText="1"/>
    </xf>
    <xf numFmtId="0" fontId="13" fillId="0" borderId="1" xfId="0" applyFont="1" applyBorder="1" applyAlignment="1">
      <alignment horizontal="left" vertical="center"/>
    </xf>
    <xf numFmtId="0" fontId="17" fillId="0" borderId="1" xfId="0" applyFont="1" applyBorder="1" applyAlignment="1">
      <alignment horizontal="left" vertical="center"/>
    </xf>
    <xf numFmtId="0" fontId="73" fillId="0" borderId="1" xfId="5" applyFont="1" applyBorder="1" applyAlignment="1">
      <alignment horizontal="left" vertical="center" wrapText="1"/>
    </xf>
    <xf numFmtId="0" fontId="82" fillId="0" borderId="1" xfId="5" applyFont="1" applyBorder="1" applyAlignment="1">
      <alignment horizontal="left" vertical="center" wrapText="1"/>
    </xf>
    <xf numFmtId="0" fontId="73" fillId="0" borderId="4" xfId="5" applyFont="1" applyBorder="1" applyAlignment="1">
      <alignment horizontal="left" vertical="center" wrapText="1"/>
    </xf>
    <xf numFmtId="0" fontId="73" fillId="0" borderId="6" xfId="5" applyFont="1" applyBorder="1" applyAlignment="1">
      <alignment horizontal="left" vertical="center" wrapText="1"/>
    </xf>
    <xf numFmtId="0" fontId="73" fillId="0" borderId="5" xfId="5" applyFont="1" applyBorder="1" applyAlignment="1">
      <alignment horizontal="left" vertical="center" wrapText="1"/>
    </xf>
    <xf numFmtId="10" fontId="73" fillId="0" borderId="1" xfId="5" applyNumberFormat="1" applyFont="1" applyBorder="1" applyAlignment="1">
      <alignment horizontal="left" vertical="center" wrapText="1"/>
    </xf>
    <xf numFmtId="0" fontId="73" fillId="0" borderId="1" xfId="5" applyFont="1" applyBorder="1" applyAlignment="1">
      <alignment horizontal="left" vertical="center"/>
    </xf>
    <xf numFmtId="0" fontId="82" fillId="0" borderId="2" xfId="5" applyFont="1" applyBorder="1" applyAlignment="1">
      <alignment horizontal="left" vertical="center" wrapText="1"/>
    </xf>
    <xf numFmtId="0" fontId="82" fillId="0" borderId="7" xfId="5" applyFont="1" applyBorder="1" applyAlignment="1">
      <alignment horizontal="left" vertical="center" wrapText="1"/>
    </xf>
    <xf numFmtId="0" fontId="82" fillId="0" borderId="3" xfId="5" applyFont="1" applyBorder="1" applyAlignment="1">
      <alignment horizontal="left" vertical="center" wrapText="1"/>
    </xf>
    <xf numFmtId="9" fontId="73" fillId="0" borderId="1" xfId="5" applyNumberFormat="1" applyFont="1" applyBorder="1" applyAlignment="1">
      <alignment horizontal="left" vertical="center" wrapText="1"/>
    </xf>
    <xf numFmtId="0" fontId="84" fillId="0" borderId="1" xfId="5" applyFont="1" applyBorder="1" applyAlignment="1">
      <alignment horizontal="left" vertical="center" wrapText="1"/>
    </xf>
    <xf numFmtId="0" fontId="82" fillId="0" borderId="4" xfId="5" applyFont="1" applyBorder="1" applyAlignment="1">
      <alignment horizontal="left" vertical="center" wrapText="1"/>
    </xf>
    <xf numFmtId="0" fontId="82" fillId="0" borderId="6" xfId="5" applyFont="1" applyBorder="1" applyAlignment="1">
      <alignment horizontal="left" vertical="center" wrapText="1"/>
    </xf>
    <xf numFmtId="0" fontId="73" fillId="0" borderId="11" xfId="5" applyFont="1" applyBorder="1" applyAlignment="1">
      <alignment horizontal="left" vertical="center"/>
    </xf>
    <xf numFmtId="0" fontId="73" fillId="0" borderId="12" xfId="5" applyFont="1" applyBorder="1" applyAlignment="1">
      <alignment horizontal="left" vertical="center"/>
    </xf>
    <xf numFmtId="0" fontId="73" fillId="0" borderId="8" xfId="5" applyFont="1" applyBorder="1" applyAlignment="1">
      <alignment horizontal="left" vertical="center"/>
    </xf>
    <xf numFmtId="0" fontId="73" fillId="0" borderId="10" xfId="5" applyFont="1" applyBorder="1" applyAlignment="1">
      <alignment horizontal="left" vertical="center"/>
    </xf>
    <xf numFmtId="0" fontId="84" fillId="0" borderId="1" xfId="5" applyFont="1" applyBorder="1" applyAlignment="1">
      <alignment horizontal="left" vertical="center"/>
    </xf>
    <xf numFmtId="10" fontId="73" fillId="0" borderId="1" xfId="5" applyNumberFormat="1" applyFont="1" applyBorder="1" applyAlignment="1">
      <alignment horizontal="left" vertical="center"/>
    </xf>
    <xf numFmtId="49" fontId="82" fillId="0" borderId="4" xfId="5" applyNumberFormat="1" applyFont="1" applyBorder="1" applyAlignment="1">
      <alignment horizontal="left" vertical="center" wrapText="1"/>
    </xf>
    <xf numFmtId="49" fontId="73" fillId="0" borderId="5" xfId="5" applyNumberFormat="1" applyFont="1" applyBorder="1" applyAlignment="1">
      <alignment horizontal="left" vertical="center" wrapText="1"/>
    </xf>
    <xf numFmtId="0" fontId="77" fillId="29" borderId="5" xfId="5" applyFont="1" applyFill="1" applyBorder="1" applyAlignment="1">
      <alignment horizontal="left" vertical="center" wrapText="1"/>
    </xf>
    <xf numFmtId="0" fontId="77" fillId="29" borderId="6" xfId="5" applyFont="1" applyFill="1" applyBorder="1" applyAlignment="1">
      <alignment horizontal="left" vertical="center" wrapText="1"/>
    </xf>
    <xf numFmtId="0" fontId="77" fillId="29" borderId="1" xfId="5" applyFont="1" applyFill="1" applyBorder="1" applyAlignment="1">
      <alignment horizontal="left" vertical="center"/>
    </xf>
    <xf numFmtId="0" fontId="96" fillId="0" borderId="2" xfId="5" applyFont="1" applyBorder="1" applyAlignment="1">
      <alignment horizontal="left" vertical="center" wrapText="1"/>
    </xf>
    <xf numFmtId="0" fontId="96" fillId="0" borderId="7" xfId="5" applyFont="1" applyBorder="1" applyAlignment="1">
      <alignment horizontal="left" vertical="center" wrapText="1"/>
    </xf>
    <xf numFmtId="0" fontId="96" fillId="0" borderId="3" xfId="5" applyFont="1" applyBorder="1" applyAlignment="1">
      <alignment horizontal="left" vertical="center" wrapText="1"/>
    </xf>
    <xf numFmtId="0" fontId="77" fillId="0" borderId="4" xfId="5" applyFont="1" applyBorder="1" applyAlignment="1">
      <alignment horizontal="left" vertical="center" wrapText="1"/>
    </xf>
    <xf numFmtId="0" fontId="77" fillId="0" borderId="5" xfId="5" applyFont="1" applyBorder="1" applyAlignment="1">
      <alignment horizontal="left" vertical="center" wrapText="1"/>
    </xf>
    <xf numFmtId="0" fontId="77" fillId="0" borderId="6" xfId="5" applyFont="1" applyBorder="1" applyAlignment="1">
      <alignment horizontal="left" vertical="center" wrapText="1"/>
    </xf>
    <xf numFmtId="0" fontId="77" fillId="0" borderId="1" xfId="5" applyFont="1" applyBorder="1" applyAlignment="1">
      <alignment horizontal="left" vertical="center"/>
    </xf>
    <xf numFmtId="49" fontId="82" fillId="0" borderId="1" xfId="5" applyNumberFormat="1" applyFont="1" applyBorder="1" applyAlignment="1">
      <alignment horizontal="left" vertical="center" wrapText="1"/>
    </xf>
    <xf numFmtId="49" fontId="73" fillId="0" borderId="1" xfId="5" applyNumberFormat="1" applyFont="1" applyBorder="1" applyAlignment="1">
      <alignment horizontal="left" vertical="center" wrapText="1"/>
    </xf>
    <xf numFmtId="49" fontId="73" fillId="0" borderId="6" xfId="5" applyNumberFormat="1" applyFont="1" applyBorder="1" applyAlignment="1">
      <alignment horizontal="left" vertical="center" wrapText="1"/>
    </xf>
    <xf numFmtId="9" fontId="77" fillId="0" borderId="1" xfId="5" applyNumberFormat="1" applyFont="1" applyBorder="1" applyAlignment="1">
      <alignment horizontal="left" vertical="center"/>
    </xf>
    <xf numFmtId="0" fontId="6" fillId="0" borderId="4" xfId="2" applyFont="1" applyBorder="1" applyAlignment="1">
      <alignment horizontal="center" vertical="center" wrapText="1"/>
    </xf>
    <xf numFmtId="0" fontId="6" fillId="0" borderId="5" xfId="2" applyFont="1" applyBorder="1" applyAlignment="1">
      <alignment horizontal="center" vertical="center" wrapText="1"/>
    </xf>
    <xf numFmtId="0" fontId="6" fillId="0" borderId="6" xfId="2" applyFont="1" applyBorder="1" applyAlignment="1">
      <alignment horizontal="center" vertical="center" wrapText="1"/>
    </xf>
    <xf numFmtId="0" fontId="6" fillId="0" borderId="11" xfId="2" applyFont="1" applyBorder="1" applyAlignment="1">
      <alignment horizontal="center" vertical="center"/>
    </xf>
    <xf numFmtId="0" fontId="6" fillId="0" borderId="12" xfId="2" applyFont="1" applyBorder="1" applyAlignment="1">
      <alignment horizontal="center" vertical="center"/>
    </xf>
    <xf numFmtId="0" fontId="6" fillId="0" borderId="8" xfId="2" applyFont="1" applyBorder="1" applyAlignment="1">
      <alignment horizontal="center" vertical="center"/>
    </xf>
    <xf numFmtId="0" fontId="6" fillId="0" borderId="10" xfId="2" applyFont="1" applyBorder="1" applyAlignment="1">
      <alignment horizontal="center" vertical="center"/>
    </xf>
    <xf numFmtId="0" fontId="64" fillId="0" borderId="2" xfId="2" applyFont="1" applyBorder="1" applyAlignment="1">
      <alignment horizontal="center" vertical="center"/>
    </xf>
    <xf numFmtId="0" fontId="64" fillId="0" borderId="7" xfId="2" applyFont="1" applyBorder="1" applyAlignment="1">
      <alignment horizontal="center" vertical="center"/>
    </xf>
    <xf numFmtId="0" fontId="64" fillId="0" borderId="3" xfId="2" applyFont="1" applyBorder="1" applyAlignment="1">
      <alignment horizontal="center" vertical="center"/>
    </xf>
    <xf numFmtId="0" fontId="64" fillId="0" borderId="1" xfId="2" applyFont="1" applyBorder="1" applyAlignment="1">
      <alignment horizontal="center" vertical="center"/>
    </xf>
    <xf numFmtId="0" fontId="6" fillId="0" borderId="1" xfId="2" applyFont="1" applyBorder="1" applyAlignment="1">
      <alignment horizontal="center" vertical="center"/>
    </xf>
    <xf numFmtId="0" fontId="6" fillId="0" borderId="1" xfId="2" applyFont="1" applyBorder="1" applyAlignment="1">
      <alignment horizontal="center" vertical="center" wrapText="1"/>
    </xf>
    <xf numFmtId="0" fontId="64" fillId="0" borderId="1" xfId="2" applyFont="1" applyBorder="1" applyAlignment="1">
      <alignment horizontal="center" vertical="center" wrapText="1"/>
    </xf>
  </cellXfs>
  <cellStyles count="18">
    <cellStyle name="百分比" xfId="1" builtinId="5"/>
    <cellStyle name="百分比 2" xfId="3" xr:uid="{FF49D263-DE84-4A9C-9440-9ACE3B5340AC}"/>
    <cellStyle name="百分比 3" xfId="11" xr:uid="{1A23F3A8-A2FB-4061-99E9-F3EC6A4AF886}"/>
    <cellStyle name="百分比 4" xfId="17" xr:uid="{F4AE9BCB-9066-4891-A2FB-B2A8691822CB}"/>
    <cellStyle name="差 2" xfId="6" xr:uid="{A7F4ABD8-015C-445B-A7C4-5B107488A1B0}"/>
    <cellStyle name="常规" xfId="0" builtinId="0"/>
    <cellStyle name="常规 2" xfId="2" xr:uid="{5A6AE22C-20FE-49A5-8C60-D17C072BAEDA}"/>
    <cellStyle name="常规 2 2" xfId="9" xr:uid="{036882D5-6F31-4BF2-B2D2-00E98A790697}"/>
    <cellStyle name="常规 2 2 2" xfId="16" xr:uid="{44272B6E-FC64-4D17-AF43-D65D8015C45D}"/>
    <cellStyle name="常规 2 2 3" xfId="15" xr:uid="{68F1699B-102D-4D58-AEE1-3B0D9512E6A1}"/>
    <cellStyle name="常规 2 3" xfId="13" xr:uid="{BC953A89-4328-4081-826B-877C91DB8D70}"/>
    <cellStyle name="常规 3" xfId="4" xr:uid="{53296DDC-B9AE-4D96-BDB6-13284492A2D8}"/>
    <cellStyle name="常规 4" xfId="7" xr:uid="{1AAE9B9B-BD6F-4AAB-8DB0-E3AE22E35724}"/>
    <cellStyle name="常规 5" xfId="5" xr:uid="{2438AB63-7B68-48EA-8BB0-6D5ED55A359F}"/>
    <cellStyle name="常规 7" xfId="8" xr:uid="{37A79C8C-01A8-41EE-91EA-230B8BBE8CA0}"/>
    <cellStyle name="常规 7 2" xfId="14" xr:uid="{2F34A8DA-7425-4D0F-A273-92FCEB45CDCA}"/>
    <cellStyle name="常规 9" xfId="10" xr:uid="{83E6CB23-17FC-40AC-826C-638D3EA5323E}"/>
    <cellStyle name="超链接 2" xfId="12" xr:uid="{9988E635-D2FB-4CC6-9681-5A1171458FB1}"/>
  </cellStyles>
  <dxfs count="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18" Type="http://schemas.openxmlformats.org/officeDocument/2006/relationships/image" Target="../media/image21.jpeg"/><Relationship Id="rId3" Type="http://schemas.openxmlformats.org/officeDocument/2006/relationships/image" Target="../media/image6.jpeg"/><Relationship Id="rId21" Type="http://schemas.openxmlformats.org/officeDocument/2006/relationships/image" Target="../media/image24.jpeg"/><Relationship Id="rId7" Type="http://schemas.openxmlformats.org/officeDocument/2006/relationships/image" Target="../media/image10.jpeg"/><Relationship Id="rId12" Type="http://schemas.openxmlformats.org/officeDocument/2006/relationships/image" Target="../media/image15.jpeg"/><Relationship Id="rId17" Type="http://schemas.openxmlformats.org/officeDocument/2006/relationships/image" Target="../media/image20.jpeg"/><Relationship Id="rId2" Type="http://schemas.openxmlformats.org/officeDocument/2006/relationships/image" Target="../media/image5.jpeg"/><Relationship Id="rId16" Type="http://schemas.openxmlformats.org/officeDocument/2006/relationships/image" Target="../media/image19.jpeg"/><Relationship Id="rId20" Type="http://schemas.openxmlformats.org/officeDocument/2006/relationships/image" Target="../media/image23.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5" Type="http://schemas.openxmlformats.org/officeDocument/2006/relationships/image" Target="../media/image8.jpeg"/><Relationship Id="rId15" Type="http://schemas.openxmlformats.org/officeDocument/2006/relationships/image" Target="../media/image18.jpeg"/><Relationship Id="rId23" Type="http://schemas.openxmlformats.org/officeDocument/2006/relationships/image" Target="../media/image26.jpeg"/><Relationship Id="rId10" Type="http://schemas.openxmlformats.org/officeDocument/2006/relationships/image" Target="../media/image13.jpeg"/><Relationship Id="rId19" Type="http://schemas.openxmlformats.org/officeDocument/2006/relationships/image" Target="../media/image22.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7.jpeg"/><Relationship Id="rId22" Type="http://schemas.openxmlformats.org/officeDocument/2006/relationships/image" Target="../media/image25.jpeg"/></Relationships>
</file>

<file path=xl/drawings/drawing1.xml><?xml version="1.0" encoding="utf-8"?>
<xdr:wsDr xmlns:xdr="http://schemas.openxmlformats.org/drawingml/2006/spreadsheetDrawing" xmlns:a="http://schemas.openxmlformats.org/drawingml/2006/main">
  <xdr:twoCellAnchor editAs="oneCell">
    <xdr:from>
      <xdr:col>13</xdr:col>
      <xdr:colOff>22010</xdr:colOff>
      <xdr:row>2</xdr:row>
      <xdr:rowOff>28575</xdr:rowOff>
    </xdr:from>
    <xdr:to>
      <xdr:col>16</xdr:col>
      <xdr:colOff>15239</xdr:colOff>
      <xdr:row>21</xdr:row>
      <xdr:rowOff>68655</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3610" y="508000"/>
          <a:ext cx="2088729" cy="3678630"/>
        </a:xfrm>
        <a:prstGeom prst="rect">
          <a:avLst/>
        </a:prstGeom>
      </xdr:spPr>
    </xdr:pic>
    <xdr:clientData/>
  </xdr:twoCellAnchor>
  <xdr:twoCellAnchor editAs="oneCell">
    <xdr:from>
      <xdr:col>10</xdr:col>
      <xdr:colOff>9525</xdr:colOff>
      <xdr:row>2</xdr:row>
      <xdr:rowOff>28575</xdr:rowOff>
    </xdr:from>
    <xdr:to>
      <xdr:col>12</xdr:col>
      <xdr:colOff>375285</xdr:colOff>
      <xdr:row>21</xdr:row>
      <xdr:rowOff>83820</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3518" b="10406"/>
        <a:stretch/>
      </xdr:blipFill>
      <xdr:spPr>
        <a:xfrm rot="5400000">
          <a:off x="7029132" y="1276668"/>
          <a:ext cx="3693795" cy="2156460"/>
        </a:xfrm>
        <a:prstGeom prst="rect">
          <a:avLst/>
        </a:prstGeom>
      </xdr:spPr>
    </xdr:pic>
    <xdr:clientData/>
  </xdr:twoCellAnchor>
  <xdr:twoCellAnchor editAs="oneCell">
    <xdr:from>
      <xdr:col>16</xdr:col>
      <xdr:colOff>19050</xdr:colOff>
      <xdr:row>2</xdr:row>
      <xdr:rowOff>36937</xdr:rowOff>
    </xdr:from>
    <xdr:to>
      <xdr:col>22</xdr:col>
      <xdr:colOff>493040</xdr:colOff>
      <xdr:row>21</xdr:row>
      <xdr:rowOff>74295</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376150" y="513187"/>
          <a:ext cx="4779290" cy="36759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27</xdr:row>
      <xdr:rowOff>156482</xdr:rowOff>
    </xdr:from>
    <xdr:to>
      <xdr:col>11</xdr:col>
      <xdr:colOff>90310</xdr:colOff>
      <xdr:row>53</xdr:row>
      <xdr:rowOff>65782</xdr:rowOff>
    </xdr:to>
    <xdr:pic>
      <xdr:nvPicPr>
        <xdr:cNvPr id="2" name="图片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 y="4963432"/>
          <a:ext cx="6453010" cy="4614650"/>
        </a:xfrm>
        <a:prstGeom prst="rect">
          <a:avLst/>
        </a:prstGeom>
      </xdr:spPr>
    </xdr:pic>
    <xdr:clientData/>
  </xdr:twoCellAnchor>
  <xdr:twoCellAnchor editAs="oneCell">
    <xdr:from>
      <xdr:col>11</xdr:col>
      <xdr:colOff>62594</xdr:colOff>
      <xdr:row>27</xdr:row>
      <xdr:rowOff>167367</xdr:rowOff>
    </xdr:from>
    <xdr:to>
      <xdr:col>20</xdr:col>
      <xdr:colOff>136710</xdr:colOff>
      <xdr:row>53</xdr:row>
      <xdr:rowOff>21317</xdr:rowOff>
    </xdr:to>
    <xdr:pic>
      <xdr:nvPicPr>
        <xdr:cNvPr id="3" name="图片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9269" y="4974317"/>
          <a:ext cx="3588841" cy="4559300"/>
        </a:xfrm>
        <a:prstGeom prst="rect">
          <a:avLst/>
        </a:prstGeom>
      </xdr:spPr>
    </xdr:pic>
    <xdr:clientData/>
  </xdr:twoCellAnchor>
  <xdr:twoCellAnchor editAs="oneCell">
    <xdr:from>
      <xdr:col>20</xdr:col>
      <xdr:colOff>76198</xdr:colOff>
      <xdr:row>28</xdr:row>
      <xdr:rowOff>21770</xdr:rowOff>
    </xdr:from>
    <xdr:to>
      <xdr:col>31</xdr:col>
      <xdr:colOff>56696</xdr:colOff>
      <xdr:row>53</xdr:row>
      <xdr:rowOff>65495</xdr:rowOff>
    </xdr:to>
    <xdr:pic>
      <xdr:nvPicPr>
        <xdr:cNvPr id="4" name="图片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32998" y="5012870"/>
          <a:ext cx="4276273" cy="4568100"/>
        </a:xfrm>
        <a:prstGeom prst="rect">
          <a:avLst/>
        </a:prstGeom>
      </xdr:spPr>
    </xdr:pic>
    <xdr:clientData/>
  </xdr:twoCellAnchor>
  <xdr:twoCellAnchor editAs="oneCell">
    <xdr:from>
      <xdr:col>0</xdr:col>
      <xdr:colOff>87133</xdr:colOff>
      <xdr:row>57</xdr:row>
      <xdr:rowOff>21863</xdr:rowOff>
    </xdr:from>
    <xdr:to>
      <xdr:col>2</xdr:col>
      <xdr:colOff>12806</xdr:colOff>
      <xdr:row>71</xdr:row>
      <xdr:rowOff>74688</xdr:rowOff>
    </xdr:to>
    <xdr:pic>
      <xdr:nvPicPr>
        <xdr:cNvPr id="5" name="图片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687643" y="11131264"/>
          <a:ext cx="2586475" cy="1030573"/>
        </a:xfrm>
        <a:prstGeom prst="rect">
          <a:avLst/>
        </a:prstGeom>
      </xdr:spPr>
    </xdr:pic>
    <xdr:clientData/>
  </xdr:twoCellAnchor>
  <xdr:twoCellAnchor editAs="oneCell">
    <xdr:from>
      <xdr:col>4</xdr:col>
      <xdr:colOff>478458</xdr:colOff>
      <xdr:row>57</xdr:row>
      <xdr:rowOff>51947</xdr:rowOff>
    </xdr:from>
    <xdr:to>
      <xdr:col>8</xdr:col>
      <xdr:colOff>40004</xdr:colOff>
      <xdr:row>71</xdr:row>
      <xdr:rowOff>117581</xdr:rowOff>
    </xdr:to>
    <xdr:pic>
      <xdr:nvPicPr>
        <xdr:cNvPr id="6" name="图片 5">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61308" y="10386572"/>
          <a:ext cx="2304746" cy="2599284"/>
        </a:xfrm>
        <a:prstGeom prst="rect">
          <a:avLst/>
        </a:prstGeom>
      </xdr:spPr>
    </xdr:pic>
    <xdr:clientData/>
  </xdr:twoCellAnchor>
  <xdr:twoCellAnchor editAs="oneCell">
    <xdr:from>
      <xdr:col>2</xdr:col>
      <xdr:colOff>17609</xdr:colOff>
      <xdr:row>57</xdr:row>
      <xdr:rowOff>50426</xdr:rowOff>
    </xdr:from>
    <xdr:to>
      <xdr:col>4</xdr:col>
      <xdr:colOff>410921</xdr:colOff>
      <xdr:row>71</xdr:row>
      <xdr:rowOff>82097</xdr:rowOff>
    </xdr:to>
    <xdr:pic>
      <xdr:nvPicPr>
        <xdr:cNvPr id="7" name="图片 6">
          <a:extLst>
            <a:ext uri="{FF2B5EF4-FFF2-40B4-BE49-F238E27FC236}">
              <a16:creationId xmlns:a16="http://schemas.microsoft.com/office/drawing/2014/main" id="{00000000-0008-0000-2100-000007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b="7342"/>
        <a:stretch/>
      </xdr:blipFill>
      <xdr:spPr>
        <a:xfrm>
          <a:off x="1128859" y="10385051"/>
          <a:ext cx="1764912" cy="2565321"/>
        </a:xfrm>
        <a:prstGeom prst="rect">
          <a:avLst/>
        </a:prstGeom>
      </xdr:spPr>
    </xdr:pic>
    <xdr:clientData/>
  </xdr:twoCellAnchor>
  <xdr:twoCellAnchor editAs="oneCell">
    <xdr:from>
      <xdr:col>22</xdr:col>
      <xdr:colOff>91846</xdr:colOff>
      <xdr:row>127</xdr:row>
      <xdr:rowOff>166008</xdr:rowOff>
    </xdr:from>
    <xdr:to>
      <xdr:col>36</xdr:col>
      <xdr:colOff>334009</xdr:colOff>
      <xdr:row>168</xdr:row>
      <xdr:rowOff>158706</xdr:rowOff>
    </xdr:to>
    <xdr:pic>
      <xdr:nvPicPr>
        <xdr:cNvPr id="8" name="图片 7">
          <a:extLst>
            <a:ext uri="{FF2B5EF4-FFF2-40B4-BE49-F238E27FC236}">
              <a16:creationId xmlns:a16="http://schemas.microsoft.com/office/drawing/2014/main" id="{00000000-0008-0000-2100-000008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9834" t="2298" r="5373"/>
        <a:stretch/>
      </xdr:blipFill>
      <xdr:spPr>
        <a:xfrm>
          <a:off x="10836046" y="23391133"/>
          <a:ext cx="5709513" cy="7412673"/>
        </a:xfrm>
        <a:prstGeom prst="rect">
          <a:avLst/>
        </a:prstGeom>
      </xdr:spPr>
    </xdr:pic>
    <xdr:clientData/>
  </xdr:twoCellAnchor>
  <xdr:twoCellAnchor editAs="oneCell">
    <xdr:from>
      <xdr:col>67</xdr:col>
      <xdr:colOff>-1</xdr:colOff>
      <xdr:row>118</xdr:row>
      <xdr:rowOff>47624</xdr:rowOff>
    </xdr:from>
    <xdr:to>
      <xdr:col>74</xdr:col>
      <xdr:colOff>246379</xdr:colOff>
      <xdr:row>148</xdr:row>
      <xdr:rowOff>65087</xdr:rowOff>
    </xdr:to>
    <xdr:pic>
      <xdr:nvPicPr>
        <xdr:cNvPr id="9" name="图片 8">
          <a:extLst>
            <a:ext uri="{FF2B5EF4-FFF2-40B4-BE49-F238E27FC236}">
              <a16:creationId xmlns:a16="http://schemas.microsoft.com/office/drawing/2014/main" id="{00000000-0008-0000-2100-000009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8377" t="11302" r="39199" b="7464"/>
        <a:stretch/>
      </xdr:blipFill>
      <xdr:spPr>
        <a:xfrm>
          <a:off x="28460699" y="21615399"/>
          <a:ext cx="2980055" cy="5446713"/>
        </a:xfrm>
        <a:prstGeom prst="rect">
          <a:avLst/>
        </a:prstGeom>
      </xdr:spPr>
    </xdr:pic>
    <xdr:clientData/>
  </xdr:twoCellAnchor>
  <xdr:twoCellAnchor editAs="oneCell">
    <xdr:from>
      <xdr:col>46</xdr:col>
      <xdr:colOff>277167</xdr:colOff>
      <xdr:row>99</xdr:row>
      <xdr:rowOff>0</xdr:rowOff>
    </xdr:from>
    <xdr:to>
      <xdr:col>50</xdr:col>
      <xdr:colOff>348795</xdr:colOff>
      <xdr:row>120</xdr:row>
      <xdr:rowOff>50021</xdr:rowOff>
    </xdr:to>
    <xdr:pic>
      <xdr:nvPicPr>
        <xdr:cNvPr id="10" name="图片 9">
          <a:extLst>
            <a:ext uri="{FF2B5EF4-FFF2-40B4-BE49-F238E27FC236}">
              <a16:creationId xmlns:a16="http://schemas.microsoft.com/office/drawing/2014/main" id="{00000000-0008-0000-2100-00000A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8705" r="40260"/>
        <a:stretch/>
      </xdr:blipFill>
      <xdr:spPr>
        <a:xfrm>
          <a:off x="20473342" y="18065750"/>
          <a:ext cx="1633728" cy="3850496"/>
        </a:xfrm>
        <a:prstGeom prst="rect">
          <a:avLst/>
        </a:prstGeom>
      </xdr:spPr>
    </xdr:pic>
    <xdr:clientData/>
  </xdr:twoCellAnchor>
  <xdr:twoCellAnchor editAs="oneCell">
    <xdr:from>
      <xdr:col>9</xdr:col>
      <xdr:colOff>159882</xdr:colOff>
      <xdr:row>127</xdr:row>
      <xdr:rowOff>163285</xdr:rowOff>
    </xdr:from>
    <xdr:to>
      <xdr:col>22</xdr:col>
      <xdr:colOff>92659</xdr:colOff>
      <xdr:row>168</xdr:row>
      <xdr:rowOff>158750</xdr:rowOff>
    </xdr:to>
    <xdr:pic>
      <xdr:nvPicPr>
        <xdr:cNvPr id="11" name="图片 10">
          <a:extLst>
            <a:ext uri="{FF2B5EF4-FFF2-40B4-BE49-F238E27FC236}">
              <a16:creationId xmlns:a16="http://schemas.microsoft.com/office/drawing/2014/main" id="{00000000-0008-0000-2100-00000B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30589" t="9631" r="25089"/>
        <a:stretch/>
      </xdr:blipFill>
      <xdr:spPr>
        <a:xfrm>
          <a:off x="5789157" y="23388410"/>
          <a:ext cx="5009602" cy="7415440"/>
        </a:xfrm>
        <a:prstGeom prst="rect">
          <a:avLst/>
        </a:prstGeom>
      </xdr:spPr>
    </xdr:pic>
    <xdr:clientData/>
  </xdr:twoCellAnchor>
  <xdr:twoCellAnchor editAs="oneCell">
    <xdr:from>
      <xdr:col>0</xdr:col>
      <xdr:colOff>0</xdr:colOff>
      <xdr:row>127</xdr:row>
      <xdr:rowOff>157350</xdr:rowOff>
    </xdr:from>
    <xdr:to>
      <xdr:col>9</xdr:col>
      <xdr:colOff>185052</xdr:colOff>
      <xdr:row>168</xdr:row>
      <xdr:rowOff>168928</xdr:rowOff>
    </xdr:to>
    <xdr:pic>
      <xdr:nvPicPr>
        <xdr:cNvPr id="12" name="图片 11">
          <a:extLst>
            <a:ext uri="{FF2B5EF4-FFF2-40B4-BE49-F238E27FC236}">
              <a16:creationId xmlns:a16="http://schemas.microsoft.com/office/drawing/2014/main" id="{00000000-0008-0000-2100-00000C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41735"/>
        <a:stretch/>
      </xdr:blipFill>
      <xdr:spPr>
        <a:xfrm>
          <a:off x="0" y="23382475"/>
          <a:ext cx="5795277" cy="7431553"/>
        </a:xfrm>
        <a:prstGeom prst="rect">
          <a:avLst/>
        </a:prstGeom>
      </xdr:spPr>
    </xdr:pic>
    <xdr:clientData/>
  </xdr:twoCellAnchor>
  <xdr:twoCellAnchor editAs="oneCell">
    <xdr:from>
      <xdr:col>3</xdr:col>
      <xdr:colOff>336667</xdr:colOff>
      <xdr:row>74</xdr:row>
      <xdr:rowOff>119062</xdr:rowOff>
    </xdr:from>
    <xdr:to>
      <xdr:col>6</xdr:col>
      <xdr:colOff>22859</xdr:colOff>
      <xdr:row>94</xdr:row>
      <xdr:rowOff>92157</xdr:rowOff>
    </xdr:to>
    <xdr:pic>
      <xdr:nvPicPr>
        <xdr:cNvPr id="13" name="图片 12">
          <a:extLst>
            <a:ext uri="{FF2B5EF4-FFF2-40B4-BE49-F238E27FC236}">
              <a16:creationId xmlns:a16="http://schemas.microsoft.com/office/drawing/2014/main" id="{00000000-0008-0000-2100-00000D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34350" r="26198"/>
        <a:stretch/>
      </xdr:blipFill>
      <xdr:spPr>
        <a:xfrm>
          <a:off x="2117842" y="13581062"/>
          <a:ext cx="1962667" cy="3592595"/>
        </a:xfrm>
        <a:prstGeom prst="rect">
          <a:avLst/>
        </a:prstGeom>
      </xdr:spPr>
    </xdr:pic>
    <xdr:clientData/>
  </xdr:twoCellAnchor>
  <xdr:twoCellAnchor editAs="oneCell">
    <xdr:from>
      <xdr:col>0</xdr:col>
      <xdr:colOff>57031</xdr:colOff>
      <xdr:row>74</xdr:row>
      <xdr:rowOff>115461</xdr:rowOff>
    </xdr:from>
    <xdr:to>
      <xdr:col>3</xdr:col>
      <xdr:colOff>274866</xdr:colOff>
      <xdr:row>94</xdr:row>
      <xdr:rowOff>110218</xdr:rowOff>
    </xdr:to>
    <xdr:pic>
      <xdr:nvPicPr>
        <xdr:cNvPr id="14" name="图片 13">
          <a:extLst>
            <a:ext uri="{FF2B5EF4-FFF2-40B4-BE49-F238E27FC236}">
              <a16:creationId xmlns:a16="http://schemas.microsoft.com/office/drawing/2014/main" id="{00000000-0008-0000-2100-00000E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5284" r="24332"/>
        <a:stretch/>
      </xdr:blipFill>
      <xdr:spPr>
        <a:xfrm>
          <a:off x="57031" y="13577461"/>
          <a:ext cx="1989485" cy="3614257"/>
        </a:xfrm>
        <a:prstGeom prst="rect">
          <a:avLst/>
        </a:prstGeom>
      </xdr:spPr>
    </xdr:pic>
    <xdr:clientData/>
  </xdr:twoCellAnchor>
  <xdr:twoCellAnchor editAs="oneCell">
    <xdr:from>
      <xdr:col>25</xdr:col>
      <xdr:colOff>34019</xdr:colOff>
      <xdr:row>98</xdr:row>
      <xdr:rowOff>149678</xdr:rowOff>
    </xdr:from>
    <xdr:to>
      <xdr:col>30</xdr:col>
      <xdr:colOff>90358</xdr:colOff>
      <xdr:row>120</xdr:row>
      <xdr:rowOff>59599</xdr:rowOff>
    </xdr:to>
    <xdr:pic>
      <xdr:nvPicPr>
        <xdr:cNvPr id="15" name="图片 14">
          <a:extLst>
            <a:ext uri="{FF2B5EF4-FFF2-40B4-BE49-F238E27FC236}">
              <a16:creationId xmlns:a16="http://schemas.microsoft.com/office/drawing/2014/main" id="{00000000-0008-0000-2100-00000F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40642" t="17731" r="33758" b="13831"/>
        <a:stretch/>
      </xdr:blipFill>
      <xdr:spPr>
        <a:xfrm>
          <a:off x="11959319" y="18031278"/>
          <a:ext cx="2008964" cy="3891371"/>
        </a:xfrm>
        <a:prstGeom prst="rect">
          <a:avLst/>
        </a:prstGeom>
      </xdr:spPr>
    </xdr:pic>
    <xdr:clientData/>
  </xdr:twoCellAnchor>
  <xdr:twoCellAnchor editAs="oneCell">
    <xdr:from>
      <xdr:col>35</xdr:col>
      <xdr:colOff>68036</xdr:colOff>
      <xdr:row>99</xdr:row>
      <xdr:rowOff>40821</xdr:rowOff>
    </xdr:from>
    <xdr:to>
      <xdr:col>40</xdr:col>
      <xdr:colOff>358004</xdr:colOff>
      <xdr:row>120</xdr:row>
      <xdr:rowOff>32657</xdr:rowOff>
    </xdr:to>
    <xdr:pic>
      <xdr:nvPicPr>
        <xdr:cNvPr id="16" name="图片 15">
          <a:extLst>
            <a:ext uri="{FF2B5EF4-FFF2-40B4-BE49-F238E27FC236}">
              <a16:creationId xmlns:a16="http://schemas.microsoft.com/office/drawing/2014/main" id="{00000000-0008-0000-2100-000010000000}"/>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46909" t="18290" r="22128" b="10088"/>
        <a:stretch/>
      </xdr:blipFill>
      <xdr:spPr>
        <a:xfrm>
          <a:off x="15933511" y="18106571"/>
          <a:ext cx="2242593" cy="3792311"/>
        </a:xfrm>
        <a:prstGeom prst="rect">
          <a:avLst/>
        </a:prstGeom>
      </xdr:spPr>
    </xdr:pic>
    <xdr:clientData/>
  </xdr:twoCellAnchor>
  <xdr:twoCellAnchor editAs="oneCell">
    <xdr:from>
      <xdr:col>30</xdr:col>
      <xdr:colOff>112260</xdr:colOff>
      <xdr:row>99</xdr:row>
      <xdr:rowOff>13607</xdr:rowOff>
    </xdr:from>
    <xdr:to>
      <xdr:col>35</xdr:col>
      <xdr:colOff>31206</xdr:colOff>
      <xdr:row>120</xdr:row>
      <xdr:rowOff>101599</xdr:rowOff>
    </xdr:to>
    <xdr:pic>
      <xdr:nvPicPr>
        <xdr:cNvPr id="17" name="图片 16">
          <a:extLst>
            <a:ext uri="{FF2B5EF4-FFF2-40B4-BE49-F238E27FC236}">
              <a16:creationId xmlns:a16="http://schemas.microsoft.com/office/drawing/2014/main" id="{00000000-0008-0000-2100-000011000000}"/>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40952" t="10740" r="31255" b="8726"/>
        <a:stretch/>
      </xdr:blipFill>
      <xdr:spPr>
        <a:xfrm>
          <a:off x="14006060" y="18082532"/>
          <a:ext cx="1871571" cy="3888467"/>
        </a:xfrm>
        <a:prstGeom prst="rect">
          <a:avLst/>
        </a:prstGeom>
      </xdr:spPr>
    </xdr:pic>
    <xdr:clientData/>
  </xdr:twoCellAnchor>
  <xdr:twoCellAnchor editAs="oneCell">
    <xdr:from>
      <xdr:col>41</xdr:col>
      <xdr:colOff>23812</xdr:colOff>
      <xdr:row>99</xdr:row>
      <xdr:rowOff>122463</xdr:rowOff>
    </xdr:from>
    <xdr:to>
      <xdr:col>46</xdr:col>
      <xdr:colOff>207330</xdr:colOff>
      <xdr:row>119</xdr:row>
      <xdr:rowOff>171904</xdr:rowOff>
    </xdr:to>
    <xdr:pic>
      <xdr:nvPicPr>
        <xdr:cNvPr id="18" name="图片 17">
          <a:extLst>
            <a:ext uri="{FF2B5EF4-FFF2-40B4-BE49-F238E27FC236}">
              <a16:creationId xmlns:a16="http://schemas.microsoft.com/office/drawing/2014/main" id="{00000000-0008-0000-2100-000012000000}"/>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33120" t="32232" r="38111"/>
        <a:stretch/>
      </xdr:blipFill>
      <xdr:spPr>
        <a:xfrm>
          <a:off x="18248312" y="18191388"/>
          <a:ext cx="2136143" cy="3668941"/>
        </a:xfrm>
        <a:prstGeom prst="rect">
          <a:avLst/>
        </a:prstGeom>
      </xdr:spPr>
    </xdr:pic>
    <xdr:clientData/>
  </xdr:twoCellAnchor>
  <xdr:twoCellAnchor editAs="oneCell">
    <xdr:from>
      <xdr:col>13</xdr:col>
      <xdr:colOff>141588</xdr:colOff>
      <xdr:row>99</xdr:row>
      <xdr:rowOff>64634</xdr:rowOff>
    </xdr:from>
    <xdr:to>
      <xdr:col>19</xdr:col>
      <xdr:colOff>226977</xdr:colOff>
      <xdr:row>120</xdr:row>
      <xdr:rowOff>156029</xdr:rowOff>
    </xdr:to>
    <xdr:pic>
      <xdr:nvPicPr>
        <xdr:cNvPr id="19" name="图片 18">
          <a:extLst>
            <a:ext uri="{FF2B5EF4-FFF2-40B4-BE49-F238E27FC236}">
              <a16:creationId xmlns:a16="http://schemas.microsoft.com/office/drawing/2014/main" id="{00000000-0008-0000-2100-000013000000}"/>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44078" t="17504" r="24995" b="14389"/>
        <a:stretch/>
      </xdr:blipFill>
      <xdr:spPr>
        <a:xfrm>
          <a:off x="7345663" y="18133559"/>
          <a:ext cx="2428539" cy="3891870"/>
        </a:xfrm>
        <a:prstGeom prst="rect">
          <a:avLst/>
        </a:prstGeom>
      </xdr:spPr>
    </xdr:pic>
    <xdr:clientData/>
  </xdr:twoCellAnchor>
  <xdr:twoCellAnchor editAs="oneCell">
    <xdr:from>
      <xdr:col>19</xdr:col>
      <xdr:colOff>272144</xdr:colOff>
      <xdr:row>98</xdr:row>
      <xdr:rowOff>166686</xdr:rowOff>
    </xdr:from>
    <xdr:to>
      <xdr:col>25</xdr:col>
      <xdr:colOff>29648</xdr:colOff>
      <xdr:row>120</xdr:row>
      <xdr:rowOff>156935</xdr:rowOff>
    </xdr:to>
    <xdr:pic>
      <xdr:nvPicPr>
        <xdr:cNvPr id="20" name="图片 19">
          <a:extLst>
            <a:ext uri="{FF2B5EF4-FFF2-40B4-BE49-F238E27FC236}">
              <a16:creationId xmlns:a16="http://schemas.microsoft.com/office/drawing/2014/main" id="{00000000-0008-0000-2100-000014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45658" t="16228" r="31180" b="22655"/>
        <a:stretch/>
      </xdr:blipFill>
      <xdr:spPr>
        <a:xfrm>
          <a:off x="9838419" y="18051461"/>
          <a:ext cx="2100654" cy="3971699"/>
        </a:xfrm>
        <a:prstGeom prst="rect">
          <a:avLst/>
        </a:prstGeom>
      </xdr:spPr>
    </xdr:pic>
    <xdr:clientData/>
  </xdr:twoCellAnchor>
  <xdr:twoCellAnchor editAs="oneCell">
    <xdr:from>
      <xdr:col>5</xdr:col>
      <xdr:colOff>537483</xdr:colOff>
      <xdr:row>98</xdr:row>
      <xdr:rowOff>108856</xdr:rowOff>
    </xdr:from>
    <xdr:to>
      <xdr:col>9</xdr:col>
      <xdr:colOff>124460</xdr:colOff>
      <xdr:row>121</xdr:row>
      <xdr:rowOff>111304</xdr:rowOff>
    </xdr:to>
    <xdr:pic>
      <xdr:nvPicPr>
        <xdr:cNvPr id="21" name="图片 20">
          <a:extLst>
            <a:ext uri="{FF2B5EF4-FFF2-40B4-BE49-F238E27FC236}">
              <a16:creationId xmlns:a16="http://schemas.microsoft.com/office/drawing/2014/main" id="{00000000-0008-0000-2100-000015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49471" t="10027" r="24959" b="17079"/>
        <a:stretch/>
      </xdr:blipFill>
      <xdr:spPr>
        <a:xfrm>
          <a:off x="3756933" y="17993631"/>
          <a:ext cx="1987277" cy="4164873"/>
        </a:xfrm>
        <a:prstGeom prst="rect">
          <a:avLst/>
        </a:prstGeom>
      </xdr:spPr>
    </xdr:pic>
    <xdr:clientData/>
  </xdr:twoCellAnchor>
  <xdr:twoCellAnchor editAs="oneCell">
    <xdr:from>
      <xdr:col>9</xdr:col>
      <xdr:colOff>163286</xdr:colOff>
      <xdr:row>98</xdr:row>
      <xdr:rowOff>122463</xdr:rowOff>
    </xdr:from>
    <xdr:to>
      <xdr:col>13</xdr:col>
      <xdr:colOff>107517</xdr:colOff>
      <xdr:row>121</xdr:row>
      <xdr:rowOff>52160</xdr:rowOff>
    </xdr:to>
    <xdr:pic>
      <xdr:nvPicPr>
        <xdr:cNvPr id="22" name="图片 21">
          <a:extLst>
            <a:ext uri="{FF2B5EF4-FFF2-40B4-BE49-F238E27FC236}">
              <a16:creationId xmlns:a16="http://schemas.microsoft.com/office/drawing/2014/main" id="{00000000-0008-0000-2100-000016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43068" r="30142"/>
        <a:stretch/>
      </xdr:blipFill>
      <xdr:spPr>
        <a:xfrm>
          <a:off x="5792561" y="18007238"/>
          <a:ext cx="1506331" cy="4092122"/>
        </a:xfrm>
        <a:prstGeom prst="rect">
          <a:avLst/>
        </a:prstGeom>
      </xdr:spPr>
    </xdr:pic>
    <xdr:clientData/>
  </xdr:twoCellAnchor>
  <xdr:twoCellAnchor editAs="oneCell">
    <xdr:from>
      <xdr:col>3</xdr:col>
      <xdr:colOff>28614</xdr:colOff>
      <xdr:row>98</xdr:row>
      <xdr:rowOff>68034</xdr:rowOff>
    </xdr:from>
    <xdr:to>
      <xdr:col>5</xdr:col>
      <xdr:colOff>532310</xdr:colOff>
      <xdr:row>121</xdr:row>
      <xdr:rowOff>137657</xdr:rowOff>
    </xdr:to>
    <xdr:pic>
      <xdr:nvPicPr>
        <xdr:cNvPr id="23" name="图片 22">
          <a:extLst>
            <a:ext uri="{FF2B5EF4-FFF2-40B4-BE49-F238E27FC236}">
              <a16:creationId xmlns:a16="http://schemas.microsoft.com/office/drawing/2014/main" id="{00000000-0008-0000-2100-000017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42030" t="17265" r="31669" b="6975"/>
        <a:stretch/>
      </xdr:blipFill>
      <xdr:spPr>
        <a:xfrm>
          <a:off x="1809789" y="17952809"/>
          <a:ext cx="1941971" cy="4232048"/>
        </a:xfrm>
        <a:prstGeom prst="rect">
          <a:avLst/>
        </a:prstGeom>
      </xdr:spPr>
    </xdr:pic>
    <xdr:clientData/>
  </xdr:twoCellAnchor>
  <xdr:twoCellAnchor editAs="oneCell">
    <xdr:from>
      <xdr:col>0</xdr:col>
      <xdr:colOff>1</xdr:colOff>
      <xdr:row>98</xdr:row>
      <xdr:rowOff>47624</xdr:rowOff>
    </xdr:from>
    <xdr:to>
      <xdr:col>3</xdr:col>
      <xdr:colOff>24449</xdr:colOff>
      <xdr:row>121</xdr:row>
      <xdr:rowOff>131377</xdr:rowOff>
    </xdr:to>
    <xdr:pic>
      <xdr:nvPicPr>
        <xdr:cNvPr id="24" name="图片 23">
          <a:extLst>
            <a:ext uri="{FF2B5EF4-FFF2-40B4-BE49-F238E27FC236}">
              <a16:creationId xmlns:a16="http://schemas.microsoft.com/office/drawing/2014/main" id="{00000000-0008-0000-2100-000018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38919" r="29872"/>
        <a:stretch/>
      </xdr:blipFill>
      <xdr:spPr>
        <a:xfrm>
          <a:off x="1" y="17932399"/>
          <a:ext cx="1796098" cy="424617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金星 马" id="{34F66826-FF8B-448C-9615-F930A1B3735B}" userId="d8aa2f08d0ea14ea" providerId="Windows Live"/>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CKD TREATMENT" connectionId="1" xr16:uid="{5BEE6740-FB1F-400B-B52F-19B20C9C6304}" autoFormatId="16" applyNumberFormats="0" applyBorderFormats="0" applyFontFormats="1" applyPatternFormats="1" applyAlignmentFormats="0" applyWidthHeightFormats="0"/>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27" dT="2024-11-11T01:10:43.16" personId="{34F66826-FF8B-448C-9615-F930A1B3735B}" id="{A1071A83-C216-45CD-B9FC-C929240F0F18}">
    <text>90% of the world's aluminium companies produce alumina using the Bayer process.https://pdf.dfcfw.com/pdf/H3_AP202401171617593365_1.pdf?1705520966000.pdf</text>
  </threadedComment>
  <threadedComment ref="A54" dT="2024-11-11T01:11:16.16" personId="{34F66826-FF8B-448C-9615-F930A1B3735B}" id="{8300F668-FA22-4EF1-A022-29559800E59F}">
    <text>*The lime mud contains more than 80% calcium carbonate, and the CaO listed in the table mainly refers to the content of active calcium oxide.</text>
  </threadedComment>
  <threadedComment ref="A95" dT="2024-11-11T01:12:00.21" personId="{34F66826-FF8B-448C-9615-F930A1B3735B}" id="{D507BA1F-2FFF-493E-AB6C-2D7245E62903}">
    <text>Thinkpad:
Ash contents and ash-forming elements of biomass and their
significance for solid biofuel combustion</text>
  </threadedComment>
</ThreadedComments>
</file>

<file path=xl/worksheets/_rels/sheet1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718C4-7EAC-4916-B38F-B57B47FE1074}">
  <dimension ref="A1:J44"/>
  <sheetViews>
    <sheetView tabSelected="1" workbookViewId="0">
      <selection activeCell="I4" sqref="I4"/>
    </sheetView>
  </sheetViews>
  <sheetFormatPr defaultColWidth="9" defaultRowHeight="14.25" x14ac:dyDescent="0.65"/>
  <cols>
    <col min="1" max="16384" width="9" style="3"/>
  </cols>
  <sheetData>
    <row r="1" spans="1:10" ht="18" x14ac:dyDescent="0.8">
      <c r="A1" s="1" t="s">
        <v>1611</v>
      </c>
      <c r="B1" s="2"/>
    </row>
    <row r="3" spans="1:10" ht="14.5" x14ac:dyDescent="0.7">
      <c r="A3" s="9" t="s">
        <v>1569</v>
      </c>
      <c r="B3" s="5"/>
      <c r="C3" s="5"/>
      <c r="D3" s="5"/>
      <c r="E3" s="5"/>
      <c r="F3" s="5"/>
      <c r="H3" s="5"/>
      <c r="I3" s="5"/>
      <c r="J3" s="5"/>
    </row>
    <row r="4" spans="1:10" ht="14.5" x14ac:dyDescent="0.7">
      <c r="A4" s="9" t="s">
        <v>1570</v>
      </c>
      <c r="B4" s="5"/>
      <c r="C4" s="5"/>
      <c r="D4" s="5"/>
      <c r="E4" s="5"/>
      <c r="F4" s="5"/>
      <c r="H4" s="5"/>
      <c r="I4" s="5"/>
      <c r="J4" s="5"/>
    </row>
    <row r="5" spans="1:10" ht="14.5" x14ac:dyDescent="0.7">
      <c r="A5" s="9" t="s">
        <v>1571</v>
      </c>
      <c r="B5" s="5"/>
      <c r="C5" s="5"/>
      <c r="D5" s="5"/>
      <c r="E5" s="5"/>
      <c r="F5" s="5"/>
      <c r="H5" s="5"/>
      <c r="I5" s="5"/>
      <c r="J5" s="5"/>
    </row>
    <row r="6" spans="1:10" ht="14.5" x14ac:dyDescent="0.7">
      <c r="A6" s="9" t="s">
        <v>1572</v>
      </c>
      <c r="B6" s="5"/>
      <c r="C6" s="5"/>
      <c r="D6" s="5"/>
      <c r="E6" s="5"/>
      <c r="F6" s="5"/>
      <c r="H6" s="5"/>
      <c r="I6" s="5"/>
      <c r="J6" s="5"/>
    </row>
    <row r="7" spans="1:10" ht="14.5" x14ac:dyDescent="0.7">
      <c r="A7" s="9" t="s">
        <v>1573</v>
      </c>
      <c r="B7" s="5"/>
      <c r="C7" s="5"/>
      <c r="D7" s="5"/>
      <c r="E7" s="5"/>
      <c r="F7" s="5"/>
      <c r="H7" s="5"/>
      <c r="I7" s="5"/>
      <c r="J7" s="5"/>
    </row>
    <row r="8" spans="1:10" ht="14.5" x14ac:dyDescent="0.7">
      <c r="A8" s="9" t="s">
        <v>1574</v>
      </c>
      <c r="B8" s="5"/>
      <c r="C8" s="5"/>
      <c r="D8" s="5"/>
      <c r="E8" s="5"/>
      <c r="F8" s="5"/>
      <c r="H8" s="5"/>
      <c r="I8" s="5"/>
      <c r="J8" s="5"/>
    </row>
    <row r="9" spans="1:10" ht="14.5" x14ac:dyDescent="0.7">
      <c r="A9" s="9" t="s">
        <v>1575</v>
      </c>
      <c r="B9" s="5"/>
      <c r="C9" s="5"/>
      <c r="D9" s="5"/>
      <c r="E9" s="5"/>
      <c r="F9" s="5"/>
      <c r="H9" s="5"/>
      <c r="I9" s="5"/>
      <c r="J9" s="5"/>
    </row>
    <row r="10" spans="1:10" ht="14.5" x14ac:dyDescent="0.7">
      <c r="A10" s="9" t="s">
        <v>1576</v>
      </c>
      <c r="B10" s="5"/>
      <c r="C10" s="5"/>
      <c r="D10" s="5"/>
      <c r="E10" s="5"/>
      <c r="F10" s="5"/>
      <c r="H10" s="5"/>
      <c r="I10" s="5"/>
      <c r="J10" s="5"/>
    </row>
    <row r="11" spans="1:10" ht="14.5" x14ac:dyDescent="0.7">
      <c r="A11" s="9" t="s">
        <v>1577</v>
      </c>
      <c r="B11" s="5"/>
      <c r="C11" s="5"/>
      <c r="D11" s="5"/>
      <c r="E11" s="5"/>
      <c r="F11" s="5"/>
      <c r="H11" s="5"/>
      <c r="I11" s="5"/>
      <c r="J11" s="5"/>
    </row>
    <row r="12" spans="1:10" ht="14.5" x14ac:dyDescent="0.7">
      <c r="A12" s="9" t="s">
        <v>1578</v>
      </c>
      <c r="B12" s="5"/>
      <c r="C12" s="5"/>
      <c r="D12" s="5"/>
      <c r="E12" s="5"/>
      <c r="F12" s="5"/>
      <c r="H12" s="5"/>
      <c r="I12" s="5"/>
      <c r="J12" s="5"/>
    </row>
    <row r="13" spans="1:10" ht="14.5" x14ac:dyDescent="0.7">
      <c r="A13" s="9" t="s">
        <v>1579</v>
      </c>
      <c r="B13" s="5"/>
      <c r="C13" s="5"/>
      <c r="D13" s="5"/>
      <c r="E13" s="5"/>
      <c r="F13" s="5"/>
      <c r="H13" s="5"/>
      <c r="I13" s="5"/>
      <c r="J13" s="5"/>
    </row>
    <row r="14" spans="1:10" ht="14.5" x14ac:dyDescent="0.7">
      <c r="A14" s="9" t="s">
        <v>1580</v>
      </c>
      <c r="B14" s="5"/>
      <c r="C14" s="5"/>
      <c r="D14" s="5"/>
      <c r="E14" s="5"/>
      <c r="F14" s="5"/>
      <c r="H14" s="5"/>
      <c r="I14" s="5"/>
      <c r="J14" s="5"/>
    </row>
    <row r="15" spans="1:10" ht="14.5" x14ac:dyDescent="0.7">
      <c r="A15" s="9" t="s">
        <v>1581</v>
      </c>
      <c r="B15" s="5"/>
      <c r="C15" s="5"/>
      <c r="D15" s="5"/>
      <c r="E15" s="5"/>
      <c r="F15" s="5"/>
      <c r="H15" s="5"/>
      <c r="I15" s="5"/>
      <c r="J15" s="5"/>
    </row>
    <row r="16" spans="1:10" ht="14.5" x14ac:dyDescent="0.7">
      <c r="A16" s="9" t="s">
        <v>1582</v>
      </c>
      <c r="B16" s="5"/>
      <c r="C16" s="5"/>
      <c r="D16" s="5"/>
      <c r="E16" s="5"/>
      <c r="F16" s="5"/>
      <c r="H16" s="5"/>
      <c r="I16" s="5"/>
      <c r="J16" s="5"/>
    </row>
    <row r="17" spans="1:10" ht="14.5" x14ac:dyDescent="0.7">
      <c r="A17" s="9" t="s">
        <v>1583</v>
      </c>
      <c r="B17" s="5"/>
      <c r="C17" s="5"/>
      <c r="D17" s="5"/>
      <c r="E17" s="5"/>
      <c r="F17" s="5"/>
      <c r="H17" s="5"/>
      <c r="I17" s="5"/>
      <c r="J17" s="5"/>
    </row>
    <row r="18" spans="1:10" ht="14.5" x14ac:dyDescent="0.7">
      <c r="A18" s="488" t="s">
        <v>1584</v>
      </c>
      <c r="B18" s="5"/>
      <c r="C18" s="5"/>
      <c r="D18" s="5"/>
      <c r="E18" s="5"/>
      <c r="F18" s="5"/>
      <c r="H18" s="5"/>
      <c r="I18" s="5"/>
      <c r="J18" s="5"/>
    </row>
    <row r="19" spans="1:10" ht="14.5" x14ac:dyDescent="0.7">
      <c r="A19" s="9" t="s">
        <v>1585</v>
      </c>
      <c r="B19" s="5"/>
      <c r="C19" s="5"/>
      <c r="D19" s="5"/>
      <c r="E19" s="5"/>
      <c r="F19" s="5"/>
      <c r="H19" s="5"/>
      <c r="I19" s="5"/>
      <c r="J19" s="5"/>
    </row>
    <row r="20" spans="1:10" ht="14.5" x14ac:dyDescent="0.7">
      <c r="A20" s="9" t="s">
        <v>1586</v>
      </c>
      <c r="B20" s="5"/>
      <c r="C20" s="5"/>
      <c r="D20" s="5"/>
      <c r="E20" s="5"/>
      <c r="F20" s="5"/>
      <c r="H20" s="5"/>
      <c r="I20" s="5"/>
      <c r="J20" s="5"/>
    </row>
    <row r="21" spans="1:10" ht="14.5" x14ac:dyDescent="0.7">
      <c r="A21" s="9" t="s">
        <v>1587</v>
      </c>
      <c r="B21" s="5"/>
      <c r="C21" s="5"/>
      <c r="D21" s="5"/>
      <c r="E21" s="5"/>
      <c r="F21" s="5"/>
      <c r="H21" s="5"/>
      <c r="I21" s="5"/>
      <c r="J21" s="5"/>
    </row>
    <row r="22" spans="1:10" ht="14.5" x14ac:dyDescent="0.7">
      <c r="A22" s="9" t="s">
        <v>1588</v>
      </c>
      <c r="B22" s="5"/>
      <c r="C22" s="5"/>
      <c r="D22" s="5"/>
      <c r="E22" s="5"/>
      <c r="F22" s="5"/>
      <c r="H22" s="5"/>
      <c r="I22" s="5"/>
      <c r="J22" s="5"/>
    </row>
    <row r="23" spans="1:10" ht="14.5" x14ac:dyDescent="0.7">
      <c r="A23" s="9" t="s">
        <v>1589</v>
      </c>
      <c r="B23" s="5"/>
      <c r="C23" s="5"/>
      <c r="D23" s="5"/>
      <c r="E23" s="5"/>
      <c r="F23" s="5"/>
      <c r="H23" s="5"/>
      <c r="I23" s="5"/>
      <c r="J23" s="5"/>
    </row>
    <row r="24" spans="1:10" ht="14.5" x14ac:dyDescent="0.7">
      <c r="A24" s="9" t="s">
        <v>1590</v>
      </c>
      <c r="B24" s="5"/>
      <c r="C24" s="5"/>
      <c r="D24" s="5"/>
      <c r="E24" s="5"/>
      <c r="F24" s="5"/>
      <c r="H24" s="5"/>
      <c r="I24" s="5"/>
      <c r="J24" s="5"/>
    </row>
    <row r="25" spans="1:10" ht="14.5" x14ac:dyDescent="0.7">
      <c r="A25" s="9" t="s">
        <v>1591</v>
      </c>
      <c r="B25" s="5"/>
      <c r="C25" s="5"/>
      <c r="D25" s="5"/>
      <c r="E25" s="5"/>
      <c r="F25" s="5"/>
      <c r="H25" s="5"/>
      <c r="I25" s="5"/>
      <c r="J25" s="5"/>
    </row>
    <row r="26" spans="1:10" ht="14.5" x14ac:dyDescent="0.7">
      <c r="A26" s="9" t="s">
        <v>1592</v>
      </c>
      <c r="B26" s="5"/>
      <c r="C26" s="5"/>
      <c r="D26" s="5"/>
      <c r="E26" s="5"/>
      <c r="F26" s="5"/>
      <c r="H26" s="5"/>
      <c r="I26" s="5"/>
      <c r="J26" s="5"/>
    </row>
    <row r="27" spans="1:10" ht="14.5" x14ac:dyDescent="0.7">
      <c r="A27" s="9" t="s">
        <v>1593</v>
      </c>
      <c r="B27" s="5"/>
      <c r="C27" s="5"/>
      <c r="D27" s="5"/>
      <c r="E27" s="5"/>
      <c r="F27" s="5"/>
      <c r="H27" s="5"/>
      <c r="I27" s="5"/>
      <c r="J27" s="5"/>
    </row>
    <row r="28" spans="1:10" ht="14.5" x14ac:dyDescent="0.7">
      <c r="A28" s="9" t="s">
        <v>1594</v>
      </c>
      <c r="B28" s="5"/>
      <c r="C28" s="5"/>
      <c r="D28" s="5"/>
      <c r="E28" s="5"/>
      <c r="F28" s="5"/>
      <c r="H28" s="5"/>
      <c r="I28" s="5"/>
      <c r="J28" s="5"/>
    </row>
    <row r="29" spans="1:10" ht="14.5" x14ac:dyDescent="0.7">
      <c r="A29" s="489" t="s">
        <v>1595</v>
      </c>
      <c r="B29" s="5"/>
      <c r="C29" s="5"/>
      <c r="D29" s="5"/>
      <c r="E29" s="5"/>
      <c r="F29" s="5"/>
      <c r="H29" s="5"/>
      <c r="I29" s="5"/>
      <c r="J29" s="5"/>
    </row>
    <row r="30" spans="1:10" ht="14.5" x14ac:dyDescent="0.7">
      <c r="A30" s="9" t="s">
        <v>1596</v>
      </c>
      <c r="B30" s="5"/>
      <c r="C30" s="5"/>
      <c r="D30" s="5"/>
      <c r="E30" s="5"/>
      <c r="F30" s="5"/>
      <c r="H30" s="5"/>
      <c r="I30" s="5"/>
      <c r="J30" s="5"/>
    </row>
    <row r="31" spans="1:10" ht="16.25" x14ac:dyDescent="0.85">
      <c r="A31" s="9" t="s">
        <v>1597</v>
      </c>
      <c r="B31" s="5"/>
      <c r="C31" s="5"/>
      <c r="D31" s="5"/>
      <c r="E31" s="5"/>
      <c r="F31" s="5"/>
      <c r="H31" s="5"/>
      <c r="I31" s="5"/>
      <c r="J31" s="5"/>
    </row>
    <row r="32" spans="1:10" ht="14.5" x14ac:dyDescent="0.7">
      <c r="A32" s="9" t="s">
        <v>1598</v>
      </c>
      <c r="B32" s="5"/>
      <c r="C32" s="5"/>
      <c r="D32" s="5"/>
      <c r="E32" s="5"/>
      <c r="F32" s="5"/>
      <c r="H32" s="5"/>
      <c r="I32" s="5"/>
      <c r="J32" s="5"/>
    </row>
    <row r="33" spans="1:10" ht="14.5" x14ac:dyDescent="0.7">
      <c r="A33" s="9" t="s">
        <v>1599</v>
      </c>
      <c r="B33" s="5"/>
      <c r="C33" s="5"/>
      <c r="D33" s="5"/>
      <c r="E33" s="5"/>
      <c r="F33" s="5"/>
      <c r="H33" s="5"/>
      <c r="I33" s="5"/>
      <c r="J33" s="5"/>
    </row>
    <row r="34" spans="1:10" ht="16.25" x14ac:dyDescent="0.85">
      <c r="A34" s="9" t="s">
        <v>1600</v>
      </c>
      <c r="B34" s="5"/>
      <c r="C34" s="5"/>
      <c r="D34" s="5"/>
      <c r="E34" s="5"/>
      <c r="F34" s="5"/>
      <c r="H34" s="5"/>
      <c r="I34" s="5"/>
      <c r="J34" s="5"/>
    </row>
    <row r="35" spans="1:10" ht="14.5" x14ac:dyDescent="0.7">
      <c r="A35" s="9" t="s">
        <v>1601</v>
      </c>
      <c r="B35" s="5"/>
      <c r="C35" s="5"/>
      <c r="D35" s="5"/>
      <c r="E35" s="5"/>
      <c r="F35" s="5"/>
      <c r="H35" s="5"/>
      <c r="I35" s="5"/>
      <c r="J35" s="5"/>
    </row>
    <row r="36" spans="1:10" ht="16.25" x14ac:dyDescent="0.85">
      <c r="A36" s="404" t="s">
        <v>1602</v>
      </c>
      <c r="B36" s="5"/>
      <c r="C36" s="5"/>
      <c r="D36" s="5"/>
      <c r="E36" s="5"/>
      <c r="F36" s="5"/>
      <c r="H36" s="5"/>
      <c r="I36" s="5"/>
      <c r="J36" s="5"/>
    </row>
    <row r="37" spans="1:10" ht="16.25" x14ac:dyDescent="0.85">
      <c r="A37" s="15" t="s">
        <v>1603</v>
      </c>
      <c r="B37" s="5"/>
      <c r="C37" s="5"/>
      <c r="D37" s="5"/>
      <c r="E37" s="5"/>
      <c r="F37" s="5"/>
      <c r="H37" s="5"/>
      <c r="I37" s="5"/>
      <c r="J37" s="5"/>
    </row>
    <row r="38" spans="1:10" ht="14.5" x14ac:dyDescent="0.7">
      <c r="A38" s="9" t="s">
        <v>1604</v>
      </c>
      <c r="B38" s="5"/>
      <c r="C38" s="5"/>
      <c r="D38" s="5"/>
      <c r="E38" s="5"/>
      <c r="F38" s="5"/>
      <c r="H38" s="5"/>
      <c r="I38" s="5"/>
      <c r="J38" s="5"/>
    </row>
    <row r="39" spans="1:10" ht="16.25" x14ac:dyDescent="0.85">
      <c r="A39" s="9" t="s">
        <v>1605</v>
      </c>
      <c r="B39" s="5"/>
      <c r="C39" s="5"/>
      <c r="D39" s="5"/>
      <c r="E39" s="5"/>
      <c r="F39" s="5"/>
      <c r="H39" s="5"/>
      <c r="I39" s="5"/>
      <c r="J39" s="5"/>
    </row>
    <row r="40" spans="1:10" ht="16.25" x14ac:dyDescent="0.85">
      <c r="A40" s="9" t="s">
        <v>1606</v>
      </c>
      <c r="B40" s="5"/>
      <c r="C40" s="5"/>
      <c r="D40" s="5"/>
      <c r="E40" s="5"/>
      <c r="F40" s="5"/>
      <c r="H40" s="5"/>
      <c r="I40" s="5"/>
      <c r="J40" s="5"/>
    </row>
    <row r="41" spans="1:10" ht="16.25" x14ac:dyDescent="0.85">
      <c r="A41" s="9" t="s">
        <v>1607</v>
      </c>
      <c r="B41" s="5"/>
      <c r="C41" s="5"/>
      <c r="D41" s="5"/>
      <c r="E41" s="5"/>
      <c r="F41" s="5"/>
      <c r="H41" s="5"/>
      <c r="I41" s="5"/>
      <c r="J41" s="5"/>
    </row>
    <row r="42" spans="1:10" ht="16.25" x14ac:dyDescent="0.85">
      <c r="A42" s="9" t="s">
        <v>1608</v>
      </c>
      <c r="B42" s="5"/>
      <c r="C42" s="5"/>
      <c r="D42" s="5"/>
      <c r="E42" s="5"/>
      <c r="F42" s="5"/>
      <c r="H42" s="5"/>
      <c r="I42" s="5"/>
      <c r="J42" s="5"/>
    </row>
    <row r="43" spans="1:10" ht="16.25" x14ac:dyDescent="0.85">
      <c r="A43" s="9" t="s">
        <v>1609</v>
      </c>
      <c r="B43" s="5"/>
      <c r="C43" s="5"/>
      <c r="D43" s="5"/>
      <c r="E43" s="5"/>
      <c r="F43" s="5"/>
      <c r="H43" s="5"/>
      <c r="I43" s="5"/>
      <c r="J43" s="5"/>
    </row>
    <row r="44" spans="1:10" ht="14.5" x14ac:dyDescent="0.7">
      <c r="A44" s="5"/>
      <c r="B44" s="5"/>
      <c r="C44" s="5"/>
      <c r="D44" s="5"/>
      <c r="E44" s="5"/>
      <c r="F44" s="5"/>
      <c r="H44" s="5"/>
      <c r="I44" s="5"/>
      <c r="J44" s="5"/>
    </row>
  </sheetData>
  <phoneticPr fontId="7" type="noConversion"/>
  <conditionalFormatting sqref="A12:A43">
    <cfRule type="cellIs" dxfId="41" priority="1" operator="lessThan">
      <formula>0</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0F25C-79F1-4843-912B-D3C342BFD6AD}">
  <dimension ref="A1:CO58"/>
  <sheetViews>
    <sheetView topLeftCell="A40" zoomScaleNormal="100" workbookViewId="0"/>
  </sheetViews>
  <sheetFormatPr defaultColWidth="8.6484375" defaultRowHeight="14.25" x14ac:dyDescent="0.65"/>
  <cols>
    <col min="1" max="1" width="24.34765625" style="74" customWidth="1"/>
    <col min="2" max="6" width="10.78125" style="74" customWidth="1"/>
    <col min="7" max="7" width="9" style="74" bestFit="1" customWidth="1"/>
    <col min="8" max="13" width="9.8671875" style="74" bestFit="1" customWidth="1"/>
    <col min="14" max="16" width="9" style="74" bestFit="1" customWidth="1"/>
    <col min="17" max="17" width="12.21484375" style="74" customWidth="1"/>
    <col min="18" max="18" width="9.8671875" style="74" bestFit="1" customWidth="1"/>
    <col min="19" max="19" width="15" style="74" bestFit="1" customWidth="1"/>
    <col min="20" max="20" width="10.21484375" style="74" bestFit="1" customWidth="1"/>
    <col min="21" max="44" width="14.0859375" style="74" bestFit="1" customWidth="1"/>
    <col min="45" max="90" width="15.34765625" style="74" bestFit="1" customWidth="1"/>
    <col min="91" max="92" width="10.8671875" style="74" bestFit="1" customWidth="1"/>
    <col min="93" max="16384" width="8.6484375" style="74"/>
  </cols>
  <sheetData>
    <row r="1" spans="1:92" ht="17.75" x14ac:dyDescent="0.75">
      <c r="A1" s="6" t="s">
        <v>131</v>
      </c>
    </row>
    <row r="2" spans="1:92" ht="18" x14ac:dyDescent="0.8">
      <c r="A2" s="75"/>
    </row>
    <row r="3" spans="1:92" s="7" customFormat="1" ht="14.5" x14ac:dyDescent="0.7">
      <c r="A3" s="9" t="s">
        <v>132</v>
      </c>
    </row>
    <row r="4" spans="1:92" s="7" customFormat="1" ht="14.5" x14ac:dyDescent="0.7">
      <c r="A4" s="11" t="s">
        <v>80</v>
      </c>
      <c r="B4" s="36">
        <v>1930</v>
      </c>
      <c r="C4" s="36">
        <v>1931</v>
      </c>
      <c r="D4" s="36">
        <v>1932</v>
      </c>
      <c r="E4" s="36">
        <v>1933</v>
      </c>
      <c r="F4" s="36">
        <v>1934</v>
      </c>
      <c r="G4" s="36">
        <v>1935</v>
      </c>
      <c r="H4" s="36">
        <v>1936</v>
      </c>
      <c r="I4" s="36">
        <v>1937</v>
      </c>
      <c r="J4" s="36">
        <v>1938</v>
      </c>
      <c r="K4" s="36">
        <v>1939</v>
      </c>
      <c r="L4" s="36">
        <v>1940</v>
      </c>
      <c r="M4" s="36">
        <v>1941</v>
      </c>
      <c r="N4" s="36">
        <v>1942</v>
      </c>
      <c r="O4" s="36">
        <v>1943</v>
      </c>
      <c r="P4" s="36">
        <v>1944</v>
      </c>
      <c r="Q4" s="36">
        <v>1945</v>
      </c>
      <c r="R4" s="36">
        <v>1946</v>
      </c>
      <c r="S4" s="36">
        <v>1947</v>
      </c>
      <c r="T4" s="36">
        <v>1948</v>
      </c>
      <c r="U4" s="36">
        <v>1949</v>
      </c>
      <c r="V4" s="36">
        <v>1950</v>
      </c>
      <c r="W4" s="36">
        <v>1951</v>
      </c>
      <c r="X4" s="36">
        <v>1952</v>
      </c>
      <c r="Y4" s="36">
        <v>1953</v>
      </c>
      <c r="Z4" s="36">
        <v>1954</v>
      </c>
      <c r="AA4" s="36">
        <v>1955</v>
      </c>
      <c r="AB4" s="36">
        <v>1956</v>
      </c>
      <c r="AC4" s="36">
        <v>1957</v>
      </c>
      <c r="AD4" s="36">
        <v>1958</v>
      </c>
      <c r="AE4" s="36">
        <v>1959</v>
      </c>
      <c r="AF4" s="36">
        <v>1960</v>
      </c>
      <c r="AG4" s="36">
        <v>1961</v>
      </c>
      <c r="AH4" s="36">
        <v>1962</v>
      </c>
      <c r="AI4" s="36">
        <v>1963</v>
      </c>
      <c r="AJ4" s="36">
        <v>1964</v>
      </c>
      <c r="AK4" s="36">
        <v>1965</v>
      </c>
      <c r="AL4" s="36">
        <v>1966</v>
      </c>
      <c r="AM4" s="36">
        <v>1967</v>
      </c>
      <c r="AN4" s="36">
        <v>1968</v>
      </c>
      <c r="AO4" s="36">
        <v>1969</v>
      </c>
      <c r="AP4" s="36">
        <v>1970</v>
      </c>
      <c r="AQ4" s="36">
        <v>1971</v>
      </c>
      <c r="AR4" s="36">
        <v>1972</v>
      </c>
      <c r="AS4" s="36">
        <v>1973</v>
      </c>
      <c r="AT4" s="36">
        <v>1974</v>
      </c>
      <c r="AU4" s="36">
        <v>1975</v>
      </c>
      <c r="AV4" s="36">
        <v>1976</v>
      </c>
      <c r="AW4" s="36">
        <v>1977</v>
      </c>
      <c r="AX4" s="36">
        <v>1978</v>
      </c>
      <c r="AY4" s="36">
        <v>1979</v>
      </c>
      <c r="AZ4" s="36">
        <v>1980</v>
      </c>
      <c r="BA4" s="36">
        <v>1981</v>
      </c>
      <c r="BB4" s="36">
        <v>1982</v>
      </c>
      <c r="BC4" s="36">
        <v>1983</v>
      </c>
      <c r="BD4" s="36">
        <v>1984</v>
      </c>
      <c r="BE4" s="36">
        <v>1985</v>
      </c>
      <c r="BF4" s="36">
        <v>1986</v>
      </c>
      <c r="BG4" s="36">
        <v>1987</v>
      </c>
      <c r="BH4" s="36">
        <v>1988</v>
      </c>
      <c r="BI4" s="36">
        <v>1989</v>
      </c>
      <c r="BJ4" s="36">
        <v>1990</v>
      </c>
      <c r="BK4" s="36">
        <v>1991</v>
      </c>
      <c r="BL4" s="36">
        <v>1992</v>
      </c>
      <c r="BM4" s="36">
        <v>1993</v>
      </c>
      <c r="BN4" s="36">
        <v>1994</v>
      </c>
      <c r="BO4" s="36">
        <v>1995</v>
      </c>
      <c r="BP4" s="36">
        <v>1996</v>
      </c>
      <c r="BQ4" s="36">
        <v>1997</v>
      </c>
      <c r="BR4" s="36">
        <v>1998</v>
      </c>
      <c r="BS4" s="36">
        <v>1999</v>
      </c>
      <c r="BT4" s="36">
        <v>2000</v>
      </c>
      <c r="BU4" s="36">
        <v>2001</v>
      </c>
      <c r="BV4" s="36">
        <v>2002</v>
      </c>
      <c r="BW4" s="36">
        <v>2003</v>
      </c>
      <c r="BX4" s="36">
        <v>2004</v>
      </c>
      <c r="BY4" s="36">
        <v>2005</v>
      </c>
      <c r="BZ4" s="36">
        <v>2006</v>
      </c>
      <c r="CA4" s="36">
        <v>2007</v>
      </c>
      <c r="CB4" s="36">
        <v>2008</v>
      </c>
      <c r="CC4" s="36">
        <v>2009</v>
      </c>
      <c r="CD4" s="36">
        <v>2010</v>
      </c>
      <c r="CE4" s="36">
        <v>2011</v>
      </c>
      <c r="CF4" s="36">
        <v>2012</v>
      </c>
      <c r="CG4" s="36">
        <v>2013</v>
      </c>
      <c r="CH4" s="36">
        <v>2014</v>
      </c>
      <c r="CI4" s="36">
        <v>2015</v>
      </c>
      <c r="CJ4" s="36">
        <v>2016</v>
      </c>
      <c r="CK4" s="36">
        <v>2017</v>
      </c>
      <c r="CL4" s="36">
        <v>2018</v>
      </c>
      <c r="CM4" s="36">
        <v>2019</v>
      </c>
      <c r="CN4" s="36">
        <v>2020</v>
      </c>
    </row>
    <row r="5" spans="1:92" s="7" customFormat="1" ht="14.5" x14ac:dyDescent="0.7">
      <c r="A5" s="11" t="s">
        <v>3</v>
      </c>
      <c r="B5" s="35"/>
      <c r="C5" s="35"/>
      <c r="D5" s="35"/>
      <c r="E5" s="35"/>
      <c r="F5" s="35"/>
      <c r="G5" s="35"/>
      <c r="H5" s="35"/>
      <c r="I5" s="35"/>
      <c r="J5" s="35"/>
      <c r="K5" s="35"/>
      <c r="L5" s="35"/>
      <c r="M5" s="35"/>
      <c r="N5" s="35"/>
      <c r="O5" s="35"/>
      <c r="P5" s="35"/>
      <c r="Q5" s="35"/>
      <c r="R5" s="35"/>
      <c r="S5" s="35"/>
      <c r="T5" s="35">
        <f t="shared" ref="T5:CE8" si="0">T14*T$54</f>
        <v>1.0102148643888695E-3</v>
      </c>
      <c r="U5" s="35">
        <f t="shared" si="0"/>
        <v>1.0102148643888695E-3</v>
      </c>
      <c r="V5" s="35">
        <f t="shared" si="0"/>
        <v>1.0102148643888695E-3</v>
      </c>
      <c r="W5" s="35">
        <f t="shared" si="0"/>
        <v>1.0263783022190914E-3</v>
      </c>
      <c r="X5" s="35">
        <f t="shared" si="0"/>
        <v>1.0263783022190914E-3</v>
      </c>
      <c r="Y5" s="35">
        <f t="shared" si="0"/>
        <v>1.3342917928848188E-3</v>
      </c>
      <c r="Z5" s="35">
        <f t="shared" si="0"/>
        <v>1.8977734808031002E-3</v>
      </c>
      <c r="AA5" s="35">
        <f t="shared" si="0"/>
        <v>2.0527566044381829E-3</v>
      </c>
      <c r="AB5" s="35">
        <f t="shared" si="0"/>
        <v>7.6978372666431857E-3</v>
      </c>
      <c r="AC5" s="35">
        <f t="shared" si="0"/>
        <v>1.0263783022190914E-2</v>
      </c>
      <c r="AD5" s="35">
        <f t="shared" si="0"/>
        <v>1.5395674533286371E-2</v>
      </c>
      <c r="AE5" s="35">
        <f t="shared" si="0"/>
        <v>2.5659457555477286E-2</v>
      </c>
      <c r="AF5" s="35">
        <f t="shared" si="0"/>
        <v>3.0791349066572743E-2</v>
      </c>
      <c r="AG5" s="35">
        <f t="shared" si="0"/>
        <v>2.5659457555477286E-2</v>
      </c>
      <c r="AH5" s="35">
        <f t="shared" si="0"/>
        <v>3.0791349066572743E-2</v>
      </c>
      <c r="AI5" s="35">
        <f t="shared" si="0"/>
        <v>3.59232405776682E-2</v>
      </c>
      <c r="AJ5" s="35">
        <f t="shared" si="0"/>
        <v>4.1055132088763657E-2</v>
      </c>
      <c r="AK5" s="35">
        <f t="shared" si="0"/>
        <v>4.6187023599859114E-2</v>
      </c>
      <c r="AL5" s="35">
        <f t="shared" si="0"/>
        <v>5.1318915110954572E-2</v>
      </c>
      <c r="AM5" s="35">
        <f t="shared" si="0"/>
        <v>5.1318915110954572E-2</v>
      </c>
      <c r="AN5" s="35">
        <f t="shared" si="0"/>
        <v>5.029253680873548E-2</v>
      </c>
      <c r="AO5" s="35">
        <f t="shared" si="0"/>
        <v>5.1318915110954572E-2</v>
      </c>
      <c r="AP5" s="35">
        <f t="shared" si="0"/>
        <v>8.5868263473053902E-2</v>
      </c>
      <c r="AQ5" s="35">
        <f t="shared" si="0"/>
        <v>0.11112363508277565</v>
      </c>
      <c r="AR5" s="35">
        <f t="shared" si="0"/>
        <v>0.13132793237055304</v>
      </c>
      <c r="AS5" s="35">
        <f t="shared" si="0"/>
        <v>0.15153222965833041</v>
      </c>
      <c r="AT5" s="35">
        <f t="shared" si="0"/>
        <v>0.15153222965833041</v>
      </c>
      <c r="AU5" s="35">
        <f t="shared" si="0"/>
        <v>0.1717365269461078</v>
      </c>
      <c r="AV5" s="35">
        <f t="shared" si="0"/>
        <v>0.18941528707291302</v>
      </c>
      <c r="AW5" s="35">
        <f t="shared" si="0"/>
        <v>0.20709404719971822</v>
      </c>
      <c r="AX5" s="35">
        <f t="shared" si="0"/>
        <v>0.22224727016555129</v>
      </c>
      <c r="AY5" s="35">
        <f t="shared" si="0"/>
        <v>0.43020000000000003</v>
      </c>
      <c r="AZ5" s="35">
        <f t="shared" si="0"/>
        <v>0.52739999999999998</v>
      </c>
      <c r="BA5" s="35">
        <f t="shared" si="0"/>
        <v>0.5706</v>
      </c>
      <c r="BB5" s="35">
        <f t="shared" si="0"/>
        <v>0.61380000000000001</v>
      </c>
      <c r="BC5" s="35">
        <f t="shared" si="0"/>
        <v>0.65610000000000002</v>
      </c>
      <c r="BD5" s="35">
        <f t="shared" si="0"/>
        <v>0.69929999999999992</v>
      </c>
      <c r="BE5" s="35">
        <f t="shared" si="0"/>
        <v>0.74250000000000005</v>
      </c>
      <c r="BF5" s="35">
        <f t="shared" si="0"/>
        <v>0.88650000000000007</v>
      </c>
      <c r="BG5" s="35">
        <f t="shared" si="0"/>
        <v>1.0314000000000001</v>
      </c>
      <c r="BH5" s="35">
        <f t="shared" si="0"/>
        <v>1.1754</v>
      </c>
      <c r="BI5" s="35">
        <f t="shared" si="0"/>
        <v>1.3203</v>
      </c>
      <c r="BJ5" s="35">
        <f t="shared" si="0"/>
        <v>1.4642999999999999</v>
      </c>
      <c r="BK5" s="35">
        <f t="shared" si="0"/>
        <v>1.6010999999999997</v>
      </c>
      <c r="BL5" s="35">
        <f t="shared" si="0"/>
        <v>1.7379</v>
      </c>
      <c r="BM5" s="35">
        <f t="shared" si="0"/>
        <v>2.0762999999999998</v>
      </c>
      <c r="BN5" s="35">
        <f t="shared" si="0"/>
        <v>2.4146999999999994</v>
      </c>
      <c r="BO5" s="35">
        <f t="shared" si="0"/>
        <v>2.7537029999999998</v>
      </c>
      <c r="BP5" s="35">
        <f t="shared" si="0"/>
        <v>3.0465</v>
      </c>
      <c r="BQ5" s="35">
        <f t="shared" si="0"/>
        <v>3.3399000000000005</v>
      </c>
      <c r="BR5" s="35">
        <f t="shared" si="0"/>
        <v>3.6324000000000001</v>
      </c>
      <c r="BS5" s="35">
        <f t="shared" si="0"/>
        <v>4.2768000000000006</v>
      </c>
      <c r="BT5" s="35">
        <f t="shared" si="0"/>
        <v>4.5107999999999997</v>
      </c>
      <c r="BU5" s="35">
        <f t="shared" si="0"/>
        <v>5.4683999999999999</v>
      </c>
      <c r="BV5" s="35">
        <f t="shared" si="0"/>
        <v>6.2496</v>
      </c>
      <c r="BW5" s="35">
        <f t="shared" si="0"/>
        <v>6.7770000000000001</v>
      </c>
      <c r="BX5" s="35">
        <f t="shared" si="0"/>
        <v>6.9723000000000006</v>
      </c>
      <c r="BY5" s="35">
        <f t="shared" si="0"/>
        <v>6.9326999999999996</v>
      </c>
      <c r="BZ5" s="35">
        <f t="shared" si="0"/>
        <v>6.8741999999999992</v>
      </c>
      <c r="CA5" s="35">
        <f t="shared" si="0"/>
        <v>7.0308000000000002</v>
      </c>
      <c r="CB5" s="35">
        <f t="shared" si="0"/>
        <v>7.1082000000000001</v>
      </c>
      <c r="CC5" s="35">
        <f t="shared" si="0"/>
        <v>7.7138999999999989</v>
      </c>
      <c r="CD5" s="35">
        <f t="shared" si="0"/>
        <v>8.6318999999999999</v>
      </c>
      <c r="CE5" s="35">
        <f t="shared" si="0"/>
        <v>8.6516999999999999</v>
      </c>
      <c r="CF5" s="35">
        <f t="shared" ref="CF5:CN8" si="1">CF14*CF$54</f>
        <v>8.7687000000000008</v>
      </c>
      <c r="CG5" s="35">
        <f t="shared" si="1"/>
        <v>9.1980000000000004</v>
      </c>
      <c r="CH5" s="35">
        <f t="shared" si="1"/>
        <v>9.0036000000000023</v>
      </c>
      <c r="CI5" s="35">
        <f t="shared" si="1"/>
        <v>8.6129999999999995</v>
      </c>
      <c r="CJ5" s="35">
        <f t="shared" si="1"/>
        <v>8.82</v>
      </c>
      <c r="CK5" s="35">
        <f>CK14*CK$54</f>
        <v>8.4599999999999991</v>
      </c>
      <c r="CL5" s="35">
        <f t="shared" si="1"/>
        <v>7.56</v>
      </c>
      <c r="CM5" s="35">
        <f t="shared" si="1"/>
        <v>6.8481000000000014</v>
      </c>
      <c r="CN5" s="35">
        <f>CN14*CN$54</f>
        <v>4.7843999999999998</v>
      </c>
    </row>
    <row r="6" spans="1:92" s="7" customFormat="1" ht="14.5" x14ac:dyDescent="0.7">
      <c r="A6" s="11" t="s">
        <v>4</v>
      </c>
      <c r="B6" s="35"/>
      <c r="C6" s="35"/>
      <c r="D6" s="35"/>
      <c r="E6" s="35"/>
      <c r="F6" s="35"/>
      <c r="G6" s="35"/>
      <c r="H6" s="35"/>
      <c r="I6" s="35"/>
      <c r="J6" s="35"/>
      <c r="K6" s="35"/>
      <c r="L6" s="35"/>
      <c r="M6" s="35"/>
      <c r="N6" s="35"/>
      <c r="O6" s="35"/>
      <c r="P6" s="35"/>
      <c r="Q6" s="35">
        <f t="shared" ref="Q6:S8" si="2">Q15*Q$54</f>
        <v>0.87741861599999993</v>
      </c>
      <c r="R6" s="35">
        <f t="shared" si="2"/>
        <v>0.90881301599999997</v>
      </c>
      <c r="S6" s="35">
        <f t="shared" si="2"/>
        <v>1.1527617279999998</v>
      </c>
      <c r="T6" s="35">
        <f t="shared" si="0"/>
        <v>1.1052891279999999</v>
      </c>
      <c r="U6" s="35">
        <f t="shared" si="0"/>
        <v>1.2746888399999998</v>
      </c>
      <c r="V6" s="35">
        <f t="shared" si="0"/>
        <v>1.5605089440000002</v>
      </c>
      <c r="W6" s="35">
        <f t="shared" si="0"/>
        <v>2.2055470239999999</v>
      </c>
      <c r="X6" s="35">
        <f t="shared" si="0"/>
        <v>2.056593296</v>
      </c>
      <c r="Y6" s="35">
        <f t="shared" si="0"/>
        <v>2.7020083120000002</v>
      </c>
      <c r="Z6" s="35">
        <f t="shared" si="0"/>
        <v>1.9955804639999999</v>
      </c>
      <c r="AA6" s="35">
        <f t="shared" si="0"/>
        <v>2.9645162960000002</v>
      </c>
      <c r="AB6" s="35">
        <f t="shared" si="0"/>
        <v>3.2472101680000001</v>
      </c>
      <c r="AC6" s="35">
        <f t="shared" si="0"/>
        <v>3.4665919999999995</v>
      </c>
      <c r="AD6" s="35">
        <f t="shared" si="0"/>
        <v>3.575304</v>
      </c>
      <c r="AE6" s="35">
        <f t="shared" si="0"/>
        <v>3.6647120000000002</v>
      </c>
      <c r="AF6" s="35">
        <f t="shared" si="0"/>
        <v>3.8770560000000001</v>
      </c>
      <c r="AG6" s="35">
        <f t="shared" si="0"/>
        <v>4.1716959999999998</v>
      </c>
      <c r="AH6" s="35">
        <f t="shared" si="0"/>
        <v>4.6644560000000004</v>
      </c>
      <c r="AI6" s="35">
        <f t="shared" si="0"/>
        <v>4.5465999999999998</v>
      </c>
      <c r="AJ6" s="35">
        <f t="shared" si="0"/>
        <v>5.4051199999999993</v>
      </c>
      <c r="AK6" s="35">
        <f t="shared" si="0"/>
        <v>5.7077509999999991</v>
      </c>
      <c r="AL6" s="35">
        <f t="shared" si="0"/>
        <v>5.8438009999999991</v>
      </c>
      <c r="AM6" s="35">
        <f t="shared" si="0"/>
        <v>5.4302089999999996</v>
      </c>
      <c r="AN6" s="35">
        <f t="shared" si="0"/>
        <v>5.548118999999998</v>
      </c>
      <c r="AO6" s="35">
        <f t="shared" si="0"/>
        <v>6.1295059999999992</v>
      </c>
      <c r="AP6" s="35">
        <f t="shared" si="0"/>
        <v>5.8555920000000006</v>
      </c>
      <c r="AQ6" s="35">
        <f t="shared" si="0"/>
        <v>5.003012</v>
      </c>
      <c r="AR6" s="35">
        <f t="shared" si="0"/>
        <v>4.6919110000000002</v>
      </c>
      <c r="AS6" s="35">
        <f t="shared" si="0"/>
        <v>5.2261340000000001</v>
      </c>
      <c r="AT6" s="35">
        <f t="shared" si="0"/>
        <v>5.3739749999999988</v>
      </c>
      <c r="AU6" s="35">
        <f t="shared" si="0"/>
        <v>5.1454109999999993</v>
      </c>
      <c r="AV6" s="35">
        <f t="shared" si="0"/>
        <v>4.5149999999999997</v>
      </c>
      <c r="AW6" s="35">
        <f t="shared" si="0"/>
        <v>3.9039999999999999</v>
      </c>
      <c r="AX6" s="35">
        <f t="shared" si="0"/>
        <v>4.3710000000000004</v>
      </c>
      <c r="AY6" s="35">
        <f t="shared" si="0"/>
        <v>4.5799999999999992</v>
      </c>
      <c r="AZ6" s="35">
        <f t="shared" si="0"/>
        <v>4.0830000000000002</v>
      </c>
      <c r="BA6" s="35">
        <f t="shared" si="0"/>
        <v>4.0549999999999997</v>
      </c>
      <c r="BB6" s="35">
        <f t="shared" si="0"/>
        <v>3.2589999999999999</v>
      </c>
      <c r="BC6" s="35">
        <f t="shared" si="0"/>
        <v>3.3209999999999993</v>
      </c>
      <c r="BD6" s="35">
        <f t="shared" si="0"/>
        <v>3.7219999999999991</v>
      </c>
      <c r="BE6" s="35">
        <f t="shared" si="0"/>
        <v>2.5990000000000002</v>
      </c>
      <c r="BF6" s="35">
        <f t="shared" si="0"/>
        <v>3.1769999999999996</v>
      </c>
      <c r="BG6" s="35">
        <f t="shared" si="0"/>
        <v>3.0129999999999995</v>
      </c>
      <c r="BH6" s="35">
        <f t="shared" si="0"/>
        <v>2.044</v>
      </c>
      <c r="BI6" s="35">
        <f t="shared" si="0"/>
        <v>2.1219999999999999</v>
      </c>
      <c r="BJ6" s="35">
        <f t="shared" si="0"/>
        <v>2.2559999999999998</v>
      </c>
      <c r="BK6" s="35">
        <f t="shared" si="0"/>
        <v>2.258</v>
      </c>
      <c r="BL6" s="35">
        <f t="shared" si="0"/>
        <v>3.0760000000000001</v>
      </c>
      <c r="BM6" s="35">
        <f t="shared" si="0"/>
        <v>4.1500000000000004</v>
      </c>
      <c r="BN6" s="35">
        <f t="shared" si="0"/>
        <v>2.5099999999999998</v>
      </c>
      <c r="BO6" s="35">
        <f t="shared" si="0"/>
        <v>1.55</v>
      </c>
      <c r="BP6" s="35">
        <f t="shared" si="0"/>
        <v>1.3620000000000012</v>
      </c>
      <c r="BQ6" s="35">
        <f t="shared" si="0"/>
        <v>1.6064999999999989</v>
      </c>
      <c r="BR6" s="35">
        <f t="shared" si="0"/>
        <v>1.546999999999999</v>
      </c>
      <c r="BS6" s="35">
        <f t="shared" si="0"/>
        <v>2.1239999999999997</v>
      </c>
      <c r="BT6" s="35">
        <f t="shared" si="0"/>
        <v>2.16</v>
      </c>
      <c r="BU6" s="35">
        <f t="shared" si="0"/>
        <v>1.2150000000000001</v>
      </c>
      <c r="BV6" s="35">
        <f t="shared" si="0"/>
        <v>1.1387343260188092</v>
      </c>
      <c r="BW6" s="35">
        <f t="shared" si="0"/>
        <v>0.87500000000000078</v>
      </c>
      <c r="BX6" s="35">
        <f t="shared" si="0"/>
        <v>1.7899999999999994</v>
      </c>
      <c r="BY6" s="35">
        <f t="shared" si="0"/>
        <v>1.8149999999999995</v>
      </c>
      <c r="BZ6" s="35">
        <f t="shared" si="0"/>
        <v>1.0534999999999992</v>
      </c>
      <c r="CA6" s="35">
        <f t="shared" si="0"/>
        <v>1.0394999999999992</v>
      </c>
      <c r="CB6" s="35">
        <f t="shared" si="0"/>
        <v>0.75500000000000056</v>
      </c>
      <c r="CC6" s="35">
        <f t="shared" si="0"/>
        <v>0.66000000000000048</v>
      </c>
      <c r="CD6" s="35">
        <f t="shared" si="0"/>
        <v>1.2899999999999998</v>
      </c>
      <c r="CE6" s="35">
        <f t="shared" si="0"/>
        <v>1.4049999999999998</v>
      </c>
      <c r="CF6" s="35">
        <f t="shared" si="1"/>
        <v>1.5049999999999997</v>
      </c>
      <c r="CG6" s="35">
        <f t="shared" si="1"/>
        <v>1.5599999999999996</v>
      </c>
      <c r="CH6" s="35">
        <f t="shared" si="1"/>
        <v>1.2649999999999997</v>
      </c>
      <c r="CI6" s="35">
        <f t="shared" si="1"/>
        <v>1.3699999999999997</v>
      </c>
      <c r="CJ6" s="35">
        <f t="shared" si="1"/>
        <v>1.3549999999999998</v>
      </c>
      <c r="CK6" s="35">
        <f t="shared" si="1"/>
        <v>0.69250000000000045</v>
      </c>
      <c r="CL6" s="35">
        <f t="shared" si="1"/>
        <v>0.64250000000000052</v>
      </c>
      <c r="CM6" s="35">
        <f t="shared" si="1"/>
        <v>0.58250000000000046</v>
      </c>
      <c r="CN6" s="35">
        <f t="shared" si="1"/>
        <v>0.58500000000000052</v>
      </c>
    </row>
    <row r="7" spans="1:92" s="7" customFormat="1" ht="14.5" x14ac:dyDescent="0.7">
      <c r="A7" s="11" t="s">
        <v>5</v>
      </c>
      <c r="B7" s="35"/>
      <c r="C7" s="35"/>
      <c r="D7" s="35"/>
      <c r="E7" s="35"/>
      <c r="F7" s="35"/>
      <c r="G7" s="35"/>
      <c r="H7" s="35"/>
      <c r="I7" s="35"/>
      <c r="J7" s="35"/>
      <c r="K7" s="35"/>
      <c r="L7" s="35"/>
      <c r="M7" s="35"/>
      <c r="N7" s="35"/>
      <c r="O7" s="35"/>
      <c r="P7" s="35"/>
      <c r="Q7" s="35">
        <f t="shared" si="2"/>
        <v>2.7407657659142406E-2</v>
      </c>
      <c r="R7" s="35">
        <f t="shared" si="2"/>
        <v>3.0782818212559095E-2</v>
      </c>
      <c r="S7" s="35">
        <f t="shared" si="2"/>
        <v>2.3661313909311046E-2</v>
      </c>
      <c r="T7" s="35">
        <f t="shared" si="0"/>
        <v>2.1368166515456057E-2</v>
      </c>
      <c r="U7" s="35">
        <f t="shared" si="0"/>
        <v>1.5509250229842406E-2</v>
      </c>
      <c r="V7" s="35">
        <f t="shared" si="0"/>
        <v>2.31628501970087E-2</v>
      </c>
      <c r="W7" s="35">
        <f t="shared" si="0"/>
        <v>5.3570377687893259E-2</v>
      </c>
      <c r="X7" s="35">
        <f t="shared" si="0"/>
        <v>4.1530195568909467E-2</v>
      </c>
      <c r="Y7" s="35">
        <f t="shared" si="0"/>
        <v>3.6975489769910191E-2</v>
      </c>
      <c r="Z7" s="35">
        <f t="shared" si="0"/>
        <v>2.4993161379190942E-2</v>
      </c>
      <c r="AA7" s="35">
        <f t="shared" si="0"/>
        <v>3.461682576216249E-2</v>
      </c>
      <c r="AB7" s="35">
        <f t="shared" si="0"/>
        <v>2.2917711084080528E-2</v>
      </c>
      <c r="AC7" s="35">
        <f t="shared" si="0"/>
        <v>2.6749261666857461E-2</v>
      </c>
      <c r="AD7" s="35">
        <f t="shared" si="0"/>
        <v>4.4852175463942476E-2</v>
      </c>
      <c r="AE7" s="35">
        <f t="shared" si="0"/>
        <v>2.979111332938434E-2</v>
      </c>
      <c r="AF7" s="35">
        <f t="shared" si="0"/>
        <v>2.3997861067823704E-2</v>
      </c>
      <c r="AG7" s="35">
        <f t="shared" si="0"/>
        <v>2.8141358948219192E-2</v>
      </c>
      <c r="AH7" s="35">
        <f t="shared" si="0"/>
        <v>3.207625724693014E-2</v>
      </c>
      <c r="AI7" s="35">
        <f t="shared" si="0"/>
        <v>2.7116101012339456E-2</v>
      </c>
      <c r="AJ7" s="35">
        <f t="shared" si="0"/>
        <v>1.4997560097560977E-2</v>
      </c>
      <c r="AK7" s="35">
        <f t="shared" si="0"/>
        <v>1.172736298607412E-2</v>
      </c>
      <c r="AL7" s="35">
        <f t="shared" si="0"/>
        <v>1.022405383468135E-2</v>
      </c>
      <c r="AM7" s="35">
        <f t="shared" si="0"/>
        <v>1.3702067825058438E-2</v>
      </c>
      <c r="AN7" s="35">
        <f t="shared" si="0"/>
        <v>9.203870922110979E-3</v>
      </c>
      <c r="AO7" s="35">
        <f t="shared" si="0"/>
        <v>5.9688209720036821E-3</v>
      </c>
      <c r="AP7" s="35">
        <f t="shared" si="0"/>
        <v>1.58290766297698E-2</v>
      </c>
      <c r="AQ7" s="35">
        <f t="shared" si="0"/>
        <v>1.1203842390225925E-2</v>
      </c>
      <c r="AR7" s="35">
        <f t="shared" si="0"/>
        <v>1.2209152710698955E-2</v>
      </c>
      <c r="AS7" s="35">
        <f t="shared" si="0"/>
        <v>1.6612450749228274E-2</v>
      </c>
      <c r="AT7" s="35">
        <f t="shared" si="0"/>
        <v>1.6216059677652852E-2</v>
      </c>
      <c r="AU7" s="35">
        <f t="shared" si="0"/>
        <v>1.1534969250491139E-2</v>
      </c>
      <c r="AV7" s="35">
        <f t="shared" si="0"/>
        <v>1.4459502025922857E-2</v>
      </c>
      <c r="AW7" s="35">
        <f t="shared" si="0"/>
        <v>1.2589276451667512E-2</v>
      </c>
      <c r="AX7" s="35">
        <f t="shared" si="0"/>
        <v>9.7591657773247811E-3</v>
      </c>
      <c r="AY7" s="35">
        <f t="shared" si="0"/>
        <v>7.5154560074402752E-3</v>
      </c>
      <c r="AZ7" s="35">
        <f t="shared" si="0"/>
        <v>1.9001500891298356E-2</v>
      </c>
      <c r="BA7" s="35">
        <f t="shared" si="0"/>
        <v>2.7953668506638812E-2</v>
      </c>
      <c r="BB7" s="35">
        <f t="shared" si="0"/>
        <v>3.3576915860373119E-2</v>
      </c>
      <c r="BC7" s="35">
        <f t="shared" si="0"/>
        <v>3.8055962511450922E-2</v>
      </c>
      <c r="BD7" s="35">
        <f t="shared" si="0"/>
        <v>4.6149561965160471E-2</v>
      </c>
      <c r="BE7" s="35">
        <f t="shared" si="0"/>
        <v>3.6041153831021938E-2</v>
      </c>
      <c r="BF7" s="35">
        <f t="shared" si="0"/>
        <v>5.627284888392857E-2</v>
      </c>
      <c r="BG7" s="35">
        <f t="shared" si="0"/>
        <v>5.7467490330614823E-2</v>
      </c>
      <c r="BH7" s="35">
        <f t="shared" si="0"/>
        <v>2.9598123333847405E-2</v>
      </c>
      <c r="BI7" s="35">
        <f t="shared" si="0"/>
        <v>2.7043967159804887E-2</v>
      </c>
      <c r="BJ7" s="35">
        <f t="shared" si="0"/>
        <v>2.6909553201130691E-2</v>
      </c>
      <c r="BK7" s="35">
        <f t="shared" si="0"/>
        <v>2.2180896997671323E-2</v>
      </c>
      <c r="BL7" s="35">
        <f t="shared" si="0"/>
        <v>3.7367063302459272E-2</v>
      </c>
      <c r="BM7" s="35">
        <f t="shared" si="0"/>
        <v>7.3376218515805489E-2</v>
      </c>
      <c r="BN7" s="35">
        <f t="shared" si="0"/>
        <v>4.0153457012692767E-2</v>
      </c>
      <c r="BO7" s="35">
        <f t="shared" si="0"/>
        <v>2.4244672413793102E-2</v>
      </c>
      <c r="BP7" s="35">
        <f t="shared" si="0"/>
        <v>1.9543890000000019E-2</v>
      </c>
      <c r="BQ7" s="35">
        <f t="shared" si="0"/>
        <v>2.4116854999999986E-2</v>
      </c>
      <c r="BR7" s="35">
        <f t="shared" si="0"/>
        <v>2.5049674999999983E-2</v>
      </c>
      <c r="BS7" s="35">
        <f t="shared" si="0"/>
        <v>3.8402966305418715E-2</v>
      </c>
      <c r="BT7" s="35">
        <f t="shared" si="0"/>
        <v>4.2041154404145083E-2</v>
      </c>
      <c r="BU7" s="35">
        <f t="shared" si="0"/>
        <v>2.9214084639498431E-2</v>
      </c>
      <c r="BV7" s="35">
        <f t="shared" si="0"/>
        <v>3.5226917554858926E-2</v>
      </c>
      <c r="BW7" s="35">
        <f t="shared" si="0"/>
        <v>1.9983475000000014E-2</v>
      </c>
      <c r="BX7" s="35">
        <f t="shared" si="0"/>
        <v>4.1899999999999979E-2</v>
      </c>
      <c r="BY7" s="35">
        <f t="shared" si="0"/>
        <v>4.1149349999999987E-2</v>
      </c>
      <c r="BZ7" s="35">
        <f t="shared" si="0"/>
        <v>3.065726999999998E-2</v>
      </c>
      <c r="CA7" s="35">
        <f t="shared" si="0"/>
        <v>2.9084614999999977E-2</v>
      </c>
      <c r="CB7" s="35">
        <f t="shared" si="0"/>
        <v>1.9500000000000014E-2</v>
      </c>
      <c r="CC7" s="35">
        <f t="shared" si="0"/>
        <v>1.6458675000000016E-2</v>
      </c>
      <c r="CD7" s="35">
        <f t="shared" si="0"/>
        <v>4.086444999999999E-2</v>
      </c>
      <c r="CE7" s="35">
        <f t="shared" si="0"/>
        <v>4.3484699999999987E-2</v>
      </c>
      <c r="CF7" s="35">
        <f t="shared" si="1"/>
        <v>4.2900249999999987E-2</v>
      </c>
      <c r="CG7" s="35">
        <f t="shared" si="1"/>
        <v>4.385944999999998E-2</v>
      </c>
      <c r="CH7" s="35">
        <f t="shared" si="1"/>
        <v>4.7311699999999984E-2</v>
      </c>
      <c r="CI7" s="35">
        <f t="shared" si="1"/>
        <v>4.7828199999999987E-2</v>
      </c>
      <c r="CJ7" s="35">
        <f t="shared" si="1"/>
        <v>4.6976549999999985E-2</v>
      </c>
      <c r="CK7" s="35">
        <f t="shared" si="1"/>
        <v>2.4465325000000017E-2</v>
      </c>
      <c r="CL7" s="35">
        <f t="shared" si="1"/>
        <v>2.4749325000000023E-2</v>
      </c>
      <c r="CM7" s="35">
        <f t="shared" si="1"/>
        <v>2.4864300000000023E-2</v>
      </c>
      <c r="CN7" s="35">
        <f t="shared" si="1"/>
        <v>2.4899150000000023E-2</v>
      </c>
    </row>
    <row r="8" spans="1:92" s="7" customFormat="1" ht="14.5" x14ac:dyDescent="0.7">
      <c r="A8" s="11" t="s">
        <v>6</v>
      </c>
      <c r="B8" s="35"/>
      <c r="C8" s="35"/>
      <c r="D8" s="35"/>
      <c r="E8" s="35"/>
      <c r="F8" s="35"/>
      <c r="G8" s="35"/>
      <c r="H8" s="35"/>
      <c r="I8" s="35"/>
      <c r="J8" s="35"/>
      <c r="K8" s="35"/>
      <c r="L8" s="35"/>
      <c r="M8" s="35"/>
      <c r="N8" s="35"/>
      <c r="O8" s="35"/>
      <c r="P8" s="35"/>
      <c r="Q8" s="35">
        <f t="shared" si="2"/>
        <v>0.10610272912000002</v>
      </c>
      <c r="R8" s="35">
        <f t="shared" si="2"/>
        <v>0.14687990944000001</v>
      </c>
      <c r="S8" s="35">
        <f t="shared" si="2"/>
        <v>0.17885666031999997</v>
      </c>
      <c r="T8" s="35">
        <f t="shared" si="0"/>
        <v>0.19731414943999995</v>
      </c>
      <c r="U8" s="35">
        <f t="shared" si="0"/>
        <v>0.21154162415999997</v>
      </c>
      <c r="V8" s="35">
        <f t="shared" si="0"/>
        <v>0.22435051904000003</v>
      </c>
      <c r="W8" s="35">
        <f t="shared" si="0"/>
        <v>0.25325332127999994</v>
      </c>
      <c r="X8" s="35">
        <f t="shared" si="0"/>
        <v>0.27797337343999995</v>
      </c>
      <c r="Y8" s="35">
        <f t="shared" si="0"/>
        <v>0.27714573984000002</v>
      </c>
      <c r="Z8" s="35">
        <f t="shared" si="0"/>
        <v>0.31452964272000006</v>
      </c>
      <c r="AA8" s="35">
        <f t="shared" si="0"/>
        <v>0.35055108959999998</v>
      </c>
      <c r="AB8" s="35">
        <f t="shared" si="0"/>
        <v>0.34527465615999997</v>
      </c>
      <c r="AC8" s="35">
        <f t="shared" si="0"/>
        <v>0.35999231023999995</v>
      </c>
      <c r="AD8" s="35">
        <f t="shared" si="0"/>
        <v>0.39896984975999999</v>
      </c>
      <c r="AE8" s="35">
        <f t="shared" si="0"/>
        <v>0.41660059935999999</v>
      </c>
      <c r="AF8" s="35">
        <f t="shared" si="0"/>
        <v>0.46279980592000003</v>
      </c>
      <c r="AG8" s="35">
        <f t="shared" si="0"/>
        <v>0.5245771575999999</v>
      </c>
      <c r="AH8" s="35">
        <f t="shared" si="0"/>
        <v>0.5462974088</v>
      </c>
      <c r="AI8" s="35">
        <f t="shared" si="0"/>
        <v>0.55527618688000002</v>
      </c>
      <c r="AJ8" s="35">
        <f t="shared" si="0"/>
        <v>0.67414227376000002</v>
      </c>
      <c r="AK8" s="35">
        <f t="shared" si="0"/>
        <v>0.72672447999999978</v>
      </c>
      <c r="AL8" s="35">
        <f t="shared" si="0"/>
        <v>0.75332336</v>
      </c>
      <c r="AM8" s="35">
        <f t="shared" si="0"/>
        <v>0.82095644799999978</v>
      </c>
      <c r="AN8" s="35">
        <f t="shared" si="0"/>
        <v>0.91699384800000006</v>
      </c>
      <c r="AO8" s="35">
        <f t="shared" si="0"/>
        <v>0.92017494399999977</v>
      </c>
      <c r="AP8" s="35">
        <f t="shared" si="0"/>
        <v>0.93123999999999985</v>
      </c>
      <c r="AQ8" s="35">
        <f t="shared" si="0"/>
        <v>0.99687999999999999</v>
      </c>
      <c r="AR8" s="35">
        <f t="shared" si="0"/>
        <v>1.0692522600000003</v>
      </c>
      <c r="AS8" s="35">
        <f t="shared" si="0"/>
        <v>1.1930498</v>
      </c>
      <c r="AT8" s="35">
        <f t="shared" si="0"/>
        <v>1.3085787199999999</v>
      </c>
      <c r="AU8" s="35">
        <f t="shared" si="0"/>
        <v>1.2243144400000001</v>
      </c>
      <c r="AV8" s="35">
        <f t="shared" si="0"/>
        <v>1.1887187800000001</v>
      </c>
      <c r="AW8" s="35">
        <f t="shared" si="0"/>
        <v>1.3098322599999999</v>
      </c>
      <c r="AX8" s="35">
        <f t="shared" si="0"/>
        <v>1.4090256399999996</v>
      </c>
      <c r="AY8" s="35">
        <f t="shared" si="0"/>
        <v>1.4357462000000003</v>
      </c>
      <c r="AZ8" s="35">
        <f t="shared" si="0"/>
        <v>1.5721152600000003</v>
      </c>
      <c r="BA8" s="35">
        <f t="shared" si="0"/>
        <v>1.6028867200000001</v>
      </c>
      <c r="BB8" s="35">
        <f t="shared" si="0"/>
        <v>1.5494506000000001</v>
      </c>
      <c r="BC8" s="35">
        <f t="shared" si="0"/>
        <v>1.68618296</v>
      </c>
      <c r="BD8" s="35">
        <f t="shared" si="0"/>
        <v>1.7796599999999998</v>
      </c>
      <c r="BE8" s="35">
        <f t="shared" si="0"/>
        <v>1.7697211000000002</v>
      </c>
      <c r="BF8" s="35">
        <f t="shared" si="0"/>
        <v>1.8035165800000001</v>
      </c>
      <c r="BG8" s="35">
        <f t="shared" si="0"/>
        <v>1.8479775400000003</v>
      </c>
      <c r="BH8" s="35">
        <f t="shared" si="0"/>
        <v>1.9270748999999998</v>
      </c>
      <c r="BI8" s="35">
        <f t="shared" si="0"/>
        <v>1.79576208</v>
      </c>
      <c r="BJ8" s="35">
        <f t="shared" si="0"/>
        <v>1.8110844199999998</v>
      </c>
      <c r="BK8" s="35">
        <f t="shared" si="0"/>
        <v>1.55543082</v>
      </c>
      <c r="BL8" s="35">
        <f t="shared" si="0"/>
        <v>1.3918894399999997</v>
      </c>
      <c r="BM8" s="35">
        <f t="shared" si="0"/>
        <v>1.2343946000000001</v>
      </c>
      <c r="BN8" s="35">
        <f t="shared" si="0"/>
        <v>1.2081271000000002</v>
      </c>
      <c r="BO8" s="35">
        <f t="shared" si="0"/>
        <v>1.2723757</v>
      </c>
      <c r="BP8" s="35">
        <f t="shared" si="0"/>
        <v>1.3181667399999999</v>
      </c>
      <c r="BQ8" s="35">
        <f t="shared" si="0"/>
        <v>1.4063449399999999</v>
      </c>
      <c r="BR8" s="35">
        <f t="shared" si="0"/>
        <v>1.3995058999999999</v>
      </c>
      <c r="BS8" s="35">
        <f t="shared" si="0"/>
        <v>1.4509646399999998</v>
      </c>
      <c r="BT8" s="35">
        <f t="shared" si="0"/>
        <v>1.4234581800000004</v>
      </c>
      <c r="BU8" s="35">
        <f t="shared" si="0"/>
        <v>1.4392376</v>
      </c>
      <c r="BV8" s="35">
        <f t="shared" si="0"/>
        <v>1.5220037200000003</v>
      </c>
      <c r="BW8" s="35">
        <f t="shared" si="0"/>
        <v>1.5546132199999998</v>
      </c>
      <c r="BX8" s="35">
        <f t="shared" si="0"/>
        <v>1.6437540000000002</v>
      </c>
      <c r="BY8" s="35">
        <f t="shared" si="0"/>
        <v>1.70864226</v>
      </c>
      <c r="BZ8" s="35">
        <f t="shared" si="0"/>
        <v>1.62129156</v>
      </c>
      <c r="CA8" s="35">
        <f t="shared" si="0"/>
        <v>1.6610402199999998</v>
      </c>
      <c r="CB8" s="35">
        <f t="shared" si="0"/>
        <v>1.6455879999999998</v>
      </c>
      <c r="CC8" s="35">
        <f t="shared" si="0"/>
        <v>1.4746550599999997</v>
      </c>
      <c r="CD8" s="35">
        <f t="shared" si="0"/>
        <v>1.7462542200000002</v>
      </c>
      <c r="CE8" s="35">
        <f t="shared" ref="CE8" si="3">CE17*CE$54</f>
        <v>1.89614612</v>
      </c>
      <c r="CF8" s="35">
        <f t="shared" si="1"/>
        <v>1.8749198999999996</v>
      </c>
      <c r="CG8" s="35">
        <f t="shared" si="1"/>
        <v>2.0082562199999998</v>
      </c>
      <c r="CH8" s="35">
        <f t="shared" si="1"/>
        <v>1.88631532</v>
      </c>
      <c r="CI8" s="35">
        <f t="shared" si="1"/>
        <v>1.8720887200000003</v>
      </c>
      <c r="CJ8" s="35">
        <f t="shared" si="1"/>
        <v>1.9712493800000002</v>
      </c>
      <c r="CK8" s="35">
        <f t="shared" si="1"/>
        <v>2.0237877399999995</v>
      </c>
      <c r="CL8" s="35">
        <f t="shared" si="1"/>
        <v>2.1996805400000001</v>
      </c>
      <c r="CM8" s="35">
        <f t="shared" si="1"/>
        <v>2.1876285599999998</v>
      </c>
      <c r="CN8" s="35">
        <f t="shared" si="1"/>
        <v>2.07208068</v>
      </c>
    </row>
    <row r="9" spans="1:92" s="7" customFormat="1" ht="14.5" x14ac:dyDescent="0.7">
      <c r="A9" s="11" t="s">
        <v>7</v>
      </c>
      <c r="B9" s="35"/>
      <c r="C9" s="35"/>
      <c r="D9" s="35"/>
      <c r="E9" s="35"/>
      <c r="F9" s="35"/>
      <c r="G9" s="35"/>
      <c r="H9" s="35"/>
      <c r="I9" s="35"/>
      <c r="J9" s="35"/>
      <c r="K9" s="35"/>
      <c r="L9" s="35"/>
      <c r="M9" s="35"/>
      <c r="N9" s="35"/>
      <c r="O9" s="35"/>
      <c r="P9" s="35"/>
      <c r="Q9" s="35">
        <f>SUM(Q5:Q8)</f>
        <v>1.0109290027791424</v>
      </c>
      <c r="R9" s="35">
        <f t="shared" ref="R9:CC9" si="4">SUM(R5:R8)</f>
        <v>1.0864757436525592</v>
      </c>
      <c r="S9" s="35">
        <f t="shared" si="4"/>
        <v>1.3552797022293108</v>
      </c>
      <c r="T9" s="35">
        <f t="shared" si="4"/>
        <v>1.3249816588198449</v>
      </c>
      <c r="U9" s="35">
        <f t="shared" si="4"/>
        <v>1.502749929254231</v>
      </c>
      <c r="V9" s="35">
        <f t="shared" si="4"/>
        <v>1.8090325281013979</v>
      </c>
      <c r="W9" s="35">
        <f t="shared" si="4"/>
        <v>2.5133971012701122</v>
      </c>
      <c r="X9" s="35">
        <f t="shared" si="4"/>
        <v>2.3771232433111287</v>
      </c>
      <c r="Y9" s="35">
        <f t="shared" si="4"/>
        <v>3.0174638334027954</v>
      </c>
      <c r="Z9" s="35">
        <f t="shared" si="4"/>
        <v>2.337001041579994</v>
      </c>
      <c r="AA9" s="35">
        <f t="shared" si="4"/>
        <v>3.3517369679666009</v>
      </c>
      <c r="AB9" s="35">
        <f t="shared" si="4"/>
        <v>3.6231003725107236</v>
      </c>
      <c r="AC9" s="35">
        <f t="shared" si="4"/>
        <v>3.8635973549290479</v>
      </c>
      <c r="AD9" s="35">
        <f t="shared" si="4"/>
        <v>4.0345216997572289</v>
      </c>
      <c r="AE9" s="35">
        <f t="shared" si="4"/>
        <v>4.136763170244862</v>
      </c>
      <c r="AF9" s="35">
        <f t="shared" si="4"/>
        <v>4.3946450160543966</v>
      </c>
      <c r="AG9" s="35">
        <f t="shared" si="4"/>
        <v>4.7500739741036959</v>
      </c>
      <c r="AH9" s="35">
        <f t="shared" si="4"/>
        <v>5.2736210151135037</v>
      </c>
      <c r="AI9" s="35">
        <f t="shared" si="4"/>
        <v>5.1649155284700079</v>
      </c>
      <c r="AJ9" s="35">
        <f t="shared" si="4"/>
        <v>6.1353149659463249</v>
      </c>
      <c r="AK9" s="35">
        <f t="shared" si="4"/>
        <v>6.4923898665859312</v>
      </c>
      <c r="AL9" s="35">
        <f t="shared" si="4"/>
        <v>6.6586673289456346</v>
      </c>
      <c r="AM9" s="35">
        <f t="shared" si="4"/>
        <v>6.3161864309360123</v>
      </c>
      <c r="AN9" s="35">
        <f t="shared" si="4"/>
        <v>6.5246092557308444</v>
      </c>
      <c r="AO9" s="35">
        <f t="shared" si="4"/>
        <v>7.1069686800829572</v>
      </c>
      <c r="AP9" s="35">
        <f t="shared" si="4"/>
        <v>6.8885293401028242</v>
      </c>
      <c r="AQ9" s="35">
        <f t="shared" si="4"/>
        <v>6.1222194774730019</v>
      </c>
      <c r="AR9" s="35">
        <f t="shared" si="4"/>
        <v>5.9047003450812525</v>
      </c>
      <c r="AS9" s="35">
        <f t="shared" si="4"/>
        <v>6.5873284804075585</v>
      </c>
      <c r="AT9" s="35">
        <f t="shared" si="4"/>
        <v>6.8503020093359819</v>
      </c>
      <c r="AU9" s="35">
        <f t="shared" si="4"/>
        <v>6.5529969361965996</v>
      </c>
      <c r="AV9" s="35">
        <f t="shared" si="4"/>
        <v>5.9075935690988359</v>
      </c>
      <c r="AW9" s="35">
        <f t="shared" si="4"/>
        <v>5.4335155836513849</v>
      </c>
      <c r="AX9" s="35">
        <f t="shared" si="4"/>
        <v>6.0120320759428765</v>
      </c>
      <c r="AY9" s="35">
        <f t="shared" si="4"/>
        <v>6.4534616560074403</v>
      </c>
      <c r="AZ9" s="35">
        <f t="shared" si="4"/>
        <v>6.2015167608912991</v>
      </c>
      <c r="BA9" s="35">
        <f t="shared" si="4"/>
        <v>6.256440388506638</v>
      </c>
      <c r="BB9" s="35">
        <f t="shared" si="4"/>
        <v>5.4558275158603724</v>
      </c>
      <c r="BC9" s="35">
        <f t="shared" si="4"/>
        <v>5.7013389225114501</v>
      </c>
      <c r="BD9" s="35">
        <f t="shared" si="4"/>
        <v>6.2471095619651589</v>
      </c>
      <c r="BE9" s="35">
        <f t="shared" si="4"/>
        <v>5.1472622538310224</v>
      </c>
      <c r="BF9" s="35">
        <f t="shared" si="4"/>
        <v>5.923289428883928</v>
      </c>
      <c r="BG9" s="35">
        <f t="shared" si="4"/>
        <v>5.9498450303306152</v>
      </c>
      <c r="BH9" s="35">
        <f t="shared" si="4"/>
        <v>5.1760730233338474</v>
      </c>
      <c r="BI9" s="35">
        <f t="shared" si="4"/>
        <v>5.2651060471598052</v>
      </c>
      <c r="BJ9" s="35">
        <f t="shared" si="4"/>
        <v>5.5582939732011303</v>
      </c>
      <c r="BK9" s="35">
        <f t="shared" si="4"/>
        <v>5.4367117169976709</v>
      </c>
      <c r="BL9" s="35">
        <f t="shared" si="4"/>
        <v>6.2431565033024592</v>
      </c>
      <c r="BM9" s="35">
        <f t="shared" si="4"/>
        <v>7.5340708185158052</v>
      </c>
      <c r="BN9" s="35">
        <f t="shared" si="4"/>
        <v>6.1729805570126928</v>
      </c>
      <c r="BO9" s="35">
        <f t="shared" si="4"/>
        <v>5.6003233724137935</v>
      </c>
      <c r="BP9" s="35">
        <f t="shared" si="4"/>
        <v>5.7462106300000011</v>
      </c>
      <c r="BQ9" s="35">
        <f t="shared" si="4"/>
        <v>6.3768617949999999</v>
      </c>
      <c r="BR9" s="35">
        <f t="shared" si="4"/>
        <v>6.6039555749999987</v>
      </c>
      <c r="BS9" s="35">
        <f t="shared" si="4"/>
        <v>7.8901676063054182</v>
      </c>
      <c r="BT9" s="35">
        <f t="shared" si="4"/>
        <v>8.1362993344041445</v>
      </c>
      <c r="BU9" s="35">
        <f t="shared" si="4"/>
        <v>8.1518516846394977</v>
      </c>
      <c r="BV9" s="35">
        <f t="shared" si="4"/>
        <v>8.945564963573668</v>
      </c>
      <c r="BW9" s="35">
        <f t="shared" si="4"/>
        <v>9.2265966950000013</v>
      </c>
      <c r="BX9" s="35">
        <f t="shared" si="4"/>
        <v>10.447953999999999</v>
      </c>
      <c r="BY9" s="35">
        <f t="shared" si="4"/>
        <v>10.497491609999997</v>
      </c>
      <c r="BZ9" s="35">
        <f t="shared" si="4"/>
        <v>9.5796488299999982</v>
      </c>
      <c r="CA9" s="35">
        <f t="shared" si="4"/>
        <v>9.7604248350000002</v>
      </c>
      <c r="CB9" s="35">
        <f t="shared" si="4"/>
        <v>9.5282879999999999</v>
      </c>
      <c r="CC9" s="35">
        <f t="shared" si="4"/>
        <v>9.8650137349999998</v>
      </c>
      <c r="CD9" s="35">
        <f t="shared" ref="CD9:CN9" si="5">SUM(CD5:CD8)</f>
        <v>11.709018670000001</v>
      </c>
      <c r="CE9" s="35">
        <f t="shared" si="5"/>
        <v>11.996330820000001</v>
      </c>
      <c r="CF9" s="35">
        <f t="shared" si="5"/>
        <v>12.191520150000001</v>
      </c>
      <c r="CG9" s="35">
        <f t="shared" si="5"/>
        <v>12.810115669999998</v>
      </c>
      <c r="CH9" s="35">
        <f t="shared" si="5"/>
        <v>12.202227020000002</v>
      </c>
      <c r="CI9" s="35">
        <f t="shared" si="5"/>
        <v>11.902916919999999</v>
      </c>
      <c r="CJ9" s="35">
        <f t="shared" si="5"/>
        <v>12.193225930000001</v>
      </c>
      <c r="CK9" s="35">
        <f t="shared" si="5"/>
        <v>11.200753064999999</v>
      </c>
      <c r="CL9" s="35">
        <f t="shared" si="5"/>
        <v>10.426929865000002</v>
      </c>
      <c r="CM9" s="35">
        <f t="shared" si="5"/>
        <v>9.6430928600000012</v>
      </c>
      <c r="CN9" s="35">
        <f t="shared" si="5"/>
        <v>7.466379830000001</v>
      </c>
    </row>
    <row r="10" spans="1:92" s="7" customFormat="1" ht="14.5" x14ac:dyDescent="0.7">
      <c r="A10" s="7" t="s">
        <v>133</v>
      </c>
      <c r="B10" s="37"/>
      <c r="C10" s="14"/>
      <c r="D10" s="14"/>
      <c r="E10" s="14"/>
      <c r="F10" s="14"/>
    </row>
    <row r="11" spans="1:92" s="7" customFormat="1" ht="14.5" x14ac:dyDescent="0.7">
      <c r="B11" s="37"/>
      <c r="C11" s="14"/>
      <c r="D11" s="14"/>
      <c r="E11" s="14"/>
      <c r="F11" s="14"/>
    </row>
    <row r="12" spans="1:92" s="7" customFormat="1" ht="14.5" x14ac:dyDescent="0.7">
      <c r="A12" s="15" t="s">
        <v>134</v>
      </c>
    </row>
    <row r="13" spans="1:92" s="7" customFormat="1" ht="14.5" x14ac:dyDescent="0.7">
      <c r="A13" s="11" t="s">
        <v>80</v>
      </c>
      <c r="B13" s="36">
        <v>1930</v>
      </c>
      <c r="C13" s="36">
        <v>1931</v>
      </c>
      <c r="D13" s="36">
        <v>1932</v>
      </c>
      <c r="E13" s="36">
        <v>1933</v>
      </c>
      <c r="F13" s="36">
        <v>1934</v>
      </c>
      <c r="G13" s="36">
        <v>1935</v>
      </c>
      <c r="H13" s="36">
        <v>1936</v>
      </c>
      <c r="I13" s="36">
        <v>1937</v>
      </c>
      <c r="J13" s="36">
        <v>1938</v>
      </c>
      <c r="K13" s="36">
        <v>1939</v>
      </c>
      <c r="L13" s="36">
        <v>1940</v>
      </c>
      <c r="M13" s="36">
        <v>1941</v>
      </c>
      <c r="N13" s="36">
        <v>1942</v>
      </c>
      <c r="O13" s="36">
        <v>1943</v>
      </c>
      <c r="P13" s="36">
        <v>1944</v>
      </c>
      <c r="Q13" s="36">
        <v>1945</v>
      </c>
      <c r="R13" s="36">
        <v>1946</v>
      </c>
      <c r="S13" s="36">
        <v>1947</v>
      </c>
      <c r="T13" s="36">
        <v>1948</v>
      </c>
      <c r="U13" s="36">
        <v>1949</v>
      </c>
      <c r="V13" s="36">
        <v>1950</v>
      </c>
      <c r="W13" s="36">
        <v>1951</v>
      </c>
      <c r="X13" s="36">
        <v>1952</v>
      </c>
      <c r="Y13" s="36">
        <v>1953</v>
      </c>
      <c r="Z13" s="36">
        <v>1954</v>
      </c>
      <c r="AA13" s="36">
        <v>1955</v>
      </c>
      <c r="AB13" s="36">
        <v>1956</v>
      </c>
      <c r="AC13" s="36">
        <v>1957</v>
      </c>
      <c r="AD13" s="36">
        <v>1958</v>
      </c>
      <c r="AE13" s="36">
        <v>1959</v>
      </c>
      <c r="AF13" s="36">
        <v>1960</v>
      </c>
      <c r="AG13" s="36">
        <v>1961</v>
      </c>
      <c r="AH13" s="36">
        <v>1962</v>
      </c>
      <c r="AI13" s="36">
        <v>1963</v>
      </c>
      <c r="AJ13" s="36">
        <v>1964</v>
      </c>
      <c r="AK13" s="36">
        <v>1965</v>
      </c>
      <c r="AL13" s="36">
        <v>1966</v>
      </c>
      <c r="AM13" s="36">
        <v>1967</v>
      </c>
      <c r="AN13" s="36">
        <v>1968</v>
      </c>
      <c r="AO13" s="36">
        <v>1969</v>
      </c>
      <c r="AP13" s="36">
        <v>1970</v>
      </c>
      <c r="AQ13" s="36">
        <v>1971</v>
      </c>
      <c r="AR13" s="36">
        <v>1972</v>
      </c>
      <c r="AS13" s="36">
        <v>1973</v>
      </c>
      <c r="AT13" s="36">
        <v>1974</v>
      </c>
      <c r="AU13" s="36">
        <v>1975</v>
      </c>
      <c r="AV13" s="36">
        <v>1976</v>
      </c>
      <c r="AW13" s="36">
        <v>1977</v>
      </c>
      <c r="AX13" s="36">
        <v>1978</v>
      </c>
      <c r="AY13" s="36">
        <v>1979</v>
      </c>
      <c r="AZ13" s="36">
        <v>1980</v>
      </c>
      <c r="BA13" s="36">
        <v>1981</v>
      </c>
      <c r="BB13" s="36">
        <v>1982</v>
      </c>
      <c r="BC13" s="36">
        <v>1983</v>
      </c>
      <c r="BD13" s="36">
        <v>1984</v>
      </c>
      <c r="BE13" s="36">
        <v>1985</v>
      </c>
      <c r="BF13" s="36">
        <v>1986</v>
      </c>
      <c r="BG13" s="36">
        <v>1987</v>
      </c>
      <c r="BH13" s="36">
        <v>1988</v>
      </c>
      <c r="BI13" s="36">
        <v>1989</v>
      </c>
      <c r="BJ13" s="36">
        <v>1990</v>
      </c>
      <c r="BK13" s="36">
        <v>1991</v>
      </c>
      <c r="BL13" s="36">
        <v>1992</v>
      </c>
      <c r="BM13" s="36">
        <v>1993</v>
      </c>
      <c r="BN13" s="36">
        <v>1994</v>
      </c>
      <c r="BO13" s="36">
        <v>1995</v>
      </c>
      <c r="BP13" s="36">
        <v>1996</v>
      </c>
      <c r="BQ13" s="36">
        <v>1997</v>
      </c>
      <c r="BR13" s="36">
        <v>1998</v>
      </c>
      <c r="BS13" s="36">
        <v>1999</v>
      </c>
      <c r="BT13" s="36">
        <v>2000</v>
      </c>
      <c r="BU13" s="36">
        <v>2001</v>
      </c>
      <c r="BV13" s="36">
        <v>2002</v>
      </c>
      <c r="BW13" s="36">
        <v>2003</v>
      </c>
      <c r="BX13" s="36">
        <v>2004</v>
      </c>
      <c r="BY13" s="36">
        <v>2005</v>
      </c>
      <c r="BZ13" s="36">
        <v>2006</v>
      </c>
      <c r="CA13" s="36">
        <v>2007</v>
      </c>
      <c r="CB13" s="36">
        <v>2008</v>
      </c>
      <c r="CC13" s="36">
        <v>2009</v>
      </c>
      <c r="CD13" s="36">
        <v>2010</v>
      </c>
      <c r="CE13" s="36">
        <v>2011</v>
      </c>
      <c r="CF13" s="36">
        <v>2012</v>
      </c>
      <c r="CG13" s="36">
        <v>2013</v>
      </c>
      <c r="CH13" s="36">
        <v>2014</v>
      </c>
      <c r="CI13" s="36">
        <v>2015</v>
      </c>
      <c r="CJ13" s="36">
        <v>2016</v>
      </c>
      <c r="CK13" s="36">
        <v>2017</v>
      </c>
      <c r="CL13" s="36">
        <v>2018</v>
      </c>
      <c r="CM13" s="36">
        <v>2019</v>
      </c>
      <c r="CN13" s="36">
        <v>2020</v>
      </c>
    </row>
    <row r="14" spans="1:92" s="7" customFormat="1" ht="16.25" x14ac:dyDescent="0.7">
      <c r="A14" s="11" t="s">
        <v>25</v>
      </c>
      <c r="B14" s="35"/>
      <c r="C14" s="35"/>
      <c r="D14" s="35"/>
      <c r="E14" s="35"/>
      <c r="F14" s="35"/>
      <c r="G14" s="35"/>
      <c r="H14" s="35"/>
      <c r="I14" s="35"/>
      <c r="J14" s="35"/>
      <c r="K14" s="35"/>
      <c r="L14" s="35"/>
      <c r="M14" s="35"/>
      <c r="N14" s="35"/>
      <c r="O14" s="35"/>
      <c r="P14" s="35"/>
      <c r="Q14" s="76"/>
      <c r="R14" s="35"/>
      <c r="S14" s="77"/>
      <c r="T14" s="33">
        <f>T24*T34/9</f>
        <v>1.1224609604320771E-4</v>
      </c>
      <c r="U14" s="33">
        <f t="shared" ref="U14:AW14" si="6">U24*U34/9</f>
        <v>1.1224609604320771E-4</v>
      </c>
      <c r="V14" s="33">
        <f t="shared" si="6"/>
        <v>1.1224609604320771E-4</v>
      </c>
      <c r="W14" s="33">
        <f>W24*W34/9</f>
        <v>1.1404203357989905E-4</v>
      </c>
      <c r="X14" s="33">
        <f t="shared" si="6"/>
        <v>1.1404203357989905E-4</v>
      </c>
      <c r="Y14" s="33">
        <f t="shared" si="6"/>
        <v>1.4825464365386876E-4</v>
      </c>
      <c r="Z14" s="33">
        <f t="shared" si="6"/>
        <v>2.1086372008923335E-4</v>
      </c>
      <c r="AA14" s="33">
        <f t="shared" si="6"/>
        <v>2.280840671597981E-4</v>
      </c>
      <c r="AB14" s="33">
        <f t="shared" si="6"/>
        <v>8.553152518492429E-4</v>
      </c>
      <c r="AC14" s="33">
        <f t="shared" si="6"/>
        <v>1.1404203357989905E-3</v>
      </c>
      <c r="AD14" s="33">
        <f t="shared" si="6"/>
        <v>1.7106305036984858E-3</v>
      </c>
      <c r="AE14" s="33">
        <f t="shared" si="6"/>
        <v>2.8510508394974762E-3</v>
      </c>
      <c r="AF14" s="33">
        <f t="shared" si="6"/>
        <v>3.4212610073969716E-3</v>
      </c>
      <c r="AG14" s="33">
        <f t="shared" si="6"/>
        <v>2.8510508394974762E-3</v>
      </c>
      <c r="AH14" s="33">
        <f t="shared" si="6"/>
        <v>3.4212610073969716E-3</v>
      </c>
      <c r="AI14" s="33">
        <f t="shared" si="6"/>
        <v>3.9914711752964665E-3</v>
      </c>
      <c r="AJ14" s="33">
        <f t="shared" si="6"/>
        <v>4.5616813431959618E-3</v>
      </c>
      <c r="AK14" s="33">
        <f t="shared" si="6"/>
        <v>5.1318915110954572E-3</v>
      </c>
      <c r="AL14" s="33">
        <f t="shared" si="6"/>
        <v>5.7021016789949525E-3</v>
      </c>
      <c r="AM14" s="33">
        <f t="shared" si="6"/>
        <v>5.7021016789949525E-3</v>
      </c>
      <c r="AN14" s="33">
        <f t="shared" si="6"/>
        <v>5.5880596454150533E-3</v>
      </c>
      <c r="AO14" s="33">
        <f t="shared" si="6"/>
        <v>5.7021016789949525E-3</v>
      </c>
      <c r="AP14" s="33">
        <f t="shared" si="6"/>
        <v>9.540918163672656E-3</v>
      </c>
      <c r="AQ14" s="33">
        <f t="shared" si="6"/>
        <v>1.234707056475285E-2</v>
      </c>
      <c r="AR14" s="33">
        <f t="shared" si="6"/>
        <v>1.4591992485617005E-2</v>
      </c>
      <c r="AS14" s="33">
        <f t="shared" si="6"/>
        <v>1.6836914406481156E-2</v>
      </c>
      <c r="AT14" s="33">
        <f t="shared" si="6"/>
        <v>1.6836914406481156E-2</v>
      </c>
      <c r="AU14" s="33">
        <f t="shared" si="6"/>
        <v>1.9081836327345312E-2</v>
      </c>
      <c r="AV14" s="33">
        <f t="shared" si="6"/>
        <v>2.1046143008101446E-2</v>
      </c>
      <c r="AW14" s="33">
        <f t="shared" si="6"/>
        <v>2.3010449688857581E-2</v>
      </c>
      <c r="AX14" s="33">
        <f>AX24*AX34/9</f>
        <v>2.4694141129505701E-2</v>
      </c>
      <c r="AY14" s="36">
        <v>4.7800000000000002E-2</v>
      </c>
      <c r="AZ14" s="36">
        <v>5.8599999999999999E-2</v>
      </c>
      <c r="BA14" s="36">
        <v>6.3399999999999998E-2</v>
      </c>
      <c r="BB14" s="36">
        <v>6.8199999999999997E-2</v>
      </c>
      <c r="BC14" s="36">
        <v>7.2900000000000006E-2</v>
      </c>
      <c r="BD14" s="36">
        <v>7.7699999999999991E-2</v>
      </c>
      <c r="BE14" s="36">
        <v>8.2500000000000004E-2</v>
      </c>
      <c r="BF14" s="36">
        <v>9.8500000000000004E-2</v>
      </c>
      <c r="BG14" s="36">
        <v>0.11460000000000001</v>
      </c>
      <c r="BH14" s="36">
        <v>0.13059999999999999</v>
      </c>
      <c r="BI14" s="36">
        <v>0.1467</v>
      </c>
      <c r="BJ14" s="36">
        <v>0.16269999999999998</v>
      </c>
      <c r="BK14" s="36">
        <v>0.17789999999999997</v>
      </c>
      <c r="BL14" s="36">
        <v>0.19309999999999999</v>
      </c>
      <c r="BM14" s="36">
        <v>0.23069999999999999</v>
      </c>
      <c r="BN14" s="36">
        <v>0.26829999999999993</v>
      </c>
      <c r="BO14" s="36">
        <v>0.30596699999999999</v>
      </c>
      <c r="BP14" s="36">
        <v>0.33850000000000002</v>
      </c>
      <c r="BQ14" s="36">
        <v>0.37110000000000004</v>
      </c>
      <c r="BR14" s="36">
        <v>0.40360000000000001</v>
      </c>
      <c r="BS14" s="36">
        <v>0.47520000000000007</v>
      </c>
      <c r="BT14" s="36">
        <v>0.50119999999999998</v>
      </c>
      <c r="BU14" s="36">
        <v>0.60760000000000003</v>
      </c>
      <c r="BV14" s="36">
        <v>0.69440000000000002</v>
      </c>
      <c r="BW14" s="36">
        <v>0.753</v>
      </c>
      <c r="BX14" s="36">
        <v>0.77470000000000006</v>
      </c>
      <c r="BY14" s="36">
        <v>0.77029999999999998</v>
      </c>
      <c r="BZ14" s="36">
        <v>0.76379999999999992</v>
      </c>
      <c r="CA14" s="36">
        <v>0.78120000000000001</v>
      </c>
      <c r="CB14" s="36">
        <v>0.78980000000000006</v>
      </c>
      <c r="CC14" s="36">
        <v>0.85709999999999986</v>
      </c>
      <c r="CD14" s="36">
        <v>0.95909999999999995</v>
      </c>
      <c r="CE14" s="36">
        <v>0.96129999999999993</v>
      </c>
      <c r="CF14" s="36">
        <v>0.97430000000000005</v>
      </c>
      <c r="CG14" s="36">
        <v>1.022</v>
      </c>
      <c r="CH14" s="36">
        <v>1.0004000000000002</v>
      </c>
      <c r="CI14" s="36">
        <v>0.95699999999999996</v>
      </c>
      <c r="CJ14" s="36">
        <v>0.98</v>
      </c>
      <c r="CK14" s="36">
        <v>0.94</v>
      </c>
      <c r="CL14" s="36">
        <v>0.84</v>
      </c>
      <c r="CM14" s="36">
        <v>0.76090000000000013</v>
      </c>
      <c r="CN14" s="36">
        <v>0.53159999999999996</v>
      </c>
    </row>
    <row r="15" spans="1:92" s="7" customFormat="1" ht="16.25" x14ac:dyDescent="0.7">
      <c r="A15" s="11" t="s">
        <v>26</v>
      </c>
      <c r="B15" s="35"/>
      <c r="C15" s="35"/>
      <c r="D15" s="35"/>
      <c r="E15" s="35"/>
      <c r="F15" s="35"/>
      <c r="G15" s="35"/>
      <c r="H15" s="35"/>
      <c r="I15" s="35"/>
      <c r="J15" s="35"/>
      <c r="K15" s="35"/>
      <c r="L15" s="35"/>
      <c r="M15" s="35"/>
      <c r="N15" s="35"/>
      <c r="O15" s="35"/>
      <c r="P15" s="35"/>
      <c r="Q15" s="35">
        <f t="shared" ref="Q15:CB17" si="7">Q25*Q35*Q$48</f>
        <v>9.7490957333333322E-2</v>
      </c>
      <c r="R15" s="35">
        <f t="shared" si="7"/>
        <v>0.10097922399999999</v>
      </c>
      <c r="S15" s="35">
        <f t="shared" si="7"/>
        <v>0.12808463644444443</v>
      </c>
      <c r="T15" s="35">
        <f t="shared" si="7"/>
        <v>0.12280990311111109</v>
      </c>
      <c r="U15" s="35">
        <f t="shared" si="7"/>
        <v>0.14163209333333332</v>
      </c>
      <c r="V15" s="35">
        <f t="shared" si="7"/>
        <v>0.17338988266666669</v>
      </c>
      <c r="W15" s="35">
        <f t="shared" si="7"/>
        <v>0.24506078044444443</v>
      </c>
      <c r="X15" s="35">
        <f t="shared" si="7"/>
        <v>0.22851036622222221</v>
      </c>
      <c r="Y15" s="35">
        <f t="shared" si="7"/>
        <v>0.30022314577777781</v>
      </c>
      <c r="Z15" s="35">
        <f t="shared" si="7"/>
        <v>0.22173116266666665</v>
      </c>
      <c r="AA15" s="35">
        <f t="shared" si="7"/>
        <v>0.32939069955555556</v>
      </c>
      <c r="AB15" s="35">
        <f t="shared" si="7"/>
        <v>0.36080112977777778</v>
      </c>
      <c r="AC15" s="35">
        <f t="shared" si="7"/>
        <v>0.38517688888888885</v>
      </c>
      <c r="AD15" s="35">
        <f t="shared" si="7"/>
        <v>0.397256</v>
      </c>
      <c r="AE15" s="35">
        <f t="shared" si="7"/>
        <v>0.40719022222222223</v>
      </c>
      <c r="AF15" s="35">
        <f t="shared" si="7"/>
        <v>0.430784</v>
      </c>
      <c r="AG15" s="35">
        <f t="shared" si="7"/>
        <v>0.46352177777777775</v>
      </c>
      <c r="AH15" s="35">
        <f t="shared" si="7"/>
        <v>0.51827288888888889</v>
      </c>
      <c r="AI15" s="35">
        <f t="shared" si="7"/>
        <v>0.50517777777777773</v>
      </c>
      <c r="AJ15" s="35">
        <f t="shared" si="7"/>
        <v>0.60056888888888882</v>
      </c>
      <c r="AK15" s="35">
        <f t="shared" si="7"/>
        <v>0.63419455555555548</v>
      </c>
      <c r="AL15" s="35">
        <f t="shared" si="7"/>
        <v>0.64931122222222215</v>
      </c>
      <c r="AM15" s="35">
        <f t="shared" si="7"/>
        <v>0.60335655555555556</v>
      </c>
      <c r="AN15" s="35">
        <f t="shared" si="7"/>
        <v>0.61645766666666646</v>
      </c>
      <c r="AO15" s="35">
        <f t="shared" si="7"/>
        <v>0.68105622222222217</v>
      </c>
      <c r="AP15" s="35">
        <f t="shared" si="7"/>
        <v>0.65062133333333338</v>
      </c>
      <c r="AQ15" s="35">
        <f t="shared" si="7"/>
        <v>0.55589022222222217</v>
      </c>
      <c r="AR15" s="35">
        <f t="shared" si="7"/>
        <v>0.52132344444444445</v>
      </c>
      <c r="AS15" s="35">
        <f t="shared" si="7"/>
        <v>0.58068155555555556</v>
      </c>
      <c r="AT15" s="35">
        <f t="shared" si="7"/>
        <v>0.59710833333333324</v>
      </c>
      <c r="AU15" s="35">
        <f t="shared" si="7"/>
        <v>0.57171233333333327</v>
      </c>
      <c r="AV15" s="35">
        <f t="shared" si="7"/>
        <v>0.50166666666666659</v>
      </c>
      <c r="AW15" s="35">
        <f t="shared" si="7"/>
        <v>0.43377777777777776</v>
      </c>
      <c r="AX15" s="35">
        <f t="shared" si="7"/>
        <v>0.48566666666666669</v>
      </c>
      <c r="AY15" s="35">
        <f t="shared" si="7"/>
        <v>0.50888888888888884</v>
      </c>
      <c r="AZ15" s="35">
        <f t="shared" si="7"/>
        <v>0.45366666666666666</v>
      </c>
      <c r="BA15" s="35">
        <f t="shared" si="7"/>
        <v>0.45055555555555549</v>
      </c>
      <c r="BB15" s="35">
        <f t="shared" si="7"/>
        <v>0.36211111111111111</v>
      </c>
      <c r="BC15" s="35">
        <f t="shared" si="7"/>
        <v>0.36899999999999994</v>
      </c>
      <c r="BD15" s="35">
        <f t="shared" si="7"/>
        <v>0.41355555555555545</v>
      </c>
      <c r="BE15" s="35">
        <f t="shared" si="7"/>
        <v>0.2887777777777778</v>
      </c>
      <c r="BF15" s="35">
        <f t="shared" si="7"/>
        <v>0.35299999999999998</v>
      </c>
      <c r="BG15" s="35">
        <f t="shared" si="7"/>
        <v>0.33477777777777773</v>
      </c>
      <c r="BH15" s="35">
        <f t="shared" si="7"/>
        <v>0.2271111111111111</v>
      </c>
      <c r="BI15" s="35">
        <f t="shared" si="7"/>
        <v>0.23577777777777775</v>
      </c>
      <c r="BJ15" s="35">
        <f t="shared" si="7"/>
        <v>0.25066666666666665</v>
      </c>
      <c r="BK15" s="35">
        <f t="shared" si="7"/>
        <v>0.25088888888888888</v>
      </c>
      <c r="BL15" s="35">
        <f t="shared" si="7"/>
        <v>0.34177777777777779</v>
      </c>
      <c r="BM15" s="35">
        <f t="shared" si="7"/>
        <v>0.46111111111111114</v>
      </c>
      <c r="BN15" s="35">
        <f t="shared" si="7"/>
        <v>0.27888888888888885</v>
      </c>
      <c r="BO15" s="35">
        <f t="shared" si="7"/>
        <v>0.17222222222222222</v>
      </c>
      <c r="BP15" s="35">
        <f t="shared" si="7"/>
        <v>0.15133333333333346</v>
      </c>
      <c r="BQ15" s="35">
        <f t="shared" si="7"/>
        <v>0.17849999999999988</v>
      </c>
      <c r="BR15" s="35">
        <f t="shared" si="7"/>
        <v>0.17188888888888879</v>
      </c>
      <c r="BS15" s="35">
        <f t="shared" si="7"/>
        <v>0.23599999999999999</v>
      </c>
      <c r="BT15" s="35">
        <f t="shared" si="7"/>
        <v>0.24</v>
      </c>
      <c r="BU15" s="35">
        <f t="shared" si="7"/>
        <v>0.13500000000000001</v>
      </c>
      <c r="BV15" s="35">
        <f t="shared" si="7"/>
        <v>0.12652603622431213</v>
      </c>
      <c r="BW15" s="35">
        <f t="shared" si="7"/>
        <v>9.7222222222222307E-2</v>
      </c>
      <c r="BX15" s="35">
        <f t="shared" si="7"/>
        <v>0.19888888888888881</v>
      </c>
      <c r="BY15" s="35">
        <f t="shared" si="7"/>
        <v>0.20166666666666661</v>
      </c>
      <c r="BZ15" s="35">
        <f t="shared" si="7"/>
        <v>0.11705555555555547</v>
      </c>
      <c r="CA15" s="35">
        <f t="shared" si="7"/>
        <v>0.11549999999999991</v>
      </c>
      <c r="CB15" s="35">
        <f t="shared" si="7"/>
        <v>8.3888888888888957E-2</v>
      </c>
      <c r="CC15" s="35">
        <f t="shared" ref="CC15:CN17" si="8">CC25*CC35*CC$48</f>
        <v>7.3333333333333389E-2</v>
      </c>
      <c r="CD15" s="35">
        <f t="shared" si="8"/>
        <v>0.14333333333333331</v>
      </c>
      <c r="CE15" s="35">
        <f t="shared" si="8"/>
        <v>0.15611111111111109</v>
      </c>
      <c r="CF15" s="35">
        <f t="shared" si="8"/>
        <v>0.16722222222222219</v>
      </c>
      <c r="CG15" s="35">
        <f t="shared" si="8"/>
        <v>0.17333333333333328</v>
      </c>
      <c r="CH15" s="35">
        <f t="shared" si="8"/>
        <v>0.14055555555555552</v>
      </c>
      <c r="CI15" s="35">
        <f t="shared" si="8"/>
        <v>0.15222222222222218</v>
      </c>
      <c r="CJ15" s="35">
        <f t="shared" si="8"/>
        <v>0.15055555555555553</v>
      </c>
      <c r="CK15" s="35">
        <f t="shared" si="8"/>
        <v>7.6944444444444496E-2</v>
      </c>
      <c r="CL15" s="35">
        <f t="shared" si="8"/>
        <v>7.1388888888888946E-2</v>
      </c>
      <c r="CM15" s="35">
        <f t="shared" si="8"/>
        <v>6.4722222222222278E-2</v>
      </c>
      <c r="CN15" s="35">
        <f t="shared" si="8"/>
        <v>6.5000000000000058E-2</v>
      </c>
    </row>
    <row r="16" spans="1:92" s="7" customFormat="1" ht="16.25" x14ac:dyDescent="0.7">
      <c r="A16" s="11" t="s">
        <v>27</v>
      </c>
      <c r="B16" s="35"/>
      <c r="C16" s="35"/>
      <c r="D16" s="35"/>
      <c r="E16" s="35"/>
      <c r="F16" s="35"/>
      <c r="G16" s="35"/>
      <c r="H16" s="35"/>
      <c r="I16" s="35"/>
      <c r="J16" s="35"/>
      <c r="K16" s="35"/>
      <c r="L16" s="35"/>
      <c r="M16" s="35"/>
      <c r="N16" s="35"/>
      <c r="O16" s="35"/>
      <c r="P16" s="35"/>
      <c r="Q16" s="35">
        <f t="shared" si="7"/>
        <v>3.0452952954602673E-3</v>
      </c>
      <c r="R16" s="35">
        <f t="shared" si="7"/>
        <v>3.4203131347287884E-3</v>
      </c>
      <c r="S16" s="35">
        <f t="shared" si="7"/>
        <v>2.6290348788123386E-3</v>
      </c>
      <c r="T16" s="35">
        <f t="shared" si="7"/>
        <v>2.3742407239395621E-3</v>
      </c>
      <c r="U16" s="35">
        <f t="shared" si="7"/>
        <v>1.7232500255380452E-3</v>
      </c>
      <c r="V16" s="35">
        <f t="shared" si="7"/>
        <v>2.5736500218898556E-3</v>
      </c>
      <c r="W16" s="35">
        <f t="shared" si="7"/>
        <v>5.9522641875436955E-3</v>
      </c>
      <c r="X16" s="35">
        <f t="shared" si="7"/>
        <v>4.6144661743232739E-3</v>
      </c>
      <c r="Y16" s="35">
        <f t="shared" si="7"/>
        <v>4.1083877522122437E-3</v>
      </c>
      <c r="Z16" s="35">
        <f t="shared" si="7"/>
        <v>2.777017931021216E-3</v>
      </c>
      <c r="AA16" s="35">
        <f t="shared" si="7"/>
        <v>3.8463139735736098E-3</v>
      </c>
      <c r="AB16" s="35">
        <f t="shared" si="7"/>
        <v>2.5464123426756141E-3</v>
      </c>
      <c r="AC16" s="35">
        <f t="shared" si="7"/>
        <v>2.9721401852063848E-3</v>
      </c>
      <c r="AD16" s="35">
        <f t="shared" si="7"/>
        <v>4.9835750515491639E-3</v>
      </c>
      <c r="AE16" s="35">
        <f t="shared" si="7"/>
        <v>3.3101237032649266E-3</v>
      </c>
      <c r="AF16" s="35">
        <f t="shared" si="7"/>
        <v>2.6664290075359672E-3</v>
      </c>
      <c r="AG16" s="35">
        <f t="shared" si="7"/>
        <v>3.1268176609132435E-3</v>
      </c>
      <c r="AH16" s="35">
        <f t="shared" si="7"/>
        <v>3.5640285829922377E-3</v>
      </c>
      <c r="AI16" s="35">
        <f t="shared" si="7"/>
        <v>3.0129001124821618E-3</v>
      </c>
      <c r="AJ16" s="35">
        <f t="shared" si="7"/>
        <v>1.6663955663956641E-3</v>
      </c>
      <c r="AK16" s="35">
        <f t="shared" si="7"/>
        <v>1.3030403317860133E-3</v>
      </c>
      <c r="AL16" s="35">
        <f t="shared" si="7"/>
        <v>1.1360059816312611E-3</v>
      </c>
      <c r="AM16" s="35">
        <f t="shared" si="7"/>
        <v>1.5224519805620486E-3</v>
      </c>
      <c r="AN16" s="35">
        <f t="shared" si="7"/>
        <v>1.0226523246789976E-3</v>
      </c>
      <c r="AO16" s="35">
        <f t="shared" si="7"/>
        <v>6.6320233022263135E-4</v>
      </c>
      <c r="AP16" s="35">
        <f t="shared" si="7"/>
        <v>1.7587862921966443E-3</v>
      </c>
      <c r="AQ16" s="35">
        <f t="shared" si="7"/>
        <v>1.2448713766917694E-3</v>
      </c>
      <c r="AR16" s="35">
        <f t="shared" si="7"/>
        <v>1.356572523410995E-3</v>
      </c>
      <c r="AS16" s="35">
        <f t="shared" si="7"/>
        <v>1.8458278610253636E-3</v>
      </c>
      <c r="AT16" s="35">
        <f t="shared" si="7"/>
        <v>1.8017844086280945E-3</v>
      </c>
      <c r="AU16" s="35">
        <f t="shared" si="7"/>
        <v>1.281663250054571E-3</v>
      </c>
      <c r="AV16" s="35">
        <f t="shared" si="7"/>
        <v>1.6066113362136506E-3</v>
      </c>
      <c r="AW16" s="35">
        <f t="shared" si="7"/>
        <v>1.3988084946297235E-3</v>
      </c>
      <c r="AX16" s="35">
        <f t="shared" si="7"/>
        <v>1.0843517530360867E-3</v>
      </c>
      <c r="AY16" s="35">
        <f t="shared" si="7"/>
        <v>8.3505066749336391E-4</v>
      </c>
      <c r="AZ16" s="35">
        <f t="shared" si="7"/>
        <v>2.1112778768109285E-3</v>
      </c>
      <c r="BA16" s="35">
        <f t="shared" si="7"/>
        <v>3.1059631674043124E-3</v>
      </c>
      <c r="BB16" s="35">
        <f t="shared" si="7"/>
        <v>3.7307684289303463E-3</v>
      </c>
      <c r="BC16" s="35">
        <f t="shared" si="7"/>
        <v>4.2284402790501024E-3</v>
      </c>
      <c r="BD16" s="35">
        <f t="shared" si="7"/>
        <v>5.127729107240052E-3</v>
      </c>
      <c r="BE16" s="35">
        <f t="shared" si="7"/>
        <v>4.0045726478913262E-3</v>
      </c>
      <c r="BF16" s="35">
        <f t="shared" si="7"/>
        <v>6.2525387648809522E-3</v>
      </c>
      <c r="BG16" s="35">
        <f t="shared" si="7"/>
        <v>6.3852767034016473E-3</v>
      </c>
      <c r="BH16" s="35">
        <f t="shared" si="7"/>
        <v>3.2886803704274895E-3</v>
      </c>
      <c r="BI16" s="35">
        <f t="shared" si="7"/>
        <v>3.0048852399783207E-3</v>
      </c>
      <c r="BJ16" s="35">
        <f t="shared" si="7"/>
        <v>2.989950355681188E-3</v>
      </c>
      <c r="BK16" s="35">
        <f t="shared" si="7"/>
        <v>2.4645441108523693E-3</v>
      </c>
      <c r="BL16" s="35">
        <f t="shared" si="7"/>
        <v>4.151895922495475E-3</v>
      </c>
      <c r="BM16" s="35">
        <f t="shared" si="7"/>
        <v>8.1529131684228325E-3</v>
      </c>
      <c r="BN16" s="35">
        <f t="shared" si="7"/>
        <v>4.4614952236325294E-3</v>
      </c>
      <c r="BO16" s="35">
        <f t="shared" si="7"/>
        <v>2.6938524904214557E-3</v>
      </c>
      <c r="BP16" s="35">
        <f t="shared" si="7"/>
        <v>2.1715433333333355E-3</v>
      </c>
      <c r="BQ16" s="35">
        <f t="shared" si="7"/>
        <v>2.6796505555555538E-3</v>
      </c>
      <c r="BR16" s="35">
        <f t="shared" si="7"/>
        <v>2.7832972222222203E-3</v>
      </c>
      <c r="BS16" s="35">
        <f t="shared" si="7"/>
        <v>4.2669962561576354E-3</v>
      </c>
      <c r="BT16" s="35">
        <f t="shared" si="7"/>
        <v>4.6712393782383423E-3</v>
      </c>
      <c r="BU16" s="35">
        <f t="shared" si="7"/>
        <v>3.2460094043887146E-3</v>
      </c>
      <c r="BV16" s="35">
        <f t="shared" si="7"/>
        <v>3.9141019505398809E-3</v>
      </c>
      <c r="BW16" s="35">
        <f t="shared" si="7"/>
        <v>2.2203861111111129E-3</v>
      </c>
      <c r="BX16" s="35">
        <f t="shared" si="7"/>
        <v>4.6555555555555534E-3</v>
      </c>
      <c r="BY16" s="35">
        <f t="shared" si="7"/>
        <v>4.5721499999999988E-3</v>
      </c>
      <c r="BZ16" s="35">
        <f t="shared" si="7"/>
        <v>3.4063633333333309E-3</v>
      </c>
      <c r="CA16" s="35">
        <f t="shared" si="7"/>
        <v>3.2316238888888864E-3</v>
      </c>
      <c r="CB16" s="35">
        <f t="shared" si="7"/>
        <v>2.1666666666666683E-3</v>
      </c>
      <c r="CC16" s="35">
        <f t="shared" si="8"/>
        <v>1.8287416666666683E-3</v>
      </c>
      <c r="CD16" s="35">
        <f t="shared" si="8"/>
        <v>4.540494444444443E-3</v>
      </c>
      <c r="CE16" s="35">
        <f t="shared" si="8"/>
        <v>4.8316333333333315E-3</v>
      </c>
      <c r="CF16" s="35">
        <f t="shared" si="8"/>
        <v>4.7666944444444432E-3</v>
      </c>
      <c r="CG16" s="35">
        <f t="shared" si="8"/>
        <v>4.8732722222222203E-3</v>
      </c>
      <c r="CH16" s="35">
        <f t="shared" si="8"/>
        <v>5.2568555555555542E-3</v>
      </c>
      <c r="CI16" s="35">
        <f t="shared" si="8"/>
        <v>5.3142444444444431E-3</v>
      </c>
      <c r="CJ16" s="35">
        <f t="shared" si="8"/>
        <v>5.2196166666666653E-3</v>
      </c>
      <c r="CK16" s="35">
        <f t="shared" si="8"/>
        <v>2.7183694444444465E-3</v>
      </c>
      <c r="CL16" s="35">
        <f t="shared" si="8"/>
        <v>2.7499250000000025E-3</v>
      </c>
      <c r="CM16" s="35">
        <f t="shared" si="8"/>
        <v>2.7627000000000025E-3</v>
      </c>
      <c r="CN16" s="35">
        <f t="shared" si="8"/>
        <v>2.7665722222222247E-3</v>
      </c>
    </row>
    <row r="17" spans="1:92" s="7" customFormat="1" ht="16.25" x14ac:dyDescent="0.7">
      <c r="A17" s="11" t="s">
        <v>105</v>
      </c>
      <c r="B17" s="35"/>
      <c r="C17" s="35"/>
      <c r="D17" s="35"/>
      <c r="E17" s="35"/>
      <c r="F17" s="35"/>
      <c r="G17" s="35"/>
      <c r="H17" s="35"/>
      <c r="I17" s="35"/>
      <c r="J17" s="35"/>
      <c r="K17" s="35"/>
      <c r="L17" s="35"/>
      <c r="M17" s="35"/>
      <c r="N17" s="35"/>
      <c r="O17" s="35"/>
      <c r="P17" s="35"/>
      <c r="Q17" s="35">
        <f t="shared" si="7"/>
        <v>1.1789192124444446E-2</v>
      </c>
      <c r="R17" s="35">
        <f t="shared" si="7"/>
        <v>1.6319989937777779E-2</v>
      </c>
      <c r="S17" s="35">
        <f t="shared" si="7"/>
        <v>1.9872962257777776E-2</v>
      </c>
      <c r="T17" s="35">
        <f t="shared" si="7"/>
        <v>2.1923794382222216E-2</v>
      </c>
      <c r="U17" s="35">
        <f t="shared" si="7"/>
        <v>2.3504624906666664E-2</v>
      </c>
      <c r="V17" s="35">
        <f t="shared" si="7"/>
        <v>2.4927835448888894E-2</v>
      </c>
      <c r="W17" s="35">
        <f t="shared" si="7"/>
        <v>2.8139257919999994E-2</v>
      </c>
      <c r="X17" s="35">
        <f t="shared" si="7"/>
        <v>3.0885930382222215E-2</v>
      </c>
      <c r="Y17" s="35">
        <f t="shared" si="7"/>
        <v>3.0793971093333334E-2</v>
      </c>
      <c r="Z17" s="35">
        <f t="shared" si="7"/>
        <v>3.4947738080000006E-2</v>
      </c>
      <c r="AA17" s="35">
        <f t="shared" si="7"/>
        <v>3.8950121066666663E-2</v>
      </c>
      <c r="AB17" s="35">
        <f t="shared" si="7"/>
        <v>3.8363850684444444E-2</v>
      </c>
      <c r="AC17" s="35">
        <f t="shared" si="7"/>
        <v>3.9999145582222215E-2</v>
      </c>
      <c r="AD17" s="35">
        <f t="shared" si="7"/>
        <v>4.4329983306666668E-2</v>
      </c>
      <c r="AE17" s="35">
        <f t="shared" si="7"/>
        <v>4.6288955484444443E-2</v>
      </c>
      <c r="AF17" s="35">
        <f t="shared" si="7"/>
        <v>5.1422200657777778E-2</v>
      </c>
      <c r="AG17" s="35">
        <f t="shared" si="7"/>
        <v>5.8286350844444432E-2</v>
      </c>
      <c r="AH17" s="35">
        <f t="shared" si="7"/>
        <v>6.0699712088888885E-2</v>
      </c>
      <c r="AI17" s="35">
        <f t="shared" si="7"/>
        <v>6.1697354097777775E-2</v>
      </c>
      <c r="AJ17" s="35">
        <f t="shared" si="7"/>
        <v>7.4904697084444444E-2</v>
      </c>
      <c r="AK17" s="35">
        <f t="shared" si="7"/>
        <v>8.0747164444444422E-2</v>
      </c>
      <c r="AL17" s="35">
        <f t="shared" si="7"/>
        <v>8.3702595555555551E-2</v>
      </c>
      <c r="AM17" s="35">
        <f t="shared" si="7"/>
        <v>9.1217383111111092E-2</v>
      </c>
      <c r="AN17" s="35">
        <f t="shared" si="7"/>
        <v>0.10188820533333334</v>
      </c>
      <c r="AO17" s="35">
        <f t="shared" si="7"/>
        <v>0.10224166044444442</v>
      </c>
      <c r="AP17" s="35">
        <f t="shared" si="7"/>
        <v>0.1034711111111111</v>
      </c>
      <c r="AQ17" s="35">
        <f t="shared" si="7"/>
        <v>0.11076444444444444</v>
      </c>
      <c r="AR17" s="35">
        <f t="shared" si="7"/>
        <v>0.11880580666666669</v>
      </c>
      <c r="AS17" s="35">
        <f t="shared" si="7"/>
        <v>0.1325610888888889</v>
      </c>
      <c r="AT17" s="35">
        <f t="shared" si="7"/>
        <v>0.14539763555555554</v>
      </c>
      <c r="AU17" s="35">
        <f t="shared" si="7"/>
        <v>0.13603493777777778</v>
      </c>
      <c r="AV17" s="35">
        <f t="shared" si="7"/>
        <v>0.13207986444444444</v>
      </c>
      <c r="AW17" s="35">
        <f t="shared" si="7"/>
        <v>0.14553691777777777</v>
      </c>
      <c r="AX17" s="35">
        <f t="shared" si="7"/>
        <v>0.15655840444444441</v>
      </c>
      <c r="AY17" s="35">
        <f t="shared" si="7"/>
        <v>0.15952735555555558</v>
      </c>
      <c r="AZ17" s="35">
        <f t="shared" si="7"/>
        <v>0.17467947333333336</v>
      </c>
      <c r="BA17" s="35">
        <f t="shared" si="7"/>
        <v>0.17809852444444446</v>
      </c>
      <c r="BB17" s="35">
        <f t="shared" si="7"/>
        <v>0.17216117777777779</v>
      </c>
      <c r="BC17" s="35">
        <f t="shared" si="7"/>
        <v>0.18735366222222222</v>
      </c>
      <c r="BD17" s="35">
        <f t="shared" si="7"/>
        <v>0.19773999999999997</v>
      </c>
      <c r="BE17" s="35">
        <f t="shared" si="7"/>
        <v>0.1966356777777778</v>
      </c>
      <c r="BF17" s="35">
        <f t="shared" si="7"/>
        <v>0.20039073111111114</v>
      </c>
      <c r="BG17" s="35">
        <f t="shared" si="7"/>
        <v>0.2053308377777778</v>
      </c>
      <c r="BH17" s="35">
        <f t="shared" si="7"/>
        <v>0.2141194333333333</v>
      </c>
      <c r="BI17" s="35">
        <f t="shared" si="7"/>
        <v>0.19952912</v>
      </c>
      <c r="BJ17" s="35">
        <f t="shared" si="7"/>
        <v>0.20123160222222219</v>
      </c>
      <c r="BK17" s="35">
        <f t="shared" si="7"/>
        <v>0.17282564666666667</v>
      </c>
      <c r="BL17" s="35">
        <f t="shared" si="7"/>
        <v>0.15465438222222219</v>
      </c>
      <c r="BM17" s="35">
        <f t="shared" si="7"/>
        <v>0.13715495555555557</v>
      </c>
      <c r="BN17" s="35">
        <f t="shared" si="7"/>
        <v>0.13423634444444446</v>
      </c>
      <c r="BO17" s="35">
        <f t="shared" si="7"/>
        <v>0.14137507777777777</v>
      </c>
      <c r="BP17" s="35">
        <f t="shared" si="7"/>
        <v>0.14646297111111109</v>
      </c>
      <c r="BQ17" s="35">
        <f t="shared" si="7"/>
        <v>0.15626054888888888</v>
      </c>
      <c r="BR17" s="35">
        <f t="shared" si="7"/>
        <v>0.15550065555555553</v>
      </c>
      <c r="BS17" s="35">
        <f t="shared" si="7"/>
        <v>0.16121829333333332</v>
      </c>
      <c r="BT17" s="35">
        <f t="shared" si="7"/>
        <v>0.15816202000000004</v>
      </c>
      <c r="BU17" s="35">
        <f t="shared" si="7"/>
        <v>0.1599152888888889</v>
      </c>
      <c r="BV17" s="35">
        <f t="shared" si="7"/>
        <v>0.16911152444444447</v>
      </c>
      <c r="BW17" s="35">
        <f t="shared" si="7"/>
        <v>0.17273480222222221</v>
      </c>
      <c r="BX17" s="35">
        <f t="shared" si="7"/>
        <v>0.18263933333333335</v>
      </c>
      <c r="BY17" s="35">
        <f t="shared" si="7"/>
        <v>0.18984914</v>
      </c>
      <c r="BZ17" s="35">
        <f t="shared" si="7"/>
        <v>0.18014350666666668</v>
      </c>
      <c r="CA17" s="35">
        <f t="shared" si="7"/>
        <v>0.18456002444444441</v>
      </c>
      <c r="CB17" s="35">
        <f t="shared" si="7"/>
        <v>0.1828431111111111</v>
      </c>
      <c r="CC17" s="35">
        <f t="shared" si="8"/>
        <v>0.16385056222222219</v>
      </c>
      <c r="CD17" s="35">
        <f t="shared" si="8"/>
        <v>0.19402824666666668</v>
      </c>
      <c r="CE17" s="35">
        <f t="shared" si="8"/>
        <v>0.21068290222222222</v>
      </c>
      <c r="CF17" s="35">
        <f t="shared" si="8"/>
        <v>0.20832443333333328</v>
      </c>
      <c r="CG17" s="35">
        <f t="shared" si="8"/>
        <v>0.22313958</v>
      </c>
      <c r="CH17" s="35">
        <f t="shared" si="8"/>
        <v>0.20959059111111111</v>
      </c>
      <c r="CI17" s="35">
        <f t="shared" si="8"/>
        <v>0.20800985777777781</v>
      </c>
      <c r="CJ17" s="35">
        <f t="shared" si="8"/>
        <v>0.21902770888888889</v>
      </c>
      <c r="CK17" s="35">
        <f t="shared" si="8"/>
        <v>0.22486530444444441</v>
      </c>
      <c r="CL17" s="35">
        <f t="shared" si="8"/>
        <v>0.24440894888888889</v>
      </c>
      <c r="CM17" s="35">
        <f t="shared" si="8"/>
        <v>0.24306983999999998</v>
      </c>
      <c r="CN17" s="35">
        <f t="shared" si="8"/>
        <v>0.23023118666666664</v>
      </c>
    </row>
    <row r="18" spans="1:92" s="7" customFormat="1" ht="14.5" x14ac:dyDescent="0.7">
      <c r="A18" s="11" t="s">
        <v>7</v>
      </c>
      <c r="B18" s="35"/>
      <c r="C18" s="35"/>
      <c r="D18" s="35"/>
      <c r="E18" s="35"/>
      <c r="F18" s="35"/>
      <c r="G18" s="35"/>
      <c r="H18" s="35"/>
      <c r="I18" s="35"/>
      <c r="J18" s="35"/>
      <c r="K18" s="35"/>
      <c r="L18" s="35"/>
      <c r="M18" s="35"/>
      <c r="N18" s="35"/>
      <c r="O18" s="35"/>
      <c r="P18" s="35"/>
      <c r="Q18" s="35">
        <f>SUM(Q14:Q17)</f>
        <v>0.11232544475323804</v>
      </c>
      <c r="R18" s="35">
        <f t="shared" ref="R18:BF18" si="9">SUM(R14:R17)</f>
        <v>0.12071952707250656</v>
      </c>
      <c r="S18" s="35">
        <f t="shared" si="9"/>
        <v>0.15058663358103452</v>
      </c>
      <c r="T18" s="35">
        <f t="shared" si="9"/>
        <v>0.1472201843133161</v>
      </c>
      <c r="U18" s="35">
        <f t="shared" si="9"/>
        <v>0.16697221436158124</v>
      </c>
      <c r="V18" s="35">
        <f t="shared" si="9"/>
        <v>0.20100361423348867</v>
      </c>
      <c r="W18" s="35">
        <f t="shared" si="9"/>
        <v>0.27926634458556804</v>
      </c>
      <c r="X18" s="35">
        <f t="shared" si="9"/>
        <v>0.26412480481234757</v>
      </c>
      <c r="Y18" s="35">
        <f t="shared" si="9"/>
        <v>0.33527375926697722</v>
      </c>
      <c r="Z18" s="35">
        <f t="shared" si="9"/>
        <v>0.25966678239777713</v>
      </c>
      <c r="AA18" s="35">
        <f t="shared" si="9"/>
        <v>0.37241521866295563</v>
      </c>
      <c r="AB18" s="35">
        <f t="shared" si="9"/>
        <v>0.40256670805674705</v>
      </c>
      <c r="AC18" s="35">
        <f t="shared" si="9"/>
        <v>0.42928859499211641</v>
      </c>
      <c r="AD18" s="35">
        <f t="shared" si="9"/>
        <v>0.44828018886191429</v>
      </c>
      <c r="AE18" s="35">
        <f t="shared" si="9"/>
        <v>0.45964035224942912</v>
      </c>
      <c r="AF18" s="35">
        <f t="shared" si="9"/>
        <v>0.48829389067271067</v>
      </c>
      <c r="AG18" s="35">
        <f t="shared" si="9"/>
        <v>0.52778599712263286</v>
      </c>
      <c r="AH18" s="35">
        <f t="shared" si="9"/>
        <v>0.58595789056816694</v>
      </c>
      <c r="AI18" s="35">
        <f t="shared" si="9"/>
        <v>0.57387950316333403</v>
      </c>
      <c r="AJ18" s="35">
        <f t="shared" si="9"/>
        <v>0.681701662882925</v>
      </c>
      <c r="AK18" s="35">
        <f t="shared" si="9"/>
        <v>0.72137665184288136</v>
      </c>
      <c r="AL18" s="35">
        <f t="shared" si="9"/>
        <v>0.73985192543840395</v>
      </c>
      <c r="AM18" s="35">
        <f t="shared" si="9"/>
        <v>0.7017984923262236</v>
      </c>
      <c r="AN18" s="35">
        <f t="shared" si="9"/>
        <v>0.72495658397009388</v>
      </c>
      <c r="AO18" s="35">
        <f t="shared" si="9"/>
        <v>0.7896631866758842</v>
      </c>
      <c r="AP18" s="35">
        <f t="shared" si="9"/>
        <v>0.76539214890031371</v>
      </c>
      <c r="AQ18" s="35">
        <f t="shared" si="9"/>
        <v>0.68024660860811115</v>
      </c>
      <c r="AR18" s="35">
        <f t="shared" si="9"/>
        <v>0.65607781612013927</v>
      </c>
      <c r="AS18" s="35">
        <f t="shared" si="9"/>
        <v>0.73192538671195106</v>
      </c>
      <c r="AT18" s="35">
        <f t="shared" si="9"/>
        <v>0.76114466770399802</v>
      </c>
      <c r="AU18" s="35">
        <f t="shared" si="9"/>
        <v>0.72811077068851082</v>
      </c>
      <c r="AV18" s="35">
        <f t="shared" si="9"/>
        <v>0.65639928545542614</v>
      </c>
      <c r="AW18" s="35">
        <f t="shared" si="9"/>
        <v>0.60372395373904286</v>
      </c>
      <c r="AX18" s="35">
        <f t="shared" si="9"/>
        <v>0.66800356399365302</v>
      </c>
      <c r="AY18" s="35">
        <f t="shared" si="9"/>
        <v>0.71705129511193766</v>
      </c>
      <c r="AZ18" s="35">
        <f t="shared" si="9"/>
        <v>0.68905741787681096</v>
      </c>
      <c r="BA18" s="35">
        <f t="shared" si="9"/>
        <v>0.69516004316740432</v>
      </c>
      <c r="BB18" s="35">
        <f t="shared" si="9"/>
        <v>0.6062030573178192</v>
      </c>
      <c r="BC18" s="35">
        <f t="shared" si="9"/>
        <v>0.63348210250127224</v>
      </c>
      <c r="BD18" s="35">
        <f t="shared" si="9"/>
        <v>0.69412328466279549</v>
      </c>
      <c r="BE18" s="35">
        <f t="shared" si="9"/>
        <v>0.57191802820344695</v>
      </c>
      <c r="BF18" s="35">
        <f t="shared" si="9"/>
        <v>0.65814326987599214</v>
      </c>
      <c r="BG18" s="35">
        <f>SUM(BG14:BG17)</f>
        <v>0.66109389225895721</v>
      </c>
      <c r="BH18" s="35">
        <f t="shared" ref="BH18:CN18" si="10">SUM(BH14:BH17)</f>
        <v>0.57511922481487188</v>
      </c>
      <c r="BI18" s="35">
        <f t="shared" si="10"/>
        <v>0.58501178301775614</v>
      </c>
      <c r="BJ18" s="35">
        <f t="shared" si="10"/>
        <v>0.61758821924457008</v>
      </c>
      <c r="BK18" s="35">
        <f t="shared" si="10"/>
        <v>0.60407907966640795</v>
      </c>
      <c r="BL18" s="35">
        <f t="shared" si="10"/>
        <v>0.69368405592249538</v>
      </c>
      <c r="BM18" s="35">
        <f t="shared" si="10"/>
        <v>0.83711897983508954</v>
      </c>
      <c r="BN18" s="35">
        <f t="shared" si="10"/>
        <v>0.68588672855696564</v>
      </c>
      <c r="BO18" s="35">
        <f t="shared" si="10"/>
        <v>0.62225815249042149</v>
      </c>
      <c r="BP18" s="35">
        <f t="shared" si="10"/>
        <v>0.63846784777777787</v>
      </c>
      <c r="BQ18" s="35">
        <f t="shared" si="10"/>
        <v>0.70854019944444424</v>
      </c>
      <c r="BR18" s="35">
        <f t="shared" si="10"/>
        <v>0.73377284166666668</v>
      </c>
      <c r="BS18" s="35">
        <f t="shared" si="10"/>
        <v>0.87668528958949099</v>
      </c>
      <c r="BT18" s="35">
        <f t="shared" si="10"/>
        <v>0.90403325937823831</v>
      </c>
      <c r="BU18" s="35">
        <f t="shared" si="10"/>
        <v>0.90576129829327767</v>
      </c>
      <c r="BV18" s="35">
        <f t="shared" si="10"/>
        <v>0.99395166261929646</v>
      </c>
      <c r="BW18" s="35">
        <f t="shared" si="10"/>
        <v>1.0251774105555556</v>
      </c>
      <c r="BX18" s="35">
        <f t="shared" si="10"/>
        <v>1.1608837777777776</v>
      </c>
      <c r="BY18" s="35">
        <f t="shared" si="10"/>
        <v>1.1663879566666666</v>
      </c>
      <c r="BZ18" s="35">
        <f t="shared" si="10"/>
        <v>1.0644054255555555</v>
      </c>
      <c r="CA18" s="35">
        <f t="shared" si="10"/>
        <v>1.0844916483333331</v>
      </c>
      <c r="CB18" s="35">
        <f t="shared" si="10"/>
        <v>1.0586986666666667</v>
      </c>
      <c r="CC18" s="35">
        <f t="shared" si="10"/>
        <v>1.0961126372222221</v>
      </c>
      <c r="CD18" s="35">
        <f t="shared" si="10"/>
        <v>1.3010020744444446</v>
      </c>
      <c r="CE18" s="35">
        <f t="shared" si="10"/>
        <v>1.3329256466666668</v>
      </c>
      <c r="CF18" s="35">
        <f t="shared" si="10"/>
        <v>1.3546133500000002</v>
      </c>
      <c r="CG18" s="35">
        <f t="shared" si="10"/>
        <v>1.4233461855555556</v>
      </c>
      <c r="CH18" s="35">
        <f t="shared" si="10"/>
        <v>1.3558030022222225</v>
      </c>
      <c r="CI18" s="35">
        <f t="shared" si="10"/>
        <v>1.3225463244444444</v>
      </c>
      <c r="CJ18" s="35">
        <f t="shared" si="10"/>
        <v>1.354802881111111</v>
      </c>
      <c r="CK18" s="35">
        <f t="shared" si="10"/>
        <v>1.2445281183333332</v>
      </c>
      <c r="CL18" s="35">
        <f t="shared" si="10"/>
        <v>1.1585477627777778</v>
      </c>
      <c r="CM18" s="35">
        <f t="shared" si="10"/>
        <v>1.0714547622222224</v>
      </c>
      <c r="CN18" s="35">
        <f t="shared" si="10"/>
        <v>0.82959775888888887</v>
      </c>
    </row>
    <row r="19" spans="1:92" s="7" customFormat="1" ht="14.5" x14ac:dyDescent="0.7">
      <c r="A19" s="7" t="s">
        <v>135</v>
      </c>
      <c r="B19" s="37"/>
      <c r="C19" s="14"/>
      <c r="D19" s="14"/>
      <c r="E19" s="14"/>
      <c r="F19" s="14"/>
    </row>
    <row r="20" spans="1:92" s="7" customFormat="1" ht="14.5" x14ac:dyDescent="0.7">
      <c r="A20" s="7" t="s">
        <v>136</v>
      </c>
      <c r="B20" s="37"/>
      <c r="C20" s="14"/>
      <c r="D20" s="14"/>
      <c r="E20" s="14"/>
      <c r="F20" s="14"/>
    </row>
    <row r="21" spans="1:92" s="7" customFormat="1" ht="14.5" x14ac:dyDescent="0.7">
      <c r="A21" s="18"/>
      <c r="B21" s="37"/>
      <c r="C21" s="14"/>
      <c r="D21" s="14"/>
      <c r="E21" s="14"/>
      <c r="F21" s="14"/>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9"/>
      <c r="CM21" s="79"/>
      <c r="CN21" s="79"/>
    </row>
    <row r="22" spans="1:92" s="7" customFormat="1" ht="14.5" x14ac:dyDescent="0.7">
      <c r="A22" s="9" t="s">
        <v>137</v>
      </c>
      <c r="B22" s="37"/>
      <c r="C22" s="14"/>
      <c r="D22" s="14"/>
      <c r="E22" s="14"/>
      <c r="F22" s="14"/>
    </row>
    <row r="23" spans="1:92" s="7" customFormat="1" ht="14.5" x14ac:dyDescent="0.7">
      <c r="A23" s="11" t="s">
        <v>80</v>
      </c>
      <c r="B23" s="80">
        <v>1930</v>
      </c>
      <c r="C23" s="80">
        <v>1931</v>
      </c>
      <c r="D23" s="80">
        <v>1932</v>
      </c>
      <c r="E23" s="80">
        <v>1933</v>
      </c>
      <c r="F23" s="80">
        <v>1934</v>
      </c>
      <c r="G23" s="80">
        <v>1935</v>
      </c>
      <c r="H23" s="80">
        <v>1936</v>
      </c>
      <c r="I23" s="80">
        <v>1937</v>
      </c>
      <c r="J23" s="80">
        <v>1938</v>
      </c>
      <c r="K23" s="80">
        <v>1939</v>
      </c>
      <c r="L23" s="80">
        <v>1940</v>
      </c>
      <c r="M23" s="80">
        <v>1941</v>
      </c>
      <c r="N23" s="80">
        <v>1942</v>
      </c>
      <c r="O23" s="80">
        <v>1943</v>
      </c>
      <c r="P23" s="80">
        <v>1944</v>
      </c>
      <c r="Q23" s="80">
        <v>1945</v>
      </c>
      <c r="R23" s="80">
        <v>1946</v>
      </c>
      <c r="S23" s="80">
        <v>1947</v>
      </c>
      <c r="T23" s="80">
        <v>1948</v>
      </c>
      <c r="U23" s="80">
        <v>1949</v>
      </c>
      <c r="V23" s="80">
        <v>1950</v>
      </c>
      <c r="W23" s="80">
        <v>1951</v>
      </c>
      <c r="X23" s="80">
        <v>1952</v>
      </c>
      <c r="Y23" s="80">
        <v>1953</v>
      </c>
      <c r="Z23" s="80">
        <v>1954</v>
      </c>
      <c r="AA23" s="80">
        <v>1955</v>
      </c>
      <c r="AB23" s="80">
        <v>1956</v>
      </c>
      <c r="AC23" s="80">
        <v>1957</v>
      </c>
      <c r="AD23" s="80">
        <v>1958</v>
      </c>
      <c r="AE23" s="80">
        <v>1959</v>
      </c>
      <c r="AF23" s="80">
        <v>1960</v>
      </c>
      <c r="AG23" s="80">
        <v>1961</v>
      </c>
      <c r="AH23" s="80">
        <v>1962</v>
      </c>
      <c r="AI23" s="80">
        <v>1963</v>
      </c>
      <c r="AJ23" s="80">
        <v>1964</v>
      </c>
      <c r="AK23" s="80">
        <v>1965</v>
      </c>
      <c r="AL23" s="80">
        <v>1966</v>
      </c>
      <c r="AM23" s="80">
        <v>1967</v>
      </c>
      <c r="AN23" s="80">
        <v>1968</v>
      </c>
      <c r="AO23" s="80">
        <v>1969</v>
      </c>
      <c r="AP23" s="80">
        <v>1970</v>
      </c>
      <c r="AQ23" s="80">
        <v>1971</v>
      </c>
      <c r="AR23" s="80">
        <v>1972</v>
      </c>
      <c r="AS23" s="80">
        <v>1973</v>
      </c>
      <c r="AT23" s="80">
        <v>1974</v>
      </c>
      <c r="AU23" s="80">
        <v>1975</v>
      </c>
      <c r="AV23" s="80">
        <v>1976</v>
      </c>
      <c r="AW23" s="80">
        <v>1977</v>
      </c>
      <c r="AX23" s="80">
        <v>1978</v>
      </c>
      <c r="AY23" s="80">
        <v>1979</v>
      </c>
      <c r="AZ23" s="80">
        <v>1980</v>
      </c>
      <c r="BA23" s="80">
        <v>1981</v>
      </c>
      <c r="BB23" s="80">
        <v>1982</v>
      </c>
      <c r="BC23" s="80">
        <v>1983</v>
      </c>
      <c r="BD23" s="80">
        <v>1984</v>
      </c>
      <c r="BE23" s="80">
        <v>1985</v>
      </c>
      <c r="BF23" s="80">
        <v>1986</v>
      </c>
      <c r="BG23" s="80">
        <v>1987</v>
      </c>
      <c r="BH23" s="80">
        <v>1988</v>
      </c>
      <c r="BI23" s="80">
        <v>1989</v>
      </c>
      <c r="BJ23" s="80">
        <v>1990</v>
      </c>
      <c r="BK23" s="80">
        <v>1991</v>
      </c>
      <c r="BL23" s="80">
        <v>1992</v>
      </c>
      <c r="BM23" s="80">
        <v>1993</v>
      </c>
      <c r="BN23" s="80">
        <v>1994</v>
      </c>
      <c r="BO23" s="80">
        <v>1995</v>
      </c>
      <c r="BP23" s="80">
        <v>1996</v>
      </c>
      <c r="BQ23" s="80">
        <v>1997</v>
      </c>
      <c r="BR23" s="80">
        <v>1998</v>
      </c>
      <c r="BS23" s="80">
        <v>1999</v>
      </c>
      <c r="BT23" s="80">
        <v>2000</v>
      </c>
      <c r="BU23" s="80">
        <v>2001</v>
      </c>
      <c r="BV23" s="80">
        <v>2002</v>
      </c>
      <c r="BW23" s="80">
        <v>2003</v>
      </c>
      <c r="BX23" s="80">
        <v>2004</v>
      </c>
      <c r="BY23" s="80">
        <v>2005</v>
      </c>
      <c r="BZ23" s="80">
        <v>2006</v>
      </c>
      <c r="CA23" s="80">
        <v>2007</v>
      </c>
      <c r="CB23" s="80">
        <v>2008</v>
      </c>
      <c r="CC23" s="80">
        <v>2009</v>
      </c>
      <c r="CD23" s="80">
        <v>2010</v>
      </c>
      <c r="CE23" s="80">
        <v>2011</v>
      </c>
      <c r="CF23" s="80">
        <v>2012</v>
      </c>
      <c r="CG23" s="80">
        <v>2013</v>
      </c>
      <c r="CH23" s="80">
        <v>2014</v>
      </c>
      <c r="CI23" s="80">
        <v>2015</v>
      </c>
      <c r="CJ23" s="80">
        <v>2016</v>
      </c>
      <c r="CK23" s="80">
        <v>2017</v>
      </c>
      <c r="CL23" s="80">
        <v>2018</v>
      </c>
      <c r="CM23" s="80">
        <v>2019</v>
      </c>
      <c r="CN23" s="80">
        <v>2020</v>
      </c>
    </row>
    <row r="24" spans="1:92" s="7" customFormat="1" ht="16.25" x14ac:dyDescent="0.7">
      <c r="A24" s="11" t="s">
        <v>25</v>
      </c>
      <c r="B24" s="12">
        <v>8.0000000000000002E-3</v>
      </c>
      <c r="C24" s="12">
        <v>8.0000000000000002E-3</v>
      </c>
      <c r="D24" s="12">
        <v>8.0000000000000002E-3</v>
      </c>
      <c r="E24" s="12">
        <v>8.0000000000000002E-3</v>
      </c>
      <c r="F24" s="12">
        <v>8.0000000000000002E-3</v>
      </c>
      <c r="G24" s="12">
        <v>8.0000000000000002E-3</v>
      </c>
      <c r="H24" s="12">
        <v>8.0000000000000002E-3</v>
      </c>
      <c r="I24" s="12">
        <v>8.0000000000000002E-3</v>
      </c>
      <c r="J24" s="12">
        <v>8.0000000000000002E-3</v>
      </c>
      <c r="K24" s="12">
        <v>8.0000000000000002E-3</v>
      </c>
      <c r="L24" s="12">
        <v>0.02</v>
      </c>
      <c r="M24" s="12">
        <v>7.0000000000000007E-2</v>
      </c>
      <c r="N24" s="12">
        <v>0.08</v>
      </c>
      <c r="O24" s="12">
        <v>7.0000000000000007E-2</v>
      </c>
      <c r="P24" s="12">
        <v>7.4999999999999997E-2</v>
      </c>
      <c r="Q24" s="12" t="s">
        <v>138</v>
      </c>
      <c r="R24" s="12" t="s">
        <v>138</v>
      </c>
      <c r="S24" s="12" t="s">
        <v>138</v>
      </c>
      <c r="T24" s="12">
        <v>0.02</v>
      </c>
      <c r="U24" s="12">
        <v>0.02</v>
      </c>
      <c r="V24" s="12">
        <v>0.02</v>
      </c>
      <c r="W24" s="12">
        <v>2.0320000000000001E-2</v>
      </c>
      <c r="X24" s="12">
        <v>2.0320000000000001E-2</v>
      </c>
      <c r="Y24" s="12">
        <v>2.6415999999999999E-2</v>
      </c>
      <c r="Z24" s="12">
        <v>3.7571680000000003E-2</v>
      </c>
      <c r="AA24" s="12">
        <v>4.0640000000000003E-2</v>
      </c>
      <c r="AB24" s="12">
        <v>0.15240000000000001</v>
      </c>
      <c r="AC24" s="12">
        <v>0.20319999999999999</v>
      </c>
      <c r="AD24" s="12">
        <v>0.30480000000000002</v>
      </c>
      <c r="AE24" s="12">
        <v>0.50800000000000001</v>
      </c>
      <c r="AF24" s="12">
        <v>0.60960000000000003</v>
      </c>
      <c r="AG24" s="12">
        <v>0.50800000000000001</v>
      </c>
      <c r="AH24" s="12">
        <v>0.60960000000000003</v>
      </c>
      <c r="AI24" s="12">
        <v>0.71120000000000005</v>
      </c>
      <c r="AJ24" s="12">
        <v>0.81279999999999997</v>
      </c>
      <c r="AK24" s="12">
        <v>0.91439999999999999</v>
      </c>
      <c r="AL24" s="12">
        <v>1.016</v>
      </c>
      <c r="AM24" s="12">
        <v>1.016</v>
      </c>
      <c r="AN24" s="12">
        <v>0.99568000000000001</v>
      </c>
      <c r="AO24" s="12">
        <v>1.016</v>
      </c>
      <c r="AP24" s="12">
        <v>1.7</v>
      </c>
      <c r="AQ24" s="12">
        <v>2.2000000000000002</v>
      </c>
      <c r="AR24" s="12">
        <v>2.6</v>
      </c>
      <c r="AS24" s="12">
        <v>3</v>
      </c>
      <c r="AT24" s="12">
        <v>3</v>
      </c>
      <c r="AU24" s="12">
        <v>3.4</v>
      </c>
      <c r="AV24" s="12">
        <v>3.75</v>
      </c>
      <c r="AW24" s="12">
        <v>4.0999999999999996</v>
      </c>
      <c r="AX24" s="12">
        <v>4.4000000000000004</v>
      </c>
      <c r="AY24" s="12">
        <v>8.5169999999999995</v>
      </c>
      <c r="AZ24" s="12">
        <v>10.726000000000001</v>
      </c>
      <c r="BA24" s="12">
        <v>10.862</v>
      </c>
      <c r="BB24" s="12">
        <v>11.728</v>
      </c>
      <c r="BC24" s="12">
        <v>11.63</v>
      </c>
      <c r="BD24" s="12">
        <v>14.21</v>
      </c>
      <c r="BE24" s="12">
        <v>6.9740000000000002</v>
      </c>
      <c r="BF24" s="12">
        <v>9.7899999999999991</v>
      </c>
      <c r="BG24" s="12">
        <v>14.866</v>
      </c>
      <c r="BH24" s="12">
        <v>16.600000000000001</v>
      </c>
      <c r="BI24" s="12">
        <v>21.76</v>
      </c>
      <c r="BJ24" s="12">
        <v>21.55</v>
      </c>
      <c r="BK24" s="12">
        <v>23.66</v>
      </c>
      <c r="BL24" s="12">
        <v>25.87</v>
      </c>
      <c r="BM24" s="12">
        <v>21.1587</v>
      </c>
      <c r="BN24" s="12">
        <v>26.89</v>
      </c>
      <c r="BO24" s="12">
        <v>31.200800000000001</v>
      </c>
      <c r="BP24" s="12">
        <v>31.040199999999999</v>
      </c>
      <c r="BQ24" s="12">
        <v>25.093699999999998</v>
      </c>
      <c r="BR24" s="12">
        <v>28.109000000000002</v>
      </c>
      <c r="BS24" s="12">
        <v>29.117699999999999</v>
      </c>
      <c r="BT24" s="12">
        <v>22.4758</v>
      </c>
      <c r="BU24" s="12">
        <v>24.371099999999998</v>
      </c>
      <c r="BV24" s="12">
        <v>26</v>
      </c>
      <c r="BW24" s="12">
        <v>24.47</v>
      </c>
      <c r="BX24" s="12">
        <v>26.174299999999999</v>
      </c>
      <c r="BY24" s="12">
        <v>30.444900000000001</v>
      </c>
      <c r="BZ24" s="12">
        <v>38.959499999999998</v>
      </c>
      <c r="CA24" s="12">
        <v>45.417000000000002</v>
      </c>
      <c r="CB24" s="12">
        <v>50.740600000000001</v>
      </c>
      <c r="CC24" s="12">
        <v>60.2089</v>
      </c>
      <c r="CD24" s="12">
        <v>68.069999999999993</v>
      </c>
      <c r="CE24" s="12">
        <v>81.222999999999999</v>
      </c>
      <c r="CF24" s="12">
        <v>95.296000000000006</v>
      </c>
      <c r="CG24" s="12">
        <v>108.51</v>
      </c>
      <c r="CH24" s="12">
        <v>120.438</v>
      </c>
      <c r="CI24" s="12">
        <v>142.03899999999999</v>
      </c>
      <c r="CJ24" s="12">
        <v>144.398</v>
      </c>
      <c r="CK24" s="12">
        <v>123.13200000000001</v>
      </c>
      <c r="CL24" s="12">
        <v>96.325999999999993</v>
      </c>
      <c r="CM24" s="12">
        <v>93.323999999999998</v>
      </c>
      <c r="CN24" s="12">
        <v>93</v>
      </c>
    </row>
    <row r="25" spans="1:92" s="7" customFormat="1" ht="16.25" x14ac:dyDescent="0.7">
      <c r="A25" s="11" t="s">
        <v>26</v>
      </c>
      <c r="B25" s="12">
        <v>3.6488146480000001</v>
      </c>
      <c r="C25" s="12">
        <v>2.61877556</v>
      </c>
      <c r="D25" s="12">
        <v>1.7384268</v>
      </c>
      <c r="E25" s="12">
        <v>2.3973891600000004</v>
      </c>
      <c r="F25" s="12">
        <v>2.9446098080000001</v>
      </c>
      <c r="G25" s="12">
        <v>3.2670353760000004</v>
      </c>
      <c r="H25" s="12">
        <v>3.2098772480000002</v>
      </c>
      <c r="I25" s="12">
        <v>3.5182423919999999</v>
      </c>
      <c r="J25" s="12">
        <v>3.9222436159999998</v>
      </c>
      <c r="K25" s="12">
        <v>4.0517775199999999</v>
      </c>
      <c r="L25" s="12">
        <v>4.1331662319999998</v>
      </c>
      <c r="M25" s="12">
        <v>5.0009379279999999</v>
      </c>
      <c r="N25" s="12">
        <v>4.8960410080000001</v>
      </c>
      <c r="O25" s="12">
        <v>5.4558864720000004</v>
      </c>
      <c r="P25" s="12">
        <v>5.2832020319999993</v>
      </c>
      <c r="Q25" s="12">
        <v>5.4861348239999996</v>
      </c>
      <c r="R25" s="12">
        <v>7.2835404239999999</v>
      </c>
      <c r="S25" s="12">
        <v>9.2567648240000011</v>
      </c>
      <c r="T25" s="12">
        <v>9.5383705600000006</v>
      </c>
      <c r="U25" s="12">
        <v>9.0195135840000003</v>
      </c>
      <c r="V25" s="12">
        <v>11.291985543999999</v>
      </c>
      <c r="W25" s="12">
        <v>10.947432512000001</v>
      </c>
      <c r="X25" s="12">
        <v>11.5824</v>
      </c>
      <c r="Y25" s="12">
        <v>12.703891279999999</v>
      </c>
      <c r="Z25" s="12">
        <v>14.0422376</v>
      </c>
      <c r="AA25" s="12">
        <v>12.461491968000001</v>
      </c>
      <c r="AB25" s="12">
        <v>15.998951999999999</v>
      </c>
      <c r="AC25" s="12">
        <v>14.199616000000001</v>
      </c>
      <c r="AD25" s="12">
        <v>15.117063999999999</v>
      </c>
      <c r="AE25" s="12">
        <v>16.122903999999998</v>
      </c>
      <c r="AF25" s="12">
        <v>17.796256</v>
      </c>
      <c r="AG25" s="12">
        <v>18.855944000000001</v>
      </c>
      <c r="AH25" s="12">
        <v>19.692112000000002</v>
      </c>
      <c r="AI25" s="12">
        <v>20.17268</v>
      </c>
      <c r="AJ25" s="12">
        <v>23.327359999999999</v>
      </c>
      <c r="AK25" s="12">
        <v>26.702511999999999</v>
      </c>
      <c r="AL25" s="12">
        <v>35.423856000000001</v>
      </c>
      <c r="AM25" s="12">
        <v>36.077143999999997</v>
      </c>
      <c r="AN25" s="12">
        <v>37.420549999999999</v>
      </c>
      <c r="AO25" s="12">
        <v>34.221927999999998</v>
      </c>
      <c r="AP25" s="12">
        <v>35.143000000000001</v>
      </c>
      <c r="AQ25" s="12">
        <v>35.277000000000001</v>
      </c>
      <c r="AR25" s="12">
        <v>37.040999999999997</v>
      </c>
      <c r="AS25" s="12">
        <v>38.225999999999999</v>
      </c>
      <c r="AT25" s="12">
        <v>41.445999999999998</v>
      </c>
      <c r="AU25" s="12">
        <v>44.284999999999997</v>
      </c>
      <c r="AV25" s="12">
        <v>44.670999999999999</v>
      </c>
      <c r="AW25" s="12">
        <v>47.256</v>
      </c>
      <c r="AX25" s="12">
        <v>50.036999999999999</v>
      </c>
      <c r="AY25" s="12">
        <v>51.610999999999997</v>
      </c>
      <c r="AZ25" s="12">
        <v>54.414999999999999</v>
      </c>
      <c r="BA25" s="12">
        <v>53.624000000000002</v>
      </c>
      <c r="BB25" s="12">
        <v>37.414000000000001</v>
      </c>
      <c r="BC25" s="12">
        <v>42.573</v>
      </c>
      <c r="BD25" s="12">
        <v>49.197000000000003</v>
      </c>
      <c r="BE25" s="12">
        <v>50.835000000000001</v>
      </c>
      <c r="BF25" s="12">
        <v>40.32</v>
      </c>
      <c r="BG25" s="12">
        <v>40.954000000000001</v>
      </c>
      <c r="BH25" s="12">
        <v>45.389000000000003</v>
      </c>
      <c r="BI25" s="12">
        <v>49.817</v>
      </c>
      <c r="BJ25" s="12">
        <v>46.343000000000004</v>
      </c>
      <c r="BK25" s="12">
        <v>48.095999999999997</v>
      </c>
      <c r="BL25" s="12">
        <v>46.965000000000003</v>
      </c>
      <c r="BM25" s="12">
        <v>35.494</v>
      </c>
      <c r="BN25" s="12">
        <v>41.046999999999997</v>
      </c>
      <c r="BO25" s="12">
        <v>43.5</v>
      </c>
      <c r="BP25" s="12">
        <v>45.4</v>
      </c>
      <c r="BQ25" s="12">
        <v>45.9</v>
      </c>
      <c r="BR25" s="12">
        <v>44.2</v>
      </c>
      <c r="BS25" s="12">
        <v>40.6</v>
      </c>
      <c r="BT25" s="12">
        <v>38.6</v>
      </c>
      <c r="BU25" s="12">
        <v>31.9</v>
      </c>
      <c r="BV25" s="12">
        <v>36.1</v>
      </c>
      <c r="BW25" s="12">
        <v>35</v>
      </c>
      <c r="BX25" s="12">
        <v>35.799999999999997</v>
      </c>
      <c r="BY25" s="12">
        <v>36.299999999999997</v>
      </c>
      <c r="BZ25" s="12">
        <v>30.1</v>
      </c>
      <c r="CA25" s="12">
        <v>29.7</v>
      </c>
      <c r="CB25" s="12">
        <v>30.2</v>
      </c>
      <c r="CC25" s="12">
        <v>26.4</v>
      </c>
      <c r="CD25" s="12">
        <v>25.8</v>
      </c>
      <c r="CE25" s="12">
        <v>28.1</v>
      </c>
      <c r="CF25" s="12">
        <v>30.1</v>
      </c>
      <c r="CG25" s="12">
        <v>31.2</v>
      </c>
      <c r="CH25" s="12">
        <v>25.3</v>
      </c>
      <c r="CI25" s="12">
        <v>27.4</v>
      </c>
      <c r="CJ25" s="12">
        <v>27.1</v>
      </c>
      <c r="CK25" s="12">
        <v>27.7</v>
      </c>
      <c r="CL25" s="12">
        <v>25.7</v>
      </c>
      <c r="CM25" s="12">
        <v>23.3</v>
      </c>
      <c r="CN25" s="12">
        <v>23.4</v>
      </c>
    </row>
    <row r="26" spans="1:92" s="7" customFormat="1" ht="16.25" x14ac:dyDescent="0.7">
      <c r="A26" s="11" t="s">
        <v>27</v>
      </c>
      <c r="B26" s="12">
        <v>0.22217583199999996</v>
      </c>
      <c r="C26" s="12">
        <v>0.17418811999999997</v>
      </c>
      <c r="D26" s="12">
        <v>0.12853924</v>
      </c>
      <c r="E26" s="12">
        <v>0.12422632</v>
      </c>
      <c r="F26" s="12">
        <v>0.112993424</v>
      </c>
      <c r="G26" s="12">
        <v>9.2131896000000005E-2</v>
      </c>
      <c r="H26" s="12">
        <v>0.1020572</v>
      </c>
      <c r="I26" s="12">
        <v>0.12266676000000001</v>
      </c>
      <c r="J26" s="12">
        <v>0.22799954399999997</v>
      </c>
      <c r="K26" s="12">
        <v>0.16113353599999999</v>
      </c>
      <c r="L26" s="12">
        <v>0.29748175199999999</v>
      </c>
      <c r="M26" s="12">
        <v>0.323288152</v>
      </c>
      <c r="N26" s="12">
        <v>0.49342040000000004</v>
      </c>
      <c r="O26" s="12">
        <v>0.62923420000000008</v>
      </c>
      <c r="P26" s="12">
        <v>0.45228865600000001</v>
      </c>
      <c r="Q26" s="12">
        <v>0.17136871999999997</v>
      </c>
      <c r="R26" s="12">
        <v>0.24670410399999998</v>
      </c>
      <c r="S26" s="12">
        <v>0.19000216</v>
      </c>
      <c r="T26" s="12">
        <v>0.184401968</v>
      </c>
      <c r="U26" s="12">
        <v>0.10974120799999999</v>
      </c>
      <c r="V26" s="12">
        <v>0.16760850400000002</v>
      </c>
      <c r="W26" s="12">
        <v>0.265901424</v>
      </c>
      <c r="X26" s="12">
        <v>0.23389132799999998</v>
      </c>
      <c r="Y26" s="12">
        <v>0.173845728</v>
      </c>
      <c r="Z26" s="12">
        <v>0.17586858399999999</v>
      </c>
      <c r="AA26" s="12">
        <v>0.14551355199999999</v>
      </c>
      <c r="AB26" s="12">
        <v>0.11291519200000001</v>
      </c>
      <c r="AC26" s="12">
        <v>0.10956848799999999</v>
      </c>
      <c r="AD26" s="12">
        <v>0.18964351200000001</v>
      </c>
      <c r="AE26" s="12">
        <v>0.131066032</v>
      </c>
      <c r="AF26" s="12">
        <v>0.11015370400000002</v>
      </c>
      <c r="AG26" s="12">
        <v>0.12719812</v>
      </c>
      <c r="AH26" s="12">
        <v>0.13541755999999999</v>
      </c>
      <c r="AI26" s="12">
        <v>0.120310656</v>
      </c>
      <c r="AJ26" s="12">
        <v>6.4726312000000008E-2</v>
      </c>
      <c r="AK26" s="12">
        <v>5.4864000000000003E-2</v>
      </c>
      <c r="AL26" s="12">
        <v>6.1976000000000003E-2</v>
      </c>
      <c r="AM26" s="12">
        <v>9.1033600000000006E-2</v>
      </c>
      <c r="AN26" s="12">
        <v>6.2077600000000004E-2</v>
      </c>
      <c r="AO26" s="12">
        <v>3.3324800000000002E-2</v>
      </c>
      <c r="AP26" s="12">
        <v>9.5000000000000001E-2</v>
      </c>
      <c r="AQ26" s="12">
        <v>7.9000000000000001E-2</v>
      </c>
      <c r="AR26" s="12">
        <v>9.6387E-2</v>
      </c>
      <c r="AS26" s="12">
        <v>0.12151000000000001</v>
      </c>
      <c r="AT26" s="12">
        <v>0.12506400000000001</v>
      </c>
      <c r="AU26" s="12">
        <v>9.9278000000000005E-2</v>
      </c>
      <c r="AV26" s="12">
        <v>0.14306099999999999</v>
      </c>
      <c r="AW26" s="12">
        <v>0.15238699999999999</v>
      </c>
      <c r="AX26" s="12">
        <v>0.111718</v>
      </c>
      <c r="AY26" s="12">
        <v>8.4690000000000001E-2</v>
      </c>
      <c r="AZ26" s="12">
        <v>0.25323699999999999</v>
      </c>
      <c r="BA26" s="12">
        <v>0.36966399999999999</v>
      </c>
      <c r="BB26" s="12">
        <v>0.38546999999999998</v>
      </c>
      <c r="BC26" s="12">
        <v>0.48785200000000001</v>
      </c>
      <c r="BD26" s="12">
        <v>0.61</v>
      </c>
      <c r="BE26" s="12">
        <v>0.70494500000000004</v>
      </c>
      <c r="BF26" s="12">
        <v>0.714171</v>
      </c>
      <c r="BG26" s="12">
        <v>0.78112300000000001</v>
      </c>
      <c r="BH26" s="12">
        <v>0.65725500000000003</v>
      </c>
      <c r="BI26" s="12">
        <v>0.63489600000000002</v>
      </c>
      <c r="BJ26" s="12">
        <v>0.55277900000000002</v>
      </c>
      <c r="BK26" s="12">
        <v>0.47245900000000002</v>
      </c>
      <c r="BL26" s="12">
        <v>0.57052800000000004</v>
      </c>
      <c r="BM26" s="12">
        <v>0.62756999999999996</v>
      </c>
      <c r="BN26" s="12">
        <v>0.65664500000000003</v>
      </c>
      <c r="BO26" s="12">
        <v>0.68041499999999999</v>
      </c>
      <c r="BP26" s="12">
        <v>0.65146300000000001</v>
      </c>
      <c r="BQ26" s="12">
        <v>0.68905300000000003</v>
      </c>
      <c r="BR26" s="12">
        <v>0.71570500000000004</v>
      </c>
      <c r="BS26" s="12">
        <v>0.73406800000000005</v>
      </c>
      <c r="BT26" s="12">
        <v>0.75129100000000004</v>
      </c>
      <c r="BU26" s="12">
        <v>0.76702000000000004</v>
      </c>
      <c r="BV26" s="12">
        <v>0.79981400000000002</v>
      </c>
      <c r="BW26" s="12">
        <v>0.79933900000000002</v>
      </c>
      <c r="BX26" s="12">
        <v>0.83799999999999997</v>
      </c>
      <c r="BY26" s="12">
        <v>0.82298700000000002</v>
      </c>
      <c r="BZ26" s="12">
        <v>0.87592199999999998</v>
      </c>
      <c r="CA26" s="12">
        <v>0.83098899999999998</v>
      </c>
      <c r="CB26" s="12">
        <v>0.78</v>
      </c>
      <c r="CC26" s="12">
        <v>0.65834700000000002</v>
      </c>
      <c r="CD26" s="12">
        <v>0.81728900000000004</v>
      </c>
      <c r="CE26" s="12">
        <v>0.86969399999999997</v>
      </c>
      <c r="CF26" s="12">
        <v>0.85800500000000002</v>
      </c>
      <c r="CG26" s="12">
        <v>0.877189</v>
      </c>
      <c r="CH26" s="12">
        <v>0.94623400000000002</v>
      </c>
      <c r="CI26" s="12">
        <v>0.95656399999999997</v>
      </c>
      <c r="CJ26" s="12">
        <v>0.93953100000000001</v>
      </c>
      <c r="CK26" s="12">
        <v>0.97861299999999996</v>
      </c>
      <c r="CL26" s="12">
        <v>0.98997299999999999</v>
      </c>
      <c r="CM26" s="12">
        <v>0.99457200000000001</v>
      </c>
      <c r="CN26" s="12">
        <v>0.99596600000000002</v>
      </c>
    </row>
    <row r="27" spans="1:92" s="7" customFormat="1" ht="16.25" x14ac:dyDescent="0.7">
      <c r="A27" s="11" t="s">
        <v>105</v>
      </c>
      <c r="B27" s="12">
        <v>8.2112815200000018</v>
      </c>
      <c r="C27" s="12">
        <v>5.0221083199999992</v>
      </c>
      <c r="D27" s="12">
        <v>5.2369059599999996</v>
      </c>
      <c r="E27" s="12">
        <v>5.0902565199999996</v>
      </c>
      <c r="F27" s="12">
        <v>5.4686687680000006</v>
      </c>
      <c r="G27" s="12">
        <v>5.7767047280000003</v>
      </c>
      <c r="H27" s="12">
        <v>7.9575375520000007</v>
      </c>
      <c r="I27" s="12">
        <v>8.4352668480000013</v>
      </c>
      <c r="J27" s="12">
        <v>8.7326368400000014</v>
      </c>
      <c r="K27" s="12">
        <v>8.6689529440000008</v>
      </c>
      <c r="L27" s="12">
        <v>6.2119520159999997</v>
      </c>
      <c r="M27" s="12">
        <v>4.8408539199999998</v>
      </c>
      <c r="N27" s="12">
        <v>4.1040425919999999</v>
      </c>
      <c r="O27" s="12">
        <v>3.3819673279999982</v>
      </c>
      <c r="P27" s="12">
        <v>3.9591813120000015</v>
      </c>
      <c r="Q27" s="12">
        <v>5.3051364560000005</v>
      </c>
      <c r="R27" s="12">
        <v>7.3439954720000005</v>
      </c>
      <c r="S27" s="12">
        <v>8.9428330159999998</v>
      </c>
      <c r="T27" s="12">
        <v>9.8657074719999969</v>
      </c>
      <c r="U27" s="12">
        <v>10.577081207999999</v>
      </c>
      <c r="V27" s="12">
        <v>11.217525952000003</v>
      </c>
      <c r="W27" s="12">
        <v>12.662666063999996</v>
      </c>
      <c r="X27" s="12">
        <v>13.898668671999998</v>
      </c>
      <c r="Y27" s="12">
        <v>13.857286992000001</v>
      </c>
      <c r="Z27" s="12">
        <v>15.726482136000001</v>
      </c>
      <c r="AA27" s="12">
        <v>17.527554479999999</v>
      </c>
      <c r="AB27" s="12">
        <v>17.263732808</v>
      </c>
      <c r="AC27" s="12">
        <v>17.999615511999998</v>
      </c>
      <c r="AD27" s="12">
        <v>19.948492488000003</v>
      </c>
      <c r="AE27" s="12">
        <v>20.830029967999998</v>
      </c>
      <c r="AF27" s="12">
        <v>23.139990296000001</v>
      </c>
      <c r="AG27" s="12">
        <v>26.228857879999996</v>
      </c>
      <c r="AH27" s="12">
        <v>27.31487044</v>
      </c>
      <c r="AI27" s="12">
        <v>27.763809344000002</v>
      </c>
      <c r="AJ27" s="12">
        <v>33.707113688</v>
      </c>
      <c r="AK27" s="12">
        <v>36.336223999999994</v>
      </c>
      <c r="AL27" s="12">
        <v>37.666167999999999</v>
      </c>
      <c r="AM27" s="12">
        <v>41.047822399999994</v>
      </c>
      <c r="AN27" s="12">
        <v>45.849692400000009</v>
      </c>
      <c r="AO27" s="12">
        <v>46.008747199999995</v>
      </c>
      <c r="AP27" s="12">
        <v>46.561999999999998</v>
      </c>
      <c r="AQ27" s="12">
        <v>49.844000000000001</v>
      </c>
      <c r="AR27" s="12">
        <v>53.462613000000012</v>
      </c>
      <c r="AS27" s="12">
        <v>59.65249</v>
      </c>
      <c r="AT27" s="12">
        <v>65.428936000000007</v>
      </c>
      <c r="AU27" s="12">
        <v>61.215722</v>
      </c>
      <c r="AV27" s="12">
        <v>59.435938999999998</v>
      </c>
      <c r="AW27" s="12">
        <v>65.491613000000001</v>
      </c>
      <c r="AX27" s="12">
        <v>70.451281999999992</v>
      </c>
      <c r="AY27" s="12">
        <v>71.787310000000019</v>
      </c>
      <c r="AZ27" s="12">
        <v>78.60576300000001</v>
      </c>
      <c r="BA27" s="12">
        <v>80.14433600000001</v>
      </c>
      <c r="BB27" s="12">
        <v>77.472530000000006</v>
      </c>
      <c r="BC27" s="12">
        <v>84.309147999999993</v>
      </c>
      <c r="BD27" s="12">
        <v>88.98299999999999</v>
      </c>
      <c r="BE27" s="12">
        <v>88.486055000000007</v>
      </c>
      <c r="BF27" s="12">
        <v>90.175829000000022</v>
      </c>
      <c r="BG27" s="12">
        <v>92.398877000000013</v>
      </c>
      <c r="BH27" s="12">
        <v>96.353744999999989</v>
      </c>
      <c r="BI27" s="12">
        <v>89.788104000000004</v>
      </c>
      <c r="BJ27" s="12">
        <v>90.554220999999984</v>
      </c>
      <c r="BK27" s="12">
        <v>77.771540999999999</v>
      </c>
      <c r="BL27" s="12">
        <v>69.594471999999996</v>
      </c>
      <c r="BM27" s="12">
        <v>61.719730000000006</v>
      </c>
      <c r="BN27" s="12">
        <v>60.406355000000005</v>
      </c>
      <c r="BO27" s="12">
        <v>63.618785000000003</v>
      </c>
      <c r="BP27" s="12">
        <v>65.908336999999989</v>
      </c>
      <c r="BQ27" s="12">
        <v>70.317247000000009</v>
      </c>
      <c r="BR27" s="12">
        <v>69.975294999999988</v>
      </c>
      <c r="BS27" s="12">
        <v>72.548231999999999</v>
      </c>
      <c r="BT27" s="12">
        <v>71.172909000000018</v>
      </c>
      <c r="BU27" s="12">
        <v>71.961880000000008</v>
      </c>
      <c r="BV27" s="12">
        <v>76.100186000000008</v>
      </c>
      <c r="BW27" s="12">
        <v>77.730660999999998</v>
      </c>
      <c r="BX27" s="12">
        <v>82.187700000000007</v>
      </c>
      <c r="BY27" s="12">
        <v>85.432113000000001</v>
      </c>
      <c r="BZ27" s="12">
        <v>81.064578000000012</v>
      </c>
      <c r="CA27" s="12">
        <v>83.052010999999993</v>
      </c>
      <c r="CB27" s="12">
        <v>82.279399999999995</v>
      </c>
      <c r="CC27" s="12">
        <v>73.732752999999988</v>
      </c>
      <c r="CD27" s="12">
        <v>87.312711000000007</v>
      </c>
      <c r="CE27" s="12">
        <v>94.807305999999997</v>
      </c>
      <c r="CF27" s="12">
        <v>93.745994999999979</v>
      </c>
      <c r="CG27" s="12">
        <v>100.412811</v>
      </c>
      <c r="CH27" s="12">
        <v>94.315765999999996</v>
      </c>
      <c r="CI27" s="12">
        <v>93.604436000000007</v>
      </c>
      <c r="CJ27" s="12">
        <v>98.562469000000007</v>
      </c>
      <c r="CK27" s="12">
        <v>101.189387</v>
      </c>
      <c r="CL27" s="12">
        <v>109.984027</v>
      </c>
      <c r="CM27" s="12">
        <v>109.38142799999999</v>
      </c>
      <c r="CN27" s="12">
        <v>103.604034</v>
      </c>
    </row>
    <row r="28" spans="1:92" s="7" customFormat="1" ht="14.5" x14ac:dyDescent="0.7">
      <c r="A28" s="11" t="s">
        <v>7</v>
      </c>
      <c r="B28" s="81">
        <v>12.090272000000002</v>
      </c>
      <c r="C28" s="81">
        <v>7.8230719999999998</v>
      </c>
      <c r="D28" s="81">
        <v>7.111872</v>
      </c>
      <c r="E28" s="81">
        <v>7.619872</v>
      </c>
      <c r="F28" s="82">
        <v>8.5342720000000014</v>
      </c>
      <c r="G28" s="12">
        <v>9.1438720000000018</v>
      </c>
      <c r="H28" s="12">
        <v>11.277472000000001</v>
      </c>
      <c r="I28" s="12">
        <v>12.084176000000001</v>
      </c>
      <c r="J28" s="12">
        <v>12.890880000000001</v>
      </c>
      <c r="K28" s="12">
        <v>12.889864000000001</v>
      </c>
      <c r="L28" s="12">
        <v>10.662599999999999</v>
      </c>
      <c r="M28" s="12">
        <v>10.23508</v>
      </c>
      <c r="N28" s="12">
        <v>9.5735039999999998</v>
      </c>
      <c r="O28" s="12">
        <v>9.5370879999999989</v>
      </c>
      <c r="P28" s="12">
        <v>9.7696720000000017</v>
      </c>
      <c r="Q28" s="12">
        <v>10.96264</v>
      </c>
      <c r="R28" s="12">
        <v>14.87424</v>
      </c>
      <c r="S28" s="12">
        <v>18.389600000000002</v>
      </c>
      <c r="T28" s="12">
        <v>19.608479999999997</v>
      </c>
      <c r="U28" s="12">
        <v>19.726336</v>
      </c>
      <c r="V28" s="12">
        <v>22.697120000000002</v>
      </c>
      <c r="W28" s="12">
        <v>23.896319999999996</v>
      </c>
      <c r="X28" s="12">
        <v>25.735279999999996</v>
      </c>
      <c r="Y28" s="12">
        <v>26.76144</v>
      </c>
      <c r="Z28" s="12">
        <v>29.98216</v>
      </c>
      <c r="AA28" s="12">
        <v>30.1752</v>
      </c>
      <c r="AB28" s="12">
        <v>33.527999999999999</v>
      </c>
      <c r="AC28" s="12">
        <v>32.512</v>
      </c>
      <c r="AD28" s="12">
        <v>35.56</v>
      </c>
      <c r="AE28" s="12">
        <v>37.591999999999999</v>
      </c>
      <c r="AF28" s="12">
        <v>41.655999999999999</v>
      </c>
      <c r="AG28" s="12">
        <v>45.72</v>
      </c>
      <c r="AH28" s="12">
        <v>47.752000000000002</v>
      </c>
      <c r="AI28" s="12">
        <v>48.768000000000001</v>
      </c>
      <c r="AJ28" s="12">
        <v>57.911999999999999</v>
      </c>
      <c r="AK28" s="12">
        <v>64.007999999999996</v>
      </c>
      <c r="AL28" s="12">
        <v>74.168000000000006</v>
      </c>
      <c r="AM28" s="12">
        <v>78.231999999999999</v>
      </c>
      <c r="AN28" s="12">
        <v>84.328000000000003</v>
      </c>
      <c r="AO28" s="12">
        <v>81.28</v>
      </c>
      <c r="AP28" s="12">
        <v>83.5</v>
      </c>
      <c r="AQ28" s="12">
        <v>87.4</v>
      </c>
      <c r="AR28" s="12">
        <v>93.200000000000017</v>
      </c>
      <c r="AS28" s="12">
        <v>101</v>
      </c>
      <c r="AT28" s="12">
        <v>110</v>
      </c>
      <c r="AU28" s="12">
        <v>109</v>
      </c>
      <c r="AV28" s="12">
        <v>108</v>
      </c>
      <c r="AW28" s="12">
        <v>117</v>
      </c>
      <c r="AX28" s="12">
        <v>125</v>
      </c>
      <c r="AY28" s="12">
        <v>132.00000000000003</v>
      </c>
      <c r="AZ28" s="12">
        <v>144</v>
      </c>
      <c r="BA28" s="12">
        <v>145</v>
      </c>
      <c r="BB28" s="12">
        <v>127</v>
      </c>
      <c r="BC28" s="12">
        <v>139</v>
      </c>
      <c r="BD28" s="12">
        <v>153</v>
      </c>
      <c r="BE28" s="12">
        <v>147</v>
      </c>
      <c r="BF28" s="12">
        <v>141.00000000000003</v>
      </c>
      <c r="BG28" s="12">
        <v>149</v>
      </c>
      <c r="BH28" s="12">
        <v>159</v>
      </c>
      <c r="BI28" s="12">
        <v>162</v>
      </c>
      <c r="BJ28" s="12">
        <v>159</v>
      </c>
      <c r="BK28" s="12">
        <v>150</v>
      </c>
      <c r="BL28" s="12">
        <v>143</v>
      </c>
      <c r="BM28" s="12">
        <v>119</v>
      </c>
      <c r="BN28" s="12">
        <v>129</v>
      </c>
      <c r="BO28" s="12">
        <v>139</v>
      </c>
      <c r="BP28" s="12">
        <v>143</v>
      </c>
      <c r="BQ28" s="12">
        <v>142</v>
      </c>
      <c r="BR28" s="12">
        <v>143</v>
      </c>
      <c r="BS28" s="12">
        <v>143</v>
      </c>
      <c r="BT28" s="12">
        <v>133.00000000000003</v>
      </c>
      <c r="BU28" s="12">
        <v>129</v>
      </c>
      <c r="BV28" s="12">
        <v>139</v>
      </c>
      <c r="BW28" s="12">
        <v>138</v>
      </c>
      <c r="BX28" s="12">
        <v>145</v>
      </c>
      <c r="BY28" s="12">
        <v>153</v>
      </c>
      <c r="BZ28" s="12">
        <v>151</v>
      </c>
      <c r="CA28" s="12">
        <v>159</v>
      </c>
      <c r="CB28" s="12">
        <v>164</v>
      </c>
      <c r="CC28" s="12">
        <v>161</v>
      </c>
      <c r="CD28" s="12">
        <v>182</v>
      </c>
      <c r="CE28" s="12">
        <v>205</v>
      </c>
      <c r="CF28" s="12">
        <v>220</v>
      </c>
      <c r="CG28" s="12">
        <v>241</v>
      </c>
      <c r="CH28" s="12">
        <v>241</v>
      </c>
      <c r="CI28" s="12">
        <v>264</v>
      </c>
      <c r="CJ28" s="12">
        <v>271</v>
      </c>
      <c r="CK28" s="12">
        <v>253</v>
      </c>
      <c r="CL28" s="12">
        <v>233</v>
      </c>
      <c r="CM28" s="12">
        <v>227</v>
      </c>
      <c r="CN28" s="12">
        <v>221</v>
      </c>
    </row>
    <row r="29" spans="1:92" s="7" customFormat="1" ht="14.5" x14ac:dyDescent="0.7">
      <c r="A29" s="83" t="s">
        <v>139</v>
      </c>
    </row>
    <row r="30" spans="1:92" s="7" customFormat="1" ht="14.5" x14ac:dyDescent="0.7">
      <c r="A30" s="84" t="s">
        <v>140</v>
      </c>
      <c r="B30" s="83"/>
      <c r="C30" s="83"/>
      <c r="D30" s="83"/>
      <c r="E30" s="83"/>
      <c r="F30" s="14"/>
    </row>
    <row r="31" spans="1:92" s="7" customFormat="1" ht="14.5" x14ac:dyDescent="0.7">
      <c r="A31" s="83"/>
    </row>
    <row r="32" spans="1:92" s="7" customFormat="1" ht="14.5" x14ac:dyDescent="0.7">
      <c r="A32" s="9" t="s">
        <v>141</v>
      </c>
      <c r="B32" s="14"/>
      <c r="C32" s="14"/>
      <c r="D32" s="14"/>
      <c r="E32" s="14"/>
      <c r="F32" s="14"/>
    </row>
    <row r="33" spans="1:93" s="7" customFormat="1" ht="14.5" x14ac:dyDescent="0.7">
      <c r="A33" s="11" t="s">
        <v>80</v>
      </c>
      <c r="B33" s="36">
        <v>1930</v>
      </c>
      <c r="C33" s="80">
        <v>1931</v>
      </c>
      <c r="D33" s="80">
        <v>1932</v>
      </c>
      <c r="E33" s="80">
        <v>1933</v>
      </c>
      <c r="F33" s="80">
        <v>1934</v>
      </c>
      <c r="G33" s="36">
        <v>1935</v>
      </c>
      <c r="H33" s="36">
        <v>1936</v>
      </c>
      <c r="I33" s="36">
        <v>1937</v>
      </c>
      <c r="J33" s="36">
        <v>1938</v>
      </c>
      <c r="K33" s="36">
        <v>1939</v>
      </c>
      <c r="L33" s="36">
        <v>1940</v>
      </c>
      <c r="M33" s="36">
        <v>1941</v>
      </c>
      <c r="N33" s="36">
        <v>1942</v>
      </c>
      <c r="O33" s="36">
        <v>1943</v>
      </c>
      <c r="P33" s="36">
        <v>1944</v>
      </c>
      <c r="Q33" s="36">
        <v>1945</v>
      </c>
      <c r="R33" s="36">
        <v>1946</v>
      </c>
      <c r="S33" s="36">
        <v>1947</v>
      </c>
      <c r="T33" s="36">
        <v>1948</v>
      </c>
      <c r="U33" s="36">
        <v>1949</v>
      </c>
      <c r="V33" s="36">
        <v>1950</v>
      </c>
      <c r="W33" s="36">
        <v>1951</v>
      </c>
      <c r="X33" s="36">
        <v>1952</v>
      </c>
      <c r="Y33" s="36">
        <v>1953</v>
      </c>
      <c r="Z33" s="36">
        <v>1954</v>
      </c>
      <c r="AA33" s="36">
        <v>1955</v>
      </c>
      <c r="AB33" s="36">
        <v>1956</v>
      </c>
      <c r="AC33" s="36">
        <v>1957</v>
      </c>
      <c r="AD33" s="36">
        <v>1958</v>
      </c>
      <c r="AE33" s="36">
        <v>1959</v>
      </c>
      <c r="AF33" s="36">
        <v>1960</v>
      </c>
      <c r="AG33" s="36">
        <v>1961</v>
      </c>
      <c r="AH33" s="36">
        <v>1962</v>
      </c>
      <c r="AI33" s="36">
        <v>1963</v>
      </c>
      <c r="AJ33" s="36">
        <v>1964</v>
      </c>
      <c r="AK33" s="36">
        <v>1965</v>
      </c>
      <c r="AL33" s="36">
        <v>1966</v>
      </c>
      <c r="AM33" s="36">
        <v>1967</v>
      </c>
      <c r="AN33" s="36">
        <v>1968</v>
      </c>
      <c r="AO33" s="36">
        <v>1969</v>
      </c>
      <c r="AP33" s="36">
        <v>1970</v>
      </c>
      <c r="AQ33" s="36">
        <v>1971</v>
      </c>
      <c r="AR33" s="36">
        <v>1972</v>
      </c>
      <c r="AS33" s="36">
        <v>1973</v>
      </c>
      <c r="AT33" s="36">
        <v>1974</v>
      </c>
      <c r="AU33" s="36">
        <v>1975</v>
      </c>
      <c r="AV33" s="36">
        <v>1976</v>
      </c>
      <c r="AW33" s="36">
        <v>1977</v>
      </c>
      <c r="AX33" s="36">
        <v>1978</v>
      </c>
      <c r="AY33" s="85">
        <v>1979</v>
      </c>
      <c r="AZ33" s="85">
        <v>1980</v>
      </c>
      <c r="BA33" s="85">
        <v>1981</v>
      </c>
      <c r="BB33" s="85">
        <v>1982</v>
      </c>
      <c r="BC33" s="85">
        <v>1983</v>
      </c>
      <c r="BD33" s="85">
        <v>1984</v>
      </c>
      <c r="BE33" s="85">
        <v>1985</v>
      </c>
      <c r="BF33" s="85">
        <v>1986</v>
      </c>
      <c r="BG33" s="85">
        <v>1987</v>
      </c>
      <c r="BH33" s="85">
        <v>1988</v>
      </c>
      <c r="BI33" s="85">
        <v>1989</v>
      </c>
      <c r="BJ33" s="85">
        <v>1990</v>
      </c>
      <c r="BK33" s="85">
        <v>1991</v>
      </c>
      <c r="BL33" s="85">
        <v>1992</v>
      </c>
      <c r="BM33" s="85">
        <v>1993</v>
      </c>
      <c r="BN33" s="85">
        <v>1994</v>
      </c>
      <c r="BO33" s="85">
        <v>1995</v>
      </c>
      <c r="BP33" s="85">
        <v>1996</v>
      </c>
      <c r="BQ33" s="85">
        <v>1997</v>
      </c>
      <c r="BR33" s="85">
        <v>1998</v>
      </c>
      <c r="BS33" s="85">
        <v>1999</v>
      </c>
      <c r="BT33" s="85">
        <v>2000</v>
      </c>
      <c r="BU33" s="85">
        <v>2001</v>
      </c>
      <c r="BV33" s="85">
        <v>2002</v>
      </c>
      <c r="BW33" s="85">
        <v>2003</v>
      </c>
      <c r="BX33" s="85">
        <v>2004</v>
      </c>
      <c r="BY33" s="85">
        <v>2005</v>
      </c>
      <c r="BZ33" s="85">
        <v>2006</v>
      </c>
      <c r="CA33" s="85">
        <v>2007</v>
      </c>
      <c r="CB33" s="85">
        <v>2008</v>
      </c>
      <c r="CC33" s="85">
        <v>2009</v>
      </c>
      <c r="CD33" s="85">
        <v>2010</v>
      </c>
      <c r="CE33" s="85">
        <v>2011</v>
      </c>
      <c r="CF33" s="85">
        <v>2012</v>
      </c>
      <c r="CG33" s="85">
        <v>2013</v>
      </c>
      <c r="CH33" s="85">
        <v>2014</v>
      </c>
      <c r="CI33" s="85">
        <v>2015</v>
      </c>
      <c r="CJ33" s="85">
        <v>2016</v>
      </c>
      <c r="CK33" s="85">
        <v>2017</v>
      </c>
      <c r="CL33" s="85">
        <v>2018</v>
      </c>
      <c r="CM33" s="85">
        <v>2019</v>
      </c>
      <c r="CN33" s="36">
        <v>2020</v>
      </c>
    </row>
    <row r="34" spans="1:93" s="7" customFormat="1" ht="16.25" x14ac:dyDescent="0.7">
      <c r="A34" s="11" t="s">
        <v>142</v>
      </c>
      <c r="B34" s="12"/>
      <c r="C34" s="12"/>
      <c r="D34" s="12"/>
      <c r="E34" s="12"/>
      <c r="F34" s="12"/>
      <c r="G34" s="12"/>
      <c r="H34" s="12"/>
      <c r="I34" s="12"/>
      <c r="J34" s="12"/>
      <c r="K34" s="12"/>
      <c r="L34" s="12"/>
      <c r="M34" s="12"/>
      <c r="N34" s="12"/>
      <c r="O34" s="12"/>
      <c r="P34" s="12"/>
      <c r="Q34" s="86">
        <v>5.0510743219443474E-2</v>
      </c>
      <c r="R34" s="86">
        <v>5.0510743219443474E-2</v>
      </c>
      <c r="S34" s="86">
        <v>5.0510743219443474E-2</v>
      </c>
      <c r="T34" s="86">
        <v>5.0510743219443474E-2</v>
      </c>
      <c r="U34" s="86">
        <v>5.0510743219443474E-2</v>
      </c>
      <c r="V34" s="86">
        <v>5.0510743219443474E-2</v>
      </c>
      <c r="W34" s="86">
        <v>5.0510743219443474E-2</v>
      </c>
      <c r="X34" s="86">
        <v>5.0510743219443474E-2</v>
      </c>
      <c r="Y34" s="86">
        <v>5.0510743219443474E-2</v>
      </c>
      <c r="Z34" s="86">
        <v>5.0510743219443474E-2</v>
      </c>
      <c r="AA34" s="86">
        <v>5.0510743219443474E-2</v>
      </c>
      <c r="AB34" s="86">
        <v>5.0510743219443474E-2</v>
      </c>
      <c r="AC34" s="86">
        <v>5.0510743219443474E-2</v>
      </c>
      <c r="AD34" s="86">
        <v>5.0510743219443474E-2</v>
      </c>
      <c r="AE34" s="86">
        <v>5.0510743219443474E-2</v>
      </c>
      <c r="AF34" s="86">
        <v>5.0510743219443474E-2</v>
      </c>
      <c r="AG34" s="86">
        <v>5.0510743219443474E-2</v>
      </c>
      <c r="AH34" s="86">
        <v>5.0510743219443474E-2</v>
      </c>
      <c r="AI34" s="86">
        <v>5.0510743219443474E-2</v>
      </c>
      <c r="AJ34" s="86">
        <v>5.0510743219443474E-2</v>
      </c>
      <c r="AK34" s="86">
        <v>5.0510743219443474E-2</v>
      </c>
      <c r="AL34" s="86">
        <v>5.0510743219443474E-2</v>
      </c>
      <c r="AM34" s="86">
        <v>5.0510743219443474E-2</v>
      </c>
      <c r="AN34" s="86">
        <v>5.0510743219443474E-2</v>
      </c>
      <c r="AO34" s="86">
        <v>5.0510743219443474E-2</v>
      </c>
      <c r="AP34" s="86">
        <v>5.0510743219443474E-2</v>
      </c>
      <c r="AQ34" s="86">
        <v>5.0510743219443474E-2</v>
      </c>
      <c r="AR34" s="86">
        <v>5.0510743219443474E-2</v>
      </c>
      <c r="AS34" s="86">
        <v>5.0510743219443474E-2</v>
      </c>
      <c r="AT34" s="86">
        <v>5.0510743219443474E-2</v>
      </c>
      <c r="AU34" s="86">
        <v>5.0510743219443474E-2</v>
      </c>
      <c r="AV34" s="86">
        <v>5.0510743219443474E-2</v>
      </c>
      <c r="AW34" s="86">
        <v>5.0510743219443474E-2</v>
      </c>
      <c r="AX34" s="86">
        <v>5.0510743219443474E-2</v>
      </c>
      <c r="AY34" s="87">
        <f t="shared" ref="AY34:CN34" si="11">AY14*9/AY24</f>
        <v>5.0510743219443474E-2</v>
      </c>
      <c r="AZ34" s="87">
        <f t="shared" si="11"/>
        <v>4.9170240537012862E-2</v>
      </c>
      <c r="BA34" s="87">
        <f t="shared" si="11"/>
        <v>5.2531762106426072E-2</v>
      </c>
      <c r="BB34" s="87">
        <f t="shared" si="11"/>
        <v>5.2336289222373808E-2</v>
      </c>
      <c r="BC34" s="87">
        <f t="shared" si="11"/>
        <v>5.6414445399828025E-2</v>
      </c>
      <c r="BD34" s="87">
        <f t="shared" si="11"/>
        <v>4.9211822660098513E-2</v>
      </c>
      <c r="BE34" s="87">
        <f t="shared" si="11"/>
        <v>0.10646687697160884</v>
      </c>
      <c r="BF34" s="87">
        <f t="shared" si="11"/>
        <v>9.0551583248212469E-2</v>
      </c>
      <c r="BG34" s="87">
        <f t="shared" si="11"/>
        <v>6.9379792815821351E-2</v>
      </c>
      <c r="BH34" s="87">
        <f t="shared" si="11"/>
        <v>7.0807228915662643E-2</v>
      </c>
      <c r="BI34" s="87">
        <f t="shared" si="11"/>
        <v>6.0675551470588229E-2</v>
      </c>
      <c r="BJ34" s="87">
        <f t="shared" si="11"/>
        <v>6.7948955916473319E-2</v>
      </c>
      <c r="BK34" s="87">
        <f t="shared" si="11"/>
        <v>6.767117497886728E-2</v>
      </c>
      <c r="BL34" s="87">
        <f t="shared" si="11"/>
        <v>6.7178198685736365E-2</v>
      </c>
      <c r="BM34" s="87">
        <f t="shared" si="11"/>
        <v>9.8129847296856601E-2</v>
      </c>
      <c r="BN34" s="87">
        <f t="shared" si="11"/>
        <v>8.9799181851989568E-2</v>
      </c>
      <c r="BO34" s="87">
        <f t="shared" si="11"/>
        <v>8.8257448526960838E-2</v>
      </c>
      <c r="BP34" s="87">
        <f t="shared" si="11"/>
        <v>9.8146919156448742E-2</v>
      </c>
      <c r="BQ34" s="87">
        <f t="shared" si="11"/>
        <v>0.13309715187477339</v>
      </c>
      <c r="BR34" s="87">
        <f t="shared" si="11"/>
        <v>0.12922551495962148</v>
      </c>
      <c r="BS34" s="87">
        <f t="shared" si="11"/>
        <v>0.14687973294594012</v>
      </c>
      <c r="BT34" s="87">
        <f t="shared" si="11"/>
        <v>0.20069585954671246</v>
      </c>
      <c r="BU34" s="87">
        <f t="shared" si="11"/>
        <v>0.22438051626721814</v>
      </c>
      <c r="BV34" s="87">
        <f t="shared" si="11"/>
        <v>0.24036923076923078</v>
      </c>
      <c r="BW34" s="87">
        <f t="shared" si="11"/>
        <v>0.27695136902329387</v>
      </c>
      <c r="BX34" s="87">
        <f t="shared" si="11"/>
        <v>0.26637961664686355</v>
      </c>
      <c r="BY34" s="87">
        <f t="shared" si="11"/>
        <v>0.22771301597311863</v>
      </c>
      <c r="BZ34" s="87">
        <f t="shared" si="11"/>
        <v>0.17644476956839794</v>
      </c>
      <c r="CA34" s="87">
        <f t="shared" si="11"/>
        <v>0.15480546931765637</v>
      </c>
      <c r="CB34" s="87">
        <f t="shared" si="11"/>
        <v>0.14008900170672006</v>
      </c>
      <c r="CC34" s="87">
        <f t="shared" si="11"/>
        <v>0.12811893258305665</v>
      </c>
      <c r="CD34" s="87">
        <f t="shared" si="11"/>
        <v>0.12680916703393566</v>
      </c>
      <c r="CE34" s="87">
        <f t="shared" si="11"/>
        <v>0.10651785824212354</v>
      </c>
      <c r="CF34" s="87">
        <f t="shared" si="11"/>
        <v>9.2015404633982542E-2</v>
      </c>
      <c r="CG34" s="87">
        <f t="shared" si="11"/>
        <v>8.4766380978711642E-2</v>
      </c>
      <c r="CH34" s="87">
        <f t="shared" si="11"/>
        <v>7.4757136451950396E-2</v>
      </c>
      <c r="CI34" s="87">
        <f t="shared" si="11"/>
        <v>6.0638275403234326E-2</v>
      </c>
      <c r="CJ34" s="87">
        <f t="shared" si="11"/>
        <v>6.1081178409673267E-2</v>
      </c>
      <c r="CK34" s="87">
        <f t="shared" si="11"/>
        <v>6.8706753727706835E-2</v>
      </c>
      <c r="CL34" s="87">
        <f t="shared" si="11"/>
        <v>7.8483483171729332E-2</v>
      </c>
      <c r="CM34" s="87">
        <f t="shared" si="11"/>
        <v>7.3379837983798393E-2</v>
      </c>
      <c r="CN34" s="87">
        <f t="shared" si="11"/>
        <v>5.1445161290322575E-2</v>
      </c>
      <c r="CO34" s="88"/>
    </row>
    <row r="35" spans="1:93" s="7" customFormat="1" ht="16.25" x14ac:dyDescent="0.7">
      <c r="A35" s="11" t="s">
        <v>143</v>
      </c>
      <c r="B35" s="12"/>
      <c r="C35" s="12"/>
      <c r="D35" s="12"/>
      <c r="E35" s="12"/>
      <c r="F35" s="12"/>
      <c r="G35" s="12"/>
      <c r="H35" s="12"/>
      <c r="I35" s="12"/>
      <c r="J35" s="12"/>
      <c r="K35" s="12"/>
      <c r="L35" s="12"/>
      <c r="M35" s="12"/>
      <c r="N35" s="12"/>
      <c r="O35" s="12"/>
      <c r="P35" s="12"/>
      <c r="Q35" s="89">
        <v>0.15993384124677137</v>
      </c>
      <c r="R35" s="89">
        <v>0.12477627130418188</v>
      </c>
      <c r="S35" s="89">
        <v>0.12453181537152551</v>
      </c>
      <c r="T35" s="89">
        <v>0.11587819125366418</v>
      </c>
      <c r="U35" s="89">
        <v>0.14132567439791996</v>
      </c>
      <c r="V35" s="89">
        <v>0.13819615141370573</v>
      </c>
      <c r="W35" s="89">
        <v>0.20146705828808673</v>
      </c>
      <c r="X35" s="89">
        <v>0.1775619298245614</v>
      </c>
      <c r="Y35" s="89">
        <v>0.21269139135768805</v>
      </c>
      <c r="Z35" s="89">
        <v>0.14211271172337947</v>
      </c>
      <c r="AA35" s="89">
        <v>0.23789417058668524</v>
      </c>
      <c r="AB35" s="89">
        <v>0.20296392963739127</v>
      </c>
      <c r="AC35" s="89">
        <v>0.24413279908414423</v>
      </c>
      <c r="AD35" s="89">
        <v>0.23650782982727336</v>
      </c>
      <c r="AE35" s="89">
        <v>0.22729850652215014</v>
      </c>
      <c r="AF35" s="89">
        <v>0.21785795843799954</v>
      </c>
      <c r="AG35" s="89">
        <v>0.22124036855434021</v>
      </c>
      <c r="AH35" s="89">
        <v>0.23686926013827261</v>
      </c>
      <c r="AI35" s="89">
        <v>0.22538403424830017</v>
      </c>
      <c r="AJ35" s="89">
        <v>0.23170731707317074</v>
      </c>
      <c r="AK35" s="65">
        <v>0.21375333526673446</v>
      </c>
      <c r="AL35" s="65">
        <v>0.16496795267008763</v>
      </c>
      <c r="AM35" s="65">
        <v>0.15051659854227931</v>
      </c>
      <c r="AN35" s="65">
        <v>0.14826396191397506</v>
      </c>
      <c r="AO35" s="65">
        <v>0.17911048144335995</v>
      </c>
      <c r="AP35" s="65">
        <v>0.16662185926073472</v>
      </c>
      <c r="AQ35" s="65">
        <v>0.14182078974969525</v>
      </c>
      <c r="AR35" s="65">
        <v>0.12666804351934344</v>
      </c>
      <c r="AS35" s="65">
        <v>0.13671673729922043</v>
      </c>
      <c r="AT35" s="65">
        <v>0.12966209043092217</v>
      </c>
      <c r="AU35" s="65">
        <v>0.11618857400925822</v>
      </c>
      <c r="AV35" s="65">
        <v>0.10107228403214613</v>
      </c>
      <c r="AW35" s="65">
        <v>8.2613847976976462E-2</v>
      </c>
      <c r="AX35" s="65">
        <v>8.7355357035793529E-2</v>
      </c>
      <c r="AY35" s="65">
        <v>8.8740772315979155E-2</v>
      </c>
      <c r="AZ35" s="65">
        <v>7.5034457410640451E-2</v>
      </c>
      <c r="BA35" s="65">
        <v>7.5619125764583017E-2</v>
      </c>
      <c r="BB35" s="65">
        <v>8.7106430747848393E-2</v>
      </c>
      <c r="BC35" s="65">
        <v>7.8007187654146992E-2</v>
      </c>
      <c r="BD35" s="65">
        <v>7.5655019615017166E-2</v>
      </c>
      <c r="BE35" s="65">
        <v>5.1126192583849712E-2</v>
      </c>
      <c r="BF35" s="65">
        <v>7.8794642857142855E-2</v>
      </c>
      <c r="BG35" s="65">
        <v>7.3570347218830878E-2</v>
      </c>
      <c r="BH35" s="65">
        <v>4.5032937495869042E-2</v>
      </c>
      <c r="BI35" s="65">
        <v>4.2595900997651405E-2</v>
      </c>
      <c r="BJ35" s="65">
        <v>4.868049112055757E-2</v>
      </c>
      <c r="BK35" s="65">
        <v>4.6947771124417836E-2</v>
      </c>
      <c r="BL35" s="65">
        <v>6.5495581816246137E-2</v>
      </c>
      <c r="BM35" s="65">
        <v>0.11692116977517328</v>
      </c>
      <c r="BN35" s="65">
        <v>6.114941408629132E-2</v>
      </c>
      <c r="BO35" s="65">
        <v>3.5632183908045977E-2</v>
      </c>
      <c r="BP35" s="65">
        <v>3.0000000000000027E-2</v>
      </c>
      <c r="BQ35" s="65">
        <v>3.4999999999999976E-2</v>
      </c>
      <c r="BR35" s="65">
        <v>3.4999999999999976E-2</v>
      </c>
      <c r="BS35" s="65">
        <v>5.2315270935960591E-2</v>
      </c>
      <c r="BT35" s="65">
        <v>5.5958549222797929E-2</v>
      </c>
      <c r="BU35" s="65">
        <v>3.8087774294670848E-2</v>
      </c>
      <c r="BV35" s="90">
        <f>(BU35+BW35)/2</f>
        <v>3.1543887147335435E-2</v>
      </c>
      <c r="BW35" s="65">
        <v>2.5000000000000022E-2</v>
      </c>
      <c r="BX35" s="65">
        <v>4.9999999999999989E-2</v>
      </c>
      <c r="BY35" s="65">
        <v>4.9999999999999989E-2</v>
      </c>
      <c r="BZ35" s="65">
        <v>3.4999999999999976E-2</v>
      </c>
      <c r="CA35" s="65">
        <v>3.4999999999999976E-2</v>
      </c>
      <c r="CB35" s="65">
        <v>2.5000000000000022E-2</v>
      </c>
      <c r="CC35" s="65">
        <v>2.5000000000000022E-2</v>
      </c>
      <c r="CD35" s="65">
        <v>4.9999999999999989E-2</v>
      </c>
      <c r="CE35" s="65">
        <v>4.9999999999999989E-2</v>
      </c>
      <c r="CF35" s="65">
        <v>4.9999999999999989E-2</v>
      </c>
      <c r="CG35" s="65">
        <v>4.9999999999999989E-2</v>
      </c>
      <c r="CH35" s="65">
        <v>4.9999999999999989E-2</v>
      </c>
      <c r="CI35" s="65">
        <v>4.9999999999999989E-2</v>
      </c>
      <c r="CJ35" s="65">
        <v>4.9999999999999989E-2</v>
      </c>
      <c r="CK35" s="65">
        <v>2.5000000000000022E-2</v>
      </c>
      <c r="CL35" s="65">
        <v>2.5000000000000022E-2</v>
      </c>
      <c r="CM35" s="91">
        <v>2.5000000000000022E-2</v>
      </c>
      <c r="CN35" s="91">
        <v>2.5000000000000022E-2</v>
      </c>
      <c r="CO35" s="88"/>
    </row>
    <row r="36" spans="1:93" s="7" customFormat="1" ht="16.25" x14ac:dyDescent="0.7">
      <c r="A36" s="11" t="s">
        <v>144</v>
      </c>
      <c r="B36" s="12"/>
      <c r="C36" s="12"/>
      <c r="D36" s="12"/>
      <c r="E36" s="12"/>
      <c r="F36" s="12"/>
      <c r="G36" s="12"/>
      <c r="H36" s="12"/>
      <c r="I36" s="12"/>
      <c r="J36" s="12"/>
      <c r="K36" s="12"/>
      <c r="L36" s="12"/>
      <c r="M36" s="12"/>
      <c r="N36" s="12"/>
      <c r="O36" s="12"/>
      <c r="P36" s="12"/>
      <c r="Q36" s="92">
        <v>0.15993384124677137</v>
      </c>
      <c r="R36" s="92">
        <v>0.12477627130418188</v>
      </c>
      <c r="S36" s="92">
        <v>0.12453181537152551</v>
      </c>
      <c r="T36" s="92">
        <v>0.11587819125366418</v>
      </c>
      <c r="U36" s="92">
        <v>0.14132567439791996</v>
      </c>
      <c r="V36" s="92">
        <v>0.13819615141370573</v>
      </c>
      <c r="W36" s="92">
        <v>0.20146705828808673</v>
      </c>
      <c r="X36" s="92">
        <v>0.1775619298245614</v>
      </c>
      <c r="Y36" s="92">
        <v>0.21269139135768805</v>
      </c>
      <c r="Z36" s="92">
        <v>0.14211271172337947</v>
      </c>
      <c r="AA36" s="92">
        <v>0.23789417058668524</v>
      </c>
      <c r="AB36" s="92">
        <v>0.20296392963739127</v>
      </c>
      <c r="AC36" s="92">
        <v>0.24413279908414423</v>
      </c>
      <c r="AD36" s="92">
        <v>0.23650782982727336</v>
      </c>
      <c r="AE36" s="92">
        <v>0.22729850652215014</v>
      </c>
      <c r="AF36" s="92">
        <v>0.21785795843799954</v>
      </c>
      <c r="AG36" s="92">
        <v>0.22124036855434021</v>
      </c>
      <c r="AH36" s="92">
        <v>0.23686926013827261</v>
      </c>
      <c r="AI36" s="92">
        <v>0.22538403424830017</v>
      </c>
      <c r="AJ36" s="92">
        <v>0.23170731707317074</v>
      </c>
      <c r="AK36" s="92">
        <v>0.21375333526673446</v>
      </c>
      <c r="AL36" s="92">
        <v>0.16496795267008763</v>
      </c>
      <c r="AM36" s="92">
        <v>0.15051659854227931</v>
      </c>
      <c r="AN36" s="92">
        <v>0.14826396191397506</v>
      </c>
      <c r="AO36" s="92">
        <v>0.17911048144335995</v>
      </c>
      <c r="AP36" s="92">
        <v>0.16662185926073472</v>
      </c>
      <c r="AQ36" s="92">
        <v>0.14182078974969525</v>
      </c>
      <c r="AR36" s="92">
        <v>0.12666804351934344</v>
      </c>
      <c r="AS36" s="92">
        <v>0.13671673729922043</v>
      </c>
      <c r="AT36" s="92">
        <v>0.12966209043092217</v>
      </c>
      <c r="AU36" s="92">
        <v>0.11618857400925822</v>
      </c>
      <c r="AV36" s="92">
        <v>0.10107228403214613</v>
      </c>
      <c r="AW36" s="92">
        <v>8.2613847976976462E-2</v>
      </c>
      <c r="AX36" s="92">
        <v>8.7355357035793529E-2</v>
      </c>
      <c r="AY36" s="92">
        <v>8.8740772315979155E-2</v>
      </c>
      <c r="AZ36" s="92">
        <v>7.5034457410640451E-2</v>
      </c>
      <c r="BA36" s="92">
        <v>7.5619125764583017E-2</v>
      </c>
      <c r="BB36" s="92">
        <v>8.7106430747848393E-2</v>
      </c>
      <c r="BC36" s="92">
        <v>7.8007187654146992E-2</v>
      </c>
      <c r="BD36" s="92">
        <v>7.5655019615017166E-2</v>
      </c>
      <c r="BE36" s="92">
        <v>5.1126192583849712E-2</v>
      </c>
      <c r="BF36" s="92">
        <v>7.8794642857142855E-2</v>
      </c>
      <c r="BG36" s="92">
        <v>7.3570347218830878E-2</v>
      </c>
      <c r="BH36" s="92">
        <v>4.5032937495869042E-2</v>
      </c>
      <c r="BI36" s="92">
        <v>4.2595900997651405E-2</v>
      </c>
      <c r="BJ36" s="92">
        <v>4.868049112055757E-2</v>
      </c>
      <c r="BK36" s="92">
        <v>4.6947771124417836E-2</v>
      </c>
      <c r="BL36" s="92">
        <v>6.5495581816246137E-2</v>
      </c>
      <c r="BM36" s="92">
        <v>0.11692116977517328</v>
      </c>
      <c r="BN36" s="92">
        <v>6.114941408629132E-2</v>
      </c>
      <c r="BO36" s="92">
        <v>3.5632183908045977E-2</v>
      </c>
      <c r="BP36" s="92">
        <v>3.0000000000000027E-2</v>
      </c>
      <c r="BQ36" s="92">
        <v>3.4999999999999976E-2</v>
      </c>
      <c r="BR36" s="92">
        <v>3.4999999999999976E-2</v>
      </c>
      <c r="BS36" s="92">
        <v>5.2315270935960591E-2</v>
      </c>
      <c r="BT36" s="92">
        <v>5.5958549222797929E-2</v>
      </c>
      <c r="BU36" s="92">
        <v>3.8087774294670848E-2</v>
      </c>
      <c r="BV36" s="92">
        <v>4.4043887147335418E-2</v>
      </c>
      <c r="BW36" s="92">
        <v>2.5000000000000022E-2</v>
      </c>
      <c r="BX36" s="92">
        <v>4.9999999999999989E-2</v>
      </c>
      <c r="BY36" s="92">
        <v>4.9999999999999989E-2</v>
      </c>
      <c r="BZ36" s="92">
        <v>3.4999999999999976E-2</v>
      </c>
      <c r="CA36" s="92">
        <v>3.4999999999999976E-2</v>
      </c>
      <c r="CB36" s="92">
        <v>2.5000000000000022E-2</v>
      </c>
      <c r="CC36" s="92">
        <v>2.5000000000000022E-2</v>
      </c>
      <c r="CD36" s="92">
        <v>4.9999999999999989E-2</v>
      </c>
      <c r="CE36" s="92">
        <v>4.9999999999999989E-2</v>
      </c>
      <c r="CF36" s="92">
        <v>4.9999999999999989E-2</v>
      </c>
      <c r="CG36" s="92">
        <v>4.9999999999999989E-2</v>
      </c>
      <c r="CH36" s="92">
        <v>4.9999999999999989E-2</v>
      </c>
      <c r="CI36" s="92">
        <v>4.9999999999999989E-2</v>
      </c>
      <c r="CJ36" s="92">
        <v>4.9999999999999989E-2</v>
      </c>
      <c r="CK36" s="92">
        <v>2.5000000000000022E-2</v>
      </c>
      <c r="CL36" s="92">
        <v>2.5000000000000022E-2</v>
      </c>
      <c r="CM36" s="92">
        <v>2.5000000000000022E-2</v>
      </c>
      <c r="CN36" s="92">
        <v>2.5000000000000022E-2</v>
      </c>
      <c r="CO36" s="88"/>
    </row>
    <row r="37" spans="1:93" s="7" customFormat="1" ht="16.25" x14ac:dyDescent="0.7">
      <c r="A37" s="11" t="s">
        <v>145</v>
      </c>
      <c r="B37" s="12"/>
      <c r="C37" s="12"/>
      <c r="D37" s="12"/>
      <c r="E37" s="12"/>
      <c r="F37" s="12"/>
      <c r="G37" s="12"/>
      <c r="H37" s="12"/>
      <c r="I37" s="12"/>
      <c r="J37" s="12"/>
      <c r="K37" s="12"/>
      <c r="L37" s="12"/>
      <c r="M37" s="12"/>
      <c r="N37" s="12"/>
      <c r="O37" s="12"/>
      <c r="P37" s="12"/>
      <c r="Q37" s="92">
        <f t="shared" ref="Q37:CB37" si="12">(0+0.04)/2</f>
        <v>0.02</v>
      </c>
      <c r="R37" s="92">
        <f t="shared" si="12"/>
        <v>0.02</v>
      </c>
      <c r="S37" s="92">
        <f t="shared" si="12"/>
        <v>0.02</v>
      </c>
      <c r="T37" s="92">
        <f t="shared" si="12"/>
        <v>0.02</v>
      </c>
      <c r="U37" s="92">
        <f t="shared" si="12"/>
        <v>0.02</v>
      </c>
      <c r="V37" s="92">
        <f t="shared" si="12"/>
        <v>0.02</v>
      </c>
      <c r="W37" s="92">
        <f t="shared" si="12"/>
        <v>0.02</v>
      </c>
      <c r="X37" s="92">
        <f t="shared" si="12"/>
        <v>0.02</v>
      </c>
      <c r="Y37" s="92">
        <f t="shared" si="12"/>
        <v>0.02</v>
      </c>
      <c r="Z37" s="92">
        <f t="shared" si="12"/>
        <v>0.02</v>
      </c>
      <c r="AA37" s="92">
        <f t="shared" si="12"/>
        <v>0.02</v>
      </c>
      <c r="AB37" s="92">
        <f t="shared" si="12"/>
        <v>0.02</v>
      </c>
      <c r="AC37" s="92">
        <f t="shared" si="12"/>
        <v>0.02</v>
      </c>
      <c r="AD37" s="92">
        <f t="shared" si="12"/>
        <v>0.02</v>
      </c>
      <c r="AE37" s="92">
        <f t="shared" si="12"/>
        <v>0.02</v>
      </c>
      <c r="AF37" s="92">
        <f t="shared" si="12"/>
        <v>0.02</v>
      </c>
      <c r="AG37" s="92">
        <f t="shared" si="12"/>
        <v>0.02</v>
      </c>
      <c r="AH37" s="92">
        <f t="shared" si="12"/>
        <v>0.02</v>
      </c>
      <c r="AI37" s="92">
        <f t="shared" si="12"/>
        <v>0.02</v>
      </c>
      <c r="AJ37" s="92">
        <f t="shared" si="12"/>
        <v>0.02</v>
      </c>
      <c r="AK37" s="92">
        <f t="shared" si="12"/>
        <v>0.02</v>
      </c>
      <c r="AL37" s="92">
        <f t="shared" si="12"/>
        <v>0.02</v>
      </c>
      <c r="AM37" s="92">
        <f t="shared" si="12"/>
        <v>0.02</v>
      </c>
      <c r="AN37" s="92">
        <f t="shared" si="12"/>
        <v>0.02</v>
      </c>
      <c r="AO37" s="92">
        <f t="shared" si="12"/>
        <v>0.02</v>
      </c>
      <c r="AP37" s="92">
        <f t="shared" si="12"/>
        <v>0.02</v>
      </c>
      <c r="AQ37" s="92">
        <f t="shared" si="12"/>
        <v>0.02</v>
      </c>
      <c r="AR37" s="92">
        <f t="shared" si="12"/>
        <v>0.02</v>
      </c>
      <c r="AS37" s="92">
        <f t="shared" si="12"/>
        <v>0.02</v>
      </c>
      <c r="AT37" s="92">
        <f t="shared" si="12"/>
        <v>0.02</v>
      </c>
      <c r="AU37" s="92">
        <f t="shared" si="12"/>
        <v>0.02</v>
      </c>
      <c r="AV37" s="92">
        <f t="shared" si="12"/>
        <v>0.02</v>
      </c>
      <c r="AW37" s="92">
        <f t="shared" si="12"/>
        <v>0.02</v>
      </c>
      <c r="AX37" s="92">
        <f t="shared" si="12"/>
        <v>0.02</v>
      </c>
      <c r="AY37" s="92">
        <f t="shared" si="12"/>
        <v>0.02</v>
      </c>
      <c r="AZ37" s="92">
        <f t="shared" si="12"/>
        <v>0.02</v>
      </c>
      <c r="BA37" s="92">
        <f t="shared" si="12"/>
        <v>0.02</v>
      </c>
      <c r="BB37" s="92">
        <f t="shared" si="12"/>
        <v>0.02</v>
      </c>
      <c r="BC37" s="92">
        <f t="shared" si="12"/>
        <v>0.02</v>
      </c>
      <c r="BD37" s="92">
        <f t="shared" si="12"/>
        <v>0.02</v>
      </c>
      <c r="BE37" s="92">
        <f t="shared" si="12"/>
        <v>0.02</v>
      </c>
      <c r="BF37" s="92">
        <f t="shared" si="12"/>
        <v>0.02</v>
      </c>
      <c r="BG37" s="92">
        <f t="shared" si="12"/>
        <v>0.02</v>
      </c>
      <c r="BH37" s="92">
        <f t="shared" si="12"/>
        <v>0.02</v>
      </c>
      <c r="BI37" s="92">
        <f t="shared" si="12"/>
        <v>0.02</v>
      </c>
      <c r="BJ37" s="92">
        <f t="shared" si="12"/>
        <v>0.02</v>
      </c>
      <c r="BK37" s="92">
        <f t="shared" si="12"/>
        <v>0.02</v>
      </c>
      <c r="BL37" s="92">
        <f t="shared" si="12"/>
        <v>0.02</v>
      </c>
      <c r="BM37" s="92">
        <f t="shared" si="12"/>
        <v>0.02</v>
      </c>
      <c r="BN37" s="92">
        <f t="shared" si="12"/>
        <v>0.02</v>
      </c>
      <c r="BO37" s="92">
        <f t="shared" si="12"/>
        <v>0.02</v>
      </c>
      <c r="BP37" s="92">
        <f t="shared" si="12"/>
        <v>0.02</v>
      </c>
      <c r="BQ37" s="92">
        <f t="shared" si="12"/>
        <v>0.02</v>
      </c>
      <c r="BR37" s="92">
        <f t="shared" si="12"/>
        <v>0.02</v>
      </c>
      <c r="BS37" s="92">
        <f t="shared" si="12"/>
        <v>0.02</v>
      </c>
      <c r="BT37" s="92">
        <f t="shared" si="12"/>
        <v>0.02</v>
      </c>
      <c r="BU37" s="92">
        <f t="shared" si="12"/>
        <v>0.02</v>
      </c>
      <c r="BV37" s="92">
        <f t="shared" si="12"/>
        <v>0.02</v>
      </c>
      <c r="BW37" s="92">
        <f t="shared" si="12"/>
        <v>0.02</v>
      </c>
      <c r="BX37" s="92">
        <f t="shared" si="12"/>
        <v>0.02</v>
      </c>
      <c r="BY37" s="92">
        <f t="shared" si="12"/>
        <v>0.02</v>
      </c>
      <c r="BZ37" s="92">
        <f t="shared" si="12"/>
        <v>0.02</v>
      </c>
      <c r="CA37" s="92">
        <f t="shared" si="12"/>
        <v>0.02</v>
      </c>
      <c r="CB37" s="92">
        <f t="shared" si="12"/>
        <v>0.02</v>
      </c>
      <c r="CC37" s="92">
        <f t="shared" ref="CC37:CM37" si="13">(0+0.04)/2</f>
        <v>0.02</v>
      </c>
      <c r="CD37" s="92">
        <f t="shared" si="13"/>
        <v>0.02</v>
      </c>
      <c r="CE37" s="92">
        <f t="shared" si="13"/>
        <v>0.02</v>
      </c>
      <c r="CF37" s="92">
        <f t="shared" si="13"/>
        <v>0.02</v>
      </c>
      <c r="CG37" s="92">
        <f t="shared" si="13"/>
        <v>0.02</v>
      </c>
      <c r="CH37" s="92">
        <f t="shared" si="13"/>
        <v>0.02</v>
      </c>
      <c r="CI37" s="92">
        <f t="shared" si="13"/>
        <v>0.02</v>
      </c>
      <c r="CJ37" s="92">
        <f t="shared" si="13"/>
        <v>0.02</v>
      </c>
      <c r="CK37" s="92">
        <f t="shared" si="13"/>
        <v>0.02</v>
      </c>
      <c r="CL37" s="92">
        <f t="shared" si="13"/>
        <v>0.02</v>
      </c>
      <c r="CM37" s="92">
        <f t="shared" si="13"/>
        <v>0.02</v>
      </c>
      <c r="CN37" s="92">
        <f>(0+0.04)/2</f>
        <v>0.02</v>
      </c>
      <c r="CO37" s="88"/>
    </row>
    <row r="38" spans="1:93" s="7" customFormat="1" ht="14.5" x14ac:dyDescent="0.7">
      <c r="A38" s="7" t="s">
        <v>146</v>
      </c>
      <c r="B38" s="13"/>
      <c r="C38" s="13"/>
      <c r="D38" s="13"/>
      <c r="E38" s="13"/>
      <c r="F38" s="13"/>
      <c r="G38" s="13"/>
      <c r="H38" s="13"/>
      <c r="I38" s="13"/>
      <c r="J38" s="13"/>
      <c r="K38" s="13"/>
      <c r="L38" s="13"/>
      <c r="M38" s="13"/>
      <c r="N38" s="13"/>
      <c r="O38" s="13"/>
      <c r="P38" s="13"/>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row>
    <row r="39" spans="1:93" s="7" customFormat="1" ht="14.5" x14ac:dyDescent="0.7">
      <c r="A39" s="29" t="s">
        <v>147</v>
      </c>
      <c r="B39" s="14"/>
      <c r="C39" s="14"/>
      <c r="D39" s="14"/>
      <c r="E39" s="14"/>
      <c r="F39" s="14"/>
    </row>
    <row r="40" spans="1:93" s="7" customFormat="1" ht="14.5" x14ac:dyDescent="0.7">
      <c r="A40" s="29" t="s">
        <v>148</v>
      </c>
      <c r="B40" s="14"/>
      <c r="C40" s="14"/>
      <c r="D40" s="14"/>
      <c r="E40" s="14"/>
      <c r="F40" s="14"/>
    </row>
    <row r="41" spans="1:93" s="7" customFormat="1" ht="14.5" x14ac:dyDescent="0.7">
      <c r="A41" s="29" t="s">
        <v>149</v>
      </c>
      <c r="B41" s="14"/>
      <c r="C41" s="14"/>
      <c r="D41" s="14"/>
      <c r="E41" s="14"/>
      <c r="F41" s="14"/>
    </row>
    <row r="42" spans="1:93" s="7" customFormat="1" ht="14.5" x14ac:dyDescent="0.7">
      <c r="A42" s="93"/>
      <c r="B42" s="40" t="s">
        <v>150</v>
      </c>
      <c r="C42" s="14"/>
      <c r="D42" s="14"/>
      <c r="E42" s="14"/>
      <c r="F42" s="14"/>
    </row>
    <row r="43" spans="1:93" s="7" customFormat="1" ht="14.5" x14ac:dyDescent="0.7">
      <c r="A43" s="94"/>
      <c r="B43" s="40" t="s">
        <v>151</v>
      </c>
      <c r="C43" s="14"/>
      <c r="D43" s="14"/>
      <c r="E43" s="14"/>
      <c r="F43" s="14"/>
    </row>
    <row r="44" spans="1:93" s="7" customFormat="1" ht="14.5" x14ac:dyDescent="0.7">
      <c r="A44" s="95"/>
      <c r="B44" s="40" t="s">
        <v>152</v>
      </c>
      <c r="C44" s="14"/>
      <c r="D44" s="14"/>
      <c r="E44" s="14"/>
      <c r="F44" s="14"/>
    </row>
    <row r="45" spans="1:93" s="7" customFormat="1" ht="14.5" x14ac:dyDescent="0.7">
      <c r="A45" s="18"/>
      <c r="B45" s="40"/>
      <c r="C45" s="14"/>
      <c r="D45" s="14"/>
      <c r="E45" s="14"/>
      <c r="F45" s="14"/>
    </row>
    <row r="46" spans="1:93" s="7" customFormat="1" ht="14.5" x14ac:dyDescent="0.7">
      <c r="A46" s="9" t="s">
        <v>153</v>
      </c>
      <c r="B46" s="14"/>
      <c r="C46" s="14"/>
      <c r="D46" s="14"/>
      <c r="E46" s="14"/>
      <c r="F46" s="14"/>
    </row>
    <row r="47" spans="1:93" s="7" customFormat="1" ht="14.5" x14ac:dyDescent="0.7">
      <c r="A47" s="11" t="s">
        <v>80</v>
      </c>
      <c r="B47" s="36">
        <v>1930</v>
      </c>
      <c r="C47" s="12">
        <v>1931</v>
      </c>
      <c r="D47" s="12">
        <v>1932</v>
      </c>
      <c r="E47" s="12">
        <v>1933</v>
      </c>
      <c r="F47" s="12">
        <v>1934</v>
      </c>
      <c r="G47" s="36">
        <v>1935</v>
      </c>
      <c r="H47" s="36">
        <v>1936</v>
      </c>
      <c r="I47" s="36">
        <v>1937</v>
      </c>
      <c r="J47" s="36">
        <v>1938</v>
      </c>
      <c r="K47" s="36">
        <v>1939</v>
      </c>
      <c r="L47" s="36">
        <v>1940</v>
      </c>
      <c r="M47" s="36">
        <v>1941</v>
      </c>
      <c r="N47" s="36">
        <v>1942</v>
      </c>
      <c r="O47" s="36">
        <v>1943</v>
      </c>
      <c r="P47" s="36">
        <v>1944</v>
      </c>
      <c r="Q47" s="36">
        <v>1945</v>
      </c>
      <c r="R47" s="36">
        <v>1946</v>
      </c>
      <c r="S47" s="36">
        <v>1947</v>
      </c>
      <c r="T47" s="36">
        <v>1948</v>
      </c>
      <c r="U47" s="36">
        <v>1949</v>
      </c>
      <c r="V47" s="36">
        <v>1950</v>
      </c>
      <c r="W47" s="36">
        <v>1951</v>
      </c>
      <c r="X47" s="36">
        <v>1952</v>
      </c>
      <c r="Y47" s="36">
        <v>1953</v>
      </c>
      <c r="Z47" s="36">
        <v>1954</v>
      </c>
      <c r="AA47" s="36">
        <v>1955</v>
      </c>
      <c r="AB47" s="36">
        <v>1956</v>
      </c>
      <c r="AC47" s="36">
        <v>1957</v>
      </c>
      <c r="AD47" s="36">
        <v>1958</v>
      </c>
      <c r="AE47" s="36">
        <v>1959</v>
      </c>
      <c r="AF47" s="36">
        <v>1960</v>
      </c>
      <c r="AG47" s="36">
        <v>1961</v>
      </c>
      <c r="AH47" s="36">
        <v>1962</v>
      </c>
      <c r="AI47" s="36">
        <v>1963</v>
      </c>
      <c r="AJ47" s="36">
        <v>1964</v>
      </c>
      <c r="AK47" s="36">
        <v>1965</v>
      </c>
      <c r="AL47" s="36">
        <v>1966</v>
      </c>
      <c r="AM47" s="36">
        <v>1967</v>
      </c>
      <c r="AN47" s="36">
        <v>1968</v>
      </c>
      <c r="AO47" s="36">
        <v>1969</v>
      </c>
      <c r="AP47" s="36">
        <v>1970</v>
      </c>
      <c r="AQ47" s="36">
        <v>1971</v>
      </c>
      <c r="AR47" s="36">
        <v>1972</v>
      </c>
      <c r="AS47" s="36">
        <v>1973</v>
      </c>
      <c r="AT47" s="36">
        <v>1974</v>
      </c>
      <c r="AU47" s="36">
        <v>1975</v>
      </c>
      <c r="AV47" s="36">
        <v>1976</v>
      </c>
      <c r="AW47" s="36">
        <v>1977</v>
      </c>
      <c r="AX47" s="36">
        <v>1978</v>
      </c>
      <c r="AY47" s="85">
        <v>1979</v>
      </c>
      <c r="AZ47" s="85">
        <v>1980</v>
      </c>
      <c r="BA47" s="85">
        <v>1981</v>
      </c>
      <c r="BB47" s="85">
        <v>1982</v>
      </c>
      <c r="BC47" s="85">
        <v>1983</v>
      </c>
      <c r="BD47" s="85">
        <v>1984</v>
      </c>
      <c r="BE47" s="85">
        <v>1985</v>
      </c>
      <c r="BF47" s="85">
        <v>1986</v>
      </c>
      <c r="BG47" s="85">
        <v>1987</v>
      </c>
      <c r="BH47" s="85">
        <v>1988</v>
      </c>
      <c r="BI47" s="85">
        <v>1989</v>
      </c>
      <c r="BJ47" s="85">
        <v>1990</v>
      </c>
      <c r="BK47" s="85">
        <v>1991</v>
      </c>
      <c r="BL47" s="85">
        <v>1992</v>
      </c>
      <c r="BM47" s="85">
        <v>1993</v>
      </c>
      <c r="BN47" s="85">
        <v>1994</v>
      </c>
      <c r="BO47" s="85">
        <v>1995</v>
      </c>
      <c r="BP47" s="85">
        <v>1996</v>
      </c>
      <c r="BQ47" s="85">
        <v>1997</v>
      </c>
      <c r="BR47" s="85">
        <v>1998</v>
      </c>
      <c r="BS47" s="85">
        <v>1999</v>
      </c>
      <c r="BT47" s="85">
        <v>2000</v>
      </c>
      <c r="BU47" s="85">
        <v>2001</v>
      </c>
      <c r="BV47" s="85">
        <v>2002</v>
      </c>
      <c r="BW47" s="85">
        <v>2003</v>
      </c>
      <c r="BX47" s="85">
        <v>2004</v>
      </c>
      <c r="BY47" s="85">
        <v>2005</v>
      </c>
      <c r="BZ47" s="85">
        <v>2006</v>
      </c>
      <c r="CA47" s="85">
        <v>2007</v>
      </c>
      <c r="CB47" s="85">
        <v>2008</v>
      </c>
      <c r="CC47" s="85">
        <v>2009</v>
      </c>
      <c r="CD47" s="85">
        <v>2010</v>
      </c>
      <c r="CE47" s="85">
        <v>2011</v>
      </c>
      <c r="CF47" s="85">
        <v>2012</v>
      </c>
      <c r="CG47" s="85">
        <v>2013</v>
      </c>
      <c r="CH47" s="85">
        <v>2014</v>
      </c>
      <c r="CI47" s="85">
        <v>2015</v>
      </c>
      <c r="CJ47" s="85">
        <v>2016</v>
      </c>
      <c r="CK47" s="85">
        <v>2017</v>
      </c>
      <c r="CL47" s="85">
        <v>2018</v>
      </c>
      <c r="CM47" s="85">
        <v>2019</v>
      </c>
      <c r="CN47" s="36">
        <v>2020</v>
      </c>
    </row>
    <row r="48" spans="1:93" s="98" customFormat="1" ht="43.5" x14ac:dyDescent="0.65">
      <c r="A48" s="96" t="s">
        <v>154</v>
      </c>
      <c r="B48" s="97">
        <f>1/9</f>
        <v>0.1111111111111111</v>
      </c>
      <c r="C48" s="97">
        <f t="shared" ref="C48:BN48" si="14">1/9</f>
        <v>0.1111111111111111</v>
      </c>
      <c r="D48" s="97">
        <f t="shared" si="14"/>
        <v>0.1111111111111111</v>
      </c>
      <c r="E48" s="97">
        <f t="shared" si="14"/>
        <v>0.1111111111111111</v>
      </c>
      <c r="F48" s="97">
        <f t="shared" si="14"/>
        <v>0.1111111111111111</v>
      </c>
      <c r="G48" s="97">
        <f t="shared" si="14"/>
        <v>0.1111111111111111</v>
      </c>
      <c r="H48" s="97">
        <f t="shared" si="14"/>
        <v>0.1111111111111111</v>
      </c>
      <c r="I48" s="97">
        <f t="shared" si="14"/>
        <v>0.1111111111111111</v>
      </c>
      <c r="J48" s="97">
        <f t="shared" si="14"/>
        <v>0.1111111111111111</v>
      </c>
      <c r="K48" s="97">
        <f t="shared" si="14"/>
        <v>0.1111111111111111</v>
      </c>
      <c r="L48" s="97">
        <f t="shared" si="14"/>
        <v>0.1111111111111111</v>
      </c>
      <c r="M48" s="97">
        <f t="shared" si="14"/>
        <v>0.1111111111111111</v>
      </c>
      <c r="N48" s="97">
        <f t="shared" si="14"/>
        <v>0.1111111111111111</v>
      </c>
      <c r="O48" s="97">
        <f t="shared" si="14"/>
        <v>0.1111111111111111</v>
      </c>
      <c r="P48" s="97">
        <f t="shared" si="14"/>
        <v>0.1111111111111111</v>
      </c>
      <c r="Q48" s="97">
        <f t="shared" si="14"/>
        <v>0.1111111111111111</v>
      </c>
      <c r="R48" s="97">
        <f t="shared" si="14"/>
        <v>0.1111111111111111</v>
      </c>
      <c r="S48" s="97">
        <f t="shared" si="14"/>
        <v>0.1111111111111111</v>
      </c>
      <c r="T48" s="97">
        <f t="shared" si="14"/>
        <v>0.1111111111111111</v>
      </c>
      <c r="U48" s="97">
        <f t="shared" si="14"/>
        <v>0.1111111111111111</v>
      </c>
      <c r="V48" s="97">
        <f t="shared" si="14"/>
        <v>0.1111111111111111</v>
      </c>
      <c r="W48" s="97">
        <f t="shared" si="14"/>
        <v>0.1111111111111111</v>
      </c>
      <c r="X48" s="97">
        <f t="shared" si="14"/>
        <v>0.1111111111111111</v>
      </c>
      <c r="Y48" s="97">
        <f t="shared" si="14"/>
        <v>0.1111111111111111</v>
      </c>
      <c r="Z48" s="97">
        <f t="shared" si="14"/>
        <v>0.1111111111111111</v>
      </c>
      <c r="AA48" s="97">
        <f t="shared" si="14"/>
        <v>0.1111111111111111</v>
      </c>
      <c r="AB48" s="97">
        <f t="shared" si="14"/>
        <v>0.1111111111111111</v>
      </c>
      <c r="AC48" s="97">
        <f t="shared" si="14"/>
        <v>0.1111111111111111</v>
      </c>
      <c r="AD48" s="97">
        <f t="shared" si="14"/>
        <v>0.1111111111111111</v>
      </c>
      <c r="AE48" s="97">
        <f t="shared" si="14"/>
        <v>0.1111111111111111</v>
      </c>
      <c r="AF48" s="97">
        <f t="shared" si="14"/>
        <v>0.1111111111111111</v>
      </c>
      <c r="AG48" s="97">
        <f t="shared" si="14"/>
        <v>0.1111111111111111</v>
      </c>
      <c r="AH48" s="97">
        <f t="shared" si="14"/>
        <v>0.1111111111111111</v>
      </c>
      <c r="AI48" s="97">
        <f t="shared" si="14"/>
        <v>0.1111111111111111</v>
      </c>
      <c r="AJ48" s="97">
        <f t="shared" si="14"/>
        <v>0.1111111111111111</v>
      </c>
      <c r="AK48" s="97">
        <f t="shared" si="14"/>
        <v>0.1111111111111111</v>
      </c>
      <c r="AL48" s="97">
        <f t="shared" si="14"/>
        <v>0.1111111111111111</v>
      </c>
      <c r="AM48" s="97">
        <f t="shared" si="14"/>
        <v>0.1111111111111111</v>
      </c>
      <c r="AN48" s="97">
        <f t="shared" si="14"/>
        <v>0.1111111111111111</v>
      </c>
      <c r="AO48" s="97">
        <f t="shared" si="14"/>
        <v>0.1111111111111111</v>
      </c>
      <c r="AP48" s="97">
        <f t="shared" si="14"/>
        <v>0.1111111111111111</v>
      </c>
      <c r="AQ48" s="97">
        <f t="shared" si="14"/>
        <v>0.1111111111111111</v>
      </c>
      <c r="AR48" s="97">
        <f t="shared" si="14"/>
        <v>0.1111111111111111</v>
      </c>
      <c r="AS48" s="97">
        <f t="shared" si="14"/>
        <v>0.1111111111111111</v>
      </c>
      <c r="AT48" s="97">
        <f t="shared" si="14"/>
        <v>0.1111111111111111</v>
      </c>
      <c r="AU48" s="97">
        <f t="shared" si="14"/>
        <v>0.1111111111111111</v>
      </c>
      <c r="AV48" s="97">
        <f t="shared" si="14"/>
        <v>0.1111111111111111</v>
      </c>
      <c r="AW48" s="97">
        <f t="shared" si="14"/>
        <v>0.1111111111111111</v>
      </c>
      <c r="AX48" s="97">
        <f t="shared" si="14"/>
        <v>0.1111111111111111</v>
      </c>
      <c r="AY48" s="97">
        <f t="shared" si="14"/>
        <v>0.1111111111111111</v>
      </c>
      <c r="AZ48" s="97">
        <f t="shared" si="14"/>
        <v>0.1111111111111111</v>
      </c>
      <c r="BA48" s="97">
        <f t="shared" si="14"/>
        <v>0.1111111111111111</v>
      </c>
      <c r="BB48" s="97">
        <f t="shared" si="14"/>
        <v>0.1111111111111111</v>
      </c>
      <c r="BC48" s="97">
        <f t="shared" si="14"/>
        <v>0.1111111111111111</v>
      </c>
      <c r="BD48" s="97">
        <f t="shared" si="14"/>
        <v>0.1111111111111111</v>
      </c>
      <c r="BE48" s="97">
        <f t="shared" si="14"/>
        <v>0.1111111111111111</v>
      </c>
      <c r="BF48" s="97">
        <f t="shared" si="14"/>
        <v>0.1111111111111111</v>
      </c>
      <c r="BG48" s="97">
        <f t="shared" si="14"/>
        <v>0.1111111111111111</v>
      </c>
      <c r="BH48" s="97">
        <f t="shared" si="14"/>
        <v>0.1111111111111111</v>
      </c>
      <c r="BI48" s="97">
        <f t="shared" si="14"/>
        <v>0.1111111111111111</v>
      </c>
      <c r="BJ48" s="97">
        <f t="shared" si="14"/>
        <v>0.1111111111111111</v>
      </c>
      <c r="BK48" s="97">
        <f t="shared" si="14"/>
        <v>0.1111111111111111</v>
      </c>
      <c r="BL48" s="97">
        <f t="shared" si="14"/>
        <v>0.1111111111111111</v>
      </c>
      <c r="BM48" s="97">
        <f t="shared" si="14"/>
        <v>0.1111111111111111</v>
      </c>
      <c r="BN48" s="97">
        <f t="shared" si="14"/>
        <v>0.1111111111111111</v>
      </c>
      <c r="BO48" s="97">
        <f t="shared" ref="BO48:CN48" si="15">1/9</f>
        <v>0.1111111111111111</v>
      </c>
      <c r="BP48" s="97">
        <f t="shared" si="15"/>
        <v>0.1111111111111111</v>
      </c>
      <c r="BQ48" s="97">
        <f t="shared" si="15"/>
        <v>0.1111111111111111</v>
      </c>
      <c r="BR48" s="97">
        <f t="shared" si="15"/>
        <v>0.1111111111111111</v>
      </c>
      <c r="BS48" s="97">
        <f t="shared" si="15"/>
        <v>0.1111111111111111</v>
      </c>
      <c r="BT48" s="97">
        <f t="shared" si="15"/>
        <v>0.1111111111111111</v>
      </c>
      <c r="BU48" s="97">
        <f t="shared" si="15"/>
        <v>0.1111111111111111</v>
      </c>
      <c r="BV48" s="97">
        <f t="shared" si="15"/>
        <v>0.1111111111111111</v>
      </c>
      <c r="BW48" s="97">
        <f t="shared" si="15"/>
        <v>0.1111111111111111</v>
      </c>
      <c r="BX48" s="97">
        <f t="shared" si="15"/>
        <v>0.1111111111111111</v>
      </c>
      <c r="BY48" s="97">
        <f t="shared" si="15"/>
        <v>0.1111111111111111</v>
      </c>
      <c r="BZ48" s="97">
        <f t="shared" si="15"/>
        <v>0.1111111111111111</v>
      </c>
      <c r="CA48" s="97">
        <f t="shared" si="15"/>
        <v>0.1111111111111111</v>
      </c>
      <c r="CB48" s="97">
        <f t="shared" si="15"/>
        <v>0.1111111111111111</v>
      </c>
      <c r="CC48" s="97">
        <f t="shared" si="15"/>
        <v>0.1111111111111111</v>
      </c>
      <c r="CD48" s="97">
        <f t="shared" si="15"/>
        <v>0.1111111111111111</v>
      </c>
      <c r="CE48" s="97">
        <f t="shared" si="15"/>
        <v>0.1111111111111111</v>
      </c>
      <c r="CF48" s="97">
        <f t="shared" si="15"/>
        <v>0.1111111111111111</v>
      </c>
      <c r="CG48" s="97">
        <f t="shared" si="15"/>
        <v>0.1111111111111111</v>
      </c>
      <c r="CH48" s="97">
        <f t="shared" si="15"/>
        <v>0.1111111111111111</v>
      </c>
      <c r="CI48" s="97">
        <f t="shared" si="15"/>
        <v>0.1111111111111111</v>
      </c>
      <c r="CJ48" s="97">
        <f t="shared" si="15"/>
        <v>0.1111111111111111</v>
      </c>
      <c r="CK48" s="97">
        <f t="shared" si="15"/>
        <v>0.1111111111111111</v>
      </c>
      <c r="CL48" s="97">
        <f t="shared" si="15"/>
        <v>0.1111111111111111</v>
      </c>
      <c r="CM48" s="97">
        <f t="shared" si="15"/>
        <v>0.1111111111111111</v>
      </c>
      <c r="CN48" s="97">
        <f t="shared" si="15"/>
        <v>0.1111111111111111</v>
      </c>
    </row>
    <row r="49" spans="1:93" s="7" customFormat="1" ht="14.5" x14ac:dyDescent="0.7">
      <c r="A49" s="29" t="s">
        <v>155</v>
      </c>
      <c r="B49" s="14"/>
      <c r="C49" s="14"/>
      <c r="D49" s="14"/>
      <c r="E49" s="14"/>
      <c r="F49" s="14"/>
    </row>
    <row r="50" spans="1:93" s="7" customFormat="1" ht="14.5" x14ac:dyDescent="0.7">
      <c r="A50" s="18"/>
      <c r="B50" s="14"/>
      <c r="C50" s="14"/>
      <c r="D50" s="14"/>
      <c r="E50" s="14"/>
      <c r="F50" s="14"/>
    </row>
    <row r="51" spans="1:93" s="7" customFormat="1" ht="14.5" x14ac:dyDescent="0.7">
      <c r="A51" s="18"/>
      <c r="B51" s="14"/>
      <c r="C51" s="14"/>
      <c r="D51" s="14"/>
      <c r="E51" s="14"/>
      <c r="F51" s="14"/>
    </row>
    <row r="52" spans="1:93" s="7" customFormat="1" ht="14.5" x14ac:dyDescent="0.7">
      <c r="A52" s="9" t="s">
        <v>156</v>
      </c>
      <c r="B52" s="14"/>
      <c r="C52" s="14"/>
      <c r="D52" s="14"/>
      <c r="E52" s="14"/>
      <c r="F52" s="14"/>
    </row>
    <row r="53" spans="1:93" s="7" customFormat="1" ht="14.5" x14ac:dyDescent="0.7">
      <c r="A53" s="11" t="s">
        <v>80</v>
      </c>
      <c r="B53" s="80">
        <v>1930</v>
      </c>
      <c r="C53" s="80">
        <v>1931</v>
      </c>
      <c r="D53" s="80">
        <v>1932</v>
      </c>
      <c r="E53" s="80">
        <v>1933</v>
      </c>
      <c r="F53" s="80">
        <v>1934</v>
      </c>
      <c r="G53" s="80">
        <v>1935</v>
      </c>
      <c r="H53" s="80">
        <v>1936</v>
      </c>
      <c r="I53" s="80">
        <v>1937</v>
      </c>
      <c r="J53" s="80">
        <v>1938</v>
      </c>
      <c r="K53" s="80">
        <v>1939</v>
      </c>
      <c r="L53" s="80">
        <v>1940</v>
      </c>
      <c r="M53" s="80">
        <v>1941</v>
      </c>
      <c r="N53" s="80">
        <v>1942</v>
      </c>
      <c r="O53" s="80">
        <v>1943</v>
      </c>
      <c r="P53" s="80">
        <v>1944</v>
      </c>
      <c r="Q53" s="80">
        <v>1945</v>
      </c>
      <c r="R53" s="80">
        <v>1946</v>
      </c>
      <c r="S53" s="80">
        <v>1947</v>
      </c>
      <c r="T53" s="80">
        <v>1948</v>
      </c>
      <c r="U53" s="80">
        <v>1949</v>
      </c>
      <c r="V53" s="80">
        <v>1950</v>
      </c>
      <c r="W53" s="80">
        <v>1951</v>
      </c>
      <c r="X53" s="80">
        <v>1952</v>
      </c>
      <c r="Y53" s="80">
        <v>1953</v>
      </c>
      <c r="Z53" s="80">
        <v>1954</v>
      </c>
      <c r="AA53" s="80">
        <v>1955</v>
      </c>
      <c r="AB53" s="80">
        <v>1956</v>
      </c>
      <c r="AC53" s="80">
        <v>1957</v>
      </c>
      <c r="AD53" s="80">
        <v>1958</v>
      </c>
      <c r="AE53" s="80">
        <v>1959</v>
      </c>
      <c r="AF53" s="80">
        <v>1960</v>
      </c>
      <c r="AG53" s="80">
        <v>1961</v>
      </c>
      <c r="AH53" s="80">
        <v>1962</v>
      </c>
      <c r="AI53" s="80">
        <v>1963</v>
      </c>
      <c r="AJ53" s="80">
        <v>1964</v>
      </c>
      <c r="AK53" s="80">
        <v>1965</v>
      </c>
      <c r="AL53" s="80">
        <v>1966</v>
      </c>
      <c r="AM53" s="80">
        <v>1967</v>
      </c>
      <c r="AN53" s="80">
        <v>1968</v>
      </c>
      <c r="AO53" s="80">
        <v>1969</v>
      </c>
      <c r="AP53" s="80">
        <v>1970</v>
      </c>
      <c r="AQ53" s="80">
        <v>1971</v>
      </c>
      <c r="AR53" s="80">
        <v>1972</v>
      </c>
      <c r="AS53" s="80">
        <v>1973</v>
      </c>
      <c r="AT53" s="80">
        <v>1974</v>
      </c>
      <c r="AU53" s="80">
        <v>1975</v>
      </c>
      <c r="AV53" s="80">
        <v>1976</v>
      </c>
      <c r="AW53" s="80">
        <v>1977</v>
      </c>
      <c r="AX53" s="80">
        <v>1978</v>
      </c>
      <c r="AY53" s="99">
        <v>1979</v>
      </c>
      <c r="AZ53" s="99">
        <v>1980</v>
      </c>
      <c r="BA53" s="99">
        <v>1981</v>
      </c>
      <c r="BB53" s="99">
        <v>1982</v>
      </c>
      <c r="BC53" s="99">
        <v>1983</v>
      </c>
      <c r="BD53" s="99">
        <v>1984</v>
      </c>
      <c r="BE53" s="99">
        <v>1985</v>
      </c>
      <c r="BF53" s="99">
        <v>1986</v>
      </c>
      <c r="BG53" s="99">
        <v>1987</v>
      </c>
      <c r="BH53" s="99">
        <v>1988</v>
      </c>
      <c r="BI53" s="99">
        <v>1989</v>
      </c>
      <c r="BJ53" s="99">
        <v>1990</v>
      </c>
      <c r="BK53" s="99">
        <v>1991</v>
      </c>
      <c r="BL53" s="99">
        <v>1992</v>
      </c>
      <c r="BM53" s="99">
        <v>1993</v>
      </c>
      <c r="BN53" s="99">
        <v>1994</v>
      </c>
      <c r="BO53" s="99">
        <v>1995</v>
      </c>
      <c r="BP53" s="99">
        <v>1996</v>
      </c>
      <c r="BQ53" s="99">
        <v>1997</v>
      </c>
      <c r="BR53" s="99">
        <v>1998</v>
      </c>
      <c r="BS53" s="99">
        <v>1999</v>
      </c>
      <c r="BT53" s="99">
        <v>2000</v>
      </c>
      <c r="BU53" s="99">
        <v>2001</v>
      </c>
      <c r="BV53" s="99">
        <v>2002</v>
      </c>
      <c r="BW53" s="99">
        <v>2003</v>
      </c>
      <c r="BX53" s="99">
        <v>2004</v>
      </c>
      <c r="BY53" s="99">
        <v>2005</v>
      </c>
      <c r="BZ53" s="99">
        <v>2006</v>
      </c>
      <c r="CA53" s="99">
        <v>2007</v>
      </c>
      <c r="CB53" s="99">
        <v>2008</v>
      </c>
      <c r="CC53" s="99">
        <v>2009</v>
      </c>
      <c r="CD53" s="99">
        <v>2010</v>
      </c>
      <c r="CE53" s="99">
        <v>2011</v>
      </c>
      <c r="CF53" s="99">
        <v>2012</v>
      </c>
      <c r="CG53" s="99">
        <v>2013</v>
      </c>
      <c r="CH53" s="99">
        <v>2014</v>
      </c>
      <c r="CI53" s="99">
        <v>2015</v>
      </c>
      <c r="CJ53" s="99">
        <v>2016</v>
      </c>
      <c r="CK53" s="99">
        <v>2017</v>
      </c>
      <c r="CL53" s="99">
        <v>2018</v>
      </c>
      <c r="CM53" s="99">
        <v>2019</v>
      </c>
      <c r="CN53" s="80">
        <v>2020</v>
      </c>
    </row>
    <row r="54" spans="1:93" s="101" customFormat="1" ht="29" x14ac:dyDescent="0.65">
      <c r="A54" s="96" t="s">
        <v>157</v>
      </c>
      <c r="B54" s="97">
        <v>9</v>
      </c>
      <c r="C54" s="97">
        <v>9</v>
      </c>
      <c r="D54" s="97">
        <v>9</v>
      </c>
      <c r="E54" s="97">
        <v>9</v>
      </c>
      <c r="F54" s="97">
        <v>9</v>
      </c>
      <c r="G54" s="97">
        <v>9</v>
      </c>
      <c r="H54" s="97">
        <v>9</v>
      </c>
      <c r="I54" s="97">
        <v>9</v>
      </c>
      <c r="J54" s="97">
        <v>9</v>
      </c>
      <c r="K54" s="97">
        <v>9</v>
      </c>
      <c r="L54" s="97">
        <v>9</v>
      </c>
      <c r="M54" s="97">
        <v>9</v>
      </c>
      <c r="N54" s="97">
        <v>9</v>
      </c>
      <c r="O54" s="97">
        <v>9</v>
      </c>
      <c r="P54" s="97">
        <v>9</v>
      </c>
      <c r="Q54" s="97">
        <v>9</v>
      </c>
      <c r="R54" s="97">
        <v>9</v>
      </c>
      <c r="S54" s="97">
        <v>9</v>
      </c>
      <c r="T54" s="97">
        <v>9</v>
      </c>
      <c r="U54" s="97">
        <v>9</v>
      </c>
      <c r="V54" s="97">
        <v>9</v>
      </c>
      <c r="W54" s="97">
        <v>9</v>
      </c>
      <c r="X54" s="97">
        <v>9</v>
      </c>
      <c r="Y54" s="97">
        <v>9</v>
      </c>
      <c r="Z54" s="97">
        <v>9</v>
      </c>
      <c r="AA54" s="97">
        <v>9</v>
      </c>
      <c r="AB54" s="97">
        <v>9</v>
      </c>
      <c r="AC54" s="97">
        <v>9</v>
      </c>
      <c r="AD54" s="97">
        <v>9</v>
      </c>
      <c r="AE54" s="97">
        <v>9</v>
      </c>
      <c r="AF54" s="97">
        <v>9</v>
      </c>
      <c r="AG54" s="97">
        <v>9</v>
      </c>
      <c r="AH54" s="97">
        <v>9</v>
      </c>
      <c r="AI54" s="97">
        <v>9</v>
      </c>
      <c r="AJ54" s="97">
        <v>9</v>
      </c>
      <c r="AK54" s="97">
        <v>9</v>
      </c>
      <c r="AL54" s="97">
        <v>9</v>
      </c>
      <c r="AM54" s="97">
        <v>9</v>
      </c>
      <c r="AN54" s="97">
        <v>9</v>
      </c>
      <c r="AO54" s="97">
        <v>9</v>
      </c>
      <c r="AP54" s="97">
        <v>9</v>
      </c>
      <c r="AQ54" s="97">
        <v>9</v>
      </c>
      <c r="AR54" s="97">
        <v>9</v>
      </c>
      <c r="AS54" s="97">
        <v>9</v>
      </c>
      <c r="AT54" s="97">
        <v>9</v>
      </c>
      <c r="AU54" s="97">
        <v>9</v>
      </c>
      <c r="AV54" s="97">
        <v>9</v>
      </c>
      <c r="AW54" s="97">
        <v>9</v>
      </c>
      <c r="AX54" s="97">
        <v>9</v>
      </c>
      <c r="AY54" s="97">
        <v>9</v>
      </c>
      <c r="AZ54" s="97">
        <v>9</v>
      </c>
      <c r="BA54" s="97">
        <v>9</v>
      </c>
      <c r="BB54" s="97">
        <v>9</v>
      </c>
      <c r="BC54" s="97">
        <v>9</v>
      </c>
      <c r="BD54" s="97">
        <v>9</v>
      </c>
      <c r="BE54" s="97">
        <v>9</v>
      </c>
      <c r="BF54" s="97">
        <v>9</v>
      </c>
      <c r="BG54" s="97">
        <v>9</v>
      </c>
      <c r="BH54" s="97">
        <v>9</v>
      </c>
      <c r="BI54" s="97">
        <v>9</v>
      </c>
      <c r="BJ54" s="97">
        <v>9</v>
      </c>
      <c r="BK54" s="97">
        <v>9</v>
      </c>
      <c r="BL54" s="97">
        <v>9</v>
      </c>
      <c r="BM54" s="97">
        <v>9</v>
      </c>
      <c r="BN54" s="97">
        <v>9</v>
      </c>
      <c r="BO54" s="97">
        <v>9</v>
      </c>
      <c r="BP54" s="97">
        <v>9</v>
      </c>
      <c r="BQ54" s="97">
        <v>9</v>
      </c>
      <c r="BR54" s="97">
        <v>9</v>
      </c>
      <c r="BS54" s="97">
        <v>9</v>
      </c>
      <c r="BT54" s="97">
        <v>9</v>
      </c>
      <c r="BU54" s="97">
        <v>9</v>
      </c>
      <c r="BV54" s="97">
        <v>9</v>
      </c>
      <c r="BW54" s="97">
        <v>9</v>
      </c>
      <c r="BX54" s="97">
        <v>9</v>
      </c>
      <c r="BY54" s="97">
        <v>9</v>
      </c>
      <c r="BZ54" s="97">
        <v>9</v>
      </c>
      <c r="CA54" s="97">
        <v>9</v>
      </c>
      <c r="CB54" s="97">
        <v>9</v>
      </c>
      <c r="CC54" s="97">
        <v>9</v>
      </c>
      <c r="CD54" s="97">
        <v>9</v>
      </c>
      <c r="CE54" s="97">
        <v>9</v>
      </c>
      <c r="CF54" s="97">
        <v>9</v>
      </c>
      <c r="CG54" s="97">
        <v>9</v>
      </c>
      <c r="CH54" s="97">
        <v>9</v>
      </c>
      <c r="CI54" s="97">
        <v>9</v>
      </c>
      <c r="CJ54" s="97">
        <v>9</v>
      </c>
      <c r="CK54" s="97">
        <v>9</v>
      </c>
      <c r="CL54" s="97">
        <v>9</v>
      </c>
      <c r="CM54" s="97">
        <v>9</v>
      </c>
      <c r="CN54" s="97">
        <v>9</v>
      </c>
      <c r="CO54" s="100"/>
    </row>
    <row r="55" spans="1:93" s="7" customFormat="1" ht="14.5" x14ac:dyDescent="0.7">
      <c r="A55" s="7" t="s">
        <v>158</v>
      </c>
    </row>
    <row r="56" spans="1:93" s="7" customFormat="1" ht="14.5" x14ac:dyDescent="0.7"/>
    <row r="57" spans="1:93" s="7" customFormat="1" ht="14.5" x14ac:dyDescent="0.7">
      <c r="A57" s="102"/>
    </row>
    <row r="58" spans="1:93" s="7" customFormat="1" ht="14.5" x14ac:dyDescent="0.7"/>
  </sheetData>
  <phoneticPr fontId="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CF9EB-8C3C-4581-AD34-ABDF31F2967D}">
  <dimension ref="A1:CN76"/>
  <sheetViews>
    <sheetView topLeftCell="A46" workbookViewId="0">
      <pane xSplit="1" topLeftCell="B1" activePane="topRight" state="frozen"/>
      <selection activeCell="B5" sqref="B5:D95"/>
      <selection pane="topRight" activeCell="CO15" sqref="CO15:CO21"/>
    </sheetView>
  </sheetViews>
  <sheetFormatPr defaultColWidth="8.6484375" defaultRowHeight="14.25" x14ac:dyDescent="0.65"/>
  <cols>
    <col min="1" max="1" width="29.78125" style="74" customWidth="1"/>
    <col min="2" max="6" width="10.78125" style="74" customWidth="1"/>
    <col min="7" max="92" width="11.0859375" style="74" bestFit="1" customWidth="1"/>
    <col min="93" max="16384" width="8.6484375" style="74"/>
  </cols>
  <sheetData>
    <row r="1" spans="1:92" ht="17.75" x14ac:dyDescent="0.75">
      <c r="A1" s="6" t="s">
        <v>159</v>
      </c>
    </row>
    <row r="2" spans="1:92" s="7" customFormat="1" ht="14.5" x14ac:dyDescent="0.7">
      <c r="A2" s="9"/>
    </row>
    <row r="3" spans="1:92" s="7" customFormat="1" ht="14.5" x14ac:dyDescent="0.7">
      <c r="A3" s="9" t="s">
        <v>160</v>
      </c>
    </row>
    <row r="4" spans="1:92" s="9" customFormat="1" x14ac:dyDescent="0.65">
      <c r="A4" s="11" t="s">
        <v>80</v>
      </c>
      <c r="B4" s="11">
        <v>1930</v>
      </c>
      <c r="C4" s="11">
        <v>1931</v>
      </c>
      <c r="D4" s="11">
        <v>1932</v>
      </c>
      <c r="E4" s="11">
        <v>1933</v>
      </c>
      <c r="F4" s="11">
        <v>1934</v>
      </c>
      <c r="G4" s="11">
        <v>1935</v>
      </c>
      <c r="H4" s="11">
        <v>1936</v>
      </c>
      <c r="I4" s="11">
        <v>1937</v>
      </c>
      <c r="J4" s="11">
        <v>1938</v>
      </c>
      <c r="K4" s="11">
        <v>1939</v>
      </c>
      <c r="L4" s="11">
        <v>1940</v>
      </c>
      <c r="M4" s="11">
        <v>1941</v>
      </c>
      <c r="N4" s="11">
        <v>1942</v>
      </c>
      <c r="O4" s="11">
        <v>1943</v>
      </c>
      <c r="P4" s="11">
        <v>1944</v>
      </c>
      <c r="Q4" s="11">
        <v>1945</v>
      </c>
      <c r="R4" s="11">
        <v>1946</v>
      </c>
      <c r="S4" s="11">
        <v>1947</v>
      </c>
      <c r="T4" s="11">
        <v>1948</v>
      </c>
      <c r="U4" s="11">
        <v>1949</v>
      </c>
      <c r="V4" s="11">
        <v>1950</v>
      </c>
      <c r="W4" s="11">
        <v>1951</v>
      </c>
      <c r="X4" s="11">
        <v>1952</v>
      </c>
      <c r="Y4" s="11">
        <v>1953</v>
      </c>
      <c r="Z4" s="11">
        <v>1954</v>
      </c>
      <c r="AA4" s="11">
        <v>1955</v>
      </c>
      <c r="AB4" s="11">
        <v>1956</v>
      </c>
      <c r="AC4" s="11">
        <v>1957</v>
      </c>
      <c r="AD4" s="11">
        <v>1958</v>
      </c>
      <c r="AE4" s="11">
        <v>1959</v>
      </c>
      <c r="AF4" s="11">
        <v>1960</v>
      </c>
      <c r="AG4" s="11">
        <v>1961</v>
      </c>
      <c r="AH4" s="11">
        <v>1962</v>
      </c>
      <c r="AI4" s="11">
        <v>1963</v>
      </c>
      <c r="AJ4" s="11">
        <v>1964</v>
      </c>
      <c r="AK4" s="11">
        <v>1965</v>
      </c>
      <c r="AL4" s="11">
        <v>1966</v>
      </c>
      <c r="AM4" s="11">
        <v>1967</v>
      </c>
      <c r="AN4" s="11">
        <v>1968</v>
      </c>
      <c r="AO4" s="11">
        <v>1969</v>
      </c>
      <c r="AP4" s="11">
        <v>1970</v>
      </c>
      <c r="AQ4" s="11">
        <v>1971</v>
      </c>
      <c r="AR4" s="11">
        <v>1972</v>
      </c>
      <c r="AS4" s="11">
        <v>1973</v>
      </c>
      <c r="AT4" s="11">
        <v>1974</v>
      </c>
      <c r="AU4" s="11">
        <v>1975</v>
      </c>
      <c r="AV4" s="11">
        <v>1976</v>
      </c>
      <c r="AW4" s="11">
        <v>1977</v>
      </c>
      <c r="AX4" s="11">
        <v>1978</v>
      </c>
      <c r="AY4" s="11">
        <v>1979</v>
      </c>
      <c r="AZ4" s="11">
        <v>1980</v>
      </c>
      <c r="BA4" s="11">
        <v>1981</v>
      </c>
      <c r="BB4" s="11">
        <v>1982</v>
      </c>
      <c r="BC4" s="11">
        <v>1983</v>
      </c>
      <c r="BD4" s="11">
        <v>1984</v>
      </c>
      <c r="BE4" s="11">
        <v>1985</v>
      </c>
      <c r="BF4" s="11">
        <v>1986</v>
      </c>
      <c r="BG4" s="11">
        <v>1987</v>
      </c>
      <c r="BH4" s="11">
        <v>1988</v>
      </c>
      <c r="BI4" s="11">
        <v>1989</v>
      </c>
      <c r="BJ4" s="11">
        <v>1990</v>
      </c>
      <c r="BK4" s="11">
        <v>1991</v>
      </c>
      <c r="BL4" s="11">
        <v>1992</v>
      </c>
      <c r="BM4" s="11">
        <v>1993</v>
      </c>
      <c r="BN4" s="11">
        <v>1994</v>
      </c>
      <c r="BO4" s="11">
        <v>1995</v>
      </c>
      <c r="BP4" s="11">
        <v>1996</v>
      </c>
      <c r="BQ4" s="11">
        <v>1997</v>
      </c>
      <c r="BR4" s="11">
        <v>1998</v>
      </c>
      <c r="BS4" s="11">
        <v>1999</v>
      </c>
      <c r="BT4" s="11">
        <v>2000</v>
      </c>
      <c r="BU4" s="11">
        <v>2001</v>
      </c>
      <c r="BV4" s="11">
        <v>2002</v>
      </c>
      <c r="BW4" s="11">
        <v>2003</v>
      </c>
      <c r="BX4" s="11">
        <v>2004</v>
      </c>
      <c r="BY4" s="11">
        <v>2005</v>
      </c>
      <c r="BZ4" s="11">
        <v>2006</v>
      </c>
      <c r="CA4" s="11">
        <v>2007</v>
      </c>
      <c r="CB4" s="11">
        <v>2008</v>
      </c>
      <c r="CC4" s="11">
        <v>2009</v>
      </c>
      <c r="CD4" s="11">
        <v>2010</v>
      </c>
      <c r="CE4" s="11">
        <v>2011</v>
      </c>
      <c r="CF4" s="11">
        <v>2012</v>
      </c>
      <c r="CG4" s="11">
        <v>2013</v>
      </c>
      <c r="CH4" s="11">
        <v>2014</v>
      </c>
      <c r="CI4" s="11">
        <v>2015</v>
      </c>
      <c r="CJ4" s="11">
        <v>2016</v>
      </c>
      <c r="CK4" s="11">
        <v>2017</v>
      </c>
      <c r="CL4" s="11">
        <v>2018</v>
      </c>
      <c r="CM4" s="11">
        <v>2019</v>
      </c>
      <c r="CN4" s="11">
        <v>2020</v>
      </c>
    </row>
    <row r="5" spans="1:92" s="7" customFormat="1" ht="14.5" x14ac:dyDescent="0.7">
      <c r="A5" s="11" t="s">
        <v>3</v>
      </c>
      <c r="B5" s="12">
        <f t="shared" ref="B5:BM8" si="0">B16*B25</f>
        <v>3.7865560711743775</v>
      </c>
      <c r="C5" s="12">
        <f t="shared" si="0"/>
        <v>3.9622352866745749</v>
      </c>
      <c r="D5" s="12">
        <f t="shared" si="0"/>
        <v>2.9071419849742983</v>
      </c>
      <c r="E5" s="12">
        <f t="shared" si="0"/>
        <v>2.6911787109529457</v>
      </c>
      <c r="F5" s="12">
        <f t="shared" si="0"/>
        <v>2.9912004175563465</v>
      </c>
      <c r="G5" s="12">
        <f t="shared" si="0"/>
        <v>1.7451577698695138</v>
      </c>
      <c r="H5" s="12">
        <f t="shared" si="0"/>
        <v>1.7451577698695138</v>
      </c>
      <c r="I5" s="12">
        <f t="shared" si="0"/>
        <v>1.2070674574930804</v>
      </c>
      <c r="J5" s="12">
        <f t="shared" si="0"/>
        <v>0.66897714511664697</v>
      </c>
      <c r="K5" s="12">
        <f t="shared" si="0"/>
        <v>0.78532099644128106</v>
      </c>
      <c r="L5" s="12">
        <f t="shared" si="0"/>
        <v>0.81440695927243978</v>
      </c>
      <c r="M5" s="12">
        <f t="shared" si="0"/>
        <v>0.85803590351917747</v>
      </c>
      <c r="N5" s="12">
        <f t="shared" si="0"/>
        <v>4.5974727149070782</v>
      </c>
      <c r="O5" s="12">
        <f t="shared" si="0"/>
        <v>4.1838703234480032</v>
      </c>
      <c r="P5" s="12">
        <f t="shared" si="0"/>
        <v>3.8229135247133259</v>
      </c>
      <c r="Q5" s="12">
        <f t="shared" si="0"/>
        <v>0.74969069197311189</v>
      </c>
      <c r="R5" s="12">
        <f t="shared" si="0"/>
        <v>2.6348973728746539</v>
      </c>
      <c r="S5" s="12">
        <f t="shared" si="0"/>
        <v>2.6759085804665874</v>
      </c>
      <c r="T5" s="12">
        <f t="shared" si="0"/>
        <v>2.6177366548042706</v>
      </c>
      <c r="U5" s="12">
        <f t="shared" si="0"/>
        <v>2.326877026492685</v>
      </c>
      <c r="V5" s="12">
        <f t="shared" si="0"/>
        <v>5.2354733096085413</v>
      </c>
      <c r="W5" s="12">
        <f t="shared" si="0"/>
        <v>6.195310083036774</v>
      </c>
      <c r="X5" s="12">
        <f t="shared" si="0"/>
        <v>9.0893633847370499</v>
      </c>
      <c r="Y5" s="12">
        <f t="shared" si="0"/>
        <v>9.8892273625939104</v>
      </c>
      <c r="Z5" s="12">
        <f t="shared" si="0"/>
        <v>11.92524476077501</v>
      </c>
      <c r="AA5" s="12">
        <f t="shared" si="0"/>
        <v>13.234113088177146</v>
      </c>
      <c r="AB5" s="12">
        <f t="shared" si="0"/>
        <v>14.979270858046659</v>
      </c>
      <c r="AC5" s="12">
        <f t="shared" si="0"/>
        <v>18.1787267694741</v>
      </c>
      <c r="AD5" s="12">
        <f t="shared" si="0"/>
        <v>39.266049822064055</v>
      </c>
      <c r="AE5" s="12">
        <f t="shared" si="0"/>
        <v>49.736996441281136</v>
      </c>
      <c r="AF5" s="12">
        <f t="shared" si="0"/>
        <v>60.062513246342426</v>
      </c>
      <c r="AG5" s="12">
        <f t="shared" si="0"/>
        <v>35.630304468169236</v>
      </c>
      <c r="AH5" s="12">
        <f t="shared" si="0"/>
        <v>35.630304468169236</v>
      </c>
      <c r="AI5" s="12">
        <f t="shared" si="0"/>
        <v>39.266049822064055</v>
      </c>
      <c r="AJ5" s="12">
        <f t="shared" si="0"/>
        <v>42.17464610517991</v>
      </c>
      <c r="AK5" s="12">
        <f t="shared" si="0"/>
        <v>43.628944246737845</v>
      </c>
      <c r="AL5" s="12">
        <f t="shared" si="0"/>
        <v>46.5375405298537</v>
      </c>
      <c r="AM5" s="12">
        <f t="shared" si="0"/>
        <v>31.99455911427442</v>
      </c>
      <c r="AN5" s="12">
        <f t="shared" si="0"/>
        <v>43.628944246737845</v>
      </c>
      <c r="AO5" s="12">
        <f t="shared" si="0"/>
        <v>47.991838671411621</v>
      </c>
      <c r="AP5" s="12">
        <f t="shared" si="0"/>
        <v>51.530249110320284</v>
      </c>
      <c r="AQ5" s="12">
        <f t="shared" si="0"/>
        <v>57.255832344800318</v>
      </c>
      <c r="AR5" s="12">
        <f t="shared" si="0"/>
        <v>55.824436536180308</v>
      </c>
      <c r="AS5" s="12">
        <f t="shared" si="0"/>
        <v>57.255832344800318</v>
      </c>
      <c r="AT5" s="12">
        <f t="shared" si="0"/>
        <v>64.412811387900362</v>
      </c>
      <c r="AU5" s="12">
        <f t="shared" si="0"/>
        <v>67.275603005140368</v>
      </c>
      <c r="AV5" s="12">
        <f t="shared" si="0"/>
        <v>62.981415579280352</v>
      </c>
      <c r="AW5" s="12">
        <f t="shared" si="0"/>
        <v>78.726769474100436</v>
      </c>
      <c r="AX5" s="12">
        <f t="shared" si="0"/>
        <v>88.460260972716483</v>
      </c>
      <c r="AY5" s="12">
        <f t="shared" si="0"/>
        <v>90.893633847370509</v>
      </c>
      <c r="AZ5" s="12">
        <f t="shared" si="0"/>
        <v>88.746540134440494</v>
      </c>
      <c r="BA5" s="12">
        <f t="shared" si="0"/>
        <v>89.03281929616449</v>
      </c>
      <c r="BB5" s="12">
        <f t="shared" si="0"/>
        <v>95.330960854092524</v>
      </c>
      <c r="BC5" s="12">
        <f t="shared" si="0"/>
        <v>102.34480031633056</v>
      </c>
      <c r="BD5" s="12">
        <f t="shared" si="0"/>
        <v>112.93712930011863</v>
      </c>
      <c r="BE5" s="12">
        <f t="shared" si="0"/>
        <v>124.81771451166469</v>
      </c>
      <c r="BF5" s="12">
        <f t="shared" si="0"/>
        <v>127.97236773428233</v>
      </c>
      <c r="BG5" s="12">
        <f t="shared" si="0"/>
        <v>132.82852115460656</v>
      </c>
      <c r="BH5" s="12">
        <f t="shared" si="0"/>
        <v>140.27678924476078</v>
      </c>
      <c r="BI5" s="12">
        <f t="shared" si="0"/>
        <v>150.89058916567814</v>
      </c>
      <c r="BJ5" s="12">
        <f t="shared" si="0"/>
        <v>154.57357058125743</v>
      </c>
      <c r="BK5" s="12">
        <f t="shared" si="0"/>
        <v>155.65141162514828</v>
      </c>
      <c r="BL5" s="12">
        <f t="shared" si="0"/>
        <v>159.53621984974296</v>
      </c>
      <c r="BM5" s="12">
        <f t="shared" si="0"/>
        <v>164.70656465005933</v>
      </c>
      <c r="BN5" s="12">
        <f t="shared" ref="BN5:CC8" si="1">BN16*BN25</f>
        <v>177.77935943060498</v>
      </c>
      <c r="BO5" s="12">
        <f t="shared" si="1"/>
        <v>194.77453657572164</v>
      </c>
      <c r="BP5" s="12">
        <f t="shared" si="1"/>
        <v>199.92296670620797</v>
      </c>
      <c r="BQ5" s="12">
        <f t="shared" si="1"/>
        <v>196.50489371293</v>
      </c>
      <c r="BR5" s="12">
        <f t="shared" si="1"/>
        <v>176.4209648082246</v>
      </c>
      <c r="BS5" s="12">
        <f t="shared" si="1"/>
        <v>149.38550510083036</v>
      </c>
      <c r="BT5" s="12">
        <f t="shared" si="1"/>
        <v>143.02074638196916</v>
      </c>
      <c r="BU5" s="12">
        <f t="shared" si="1"/>
        <v>172.16828786081456</v>
      </c>
      <c r="BV5" s="12">
        <f t="shared" si="1"/>
        <v>202.25622775800713</v>
      </c>
      <c r="BW5" s="12">
        <f t="shared" si="1"/>
        <v>249.06287069988139</v>
      </c>
      <c r="BX5" s="12">
        <f t="shared" si="1"/>
        <v>303.88533017002766</v>
      </c>
      <c r="BY5" s="12">
        <f t="shared" si="1"/>
        <v>336.37801502570187</v>
      </c>
      <c r="BZ5" s="103">
        <v>362</v>
      </c>
      <c r="CA5" s="103">
        <v>388</v>
      </c>
      <c r="CB5" s="103">
        <v>395</v>
      </c>
      <c r="CC5" s="103">
        <v>420</v>
      </c>
      <c r="CD5" s="103">
        <v>480</v>
      </c>
      <c r="CE5" s="103">
        <v>496</v>
      </c>
      <c r="CF5" s="103">
        <v>570</v>
      </c>
      <c r="CG5" s="103">
        <v>580</v>
      </c>
      <c r="CH5" s="103">
        <v>578</v>
      </c>
      <c r="CI5" s="104">
        <v>560</v>
      </c>
      <c r="CJ5" s="104">
        <v>560</v>
      </c>
      <c r="CK5" s="104">
        <v>580</v>
      </c>
      <c r="CL5" s="104">
        <v>628</v>
      </c>
      <c r="CM5" s="104">
        <v>640</v>
      </c>
      <c r="CN5" s="104">
        <v>650</v>
      </c>
    </row>
    <row r="6" spans="1:92" s="7" customFormat="1" ht="14.5" x14ac:dyDescent="0.7">
      <c r="A6" s="11" t="s">
        <v>4</v>
      </c>
      <c r="B6" s="12">
        <f t="shared" si="0"/>
        <v>22.435836243628014</v>
      </c>
      <c r="C6" s="12">
        <f t="shared" si="0"/>
        <v>18.458725310378664</v>
      </c>
      <c r="D6" s="12">
        <f t="shared" si="0"/>
        <v>15.02510003408179</v>
      </c>
      <c r="E6" s="12">
        <f t="shared" si="0"/>
        <v>15.767730771569575</v>
      </c>
      <c r="F6" s="12">
        <f t="shared" si="0"/>
        <v>17.405749053286094</v>
      </c>
      <c r="G6" s="12">
        <f t="shared" si="0"/>
        <v>17.739859849394335</v>
      </c>
      <c r="H6" s="12">
        <f t="shared" si="0"/>
        <v>20.628817408425245</v>
      </c>
      <c r="I6" s="12">
        <f t="shared" si="0"/>
        <v>20.65573213128955</v>
      </c>
      <c r="J6" s="12">
        <f t="shared" si="0"/>
        <v>16.490929096465809</v>
      </c>
      <c r="K6" s="12">
        <f t="shared" si="0"/>
        <v>18.65126476250337</v>
      </c>
      <c r="L6" s="12">
        <f t="shared" si="0"/>
        <v>21.405581126142433</v>
      </c>
      <c r="M6" s="12">
        <f t="shared" si="0"/>
        <v>23.840141493341999</v>
      </c>
      <c r="N6" s="12">
        <f t="shared" si="0"/>
        <v>26.869821467662362</v>
      </c>
      <c r="O6" s="12">
        <f t="shared" si="0"/>
        <v>27.195759915201055</v>
      </c>
      <c r="P6" s="12">
        <f t="shared" si="0"/>
        <v>28.552032855222023</v>
      </c>
      <c r="Q6" s="12">
        <f t="shared" si="0"/>
        <v>26.432336719482489</v>
      </c>
      <c r="R6" s="12">
        <f t="shared" si="0"/>
        <v>24.839325324530474</v>
      </c>
      <c r="S6" s="12">
        <f t="shared" si="0"/>
        <v>28.741583436229792</v>
      </c>
      <c r="T6" s="12">
        <f t="shared" si="0"/>
        <v>27.439690325169277</v>
      </c>
      <c r="U6" s="12">
        <f t="shared" si="0"/>
        <v>20.081506400806283</v>
      </c>
      <c r="V6" s="12">
        <f t="shared" si="0"/>
        <v>23.416850688779171</v>
      </c>
      <c r="W6" s="12">
        <f t="shared" si="0"/>
        <v>24.083224846667953</v>
      </c>
      <c r="X6" s="12">
        <f t="shared" si="0"/>
        <v>21.203633537247775</v>
      </c>
      <c r="Y6" s="12">
        <f t="shared" si="0"/>
        <v>20.402005040198414</v>
      </c>
      <c r="Z6" s="12">
        <f t="shared" si="0"/>
        <v>17.513606288632488</v>
      </c>
      <c r="AA6" s="12">
        <f t="shared" si="0"/>
        <v>20.510582453875724</v>
      </c>
      <c r="AB6" s="12">
        <f t="shared" si="0"/>
        <v>22.137610200229442</v>
      </c>
      <c r="AC6" s="12">
        <f t="shared" si="0"/>
        <v>21.647363965076682</v>
      </c>
      <c r="AD6" s="12">
        <f t="shared" si="0"/>
        <v>18.035910755796046</v>
      </c>
      <c r="AE6" s="12">
        <f t="shared" si="0"/>
        <v>18.080082707453741</v>
      </c>
      <c r="AF6" s="12">
        <f t="shared" si="0"/>
        <v>18.149181309755896</v>
      </c>
      <c r="AG6" s="12">
        <f t="shared" si="0"/>
        <v>17.568171591125921</v>
      </c>
      <c r="AH6" s="12">
        <f t="shared" si="0"/>
        <v>18.34623184512472</v>
      </c>
      <c r="AI6" s="12">
        <f t="shared" si="0"/>
        <v>19.940509121509972</v>
      </c>
      <c r="AJ6" s="12">
        <f t="shared" si="0"/>
        <v>21.06819653263193</v>
      </c>
      <c r="AK6" s="12">
        <f t="shared" si="0"/>
        <v>21.959098266315966</v>
      </c>
      <c r="AL6" s="12">
        <f t="shared" si="0"/>
        <v>22.85</v>
      </c>
      <c r="AM6" s="12">
        <f t="shared" si="0"/>
        <v>24.96</v>
      </c>
      <c r="AN6" s="12">
        <f t="shared" si="0"/>
        <v>26.98</v>
      </c>
      <c r="AO6" s="12">
        <f t="shared" si="0"/>
        <v>28.62</v>
      </c>
      <c r="AP6" s="12">
        <f t="shared" si="0"/>
        <v>35.52000000000001</v>
      </c>
      <c r="AQ6" s="12">
        <f t="shared" si="0"/>
        <v>38.9</v>
      </c>
      <c r="AR6" s="12">
        <f t="shared" si="0"/>
        <v>41.960000000000008</v>
      </c>
      <c r="AS6" s="12">
        <f t="shared" si="0"/>
        <v>44.74</v>
      </c>
      <c r="AT6" s="12">
        <f t="shared" si="0"/>
        <v>54.050000000000004</v>
      </c>
      <c r="AU6" s="12">
        <f t="shared" si="0"/>
        <v>54.47</v>
      </c>
      <c r="AV6" s="12">
        <f t="shared" si="0"/>
        <v>56.150000000000006</v>
      </c>
      <c r="AW6" s="12">
        <f t="shared" si="0"/>
        <v>61.519999999999989</v>
      </c>
      <c r="AX6" s="12">
        <f t="shared" si="0"/>
        <v>61.739999999999995</v>
      </c>
      <c r="AY6" s="12">
        <f t="shared" si="0"/>
        <v>68.22</v>
      </c>
      <c r="AZ6" s="12">
        <f t="shared" si="0"/>
        <v>60.199999999999996</v>
      </c>
      <c r="BA6" s="12">
        <f t="shared" si="0"/>
        <v>61.999999999999993</v>
      </c>
      <c r="BB6" s="12">
        <f t="shared" si="0"/>
        <v>59.36</v>
      </c>
      <c r="BC6" s="12">
        <f t="shared" si="0"/>
        <v>57.87</v>
      </c>
      <c r="BD6" s="12">
        <f t="shared" si="0"/>
        <v>62.819999999999993</v>
      </c>
      <c r="BE6" s="12">
        <f t="shared" si="0"/>
        <v>59.01</v>
      </c>
      <c r="BF6" s="12">
        <f t="shared" si="0"/>
        <v>60.65</v>
      </c>
      <c r="BG6" s="12">
        <f t="shared" si="0"/>
        <v>62.64</v>
      </c>
      <c r="BH6" s="12">
        <f t="shared" si="0"/>
        <v>63.66</v>
      </c>
      <c r="BI6" s="12">
        <f t="shared" si="0"/>
        <v>65.17</v>
      </c>
      <c r="BJ6" s="12">
        <f t="shared" si="0"/>
        <v>61.54</v>
      </c>
      <c r="BK6" s="12">
        <f t="shared" si="0"/>
        <v>64.09</v>
      </c>
      <c r="BL6" s="12">
        <f t="shared" si="0"/>
        <v>59.930000000000007</v>
      </c>
      <c r="BM6" s="12">
        <f t="shared" si="0"/>
        <v>61.96</v>
      </c>
      <c r="BN6" s="12">
        <f t="shared" si="1"/>
        <v>66.739999999999995</v>
      </c>
      <c r="BO6" s="12">
        <f t="shared" si="1"/>
        <v>65.55</v>
      </c>
      <c r="BP6" s="12">
        <f t="shared" si="1"/>
        <v>70.86</v>
      </c>
      <c r="BQ6" s="12">
        <f t="shared" si="1"/>
        <v>72.59</v>
      </c>
      <c r="BR6" s="12">
        <f t="shared" si="1"/>
        <v>75.11</v>
      </c>
      <c r="BS6" s="12">
        <f t="shared" si="1"/>
        <v>74.820000000000007</v>
      </c>
      <c r="BT6" s="12">
        <f t="shared" si="1"/>
        <v>74.930000000000007</v>
      </c>
      <c r="BU6" s="12">
        <f t="shared" si="1"/>
        <v>81.099999999999994</v>
      </c>
      <c r="BV6" s="12">
        <f t="shared" si="1"/>
        <v>89.14</v>
      </c>
      <c r="BW6" s="12">
        <f t="shared" si="1"/>
        <v>81.77</v>
      </c>
      <c r="BX6" s="12">
        <f t="shared" si="1"/>
        <v>81.8</v>
      </c>
      <c r="BY6" s="12">
        <f t="shared" si="1"/>
        <v>82.28</v>
      </c>
      <c r="BZ6" s="12">
        <f t="shared" si="1"/>
        <v>84.44</v>
      </c>
      <c r="CA6" s="12">
        <f t="shared" si="1"/>
        <v>83.28</v>
      </c>
      <c r="CB6" s="12">
        <f t="shared" si="1"/>
        <v>84.240000000000009</v>
      </c>
      <c r="CC6" s="12">
        <f t="shared" si="1"/>
        <v>74.27</v>
      </c>
      <c r="CD6" s="12">
        <f t="shared" ref="CD6:CN8" si="2">CD17*CD26</f>
        <v>79.62</v>
      </c>
      <c r="CE6" s="12">
        <f t="shared" si="2"/>
        <v>71.11999999999999</v>
      </c>
      <c r="CF6" s="12">
        <f t="shared" si="2"/>
        <v>61.66</v>
      </c>
      <c r="CG6" s="12">
        <f t="shared" si="2"/>
        <v>53.606017979999997</v>
      </c>
      <c r="CH6" s="12">
        <f t="shared" si="2"/>
        <v>54.433750860000004</v>
      </c>
      <c r="CI6" s="12">
        <f t="shared" si="2"/>
        <v>48.811505459999999</v>
      </c>
      <c r="CJ6" s="12">
        <f t="shared" si="2"/>
        <v>39.63759606</v>
      </c>
      <c r="CK6" s="12">
        <f t="shared" si="2"/>
        <v>42.154241220000003</v>
      </c>
      <c r="CL6" s="12">
        <f t="shared" si="2"/>
        <v>41.150613300000003</v>
      </c>
      <c r="CM6" s="12">
        <f t="shared" si="2"/>
        <v>38.437350120000005</v>
      </c>
      <c r="CN6" s="12">
        <f t="shared" si="2"/>
        <v>29.138337540000002</v>
      </c>
    </row>
    <row r="7" spans="1:92" s="7" customFormat="1" ht="14.5" x14ac:dyDescent="0.7">
      <c r="A7" s="11" t="s">
        <v>5</v>
      </c>
      <c r="B7" s="12">
        <f t="shared" si="0"/>
        <v>33.474148287448131</v>
      </c>
      <c r="C7" s="12">
        <f t="shared" si="0"/>
        <v>29.170707320222952</v>
      </c>
      <c r="D7" s="12">
        <f t="shared" si="0"/>
        <v>27.471427547096138</v>
      </c>
      <c r="E7" s="12">
        <f t="shared" si="0"/>
        <v>27.852910286621764</v>
      </c>
      <c r="F7" s="12">
        <f t="shared" si="0"/>
        <v>30.22618225166627</v>
      </c>
      <c r="G7" s="12">
        <f t="shared" si="0"/>
        <v>30.853052559486951</v>
      </c>
      <c r="H7" s="12">
        <f t="shared" si="0"/>
        <v>32.289610686693031</v>
      </c>
      <c r="I7" s="12">
        <f t="shared" si="0"/>
        <v>35.894907748307944</v>
      </c>
      <c r="J7" s="12">
        <f t="shared" si="0"/>
        <v>36.2376126662583</v>
      </c>
      <c r="K7" s="12">
        <f t="shared" si="0"/>
        <v>37.835155175408779</v>
      </c>
      <c r="L7" s="12">
        <f t="shared" si="0"/>
        <v>38.146654253338269</v>
      </c>
      <c r="M7" s="12">
        <f t="shared" si="0"/>
        <v>38.392680238101484</v>
      </c>
      <c r="N7" s="12">
        <f t="shared" si="0"/>
        <v>38.978620753991159</v>
      </c>
      <c r="O7" s="12">
        <f t="shared" si="0"/>
        <v>39.540078155111217</v>
      </c>
      <c r="P7" s="12">
        <f t="shared" si="0"/>
        <v>35.059126292403832</v>
      </c>
      <c r="Q7" s="12">
        <f t="shared" si="0"/>
        <v>22.13215334719856</v>
      </c>
      <c r="R7" s="12">
        <f t="shared" si="0"/>
        <v>27.508247541880724</v>
      </c>
      <c r="S7" s="12">
        <f t="shared" si="0"/>
        <v>29.811276915494251</v>
      </c>
      <c r="T7" s="12">
        <f t="shared" si="0"/>
        <v>27.232982580775225</v>
      </c>
      <c r="U7" s="12">
        <f t="shared" si="0"/>
        <v>35.264945214053284</v>
      </c>
      <c r="V7" s="12">
        <f t="shared" si="0"/>
        <v>36.832209047059465</v>
      </c>
      <c r="W7" s="12">
        <f t="shared" si="0"/>
        <v>39.417371989810029</v>
      </c>
      <c r="X7" s="12">
        <f t="shared" si="0"/>
        <v>40.614237911102279</v>
      </c>
      <c r="Y7" s="12">
        <f t="shared" si="0"/>
        <v>44.025834597512784</v>
      </c>
      <c r="Z7" s="12">
        <f t="shared" si="0"/>
        <v>42.589559663838564</v>
      </c>
      <c r="AA7" s="12">
        <f t="shared" si="0"/>
        <v>43.946757210248002</v>
      </c>
      <c r="AB7" s="12">
        <f t="shared" si="0"/>
        <v>44.921739404028393</v>
      </c>
      <c r="AC7" s="12">
        <f t="shared" si="0"/>
        <v>45.785611596898896</v>
      </c>
      <c r="AD7" s="12">
        <f t="shared" si="0"/>
        <v>45.852631098461977</v>
      </c>
      <c r="AE7" s="12">
        <f t="shared" si="0"/>
        <v>45.846203268171941</v>
      </c>
      <c r="AF7" s="12">
        <f t="shared" si="0"/>
        <v>46.833060621025425</v>
      </c>
      <c r="AG7" s="12">
        <f t="shared" si="0"/>
        <v>48.152590800191376</v>
      </c>
      <c r="AH7" s="12">
        <f t="shared" si="0"/>
        <v>49.591160494973046</v>
      </c>
      <c r="AI7" s="12">
        <f t="shared" si="0"/>
        <v>50.717330046488271</v>
      </c>
      <c r="AJ7" s="12">
        <f t="shared" si="0"/>
        <v>51.83365269909082</v>
      </c>
      <c r="AK7" s="12">
        <f t="shared" si="0"/>
        <v>50.19927658777128</v>
      </c>
      <c r="AL7" s="12">
        <f t="shared" si="0"/>
        <v>49.288357004093712</v>
      </c>
      <c r="AM7" s="12">
        <f t="shared" si="0"/>
        <v>50.545546179968078</v>
      </c>
      <c r="AN7" s="12">
        <f t="shared" si="0"/>
        <v>56.00326422466236</v>
      </c>
      <c r="AO7" s="12">
        <f t="shared" si="0"/>
        <v>58.596564859367248</v>
      </c>
      <c r="AP7" s="12">
        <f t="shared" si="0"/>
        <v>68.159258320861767</v>
      </c>
      <c r="AQ7" s="12">
        <f t="shared" si="0"/>
        <v>73.772267894473572</v>
      </c>
      <c r="AR7" s="12">
        <f t="shared" si="0"/>
        <v>88.573602777440414</v>
      </c>
      <c r="AS7" s="12">
        <f t="shared" si="0"/>
        <v>86.313268788310111</v>
      </c>
      <c r="AT7" s="12">
        <f t="shared" si="0"/>
        <v>101.52436386866161</v>
      </c>
      <c r="AU7" s="12">
        <f t="shared" si="0"/>
        <v>98.186231302298467</v>
      </c>
      <c r="AV7" s="12">
        <f t="shared" si="0"/>
        <v>97.955572574107947</v>
      </c>
      <c r="AW7" s="12">
        <f t="shared" si="0"/>
        <v>105.90840068019732</v>
      </c>
      <c r="AX7" s="12">
        <f t="shared" si="0"/>
        <v>109.71904205542451</v>
      </c>
      <c r="AY7" s="12">
        <f t="shared" si="0"/>
        <v>108.3068153342083</v>
      </c>
      <c r="AZ7" s="12">
        <f t="shared" si="0"/>
        <v>90.779766087418622</v>
      </c>
      <c r="BA7" s="12">
        <f t="shared" si="0"/>
        <v>103.84715569918374</v>
      </c>
      <c r="BB7" s="12">
        <f t="shared" si="0"/>
        <v>100.72964597069577</v>
      </c>
      <c r="BC7" s="12">
        <f t="shared" si="0"/>
        <v>105.32803098659619</v>
      </c>
      <c r="BD7" s="12">
        <f t="shared" si="0"/>
        <v>91.50576595002461</v>
      </c>
      <c r="BE7" s="12">
        <f t="shared" si="0"/>
        <v>88.037823246818846</v>
      </c>
      <c r="BF7" s="12">
        <f t="shared" si="0"/>
        <v>84.154453807663728</v>
      </c>
      <c r="BG7" s="12">
        <f t="shared" si="0"/>
        <v>90.7966579828215</v>
      </c>
      <c r="BH7" s="12">
        <f t="shared" si="0"/>
        <v>89.113114442756057</v>
      </c>
      <c r="BI7" s="12">
        <f t="shared" si="0"/>
        <v>86.471589625255717</v>
      </c>
      <c r="BJ7" s="12">
        <f t="shared" si="0"/>
        <v>68.398353842009428</v>
      </c>
      <c r="BK7" s="12">
        <f t="shared" si="0"/>
        <v>54.452137358705031</v>
      </c>
      <c r="BL7" s="12">
        <f t="shared" si="0"/>
        <v>58.095262796030319</v>
      </c>
      <c r="BM7" s="12">
        <f t="shared" si="0"/>
        <v>60.201458176789785</v>
      </c>
      <c r="BN7" s="12">
        <f t="shared" si="1"/>
        <v>55.855403162464171</v>
      </c>
      <c r="BO7" s="12">
        <f t="shared" si="1"/>
        <v>54.108282048302328</v>
      </c>
      <c r="BP7" s="12">
        <f t="shared" si="1"/>
        <v>55.903790297622876</v>
      </c>
      <c r="BQ7" s="12">
        <f t="shared" si="1"/>
        <v>53.74932705801146</v>
      </c>
      <c r="BR7" s="12">
        <f t="shared" si="1"/>
        <v>49.977059274185677</v>
      </c>
      <c r="BS7" s="12">
        <f t="shared" si="1"/>
        <v>47.953785989391918</v>
      </c>
      <c r="BT7" s="12">
        <f t="shared" si="1"/>
        <v>48.949488438116369</v>
      </c>
      <c r="BU7" s="12">
        <f t="shared" si="1"/>
        <v>50.746970749013478</v>
      </c>
      <c r="BV7" s="12">
        <f t="shared" si="1"/>
        <v>57.37395151205812</v>
      </c>
      <c r="BW7" s="12">
        <f t="shared" si="1"/>
        <v>53.721379249528688</v>
      </c>
      <c r="BX7" s="12">
        <f t="shared" si="1"/>
        <v>50.868464066093097</v>
      </c>
      <c r="BY7" s="12">
        <f t="shared" si="1"/>
        <v>48.910658885178314</v>
      </c>
      <c r="BZ7" s="12">
        <f t="shared" si="1"/>
        <v>47.614089930008809</v>
      </c>
      <c r="CA7" s="12">
        <f t="shared" si="1"/>
        <v>47.467470219228169</v>
      </c>
      <c r="CB7" s="12">
        <f t="shared" si="1"/>
        <v>45.467148034395144</v>
      </c>
      <c r="CC7" s="12">
        <f t="shared" si="1"/>
        <v>40.893693769112453</v>
      </c>
      <c r="CD7" s="12">
        <f t="shared" si="2"/>
        <v>42.596356971180576</v>
      </c>
      <c r="CE7" s="12">
        <f t="shared" si="2"/>
        <v>41.051277504352306</v>
      </c>
      <c r="CF7" s="12">
        <f t="shared" si="2"/>
        <v>36.535687129130288</v>
      </c>
      <c r="CG7" s="12">
        <f t="shared" si="2"/>
        <v>31.516713239999998</v>
      </c>
      <c r="CH7" s="12">
        <f t="shared" si="2"/>
        <v>30.428082900000003</v>
      </c>
      <c r="CI7" s="12">
        <f t="shared" si="2"/>
        <v>30.079284719999997</v>
      </c>
      <c r="CJ7" s="12">
        <f t="shared" si="2"/>
        <v>27.548741279999998</v>
      </c>
      <c r="CK7" s="12">
        <f t="shared" si="2"/>
        <v>27.947345520000006</v>
      </c>
      <c r="CL7" s="12">
        <f t="shared" si="2"/>
        <v>26.744252639999999</v>
      </c>
      <c r="CM7" s="12">
        <f t="shared" si="2"/>
        <v>22.745800200000005</v>
      </c>
      <c r="CN7" s="12">
        <f t="shared" si="2"/>
        <v>18.763922640000001</v>
      </c>
    </row>
    <row r="8" spans="1:92" s="7" customFormat="1" ht="14.5" x14ac:dyDescent="0.7">
      <c r="A8" s="11" t="s">
        <v>6</v>
      </c>
      <c r="B8" s="12">
        <f t="shared" si="0"/>
        <v>24.626833571852902</v>
      </c>
      <c r="C8" s="12">
        <f t="shared" si="0"/>
        <v>28.367575324963205</v>
      </c>
      <c r="D8" s="12">
        <f t="shared" si="0"/>
        <v>26.466723740944246</v>
      </c>
      <c r="E8" s="12">
        <f t="shared" si="0"/>
        <v>29.006822107742213</v>
      </c>
      <c r="F8" s="12">
        <f t="shared" si="0"/>
        <v>32.239442124849383</v>
      </c>
      <c r="G8" s="12">
        <f t="shared" si="0"/>
        <v>34.862237410309227</v>
      </c>
      <c r="H8" s="12">
        <f t="shared" si="0"/>
        <v>40.327054849145128</v>
      </c>
      <c r="I8" s="12">
        <f t="shared" si="0"/>
        <v>42.667134717880593</v>
      </c>
      <c r="J8" s="12">
        <f t="shared" si="0"/>
        <v>44.901882393395006</v>
      </c>
      <c r="K8" s="12">
        <f t="shared" si="0"/>
        <v>49.105630063841872</v>
      </c>
      <c r="L8" s="12">
        <f t="shared" si="0"/>
        <v>55.547143514736284</v>
      </c>
      <c r="M8" s="12">
        <f t="shared" si="0"/>
        <v>60.262574206475264</v>
      </c>
      <c r="N8" s="12">
        <f t="shared" si="0"/>
        <v>46.160578162062478</v>
      </c>
      <c r="O8" s="12">
        <f t="shared" si="0"/>
        <v>45.852714152730734</v>
      </c>
      <c r="P8" s="12">
        <f t="shared" si="0"/>
        <v>45.743175817812578</v>
      </c>
      <c r="Q8" s="12">
        <f t="shared" si="0"/>
        <v>40.890637433407669</v>
      </c>
      <c r="R8" s="12">
        <f t="shared" si="0"/>
        <v>44.846929665455114</v>
      </c>
      <c r="S8" s="12">
        <f t="shared" si="0"/>
        <v>51.264755586120977</v>
      </c>
      <c r="T8" s="12">
        <f t="shared" si="0"/>
        <v>70.069949439028889</v>
      </c>
      <c r="U8" s="12">
        <f t="shared" si="0"/>
        <v>68.557976374763129</v>
      </c>
      <c r="V8" s="12">
        <f t="shared" si="0"/>
        <v>68.157508528499804</v>
      </c>
      <c r="W8" s="12">
        <f t="shared" si="0"/>
        <v>73.091161791082627</v>
      </c>
      <c r="X8" s="12">
        <f t="shared" si="0"/>
        <v>75.135130653671823</v>
      </c>
      <c r="Y8" s="12">
        <f t="shared" si="0"/>
        <v>70.00625628364098</v>
      </c>
      <c r="Z8" s="12">
        <f t="shared" si="0"/>
        <v>83.299268446551224</v>
      </c>
      <c r="AA8" s="12">
        <f t="shared" si="0"/>
        <v>91.874490173557902</v>
      </c>
      <c r="AB8" s="12">
        <f t="shared" si="0"/>
        <v>99.495453915577698</v>
      </c>
      <c r="AC8" s="12">
        <f t="shared" si="0"/>
        <v>106.76938207171213</v>
      </c>
      <c r="AD8" s="12">
        <f t="shared" si="0"/>
        <v>111.23897355184815</v>
      </c>
      <c r="AE8" s="12">
        <f t="shared" si="0"/>
        <v>112.28512641029333</v>
      </c>
      <c r="AF8" s="12">
        <f t="shared" si="0"/>
        <v>98.678344042438852</v>
      </c>
      <c r="AG8" s="12">
        <f t="shared" si="0"/>
        <v>136.81296227190506</v>
      </c>
      <c r="AH8" s="12">
        <f t="shared" si="0"/>
        <v>118.29064636839222</v>
      </c>
      <c r="AI8" s="12">
        <f t="shared" si="0"/>
        <v>120.74439680104392</v>
      </c>
      <c r="AJ8" s="12">
        <f t="shared" si="0"/>
        <v>125.40577050371218</v>
      </c>
      <c r="AK8" s="12">
        <f t="shared" si="0"/>
        <v>133.5332269216164</v>
      </c>
      <c r="AL8" s="12">
        <f t="shared" si="0"/>
        <v>136.50402644484311</v>
      </c>
      <c r="AM8" s="12">
        <f t="shared" si="0"/>
        <v>135.43632016079079</v>
      </c>
      <c r="AN8" s="12">
        <f t="shared" si="0"/>
        <v>127.19029597884378</v>
      </c>
      <c r="AO8" s="12">
        <f t="shared" si="0"/>
        <v>137.05694710794776</v>
      </c>
      <c r="AP8" s="12">
        <f t="shared" si="0"/>
        <v>137.46132701621195</v>
      </c>
      <c r="AQ8" s="12">
        <f t="shared" si="0"/>
        <v>138.43497375326214</v>
      </c>
      <c r="AR8" s="12">
        <f t="shared" si="0"/>
        <v>145.90745576433375</v>
      </c>
      <c r="AS8" s="12">
        <f t="shared" si="0"/>
        <v>147.77246859944648</v>
      </c>
      <c r="AT8" s="12">
        <f t="shared" si="0"/>
        <v>153.17447464847768</v>
      </c>
      <c r="AU8" s="12">
        <f t="shared" si="0"/>
        <v>160.15224665796757</v>
      </c>
      <c r="AV8" s="12">
        <f t="shared" si="0"/>
        <v>172.34239626255436</v>
      </c>
      <c r="AW8" s="12">
        <f t="shared" si="0"/>
        <v>177.29241403558726</v>
      </c>
      <c r="AX8" s="12">
        <f t="shared" si="0"/>
        <v>179.16958113879005</v>
      </c>
      <c r="AY8" s="12">
        <f t="shared" si="0"/>
        <v>179.05206053697111</v>
      </c>
      <c r="AZ8" s="12">
        <f t="shared" si="0"/>
        <v>185.92838795096876</v>
      </c>
      <c r="BA8" s="12">
        <f t="shared" si="0"/>
        <v>192.95137775405294</v>
      </c>
      <c r="BB8" s="12">
        <f t="shared" si="0"/>
        <v>200.4849921035983</v>
      </c>
      <c r="BC8" s="12">
        <f t="shared" si="0"/>
        <v>203.01160810517993</v>
      </c>
      <c r="BD8" s="12">
        <f t="shared" si="0"/>
        <v>213.9415037350731</v>
      </c>
      <c r="BE8" s="12">
        <f t="shared" si="0"/>
        <v>227.03629191221825</v>
      </c>
      <c r="BF8" s="12">
        <f t="shared" si="0"/>
        <v>235.99438485013852</v>
      </c>
      <c r="BG8" s="12">
        <f t="shared" si="0"/>
        <v>243.21900292763931</v>
      </c>
      <c r="BH8" s="12">
        <f t="shared" si="0"/>
        <v>248.23406432819303</v>
      </c>
      <c r="BI8" s="12">
        <f t="shared" si="0"/>
        <v>249.12447325187819</v>
      </c>
      <c r="BJ8" s="12">
        <f t="shared" si="0"/>
        <v>237.54342479003557</v>
      </c>
      <c r="BK8" s="12">
        <f t="shared" si="0"/>
        <v>232.46017598734684</v>
      </c>
      <c r="BL8" s="12">
        <f t="shared" si="0"/>
        <v>230.79350623013048</v>
      </c>
      <c r="BM8" s="12">
        <f t="shared" ref="BM8" si="3">BM19*BM28</f>
        <v>223.64834636536176</v>
      </c>
      <c r="BN8" s="12">
        <f t="shared" si="1"/>
        <v>215.06333028390677</v>
      </c>
      <c r="BO8" s="12">
        <f t="shared" si="1"/>
        <v>220.75569611783317</v>
      </c>
      <c r="BP8" s="12">
        <f t="shared" si="1"/>
        <v>225.58520152866745</v>
      </c>
      <c r="BQ8" s="12">
        <f t="shared" si="1"/>
        <v>229.77218828707004</v>
      </c>
      <c r="BR8" s="12">
        <f t="shared" si="1"/>
        <v>240.6328358505337</v>
      </c>
      <c r="BS8" s="12">
        <f t="shared" si="1"/>
        <v>235.07290089600636</v>
      </c>
      <c r="BT8" s="12">
        <f t="shared" si="1"/>
        <v>243.3754766761565</v>
      </c>
      <c r="BU8" s="12">
        <f t="shared" si="1"/>
        <v>253.70467474495857</v>
      </c>
      <c r="BV8" s="12">
        <f t="shared" si="1"/>
        <v>253.38887333096085</v>
      </c>
      <c r="BW8" s="12">
        <f t="shared" si="1"/>
        <v>266.14383898220632</v>
      </c>
      <c r="BX8" s="12">
        <f t="shared" si="1"/>
        <v>279.38823793752476</v>
      </c>
      <c r="BY8" s="12">
        <f t="shared" si="1"/>
        <v>294.7174767686833</v>
      </c>
      <c r="BZ8" s="12">
        <f t="shared" si="1"/>
        <v>310.81701953657574</v>
      </c>
      <c r="CA8" s="12">
        <f t="shared" si="1"/>
        <v>326.08182713224363</v>
      </c>
      <c r="CB8" s="12">
        <f t="shared" si="1"/>
        <v>335.39429855281952</v>
      </c>
      <c r="CC8" s="12">
        <f t="shared" si="1"/>
        <v>339.44894478304747</v>
      </c>
      <c r="CD8" s="12">
        <f t="shared" si="2"/>
        <v>351.58739873978993</v>
      </c>
      <c r="CE8" s="12">
        <f t="shared" si="2"/>
        <v>347.71960335387877</v>
      </c>
      <c r="CF8" s="12">
        <f t="shared" si="2"/>
        <v>396.0426563726196</v>
      </c>
      <c r="CG8" s="12">
        <f t="shared" si="2"/>
        <v>413.2330135353904</v>
      </c>
      <c r="CH8" s="12">
        <f t="shared" si="2"/>
        <v>429.07129238409902</v>
      </c>
      <c r="CI8" s="12">
        <f t="shared" si="2"/>
        <v>427.77763659460913</v>
      </c>
      <c r="CJ8" s="12">
        <f t="shared" si="2"/>
        <v>483.34531324340173</v>
      </c>
      <c r="CK8" s="12">
        <f t="shared" si="2"/>
        <v>492.87495124290581</v>
      </c>
      <c r="CL8" s="12">
        <f t="shared" si="2"/>
        <v>543.16037583234174</v>
      </c>
      <c r="CM8" s="12">
        <f t="shared" si="2"/>
        <v>539.53711126365056</v>
      </c>
      <c r="CN8" s="12">
        <f t="shared" si="2"/>
        <v>485.12922264271515</v>
      </c>
    </row>
    <row r="9" spans="1:92" s="7" customFormat="1" ht="14.5" x14ac:dyDescent="0.7">
      <c r="A9" s="11" t="s">
        <v>7</v>
      </c>
      <c r="B9" s="12">
        <f>SUM(B5:B8)</f>
        <v>84.323374174103421</v>
      </c>
      <c r="C9" s="12">
        <f t="shared" ref="C9:BN9" si="4">SUM(C5:C8)</f>
        <v>79.959243242239395</v>
      </c>
      <c r="D9" s="12">
        <f t="shared" si="4"/>
        <v>71.870393307096464</v>
      </c>
      <c r="E9" s="12">
        <f t="shared" si="4"/>
        <v>75.318641876886502</v>
      </c>
      <c r="F9" s="12">
        <f t="shared" si="4"/>
        <v>82.862573847358092</v>
      </c>
      <c r="G9" s="12">
        <f t="shared" si="4"/>
        <v>85.200307589060031</v>
      </c>
      <c r="H9" s="12">
        <f t="shared" si="4"/>
        <v>94.990640714132923</v>
      </c>
      <c r="I9" s="12">
        <f t="shared" si="4"/>
        <v>100.42484205497118</v>
      </c>
      <c r="J9" s="12">
        <f t="shared" si="4"/>
        <v>98.299401301235761</v>
      </c>
      <c r="K9" s="12">
        <f t="shared" si="4"/>
        <v>106.3773709981953</v>
      </c>
      <c r="L9" s="12">
        <f t="shared" si="4"/>
        <v>115.91378585348943</v>
      </c>
      <c r="M9" s="12">
        <f t="shared" si="4"/>
        <v>123.35343184143792</v>
      </c>
      <c r="N9" s="12">
        <f t="shared" si="4"/>
        <v>116.60649309862308</v>
      </c>
      <c r="O9" s="12">
        <f t="shared" si="4"/>
        <v>116.77242254649101</v>
      </c>
      <c r="P9" s="12">
        <f t="shared" si="4"/>
        <v>113.17724849015175</v>
      </c>
      <c r="Q9" s="12">
        <f t="shared" si="4"/>
        <v>90.204818192061822</v>
      </c>
      <c r="R9" s="12">
        <f t="shared" si="4"/>
        <v>99.829399904740967</v>
      </c>
      <c r="S9" s="12">
        <f t="shared" si="4"/>
        <v>112.4935245183116</v>
      </c>
      <c r="T9" s="12">
        <f t="shared" si="4"/>
        <v>127.36035899977766</v>
      </c>
      <c r="U9" s="12">
        <f t="shared" si="4"/>
        <v>126.23130501611539</v>
      </c>
      <c r="V9" s="12">
        <f t="shared" si="4"/>
        <v>133.64204157394698</v>
      </c>
      <c r="W9" s="12">
        <f t="shared" si="4"/>
        <v>142.7870687105974</v>
      </c>
      <c r="X9" s="12">
        <f t="shared" si="4"/>
        <v>146.04236548675891</v>
      </c>
      <c r="Y9" s="12">
        <f t="shared" si="4"/>
        <v>144.32332328394608</v>
      </c>
      <c r="Z9" s="12">
        <f t="shared" si="4"/>
        <v>155.3276791597973</v>
      </c>
      <c r="AA9" s="12">
        <f t="shared" si="4"/>
        <v>169.56594292585879</v>
      </c>
      <c r="AB9" s="12">
        <f t="shared" si="4"/>
        <v>181.53407437788218</v>
      </c>
      <c r="AC9" s="12">
        <f t="shared" si="4"/>
        <v>192.38108440316182</v>
      </c>
      <c r="AD9" s="12">
        <f t="shared" si="4"/>
        <v>214.39356522817022</v>
      </c>
      <c r="AE9" s="12">
        <f t="shared" si="4"/>
        <v>225.94840882720013</v>
      </c>
      <c r="AF9" s="12">
        <f t="shared" si="4"/>
        <v>223.72309921956258</v>
      </c>
      <c r="AG9" s="12">
        <f t="shared" si="4"/>
        <v>238.1640291313916</v>
      </c>
      <c r="AH9" s="12">
        <f t="shared" si="4"/>
        <v>221.85834317665922</v>
      </c>
      <c r="AI9" s="12">
        <f t="shared" si="4"/>
        <v>230.6682857911062</v>
      </c>
      <c r="AJ9" s="12">
        <f t="shared" si="4"/>
        <v>240.48226584061484</v>
      </c>
      <c r="AK9" s="12">
        <f t="shared" si="4"/>
        <v>249.32054602244148</v>
      </c>
      <c r="AL9" s="12">
        <f t="shared" si="4"/>
        <v>255.17992397879053</v>
      </c>
      <c r="AM9" s="12">
        <f t="shared" si="4"/>
        <v>242.93642545503329</v>
      </c>
      <c r="AN9" s="12">
        <f t="shared" si="4"/>
        <v>253.80250445024399</v>
      </c>
      <c r="AO9" s="12">
        <f t="shared" si="4"/>
        <v>272.26535063872666</v>
      </c>
      <c r="AP9" s="12">
        <f t="shared" si="4"/>
        <v>292.67083444739399</v>
      </c>
      <c r="AQ9" s="12">
        <f t="shared" si="4"/>
        <v>308.36307399253599</v>
      </c>
      <c r="AR9" s="12">
        <f t="shared" si="4"/>
        <v>332.26549507795448</v>
      </c>
      <c r="AS9" s="12">
        <f t="shared" si="4"/>
        <v>336.08156973255689</v>
      </c>
      <c r="AT9" s="12">
        <f t="shared" si="4"/>
        <v>373.16164990503967</v>
      </c>
      <c r="AU9" s="12">
        <f t="shared" si="4"/>
        <v>380.08408096540643</v>
      </c>
      <c r="AV9" s="12">
        <f t="shared" si="4"/>
        <v>389.42938441594265</v>
      </c>
      <c r="AW9" s="12">
        <f t="shared" si="4"/>
        <v>423.44758418988499</v>
      </c>
      <c r="AX9" s="12">
        <f t="shared" si="4"/>
        <v>439.08888416693105</v>
      </c>
      <c r="AY9" s="12">
        <f t="shared" si="4"/>
        <v>446.47250971854993</v>
      </c>
      <c r="AZ9" s="12">
        <f t="shared" si="4"/>
        <v>425.65469417282782</v>
      </c>
      <c r="BA9" s="12">
        <f t="shared" si="4"/>
        <v>447.83135274940116</v>
      </c>
      <c r="BB9" s="12">
        <f t="shared" si="4"/>
        <v>455.90559892838655</v>
      </c>
      <c r="BC9" s="12">
        <f t="shared" si="4"/>
        <v>468.55443940810665</v>
      </c>
      <c r="BD9" s="12">
        <f t="shared" si="4"/>
        <v>481.20439898521636</v>
      </c>
      <c r="BE9" s="12">
        <f t="shared" si="4"/>
        <v>498.90182967070177</v>
      </c>
      <c r="BF9" s="12">
        <f t="shared" si="4"/>
        <v>508.77120639208454</v>
      </c>
      <c r="BG9" s="12">
        <f t="shared" si="4"/>
        <v>529.48418206506733</v>
      </c>
      <c r="BH9" s="12">
        <f t="shared" si="4"/>
        <v>541.28396801570989</v>
      </c>
      <c r="BI9" s="12">
        <f t="shared" si="4"/>
        <v>551.65665204281208</v>
      </c>
      <c r="BJ9" s="12">
        <f t="shared" si="4"/>
        <v>522.05534921330241</v>
      </c>
      <c r="BK9" s="12">
        <f t="shared" si="4"/>
        <v>506.65372497120018</v>
      </c>
      <c r="BL9" s="12">
        <f t="shared" si="4"/>
        <v>508.35498887590381</v>
      </c>
      <c r="BM9" s="12">
        <f t="shared" si="4"/>
        <v>510.5163691922109</v>
      </c>
      <c r="BN9" s="12">
        <f t="shared" si="4"/>
        <v>515.43809287697593</v>
      </c>
      <c r="BO9" s="12">
        <f t="shared" ref="BO9:CN9" si="5">SUM(BO5:BO8)</f>
        <v>535.18851474185715</v>
      </c>
      <c r="BP9" s="12">
        <f t="shared" si="5"/>
        <v>552.27195853249827</v>
      </c>
      <c r="BQ9" s="12">
        <f t="shared" si="5"/>
        <v>552.61640905801141</v>
      </c>
      <c r="BR9" s="12">
        <f t="shared" si="5"/>
        <v>542.14085993294407</v>
      </c>
      <c r="BS9" s="12">
        <f t="shared" si="5"/>
        <v>507.2321919862286</v>
      </c>
      <c r="BT9" s="12">
        <f t="shared" si="5"/>
        <v>510.27571149624202</v>
      </c>
      <c r="BU9" s="12">
        <f t="shared" si="5"/>
        <v>557.71993335478658</v>
      </c>
      <c r="BV9" s="12">
        <f t="shared" si="5"/>
        <v>602.15905260102613</v>
      </c>
      <c r="BW9" s="12">
        <f t="shared" si="5"/>
        <v>650.69808893161644</v>
      </c>
      <c r="BX9" s="12">
        <f t="shared" si="5"/>
        <v>715.94203217364554</v>
      </c>
      <c r="BY9" s="12">
        <f t="shared" si="5"/>
        <v>762.28615067956343</v>
      </c>
      <c r="BZ9" s="12">
        <f t="shared" si="5"/>
        <v>804.87110946658458</v>
      </c>
      <c r="CA9" s="12">
        <f t="shared" si="5"/>
        <v>844.82929735147172</v>
      </c>
      <c r="CB9" s="12">
        <f t="shared" si="5"/>
        <v>860.1014465872147</v>
      </c>
      <c r="CC9" s="12">
        <f t="shared" si="5"/>
        <v>874.61263855215998</v>
      </c>
      <c r="CD9" s="12">
        <f t="shared" si="5"/>
        <v>953.80375571097056</v>
      </c>
      <c r="CE9" s="12">
        <f t="shared" si="5"/>
        <v>955.89088085823118</v>
      </c>
      <c r="CF9" s="12">
        <f t="shared" si="5"/>
        <v>1064.23834350175</v>
      </c>
      <c r="CG9" s="12">
        <f t="shared" si="5"/>
        <v>1078.3557447553903</v>
      </c>
      <c r="CH9" s="12">
        <f t="shared" si="5"/>
        <v>1091.9331261440991</v>
      </c>
      <c r="CI9" s="12">
        <f t="shared" si="5"/>
        <v>1066.6684267746091</v>
      </c>
      <c r="CJ9" s="12">
        <f t="shared" si="5"/>
        <v>1110.5316505834016</v>
      </c>
      <c r="CK9" s="12">
        <f t="shared" si="5"/>
        <v>1142.9765379829059</v>
      </c>
      <c r="CL9" s="12">
        <f t="shared" si="5"/>
        <v>1239.0552417723418</v>
      </c>
      <c r="CM9" s="12">
        <f t="shared" si="5"/>
        <v>1240.7202615836504</v>
      </c>
      <c r="CN9" s="12">
        <f t="shared" si="5"/>
        <v>1183.0314828227151</v>
      </c>
    </row>
    <row r="10" spans="1:92" s="7" customFormat="1" ht="14.5" x14ac:dyDescent="0.7">
      <c r="A10" s="7" t="s">
        <v>161</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row>
    <row r="11" spans="1:92" s="7" customFormat="1" ht="14.5" x14ac:dyDescent="0.7">
      <c r="A11" s="105"/>
      <c r="B11" s="7" t="s">
        <v>162</v>
      </c>
    </row>
    <row r="12" spans="1:92" s="7" customFormat="1" ht="14.5" x14ac:dyDescent="0.7">
      <c r="A12" s="106"/>
      <c r="B12" s="7" t="s">
        <v>163</v>
      </c>
    </row>
    <row r="13" spans="1:92" s="7" customFormat="1" ht="14.5" x14ac:dyDescent="0.7"/>
    <row r="14" spans="1:92" s="7" customFormat="1" ht="14.5" x14ac:dyDescent="0.7">
      <c r="A14" s="15" t="s">
        <v>164</v>
      </c>
      <c r="B14" s="14"/>
      <c r="C14" s="14"/>
      <c r="D14" s="14"/>
      <c r="E14" s="14"/>
      <c r="F14" s="14"/>
    </row>
    <row r="15" spans="1:92" s="9" customFormat="1" x14ac:dyDescent="0.65">
      <c r="A15" s="11" t="s">
        <v>80</v>
      </c>
      <c r="B15" s="11">
        <v>1930</v>
      </c>
      <c r="C15" s="11">
        <v>1931</v>
      </c>
      <c r="D15" s="11">
        <v>1932</v>
      </c>
      <c r="E15" s="11">
        <v>1933</v>
      </c>
      <c r="F15" s="11">
        <v>1934</v>
      </c>
      <c r="G15" s="11">
        <v>1935</v>
      </c>
      <c r="H15" s="11">
        <v>1936</v>
      </c>
      <c r="I15" s="11">
        <v>1937</v>
      </c>
      <c r="J15" s="11">
        <v>1938</v>
      </c>
      <c r="K15" s="11">
        <v>1939</v>
      </c>
      <c r="L15" s="11">
        <v>1940</v>
      </c>
      <c r="M15" s="11">
        <v>1941</v>
      </c>
      <c r="N15" s="11">
        <v>1942</v>
      </c>
      <c r="O15" s="11">
        <v>1943</v>
      </c>
      <c r="P15" s="11">
        <v>1944</v>
      </c>
      <c r="Q15" s="11">
        <v>1945</v>
      </c>
      <c r="R15" s="11">
        <v>1946</v>
      </c>
      <c r="S15" s="11">
        <v>1947</v>
      </c>
      <c r="T15" s="11">
        <v>1948</v>
      </c>
      <c r="U15" s="11">
        <v>1949</v>
      </c>
      <c r="V15" s="11">
        <v>1950</v>
      </c>
      <c r="W15" s="11">
        <v>1951</v>
      </c>
      <c r="X15" s="11">
        <v>1952</v>
      </c>
      <c r="Y15" s="11">
        <v>1953</v>
      </c>
      <c r="Z15" s="11">
        <v>1954</v>
      </c>
      <c r="AA15" s="11">
        <v>1955</v>
      </c>
      <c r="AB15" s="11">
        <v>1956</v>
      </c>
      <c r="AC15" s="11">
        <v>1957</v>
      </c>
      <c r="AD15" s="11">
        <v>1958</v>
      </c>
      <c r="AE15" s="11">
        <v>1959</v>
      </c>
      <c r="AF15" s="11">
        <v>1960</v>
      </c>
      <c r="AG15" s="11">
        <v>1961</v>
      </c>
      <c r="AH15" s="11">
        <v>1962</v>
      </c>
      <c r="AI15" s="11">
        <v>1963</v>
      </c>
      <c r="AJ15" s="11">
        <v>1964</v>
      </c>
      <c r="AK15" s="11">
        <v>1965</v>
      </c>
      <c r="AL15" s="11">
        <v>1966</v>
      </c>
      <c r="AM15" s="11">
        <v>1967</v>
      </c>
      <c r="AN15" s="11">
        <v>1968</v>
      </c>
      <c r="AO15" s="11">
        <v>1969</v>
      </c>
      <c r="AP15" s="11">
        <v>1970</v>
      </c>
      <c r="AQ15" s="11">
        <v>1971</v>
      </c>
      <c r="AR15" s="11">
        <v>1972</v>
      </c>
      <c r="AS15" s="11">
        <v>1973</v>
      </c>
      <c r="AT15" s="11">
        <v>1974</v>
      </c>
      <c r="AU15" s="11">
        <v>1975</v>
      </c>
      <c r="AV15" s="11">
        <v>1976</v>
      </c>
      <c r="AW15" s="11">
        <v>1977</v>
      </c>
      <c r="AX15" s="11">
        <v>1978</v>
      </c>
      <c r="AY15" s="11">
        <v>1979</v>
      </c>
      <c r="AZ15" s="11">
        <v>1980</v>
      </c>
      <c r="BA15" s="11">
        <v>1981</v>
      </c>
      <c r="BB15" s="11">
        <v>1982</v>
      </c>
      <c r="BC15" s="11">
        <v>1983</v>
      </c>
      <c r="BD15" s="11">
        <v>1984</v>
      </c>
      <c r="BE15" s="11">
        <v>1985</v>
      </c>
      <c r="BF15" s="11">
        <v>1986</v>
      </c>
      <c r="BG15" s="11">
        <v>1987</v>
      </c>
      <c r="BH15" s="11">
        <v>1988</v>
      </c>
      <c r="BI15" s="11">
        <v>1989</v>
      </c>
      <c r="BJ15" s="11">
        <v>1990</v>
      </c>
      <c r="BK15" s="11">
        <v>1991</v>
      </c>
      <c r="BL15" s="11">
        <v>1992</v>
      </c>
      <c r="BM15" s="11">
        <v>1993</v>
      </c>
      <c r="BN15" s="11">
        <v>1994</v>
      </c>
      <c r="BO15" s="11">
        <v>1995</v>
      </c>
      <c r="BP15" s="11">
        <v>1996</v>
      </c>
      <c r="BQ15" s="11">
        <v>1997</v>
      </c>
      <c r="BR15" s="11">
        <v>1998</v>
      </c>
      <c r="BS15" s="11">
        <v>1999</v>
      </c>
      <c r="BT15" s="11">
        <v>2000</v>
      </c>
      <c r="BU15" s="11">
        <v>2001</v>
      </c>
      <c r="BV15" s="11">
        <v>2002</v>
      </c>
      <c r="BW15" s="11">
        <v>2003</v>
      </c>
      <c r="BX15" s="11">
        <v>2004</v>
      </c>
      <c r="BY15" s="11">
        <v>2005</v>
      </c>
      <c r="BZ15" s="11">
        <v>2006</v>
      </c>
      <c r="CA15" s="11">
        <v>2007</v>
      </c>
      <c r="CB15" s="11">
        <v>2008</v>
      </c>
      <c r="CC15" s="11">
        <v>2009</v>
      </c>
      <c r="CD15" s="11">
        <v>2010</v>
      </c>
      <c r="CE15" s="11">
        <v>2011</v>
      </c>
      <c r="CF15" s="11">
        <v>2012</v>
      </c>
      <c r="CG15" s="11">
        <v>2013</v>
      </c>
      <c r="CH15" s="11">
        <v>2014</v>
      </c>
      <c r="CI15" s="11">
        <v>2015</v>
      </c>
      <c r="CJ15" s="11">
        <v>2016</v>
      </c>
      <c r="CK15" s="11">
        <v>2017</v>
      </c>
      <c r="CL15" s="11">
        <v>2018</v>
      </c>
      <c r="CM15" s="11">
        <v>2019</v>
      </c>
      <c r="CN15" s="11">
        <v>2020</v>
      </c>
    </row>
    <row r="16" spans="1:92" s="7" customFormat="1" ht="14.5" x14ac:dyDescent="0.7">
      <c r="A16" s="11" t="s">
        <v>3</v>
      </c>
      <c r="B16" s="12">
        <v>26.453592</v>
      </c>
      <c r="C16" s="12">
        <v>27.68092</v>
      </c>
      <c r="D16" s="12">
        <v>20.309840000000001</v>
      </c>
      <c r="E16" s="12">
        <v>18.801079999999999</v>
      </c>
      <c r="F16" s="12">
        <v>20.897088</v>
      </c>
      <c r="G16" s="12">
        <v>12.192</v>
      </c>
      <c r="H16" s="12">
        <v>12.192</v>
      </c>
      <c r="I16" s="12">
        <v>8.4328000000000003</v>
      </c>
      <c r="J16" s="12">
        <v>4.6736000000000004</v>
      </c>
      <c r="K16" s="12">
        <v>5.4863999999999997</v>
      </c>
      <c r="L16" s="12">
        <v>5.6896000000000004</v>
      </c>
      <c r="M16" s="12">
        <v>5.9943999999999997</v>
      </c>
      <c r="N16" s="12">
        <v>32.118808000000001</v>
      </c>
      <c r="O16" s="12">
        <v>29.229303999999999</v>
      </c>
      <c r="P16" s="12">
        <v>26.707592000000002</v>
      </c>
      <c r="Q16" s="12">
        <v>5.2374799999999997</v>
      </c>
      <c r="R16" s="12">
        <v>18.407888</v>
      </c>
      <c r="S16" s="12">
        <v>18.694399999999998</v>
      </c>
      <c r="T16" s="12">
        <v>18.288</v>
      </c>
      <c r="U16" s="12">
        <v>16.256</v>
      </c>
      <c r="V16" s="12">
        <v>36.576000000000001</v>
      </c>
      <c r="W16" s="12">
        <v>43.281600000000005</v>
      </c>
      <c r="X16" s="12">
        <v>63.5</v>
      </c>
      <c r="Y16" s="12">
        <v>69.087999999999994</v>
      </c>
      <c r="Z16" s="12">
        <v>83.311999999999998</v>
      </c>
      <c r="AA16" s="12">
        <v>92.456000000000003</v>
      </c>
      <c r="AB16" s="12">
        <v>104.648</v>
      </c>
      <c r="AC16" s="12">
        <v>127</v>
      </c>
      <c r="AD16" s="12">
        <v>274.32</v>
      </c>
      <c r="AE16" s="12">
        <v>347.47199999999998</v>
      </c>
      <c r="AF16" s="12">
        <v>419.608</v>
      </c>
      <c r="AG16" s="12">
        <v>248.92</v>
      </c>
      <c r="AH16" s="12">
        <v>248.92</v>
      </c>
      <c r="AI16" s="12">
        <v>274.32</v>
      </c>
      <c r="AJ16" s="12">
        <v>294.64</v>
      </c>
      <c r="AK16" s="12">
        <v>304.8</v>
      </c>
      <c r="AL16" s="12">
        <v>325.12</v>
      </c>
      <c r="AM16" s="12">
        <v>223.52</v>
      </c>
      <c r="AN16" s="12">
        <v>304.8</v>
      </c>
      <c r="AO16" s="12">
        <v>335.28</v>
      </c>
      <c r="AP16" s="12">
        <v>360</v>
      </c>
      <c r="AQ16" s="12">
        <v>400</v>
      </c>
      <c r="AR16" s="12">
        <v>390</v>
      </c>
      <c r="AS16" s="12">
        <v>400</v>
      </c>
      <c r="AT16" s="12">
        <v>450</v>
      </c>
      <c r="AU16" s="12">
        <v>470</v>
      </c>
      <c r="AV16" s="12">
        <v>440</v>
      </c>
      <c r="AW16" s="12">
        <v>550</v>
      </c>
      <c r="AX16" s="12">
        <v>618</v>
      </c>
      <c r="AY16" s="12">
        <v>635</v>
      </c>
      <c r="AZ16" s="12">
        <v>620</v>
      </c>
      <c r="BA16" s="12">
        <v>622</v>
      </c>
      <c r="BB16" s="12">
        <v>666</v>
      </c>
      <c r="BC16" s="12">
        <v>715</v>
      </c>
      <c r="BD16" s="12">
        <v>789</v>
      </c>
      <c r="BE16" s="12">
        <v>872</v>
      </c>
      <c r="BF16" s="12">
        <v>894.03899999999999</v>
      </c>
      <c r="BG16" s="12">
        <v>927.96500000000003</v>
      </c>
      <c r="BH16" s="12">
        <v>980</v>
      </c>
      <c r="BI16" s="12">
        <v>1054.1500000000001</v>
      </c>
      <c r="BJ16" s="12">
        <v>1079.8800000000001</v>
      </c>
      <c r="BK16" s="12">
        <v>1087.4100000000001</v>
      </c>
      <c r="BL16" s="12">
        <v>1114.55</v>
      </c>
      <c r="BM16" s="12">
        <v>1150.671</v>
      </c>
      <c r="BN16" s="12">
        <v>1242</v>
      </c>
      <c r="BO16" s="12">
        <v>1360.7315000000001</v>
      </c>
      <c r="BP16" s="12">
        <v>1396.6994</v>
      </c>
      <c r="BQ16" s="12">
        <v>1372.8200999999999</v>
      </c>
      <c r="BR16" s="12">
        <v>1232.51</v>
      </c>
      <c r="BS16" s="12">
        <v>1043.6351999999999</v>
      </c>
      <c r="BT16" s="12">
        <v>999.16980000000001</v>
      </c>
      <c r="BU16" s="12">
        <v>1202.8</v>
      </c>
      <c r="BV16" s="12">
        <v>1413</v>
      </c>
      <c r="BW16" s="12">
        <v>1740</v>
      </c>
      <c r="BX16" s="12">
        <v>2123</v>
      </c>
      <c r="BY16" s="12">
        <v>2350</v>
      </c>
      <c r="BZ16" s="12">
        <v>2529</v>
      </c>
      <c r="CA16" s="12">
        <v>2692</v>
      </c>
      <c r="CB16" s="12">
        <v>2802</v>
      </c>
      <c r="CC16" s="12">
        <v>2973</v>
      </c>
      <c r="CD16" s="12">
        <v>3428</v>
      </c>
      <c r="CE16" s="12">
        <v>3764</v>
      </c>
      <c r="CF16" s="12">
        <v>3945.1280000000002</v>
      </c>
      <c r="CG16" s="12">
        <v>3974.3220000000001</v>
      </c>
      <c r="CH16" s="12">
        <v>3874</v>
      </c>
      <c r="CI16" s="12">
        <v>3747</v>
      </c>
      <c r="CJ16" s="12">
        <v>3411</v>
      </c>
      <c r="CK16" s="12">
        <v>3524</v>
      </c>
      <c r="CL16" s="12">
        <v>3698</v>
      </c>
      <c r="CM16" s="12">
        <v>3846</v>
      </c>
      <c r="CN16" s="12">
        <v>3747.163</v>
      </c>
    </row>
    <row r="17" spans="1:92" s="7" customFormat="1" ht="14.5" x14ac:dyDescent="0.7">
      <c r="A17" s="11" t="s">
        <v>4</v>
      </c>
      <c r="B17" s="12">
        <v>487.05510208800001</v>
      </c>
      <c r="C17" s="12">
        <v>400.716792672</v>
      </c>
      <c r="D17" s="12">
        <v>326.17690517599999</v>
      </c>
      <c r="E17" s="12">
        <v>342.29852799999998</v>
      </c>
      <c r="F17" s="12">
        <v>377.85794075199999</v>
      </c>
      <c r="G17" s="12">
        <v>385.11108550400002</v>
      </c>
      <c r="H17" s="12">
        <v>447.82688996799999</v>
      </c>
      <c r="I17" s="12">
        <v>448.41117632800001</v>
      </c>
      <c r="J17" s="12">
        <v>357.99829644800002</v>
      </c>
      <c r="K17" s="12">
        <v>404.89659330400002</v>
      </c>
      <c r="L17" s="12">
        <v>464.68949886399997</v>
      </c>
      <c r="M17" s="12">
        <v>517.54088516000002</v>
      </c>
      <c r="N17" s="12">
        <v>583.31160451999995</v>
      </c>
      <c r="O17" s="12">
        <v>590.38733738400003</v>
      </c>
      <c r="P17" s="12">
        <v>619.830396608</v>
      </c>
      <c r="Q17" s="12">
        <v>573.81433522400005</v>
      </c>
      <c r="R17" s="12">
        <v>539.231968016</v>
      </c>
      <c r="S17" s="12">
        <v>623.94531243200004</v>
      </c>
      <c r="T17" s="12">
        <v>595.68277408799997</v>
      </c>
      <c r="U17" s="12">
        <v>435.94542427200003</v>
      </c>
      <c r="V17" s="12">
        <v>508.35174935999999</v>
      </c>
      <c r="W17" s="12">
        <v>522.81793328000003</v>
      </c>
      <c r="X17" s="12">
        <v>460.305458864</v>
      </c>
      <c r="Y17" s="12">
        <v>442.90306542400003</v>
      </c>
      <c r="Z17" s="12">
        <v>380.19939199999999</v>
      </c>
      <c r="AA17" s="12">
        <v>445.26015088000003</v>
      </c>
      <c r="AB17" s="12">
        <v>480.580972288</v>
      </c>
      <c r="AC17" s="12">
        <v>469.93831437599999</v>
      </c>
      <c r="AD17" s="12">
        <v>391.53799568800002</v>
      </c>
      <c r="AE17" s="12">
        <v>392.49691579199998</v>
      </c>
      <c r="AF17" s="12">
        <v>393.99696359199999</v>
      </c>
      <c r="AG17" s="12">
        <v>381.38393928800002</v>
      </c>
      <c r="AH17" s="12">
        <v>398.27469443199999</v>
      </c>
      <c r="AI17" s="12">
        <v>432.88454240800002</v>
      </c>
      <c r="AJ17" s="12">
        <v>457.36528389599999</v>
      </c>
      <c r="AK17" s="12">
        <v>476.70569225600002</v>
      </c>
      <c r="AL17" s="12">
        <v>496.04610061599999</v>
      </c>
      <c r="AM17" s="12">
        <v>512.42865560799999</v>
      </c>
      <c r="AN17" s="12">
        <v>504.54864800000001</v>
      </c>
      <c r="AO17" s="12">
        <v>517.95984799999997</v>
      </c>
      <c r="AP17" s="12">
        <v>555.79700000000003</v>
      </c>
      <c r="AQ17" s="12">
        <v>546.57172300000002</v>
      </c>
      <c r="AR17" s="12">
        <v>508.85700000000003</v>
      </c>
      <c r="AS17" s="12">
        <v>543.01103699999999</v>
      </c>
      <c r="AT17" s="12">
        <v>551.22072100000003</v>
      </c>
      <c r="AU17" s="12">
        <v>593.88054899999997</v>
      </c>
      <c r="AV17" s="12">
        <v>621.34315900000001</v>
      </c>
      <c r="AW17" s="12">
        <v>632.49408800000003</v>
      </c>
      <c r="AX17" s="12">
        <v>607.96199999999999</v>
      </c>
      <c r="AY17" s="12">
        <v>708.6</v>
      </c>
      <c r="AZ17" s="12">
        <v>752.7</v>
      </c>
      <c r="BA17" s="12">
        <v>747.3</v>
      </c>
      <c r="BB17" s="12">
        <v>760.3</v>
      </c>
      <c r="BC17" s="12">
        <v>709.5</v>
      </c>
      <c r="BD17" s="12">
        <v>812.8</v>
      </c>
      <c r="BE17" s="12">
        <v>801.6</v>
      </c>
      <c r="BF17" s="12">
        <v>807.7</v>
      </c>
      <c r="BG17" s="12">
        <v>833.6</v>
      </c>
      <c r="BH17" s="12">
        <v>862.1</v>
      </c>
      <c r="BI17" s="12">
        <v>889.7</v>
      </c>
      <c r="BJ17" s="12">
        <v>933.6</v>
      </c>
      <c r="BK17" s="12">
        <v>903.5</v>
      </c>
      <c r="BL17" s="12">
        <v>904.95799999999997</v>
      </c>
      <c r="BM17" s="12">
        <v>857.67399999999998</v>
      </c>
      <c r="BN17" s="12">
        <v>937.57899999999995</v>
      </c>
      <c r="BO17" s="12">
        <v>937.09799999999996</v>
      </c>
      <c r="BP17" s="12">
        <v>965.11400000000003</v>
      </c>
      <c r="BQ17" s="12">
        <v>988.77</v>
      </c>
      <c r="BR17" s="12">
        <v>1013.813</v>
      </c>
      <c r="BS17" s="12">
        <v>998.29499999999996</v>
      </c>
      <c r="BT17" s="12">
        <v>973.96500000000003</v>
      </c>
      <c r="BU17" s="12">
        <v>1023.039</v>
      </c>
      <c r="BV17" s="12">
        <v>992.73299999999995</v>
      </c>
      <c r="BW17" s="12">
        <v>972.30899999999997</v>
      </c>
      <c r="BX17" s="12">
        <v>1008.88</v>
      </c>
      <c r="BY17" s="12">
        <v>1026.4960000000001</v>
      </c>
      <c r="BZ17" s="12">
        <v>1054.847</v>
      </c>
      <c r="CA17" s="12">
        <v>1040.2860000000001</v>
      </c>
      <c r="CB17" s="12">
        <v>1063.057</v>
      </c>
      <c r="CC17" s="12">
        <v>975.15</v>
      </c>
      <c r="CD17" s="12">
        <v>983.67700000000002</v>
      </c>
      <c r="CE17" s="12">
        <v>970.74554599999999</v>
      </c>
      <c r="CF17" s="12">
        <v>950.467534</v>
      </c>
      <c r="CG17" s="12">
        <v>893.43363299999999</v>
      </c>
      <c r="CH17" s="12">
        <v>907.22918100000004</v>
      </c>
      <c r="CI17" s="12">
        <v>813.52509099999997</v>
      </c>
      <c r="CJ17" s="12">
        <v>660.62660100000005</v>
      </c>
      <c r="CK17" s="12">
        <v>702.57068700000002</v>
      </c>
      <c r="CL17" s="12">
        <v>685.84355500000004</v>
      </c>
      <c r="CM17" s="12">
        <v>640.62250200000005</v>
      </c>
      <c r="CN17" s="12">
        <v>485.638959</v>
      </c>
    </row>
    <row r="18" spans="1:92" s="7" customFormat="1" ht="14.5" x14ac:dyDescent="0.7">
      <c r="A18" s="11" t="s">
        <v>5</v>
      </c>
      <c r="B18" s="12">
        <v>726.68362054399995</v>
      </c>
      <c r="C18" s="12">
        <v>633.26107739200006</v>
      </c>
      <c r="D18" s="12">
        <v>596.37175112000011</v>
      </c>
      <c r="E18" s="12">
        <v>604.65328395999995</v>
      </c>
      <c r="F18" s="12">
        <v>656.1741725359999</v>
      </c>
      <c r="G18" s="12">
        <v>669.78277523999998</v>
      </c>
      <c r="H18" s="12">
        <v>700.96872960799999</v>
      </c>
      <c r="I18" s="12">
        <v>779.23540571199999</v>
      </c>
      <c r="J18" s="12">
        <v>786.67511854399993</v>
      </c>
      <c r="K18" s="12">
        <v>821.35585080799979</v>
      </c>
      <c r="L18" s="12">
        <v>828.11812227199994</v>
      </c>
      <c r="M18" s="12">
        <v>833.45905139200011</v>
      </c>
      <c r="N18" s="12">
        <v>846.17911739200008</v>
      </c>
      <c r="O18" s="12">
        <v>858.367684328</v>
      </c>
      <c r="P18" s="12">
        <v>761.09159248800006</v>
      </c>
      <c r="Q18" s="12">
        <v>480.46251055199991</v>
      </c>
      <c r="R18" s="12">
        <v>597.17106905599996</v>
      </c>
      <c r="S18" s="12">
        <v>647.16707519976796</v>
      </c>
      <c r="T18" s="12">
        <v>591.19539682000004</v>
      </c>
      <c r="U18" s="12">
        <v>765.55967448000001</v>
      </c>
      <c r="V18" s="12">
        <v>799.58309299200005</v>
      </c>
      <c r="W18" s="12">
        <v>855.70388061600011</v>
      </c>
      <c r="X18" s="12">
        <v>881.68640460799998</v>
      </c>
      <c r="Y18" s="12">
        <v>955.74807783199992</v>
      </c>
      <c r="Z18" s="12">
        <v>924.56827125599989</v>
      </c>
      <c r="AA18" s="12">
        <v>954.03140257600012</v>
      </c>
      <c r="AB18" s="12">
        <v>975.19709690399998</v>
      </c>
      <c r="AC18" s="12">
        <v>993.95072634400015</v>
      </c>
      <c r="AD18" s="12">
        <v>995.4056393599999</v>
      </c>
      <c r="AE18" s="12">
        <v>995.26609887200016</v>
      </c>
      <c r="AF18" s="12">
        <v>1016.6895886640001</v>
      </c>
      <c r="AG18" s="12">
        <v>1045.3350066080002</v>
      </c>
      <c r="AH18" s="12">
        <v>1076.5646296960001</v>
      </c>
      <c r="AI18" s="12">
        <v>1101.0124202719999</v>
      </c>
      <c r="AJ18" s="12">
        <v>1125.24644648</v>
      </c>
      <c r="AK18" s="12">
        <v>1089.7661008800001</v>
      </c>
      <c r="AL18" s="12">
        <v>1069.9911289999998</v>
      </c>
      <c r="AM18" s="12">
        <v>1037.6997706720001</v>
      </c>
      <c r="AN18" s="12">
        <v>1047.3080521920001</v>
      </c>
      <c r="AO18" s="12">
        <v>1060.4705739999999</v>
      </c>
      <c r="AP18" s="12">
        <v>1066.517773</v>
      </c>
      <c r="AQ18" s="12">
        <v>1036.5510430000002</v>
      </c>
      <c r="AR18" s="12">
        <v>1074.1491369999999</v>
      </c>
      <c r="AS18" s="12">
        <v>1047.58734</v>
      </c>
      <c r="AT18" s="12">
        <v>1035.380815</v>
      </c>
      <c r="AU18" s="12">
        <v>1070.513915</v>
      </c>
      <c r="AV18" s="12">
        <v>1083.9541389999999</v>
      </c>
      <c r="AW18" s="12">
        <v>1088.8562629999999</v>
      </c>
      <c r="AX18" s="12">
        <v>1080.418015</v>
      </c>
      <c r="AY18" s="12">
        <v>1124.9810810000001</v>
      </c>
      <c r="AZ18" s="12">
        <v>1135.0486700000001</v>
      </c>
      <c r="BA18" s="12">
        <v>1251.6932170000002</v>
      </c>
      <c r="BB18" s="12">
        <v>1290.1743569999999</v>
      </c>
      <c r="BC18" s="12">
        <v>1291.346777</v>
      </c>
      <c r="BD18" s="12">
        <v>1183.9523490000001</v>
      </c>
      <c r="BE18" s="12">
        <v>1195.9179649999999</v>
      </c>
      <c r="BF18" s="12">
        <v>1120.718093</v>
      </c>
      <c r="BG18" s="12">
        <v>1208.302907</v>
      </c>
      <c r="BH18" s="12">
        <v>1206.7925849999999</v>
      </c>
      <c r="BI18" s="12">
        <v>1180.5090270000003</v>
      </c>
      <c r="BJ18" s="12">
        <v>1037.645485</v>
      </c>
      <c r="BK18" s="12">
        <v>767.63155099999994</v>
      </c>
      <c r="BL18" s="12">
        <v>877.25300900000002</v>
      </c>
      <c r="BM18" s="12">
        <v>833.331592</v>
      </c>
      <c r="BN18" s="12">
        <v>784.66965899999991</v>
      </c>
      <c r="BO18" s="12">
        <v>773.52803800000015</v>
      </c>
      <c r="BP18" s="12">
        <v>761.41025500000001</v>
      </c>
      <c r="BQ18" s="12">
        <v>732.13558499999988</v>
      </c>
      <c r="BR18" s="12">
        <v>674.57585400000005</v>
      </c>
      <c r="BS18" s="12">
        <v>639.82925399999988</v>
      </c>
      <c r="BT18" s="12">
        <v>636.26169100000004</v>
      </c>
      <c r="BU18" s="12">
        <v>640.14957100000004</v>
      </c>
      <c r="BV18" s="12">
        <v>638.96135299999992</v>
      </c>
      <c r="BW18" s="12">
        <v>638.78904899999986</v>
      </c>
      <c r="BX18" s="12">
        <v>627.38601500000004</v>
      </c>
      <c r="BY18" s="12">
        <v>610.19197500000007</v>
      </c>
      <c r="BZ18" s="12">
        <v>594.80791000000011</v>
      </c>
      <c r="CA18" s="12">
        <v>592.93641600000001</v>
      </c>
      <c r="CB18" s="12">
        <v>573.76744999999994</v>
      </c>
      <c r="CC18" s="12">
        <v>536.92588500000011</v>
      </c>
      <c r="CD18" s="12">
        <v>526.26295699999991</v>
      </c>
      <c r="CE18" s="12">
        <v>560.32543300000009</v>
      </c>
      <c r="CF18" s="12">
        <v>563.18495700000005</v>
      </c>
      <c r="CG18" s="12">
        <v>525.27855399999999</v>
      </c>
      <c r="CH18" s="12">
        <v>507.13471500000003</v>
      </c>
      <c r="CI18" s="12">
        <v>501.32141199999995</v>
      </c>
      <c r="CJ18" s="12">
        <v>459.14568800000001</v>
      </c>
      <c r="CK18" s="12">
        <v>465.78909200000004</v>
      </c>
      <c r="CL18" s="12">
        <v>445.73754399999996</v>
      </c>
      <c r="CM18" s="12">
        <v>379.09667000000007</v>
      </c>
      <c r="CN18" s="12">
        <v>312.73204399999997</v>
      </c>
    </row>
    <row r="19" spans="1:92" s="7" customFormat="1" ht="14.5" x14ac:dyDescent="0.7">
      <c r="A19" s="11" t="s">
        <v>6</v>
      </c>
      <c r="B19" s="12">
        <v>172.04768536799997</v>
      </c>
      <c r="C19" s="12">
        <v>198.18120993599985</v>
      </c>
      <c r="D19" s="12">
        <v>184.90150370399999</v>
      </c>
      <c r="E19" s="12">
        <v>202.64710804000015</v>
      </c>
      <c r="F19" s="12">
        <v>225.23079871200025</v>
      </c>
      <c r="G19" s="12">
        <v>243.5541392560001</v>
      </c>
      <c r="H19" s="12">
        <v>281.7323804240001</v>
      </c>
      <c r="I19" s="12">
        <v>298.08061796000004</v>
      </c>
      <c r="J19" s="12">
        <v>313.69298500799994</v>
      </c>
      <c r="K19" s="12">
        <v>343.06115588800026</v>
      </c>
      <c r="L19" s="12">
        <v>388.06277886400017</v>
      </c>
      <c r="M19" s="12">
        <v>421.00566344799984</v>
      </c>
      <c r="N19" s="12">
        <v>322.48647008800003</v>
      </c>
      <c r="O19" s="12">
        <v>320.33567428800006</v>
      </c>
      <c r="P19" s="12">
        <v>319.57041890400001</v>
      </c>
      <c r="Q19" s="12">
        <v>285.669674224</v>
      </c>
      <c r="R19" s="12">
        <v>313.30907492799997</v>
      </c>
      <c r="S19" s="12">
        <v>358.14521236823191</v>
      </c>
      <c r="T19" s="12">
        <v>489.52182909200019</v>
      </c>
      <c r="U19" s="12">
        <v>478.95890124799985</v>
      </c>
      <c r="V19" s="12">
        <v>476.16115764799997</v>
      </c>
      <c r="W19" s="12">
        <v>510.62858610399985</v>
      </c>
      <c r="X19" s="12">
        <v>524.90813652800011</v>
      </c>
      <c r="Y19" s="12">
        <v>489.07685674400011</v>
      </c>
      <c r="Z19" s="12">
        <v>581.94433674400011</v>
      </c>
      <c r="AA19" s="12">
        <v>641.8524465439998</v>
      </c>
      <c r="AB19" s="12">
        <v>695.09393080799998</v>
      </c>
      <c r="AC19" s="12">
        <v>745.91095927999993</v>
      </c>
      <c r="AD19" s="12">
        <v>777.13636495199989</v>
      </c>
      <c r="AE19" s="12">
        <v>784.44498533599949</v>
      </c>
      <c r="AF19" s="12">
        <v>689.38544774399963</v>
      </c>
      <c r="AG19" s="12">
        <v>955.80105410399983</v>
      </c>
      <c r="AH19" s="12">
        <v>826.40067587199974</v>
      </c>
      <c r="AI19" s="12">
        <v>843.54303732000017</v>
      </c>
      <c r="AJ19" s="12">
        <v>876.10826962400029</v>
      </c>
      <c r="AK19" s="12">
        <v>932.88820686399959</v>
      </c>
      <c r="AL19" s="12">
        <v>953.64277038400064</v>
      </c>
      <c r="AM19" s="12">
        <v>946.18357371999969</v>
      </c>
      <c r="AN19" s="12">
        <v>888.57529980799973</v>
      </c>
      <c r="AO19" s="12">
        <v>957.50557799999979</v>
      </c>
      <c r="AP19" s="12">
        <v>960.3306520000001</v>
      </c>
      <c r="AQ19" s="12">
        <v>967.13273099999992</v>
      </c>
      <c r="AR19" s="12">
        <v>1019.336894</v>
      </c>
      <c r="AS19" s="12">
        <v>1032.3662240000003</v>
      </c>
      <c r="AT19" s="12">
        <v>1070.1056530000001</v>
      </c>
      <c r="AU19" s="12">
        <v>1118.8536789999998</v>
      </c>
      <c r="AV19" s="12">
        <v>1204.0163539999999</v>
      </c>
      <c r="AW19" s="12">
        <v>1238.5981080000004</v>
      </c>
      <c r="AX19" s="12">
        <v>1251.71235</v>
      </c>
      <c r="AY19" s="12">
        <v>1250.8913289999998</v>
      </c>
      <c r="AZ19" s="12">
        <v>1298.930644</v>
      </c>
      <c r="BA19" s="12">
        <v>1347.9945699999996</v>
      </c>
      <c r="BB19" s="12">
        <v>1400.6258150000003</v>
      </c>
      <c r="BC19" s="12">
        <v>1418.277229</v>
      </c>
      <c r="BD19" s="12">
        <v>1494.6355329999997</v>
      </c>
      <c r="BE19" s="12">
        <v>1586.1181829999998</v>
      </c>
      <c r="BF19" s="12">
        <v>1648.7011030000008</v>
      </c>
      <c r="BG19" s="12">
        <v>1699.1736419999995</v>
      </c>
      <c r="BH19" s="12">
        <v>1734.2098030000004</v>
      </c>
      <c r="BI19" s="12">
        <v>1740.4303669999997</v>
      </c>
      <c r="BJ19" s="12">
        <v>1659.5229869999998</v>
      </c>
      <c r="BK19" s="12">
        <v>1624.0104560000004</v>
      </c>
      <c r="BL19" s="12">
        <v>1612.3667879999998</v>
      </c>
      <c r="BM19" s="12">
        <v>1562.4493589999997</v>
      </c>
      <c r="BN19" s="12">
        <v>1502.4728240000006</v>
      </c>
      <c r="BO19" s="12">
        <v>1542.2407610000002</v>
      </c>
      <c r="BP19" s="12">
        <v>1575.980593</v>
      </c>
      <c r="BQ19" s="12">
        <v>1605.2316690000002</v>
      </c>
      <c r="BR19" s="12">
        <v>1681.1061929999992</v>
      </c>
      <c r="BS19" s="12">
        <v>1642.2634430000003</v>
      </c>
      <c r="BT19" s="12">
        <v>1700.2667969999993</v>
      </c>
      <c r="BU19" s="12">
        <v>1772.4285150000005</v>
      </c>
      <c r="BV19" s="12">
        <v>1770.2222669999999</v>
      </c>
      <c r="BW19" s="12">
        <v>1859.3308529999995</v>
      </c>
      <c r="BX19" s="12">
        <v>1951.8587120000002</v>
      </c>
      <c r="BY19" s="12">
        <v>2058.951654</v>
      </c>
      <c r="BZ19" s="12">
        <v>2171.4260840000002</v>
      </c>
      <c r="CA19" s="12">
        <v>2262.4027799999999</v>
      </c>
      <c r="CB19" s="12">
        <v>2379.1767710000008</v>
      </c>
      <c r="CC19" s="12">
        <v>2402.8136020000002</v>
      </c>
      <c r="CD19" s="12">
        <v>2510.9200059999998</v>
      </c>
      <c r="CE19" s="12">
        <v>2638.7431189999998</v>
      </c>
      <c r="CF19" s="12">
        <v>2741.121005</v>
      </c>
      <c r="CG19" s="12">
        <v>2831.5880289999996</v>
      </c>
      <c r="CH19" s="12">
        <v>2875.8169319999993</v>
      </c>
      <c r="CI19" s="12">
        <v>2862.2907220000006</v>
      </c>
      <c r="CJ19" s="12">
        <v>2943.227711</v>
      </c>
      <c r="CK19" s="12">
        <v>2994.6402210000001</v>
      </c>
      <c r="CL19" s="12">
        <v>3198.418901</v>
      </c>
      <c r="CM19" s="12">
        <v>3242.2808279999999</v>
      </c>
      <c r="CN19" s="12">
        <v>3013.4659970000002</v>
      </c>
    </row>
    <row r="20" spans="1:92" s="7" customFormat="1" ht="14.5" x14ac:dyDescent="0.7">
      <c r="A20" s="11" t="s">
        <v>7</v>
      </c>
      <c r="B20" s="12">
        <v>1412.24</v>
      </c>
      <c r="C20" s="12">
        <v>1259.8399999999999</v>
      </c>
      <c r="D20" s="12">
        <v>1127.76</v>
      </c>
      <c r="E20" s="12">
        <v>1168.4000000000001</v>
      </c>
      <c r="F20" s="12">
        <v>1280.1600000000001</v>
      </c>
      <c r="G20" s="12">
        <v>1310.6400000000001</v>
      </c>
      <c r="H20" s="12">
        <v>1442.72</v>
      </c>
      <c r="I20" s="12">
        <v>1534.16</v>
      </c>
      <c r="J20" s="12">
        <v>1463.04</v>
      </c>
      <c r="K20" s="12">
        <v>1574.8</v>
      </c>
      <c r="L20" s="12">
        <v>1686.56</v>
      </c>
      <c r="M20" s="12">
        <v>1778</v>
      </c>
      <c r="N20" s="12">
        <v>1784.096</v>
      </c>
      <c r="O20" s="12">
        <v>1798.32</v>
      </c>
      <c r="P20" s="12">
        <v>1727.2</v>
      </c>
      <c r="Q20" s="12">
        <v>1345.184</v>
      </c>
      <c r="R20" s="12">
        <v>1468.12</v>
      </c>
      <c r="S20" s="12">
        <v>1647.952</v>
      </c>
      <c r="T20" s="12">
        <v>1694.6880000000001</v>
      </c>
      <c r="U20" s="12">
        <v>1696.72</v>
      </c>
      <c r="V20" s="12">
        <v>1820.672</v>
      </c>
      <c r="W20" s="12">
        <v>1932.432</v>
      </c>
      <c r="X20" s="12">
        <v>1930.4</v>
      </c>
      <c r="Y20" s="12">
        <v>1956.816</v>
      </c>
      <c r="Z20" s="12">
        <v>1970.0239999999999</v>
      </c>
      <c r="AA20" s="12">
        <v>2133.6</v>
      </c>
      <c r="AB20" s="12">
        <v>2255.52</v>
      </c>
      <c r="AC20" s="12">
        <v>2336.8000000000002</v>
      </c>
      <c r="AD20" s="12">
        <v>2438.4</v>
      </c>
      <c r="AE20" s="12">
        <v>2519.6799999999998</v>
      </c>
      <c r="AF20" s="12">
        <v>2519.6799999999998</v>
      </c>
      <c r="AG20" s="12">
        <v>2631.44</v>
      </c>
      <c r="AH20" s="12">
        <v>2550.16</v>
      </c>
      <c r="AI20" s="12">
        <v>2651.76</v>
      </c>
      <c r="AJ20" s="12">
        <v>2753.36</v>
      </c>
      <c r="AK20" s="12">
        <v>2804.16</v>
      </c>
      <c r="AL20" s="12">
        <v>2844.8</v>
      </c>
      <c r="AM20" s="12">
        <v>2719.8319999999999</v>
      </c>
      <c r="AN20" s="12">
        <v>2745.232</v>
      </c>
      <c r="AO20" s="12">
        <v>2871.2159999999999</v>
      </c>
      <c r="AP20" s="12">
        <v>2942.6454250000002</v>
      </c>
      <c r="AQ20" s="12">
        <v>2950.2554970000001</v>
      </c>
      <c r="AR20" s="12">
        <v>2992.3430309999999</v>
      </c>
      <c r="AS20" s="12">
        <v>3022.9646010000001</v>
      </c>
      <c r="AT20" s="12">
        <v>3106.7071890000002</v>
      </c>
      <c r="AU20" s="12">
        <v>3253.2481429999998</v>
      </c>
      <c r="AV20" s="12">
        <v>3349.3136519999998</v>
      </c>
      <c r="AW20" s="12">
        <v>3509.9484590000002</v>
      </c>
      <c r="AX20" s="12">
        <v>3558.092365</v>
      </c>
      <c r="AY20" s="12">
        <v>3719.4724099999999</v>
      </c>
      <c r="AZ20" s="12">
        <v>3806.679314</v>
      </c>
      <c r="BA20" s="12">
        <v>3968.987787</v>
      </c>
      <c r="BB20" s="12">
        <v>4117.1001720000004</v>
      </c>
      <c r="BC20" s="12">
        <v>4134.124006</v>
      </c>
      <c r="BD20" s="12">
        <v>4280.387882</v>
      </c>
      <c r="BE20" s="12">
        <v>4455.6361479999996</v>
      </c>
      <c r="BF20" s="12">
        <v>4471.1581960000003</v>
      </c>
      <c r="BG20" s="12">
        <v>4669.0415489999996</v>
      </c>
      <c r="BH20" s="12">
        <v>4783.1023880000002</v>
      </c>
      <c r="BI20" s="12">
        <v>4864.7893940000004</v>
      </c>
      <c r="BJ20" s="12">
        <v>4710.6484719999999</v>
      </c>
      <c r="BK20" s="12">
        <v>4382.5520070000002</v>
      </c>
      <c r="BL20" s="12">
        <v>4509.1277970000001</v>
      </c>
      <c r="BM20" s="12">
        <v>4404.125951</v>
      </c>
      <c r="BN20" s="12">
        <v>4466.7214830000003</v>
      </c>
      <c r="BO20" s="12">
        <v>4613.5982990000002</v>
      </c>
      <c r="BP20" s="12">
        <v>4699.204248</v>
      </c>
      <c r="BQ20" s="12">
        <v>4698.9573540000001</v>
      </c>
      <c r="BR20" s="12">
        <v>4602.0050469999996</v>
      </c>
      <c r="BS20" s="12">
        <v>4324.0228969999998</v>
      </c>
      <c r="BT20" s="12">
        <v>4309.6632879999997</v>
      </c>
      <c r="BU20" s="12">
        <v>4638.4170860000004</v>
      </c>
      <c r="BV20" s="12">
        <v>4814.91662</v>
      </c>
      <c r="BW20" s="12">
        <v>5210.4289019999997</v>
      </c>
      <c r="BX20" s="12">
        <v>5711.1247270000003</v>
      </c>
      <c r="BY20" s="12">
        <v>6045.6396290000002</v>
      </c>
      <c r="BZ20" s="12">
        <v>6350.0809939999999</v>
      </c>
      <c r="CA20" s="12">
        <v>6587.625196</v>
      </c>
      <c r="CB20" s="12">
        <v>6818.0012210000004</v>
      </c>
      <c r="CC20" s="12">
        <v>6887.8894870000004</v>
      </c>
      <c r="CD20" s="12">
        <v>7448.8599629999999</v>
      </c>
      <c r="CE20" s="12">
        <v>7933.8140979999998</v>
      </c>
      <c r="CF20" s="12">
        <v>8199.9014960000004</v>
      </c>
      <c r="CG20" s="12">
        <v>8224.6222159999998</v>
      </c>
      <c r="CH20" s="12">
        <v>8164.1808279999996</v>
      </c>
      <c r="CI20" s="12">
        <v>7924.1372250000004</v>
      </c>
      <c r="CJ20" s="12">
        <v>7474</v>
      </c>
      <c r="CK20" s="12">
        <v>7687</v>
      </c>
      <c r="CL20" s="12">
        <v>8028</v>
      </c>
      <c r="CM20" s="12">
        <v>8108</v>
      </c>
      <c r="CN20" s="12">
        <v>7559</v>
      </c>
    </row>
    <row r="21" spans="1:92" s="7" customFormat="1" ht="14.5" x14ac:dyDescent="0.7">
      <c r="A21" s="7" t="s">
        <v>165</v>
      </c>
      <c r="B21" s="29"/>
      <c r="C21" s="37"/>
      <c r="D21" s="37"/>
      <c r="E21" s="37"/>
      <c r="F21" s="37"/>
    </row>
    <row r="22" spans="1:92" s="7" customFormat="1" ht="14.5" x14ac:dyDescent="0.7">
      <c r="B22" s="29"/>
      <c r="C22" s="37"/>
      <c r="D22" s="37"/>
      <c r="E22" s="37"/>
      <c r="F22" s="37"/>
    </row>
    <row r="23" spans="1:92" s="7" customFormat="1" ht="14.5" x14ac:dyDescent="0.7">
      <c r="A23" s="15" t="s">
        <v>166</v>
      </c>
      <c r="B23" s="14"/>
      <c r="C23" s="14"/>
      <c r="D23" s="14"/>
      <c r="E23" s="14"/>
      <c r="F23" s="14"/>
    </row>
    <row r="24" spans="1:92" s="9" customFormat="1" x14ac:dyDescent="0.65">
      <c r="A24" s="11" t="s">
        <v>167</v>
      </c>
      <c r="B24" s="11">
        <v>1930</v>
      </c>
      <c r="C24" s="11">
        <v>1931</v>
      </c>
      <c r="D24" s="11">
        <v>1932</v>
      </c>
      <c r="E24" s="11">
        <v>1933</v>
      </c>
      <c r="F24" s="11">
        <v>1934</v>
      </c>
      <c r="G24" s="11">
        <v>1935</v>
      </c>
      <c r="H24" s="11">
        <v>1936</v>
      </c>
      <c r="I24" s="11">
        <v>1937</v>
      </c>
      <c r="J24" s="11">
        <v>1938</v>
      </c>
      <c r="K24" s="11">
        <v>1939</v>
      </c>
      <c r="L24" s="11">
        <v>1940</v>
      </c>
      <c r="M24" s="11">
        <v>1941</v>
      </c>
      <c r="N24" s="11">
        <v>1942</v>
      </c>
      <c r="O24" s="11">
        <v>1943</v>
      </c>
      <c r="P24" s="11">
        <v>1944</v>
      </c>
      <c r="Q24" s="11">
        <v>1945</v>
      </c>
      <c r="R24" s="11">
        <v>1946</v>
      </c>
      <c r="S24" s="11">
        <v>1947</v>
      </c>
      <c r="T24" s="11">
        <v>1948</v>
      </c>
      <c r="U24" s="11">
        <v>1949</v>
      </c>
      <c r="V24" s="11">
        <v>1950</v>
      </c>
      <c r="W24" s="11">
        <v>1951</v>
      </c>
      <c r="X24" s="11">
        <v>1952</v>
      </c>
      <c r="Y24" s="11">
        <v>1953</v>
      </c>
      <c r="Z24" s="11">
        <v>1954</v>
      </c>
      <c r="AA24" s="11">
        <v>1955</v>
      </c>
      <c r="AB24" s="11">
        <v>1956</v>
      </c>
      <c r="AC24" s="11">
        <v>1957</v>
      </c>
      <c r="AD24" s="11">
        <v>1958</v>
      </c>
      <c r="AE24" s="11">
        <v>1959</v>
      </c>
      <c r="AF24" s="11">
        <v>1960</v>
      </c>
      <c r="AG24" s="11">
        <v>1961</v>
      </c>
      <c r="AH24" s="11">
        <v>1962</v>
      </c>
      <c r="AI24" s="11">
        <v>1963</v>
      </c>
      <c r="AJ24" s="11">
        <v>1964</v>
      </c>
      <c r="AK24" s="11">
        <v>1965</v>
      </c>
      <c r="AL24" s="11">
        <v>1966</v>
      </c>
      <c r="AM24" s="11">
        <v>1967</v>
      </c>
      <c r="AN24" s="11">
        <v>1968</v>
      </c>
      <c r="AO24" s="11">
        <v>1969</v>
      </c>
      <c r="AP24" s="11">
        <v>1970</v>
      </c>
      <c r="AQ24" s="11">
        <v>1971</v>
      </c>
      <c r="AR24" s="11">
        <v>1972</v>
      </c>
      <c r="AS24" s="11">
        <v>1973</v>
      </c>
      <c r="AT24" s="11">
        <v>1974</v>
      </c>
      <c r="AU24" s="11">
        <v>1975</v>
      </c>
      <c r="AV24" s="11">
        <v>1976</v>
      </c>
      <c r="AW24" s="11">
        <v>1977</v>
      </c>
      <c r="AX24" s="11">
        <v>1978</v>
      </c>
      <c r="AY24" s="11">
        <v>1979</v>
      </c>
      <c r="AZ24" s="11">
        <v>1980</v>
      </c>
      <c r="BA24" s="11">
        <v>1981</v>
      </c>
      <c r="BB24" s="11">
        <v>1982</v>
      </c>
      <c r="BC24" s="11">
        <v>1983</v>
      </c>
      <c r="BD24" s="11">
        <v>1984</v>
      </c>
      <c r="BE24" s="11">
        <v>1985</v>
      </c>
      <c r="BF24" s="11">
        <v>1986</v>
      </c>
      <c r="BG24" s="11">
        <v>1987</v>
      </c>
      <c r="BH24" s="11">
        <v>1988</v>
      </c>
      <c r="BI24" s="11">
        <v>1989</v>
      </c>
      <c r="BJ24" s="11">
        <v>1990</v>
      </c>
      <c r="BK24" s="11">
        <v>1991</v>
      </c>
      <c r="BL24" s="11">
        <v>1992</v>
      </c>
      <c r="BM24" s="11">
        <v>1993</v>
      </c>
      <c r="BN24" s="11">
        <v>1994</v>
      </c>
      <c r="BO24" s="11">
        <v>1995</v>
      </c>
      <c r="BP24" s="11">
        <v>1996</v>
      </c>
      <c r="BQ24" s="11">
        <v>1997</v>
      </c>
      <c r="BR24" s="11">
        <v>1998</v>
      </c>
      <c r="BS24" s="11">
        <v>1999</v>
      </c>
      <c r="BT24" s="11">
        <v>2000</v>
      </c>
      <c r="BU24" s="11">
        <v>2001</v>
      </c>
      <c r="BV24" s="11">
        <v>2002</v>
      </c>
      <c r="BW24" s="11">
        <v>2003</v>
      </c>
      <c r="BX24" s="11">
        <v>2004</v>
      </c>
      <c r="BY24" s="11">
        <v>2005</v>
      </c>
      <c r="BZ24" s="11">
        <v>2006</v>
      </c>
      <c r="CA24" s="11">
        <v>2007</v>
      </c>
      <c r="CB24" s="11">
        <v>2008</v>
      </c>
      <c r="CC24" s="11">
        <v>2009</v>
      </c>
      <c r="CD24" s="11">
        <v>2010</v>
      </c>
      <c r="CE24" s="11">
        <v>2011</v>
      </c>
      <c r="CF24" s="11">
        <v>2012</v>
      </c>
      <c r="CG24" s="11">
        <v>2013</v>
      </c>
      <c r="CH24" s="11">
        <v>2014</v>
      </c>
      <c r="CI24" s="11">
        <v>2015</v>
      </c>
      <c r="CJ24" s="11">
        <v>2016</v>
      </c>
      <c r="CK24" s="11">
        <v>2017</v>
      </c>
      <c r="CL24" s="11">
        <v>2018</v>
      </c>
      <c r="CM24" s="11">
        <v>2019</v>
      </c>
      <c r="CN24" s="11">
        <v>2020</v>
      </c>
    </row>
    <row r="25" spans="1:92" s="7" customFormat="1" ht="16.25" x14ac:dyDescent="0.7">
      <c r="A25" s="11" t="s">
        <v>142</v>
      </c>
      <c r="B25" s="107">
        <v>0.14313958086200079</v>
      </c>
      <c r="C25" s="107">
        <v>0.14313958086200079</v>
      </c>
      <c r="D25" s="107">
        <v>0.14313958086200079</v>
      </c>
      <c r="E25" s="107">
        <v>0.14313958086200079</v>
      </c>
      <c r="F25" s="107">
        <v>0.14313958086200079</v>
      </c>
      <c r="G25" s="107">
        <v>0.14313958086200079</v>
      </c>
      <c r="H25" s="107">
        <v>0.14313958086200079</v>
      </c>
      <c r="I25" s="107">
        <v>0.14313958086200079</v>
      </c>
      <c r="J25" s="107">
        <v>0.14313958086200079</v>
      </c>
      <c r="K25" s="107">
        <v>0.14313958086200079</v>
      </c>
      <c r="L25" s="107">
        <v>0.14313958086200079</v>
      </c>
      <c r="M25" s="107">
        <v>0.14313958086200079</v>
      </c>
      <c r="N25" s="107">
        <v>0.14313958086200079</v>
      </c>
      <c r="O25" s="107">
        <v>0.14313958086200079</v>
      </c>
      <c r="P25" s="107">
        <v>0.14313958086200079</v>
      </c>
      <c r="Q25" s="107">
        <v>0.14313958086200079</v>
      </c>
      <c r="R25" s="107">
        <v>0.14313958086200079</v>
      </c>
      <c r="S25" s="107">
        <v>0.14313958086200079</v>
      </c>
      <c r="T25" s="107">
        <v>0.14313958086200079</v>
      </c>
      <c r="U25" s="107">
        <v>0.14313958086200079</v>
      </c>
      <c r="V25" s="107">
        <v>0.14313958086200079</v>
      </c>
      <c r="W25" s="107">
        <v>0.14313958086200079</v>
      </c>
      <c r="X25" s="107">
        <v>0.14313958086200079</v>
      </c>
      <c r="Y25" s="107">
        <v>0.14313958086200079</v>
      </c>
      <c r="Z25" s="107">
        <v>0.14313958086200079</v>
      </c>
      <c r="AA25" s="107">
        <v>0.14313958086200079</v>
      </c>
      <c r="AB25" s="107">
        <v>0.14313958086200079</v>
      </c>
      <c r="AC25" s="107">
        <v>0.14313958086200079</v>
      </c>
      <c r="AD25" s="107">
        <v>0.14313958086200079</v>
      </c>
      <c r="AE25" s="107">
        <v>0.14313958086200079</v>
      </c>
      <c r="AF25" s="107">
        <v>0.14313958086200079</v>
      </c>
      <c r="AG25" s="107">
        <v>0.14313958086200079</v>
      </c>
      <c r="AH25" s="107">
        <v>0.14313958086200079</v>
      </c>
      <c r="AI25" s="107">
        <v>0.14313958086200079</v>
      </c>
      <c r="AJ25" s="107">
        <v>0.14313958086200079</v>
      </c>
      <c r="AK25" s="107">
        <v>0.14313958086200079</v>
      </c>
      <c r="AL25" s="107">
        <v>0.14313958086200079</v>
      </c>
      <c r="AM25" s="107">
        <v>0.14313958086200079</v>
      </c>
      <c r="AN25" s="107">
        <v>0.14313958086200079</v>
      </c>
      <c r="AO25" s="107">
        <v>0.14313958086200079</v>
      </c>
      <c r="AP25" s="107">
        <v>0.14313958086200079</v>
      </c>
      <c r="AQ25" s="107">
        <v>0.14313958086200079</v>
      </c>
      <c r="AR25" s="107">
        <v>0.14313958086200079</v>
      </c>
      <c r="AS25" s="107">
        <v>0.14313958086200079</v>
      </c>
      <c r="AT25" s="107">
        <v>0.14313958086200079</v>
      </c>
      <c r="AU25" s="107">
        <v>0.14313958086200079</v>
      </c>
      <c r="AV25" s="107">
        <v>0.14313958086200079</v>
      </c>
      <c r="AW25" s="107">
        <v>0.14313958086200079</v>
      </c>
      <c r="AX25" s="107">
        <v>0.14313958086200079</v>
      </c>
      <c r="AY25" s="107">
        <v>0.14313958086200079</v>
      </c>
      <c r="AZ25" s="107">
        <v>0.14313958086200079</v>
      </c>
      <c r="BA25" s="107">
        <v>0.14313958086200079</v>
      </c>
      <c r="BB25" s="107">
        <v>0.14313958086200079</v>
      </c>
      <c r="BC25" s="107">
        <v>0.14313958086200079</v>
      </c>
      <c r="BD25" s="107">
        <v>0.14313958086200079</v>
      </c>
      <c r="BE25" s="107">
        <v>0.14313958086200079</v>
      </c>
      <c r="BF25" s="107">
        <v>0.14313958086200079</v>
      </c>
      <c r="BG25" s="107">
        <v>0.14313958086200079</v>
      </c>
      <c r="BH25" s="107">
        <v>0.14313958086200079</v>
      </c>
      <c r="BI25" s="107">
        <v>0.14313958086200079</v>
      </c>
      <c r="BJ25" s="107">
        <v>0.14313958086200079</v>
      </c>
      <c r="BK25" s="107">
        <v>0.14313958086200079</v>
      </c>
      <c r="BL25" s="107">
        <v>0.14313958086200079</v>
      </c>
      <c r="BM25" s="107">
        <v>0.14313958086200079</v>
      </c>
      <c r="BN25" s="107">
        <v>0.14313958086200079</v>
      </c>
      <c r="BO25" s="107">
        <v>0.14313958086200079</v>
      </c>
      <c r="BP25" s="107">
        <v>0.14313958086200079</v>
      </c>
      <c r="BQ25" s="107">
        <v>0.14313958086200079</v>
      </c>
      <c r="BR25" s="107">
        <v>0.14313958086200079</v>
      </c>
      <c r="BS25" s="107">
        <v>0.14313958086200079</v>
      </c>
      <c r="BT25" s="107">
        <v>0.14313958086200079</v>
      </c>
      <c r="BU25" s="107">
        <v>0.14313958086200079</v>
      </c>
      <c r="BV25" s="107">
        <v>0.14313958086200079</v>
      </c>
      <c r="BW25" s="107">
        <v>0.14313958086200079</v>
      </c>
      <c r="BX25" s="107">
        <v>0.14313958086200079</v>
      </c>
      <c r="BY25" s="107">
        <v>0.14313958086200079</v>
      </c>
      <c r="BZ25" s="38">
        <f>BZ5/BZ16</f>
        <v>0.14313958086200079</v>
      </c>
      <c r="CA25" s="38">
        <f t="shared" ref="CA25:CN25" si="6">CA5/CA16</f>
        <v>0.14413075780089152</v>
      </c>
      <c r="CB25" s="38">
        <f t="shared" si="6"/>
        <v>0.1409707351891506</v>
      </c>
      <c r="CC25" s="38">
        <f t="shared" si="6"/>
        <v>0.14127144298688193</v>
      </c>
      <c r="CD25" s="38">
        <f t="shared" si="6"/>
        <v>0.14002333722287047</v>
      </c>
      <c r="CE25" s="38">
        <f t="shared" si="6"/>
        <v>0.13177470775770456</v>
      </c>
      <c r="CF25" s="38">
        <f>CF5/CF16</f>
        <v>0.14448200413269227</v>
      </c>
      <c r="CG25" s="38">
        <f t="shared" si="6"/>
        <v>0.14593684155435821</v>
      </c>
      <c r="CH25" s="38">
        <f t="shared" si="6"/>
        <v>0.14919979349509552</v>
      </c>
      <c r="CI25" s="38">
        <f t="shared" si="6"/>
        <v>0.14945289564985323</v>
      </c>
      <c r="CJ25" s="38">
        <f t="shared" si="6"/>
        <v>0.16417472881852829</v>
      </c>
      <c r="CK25" s="38">
        <f t="shared" si="6"/>
        <v>0.16458569807037457</v>
      </c>
      <c r="CL25" s="38">
        <f t="shared" si="6"/>
        <v>0.16982152514872903</v>
      </c>
      <c r="CM25" s="38">
        <f t="shared" si="6"/>
        <v>0.16640665626625065</v>
      </c>
      <c r="CN25" s="38">
        <f t="shared" si="6"/>
        <v>0.17346456505895261</v>
      </c>
    </row>
    <row r="26" spans="1:92" s="7" customFormat="1" ht="16.25" x14ac:dyDescent="0.7">
      <c r="A26" s="11" t="s">
        <v>168</v>
      </c>
      <c r="B26" s="19">
        <v>4.6064266953463426E-2</v>
      </c>
      <c r="C26" s="19">
        <v>4.6064266953463426E-2</v>
      </c>
      <c r="D26" s="19">
        <v>4.6064266953463426E-2</v>
      </c>
      <c r="E26" s="19">
        <v>4.6064266953463426E-2</v>
      </c>
      <c r="F26" s="19">
        <v>4.6064266953463426E-2</v>
      </c>
      <c r="G26" s="19">
        <v>4.6064266953463426E-2</v>
      </c>
      <c r="H26" s="19">
        <v>4.6064266953463426E-2</v>
      </c>
      <c r="I26" s="19">
        <v>4.6064266953463426E-2</v>
      </c>
      <c r="J26" s="19">
        <v>4.6064266953463426E-2</v>
      </c>
      <c r="K26" s="19">
        <v>4.6064266953463426E-2</v>
      </c>
      <c r="L26" s="19">
        <v>4.6064266953463426E-2</v>
      </c>
      <c r="M26" s="19">
        <v>4.6064266953463426E-2</v>
      </c>
      <c r="N26" s="19">
        <v>4.6064266953463426E-2</v>
      </c>
      <c r="O26" s="19">
        <v>4.6064266953463426E-2</v>
      </c>
      <c r="P26" s="19">
        <v>4.6064266953463426E-2</v>
      </c>
      <c r="Q26" s="19">
        <v>4.6064266953463426E-2</v>
      </c>
      <c r="R26" s="19">
        <v>4.6064266953463426E-2</v>
      </c>
      <c r="S26" s="19">
        <v>4.6064266953463426E-2</v>
      </c>
      <c r="T26" s="19">
        <v>4.6064266953463426E-2</v>
      </c>
      <c r="U26" s="19">
        <v>4.6064266953463426E-2</v>
      </c>
      <c r="V26" s="19">
        <v>4.6064266953463426E-2</v>
      </c>
      <c r="W26" s="19">
        <v>4.6064266953463426E-2</v>
      </c>
      <c r="X26" s="19">
        <v>4.6064266953463426E-2</v>
      </c>
      <c r="Y26" s="19">
        <v>4.6064266953463426E-2</v>
      </c>
      <c r="Z26" s="19">
        <v>4.6064266953463426E-2</v>
      </c>
      <c r="AA26" s="19">
        <v>4.6064266953463426E-2</v>
      </c>
      <c r="AB26" s="19">
        <v>4.6064266953463426E-2</v>
      </c>
      <c r="AC26" s="19">
        <v>4.6064266953463426E-2</v>
      </c>
      <c r="AD26" s="19">
        <v>4.6064266953463426E-2</v>
      </c>
      <c r="AE26" s="19">
        <v>4.6064266953463426E-2</v>
      </c>
      <c r="AF26" s="19">
        <v>4.6064266953463426E-2</v>
      </c>
      <c r="AG26" s="19">
        <v>4.6064266953463426E-2</v>
      </c>
      <c r="AH26" s="19">
        <v>4.6064266953463426E-2</v>
      </c>
      <c r="AI26" s="19">
        <v>4.6064266953463426E-2</v>
      </c>
      <c r="AJ26" s="19">
        <v>4.6064266953463426E-2</v>
      </c>
      <c r="AK26" s="19">
        <v>4.6064266953463426E-2</v>
      </c>
      <c r="AL26" s="38">
        <f t="shared" ref="AL26:CE26" si="7">AL40/AL17</f>
        <v>4.6064266953463426E-2</v>
      </c>
      <c r="AM26" s="38">
        <f t="shared" si="7"/>
        <v>4.8709219765207694E-2</v>
      </c>
      <c r="AN26" s="38">
        <f t="shared" si="7"/>
        <v>5.3473535420116715E-2</v>
      </c>
      <c r="AO26" s="38">
        <f t="shared" si="7"/>
        <v>5.5255248279399455E-2</v>
      </c>
      <c r="AP26" s="38">
        <f t="shared" si="7"/>
        <v>6.390822548520414E-2</v>
      </c>
      <c r="AQ26" s="38">
        <f t="shared" si="7"/>
        <v>7.117089736455319E-2</v>
      </c>
      <c r="AR26" s="38">
        <f t="shared" si="7"/>
        <v>8.2459315682008899E-2</v>
      </c>
      <c r="AS26" s="38">
        <f t="shared" si="7"/>
        <v>8.239243210815253E-2</v>
      </c>
      <c r="AT26" s="38">
        <f t="shared" si="7"/>
        <v>9.8055094703161566E-2</v>
      </c>
      <c r="AU26" s="38">
        <f t="shared" si="7"/>
        <v>9.1718780976610167E-2</v>
      </c>
      <c r="AV26" s="38">
        <f t="shared" si="7"/>
        <v>9.0368742596874718E-2</v>
      </c>
      <c r="AW26" s="38">
        <f t="shared" si="7"/>
        <v>9.726573128063766E-2</v>
      </c>
      <c r="AX26" s="38">
        <f t="shared" si="7"/>
        <v>0.10155239965655748</v>
      </c>
      <c r="AY26" s="38">
        <f t="shared" si="7"/>
        <v>9.6274343776460616E-2</v>
      </c>
      <c r="AZ26" s="38">
        <f t="shared" si="7"/>
        <v>7.9978743191178411E-2</v>
      </c>
      <c r="BA26" s="38">
        <f t="shared" si="7"/>
        <v>8.2965341897497658E-2</v>
      </c>
      <c r="BB26" s="38">
        <f t="shared" si="7"/>
        <v>7.8074444298303305E-2</v>
      </c>
      <c r="BC26" s="38">
        <f t="shared" si="7"/>
        <v>8.1564482029598304E-2</v>
      </c>
      <c r="BD26" s="38">
        <f t="shared" si="7"/>
        <v>7.7288385826771652E-2</v>
      </c>
      <c r="BE26" s="38">
        <f t="shared" si="7"/>
        <v>7.361526946107784E-2</v>
      </c>
      <c r="BF26" s="38">
        <f t="shared" si="7"/>
        <v>7.508976104989476E-2</v>
      </c>
      <c r="BG26" s="38">
        <f t="shared" si="7"/>
        <v>7.5143953934740881E-2</v>
      </c>
      <c r="BH26" s="38">
        <f t="shared" si="7"/>
        <v>7.384294165410045E-2</v>
      </c>
      <c r="BI26" s="38">
        <f t="shared" si="7"/>
        <v>7.3249409913453967E-2</v>
      </c>
      <c r="BJ26" s="38">
        <f t="shared" si="7"/>
        <v>6.5916880891173951E-2</v>
      </c>
      <c r="BK26" s="38">
        <f t="shared" si="7"/>
        <v>7.0935251798561152E-2</v>
      </c>
      <c r="BL26" s="38">
        <f t="shared" si="7"/>
        <v>6.6224067857292832E-2</v>
      </c>
      <c r="BM26" s="38">
        <f t="shared" si="7"/>
        <v>7.2241900768823586E-2</v>
      </c>
      <c r="BN26" s="38">
        <f t="shared" si="7"/>
        <v>7.11833349509748E-2</v>
      </c>
      <c r="BO26" s="38">
        <f t="shared" si="7"/>
        <v>6.9949994557666331E-2</v>
      </c>
      <c r="BP26" s="38">
        <f t="shared" si="7"/>
        <v>7.3421378199881052E-2</v>
      </c>
      <c r="BQ26" s="38">
        <f t="shared" si="7"/>
        <v>7.3414444208461022E-2</v>
      </c>
      <c r="BR26" s="38">
        <f t="shared" si="7"/>
        <v>7.4086641224762356E-2</v>
      </c>
      <c r="BS26" s="38">
        <f t="shared" si="7"/>
        <v>7.4947785975087541E-2</v>
      </c>
      <c r="BT26" s="38">
        <f t="shared" si="7"/>
        <v>7.6932949335961773E-2</v>
      </c>
      <c r="BU26" s="38">
        <f t="shared" si="7"/>
        <v>7.9273615179870943E-2</v>
      </c>
      <c r="BV26" s="38">
        <f t="shared" si="7"/>
        <v>8.9792522259258031E-2</v>
      </c>
      <c r="BW26" s="38">
        <f t="shared" si="7"/>
        <v>8.4098779297527848E-2</v>
      </c>
      <c r="BX26" s="38">
        <f t="shared" si="7"/>
        <v>8.1080009515502344E-2</v>
      </c>
      <c r="BY26" s="38">
        <f t="shared" si="7"/>
        <v>8.0156181806845805E-2</v>
      </c>
      <c r="BZ26" s="38">
        <f t="shared" si="7"/>
        <v>8.004952376979789E-2</v>
      </c>
      <c r="CA26" s="38">
        <f t="shared" si="7"/>
        <v>8.0054907977229334E-2</v>
      </c>
      <c r="CB26" s="38">
        <f t="shared" si="7"/>
        <v>7.9243163819061449E-2</v>
      </c>
      <c r="CC26" s="38">
        <f t="shared" si="7"/>
        <v>7.6162641644875143E-2</v>
      </c>
      <c r="CD26" s="38">
        <f t="shared" si="7"/>
        <v>8.0941203260826475E-2</v>
      </c>
      <c r="CE26" s="38">
        <f t="shared" si="7"/>
        <v>7.3263277171915026E-2</v>
      </c>
      <c r="CF26" s="38">
        <f>CF40/CF17</f>
        <v>6.48733363258676E-2</v>
      </c>
      <c r="CG26" s="108">
        <v>0.06</v>
      </c>
      <c r="CH26" s="108">
        <v>6.0000000000000005E-2</v>
      </c>
      <c r="CI26" s="108">
        <v>0.06</v>
      </c>
      <c r="CJ26" s="108">
        <v>0.06</v>
      </c>
      <c r="CK26" s="108">
        <v>6.0000000000000005E-2</v>
      </c>
      <c r="CL26" s="108">
        <v>6.0000000000000005E-2</v>
      </c>
      <c r="CM26" s="108">
        <v>6.0000000000000005E-2</v>
      </c>
      <c r="CN26" s="108">
        <v>6.0000000000000005E-2</v>
      </c>
    </row>
    <row r="27" spans="1:92" s="7" customFormat="1" ht="16.25" x14ac:dyDescent="0.7">
      <c r="A27" s="11" t="s">
        <v>169</v>
      </c>
      <c r="B27" s="38">
        <f>B26</f>
        <v>4.6064266953463426E-2</v>
      </c>
      <c r="C27" s="38">
        <f t="shared" ref="C27:BN27" si="8">C26</f>
        <v>4.6064266953463426E-2</v>
      </c>
      <c r="D27" s="38">
        <f t="shared" si="8"/>
        <v>4.6064266953463426E-2</v>
      </c>
      <c r="E27" s="38">
        <f t="shared" si="8"/>
        <v>4.6064266953463426E-2</v>
      </c>
      <c r="F27" s="38">
        <f t="shared" si="8"/>
        <v>4.6064266953463426E-2</v>
      </c>
      <c r="G27" s="38">
        <f t="shared" si="8"/>
        <v>4.6064266953463426E-2</v>
      </c>
      <c r="H27" s="38">
        <f t="shared" si="8"/>
        <v>4.6064266953463426E-2</v>
      </c>
      <c r="I27" s="38">
        <f t="shared" si="8"/>
        <v>4.6064266953463426E-2</v>
      </c>
      <c r="J27" s="38">
        <f t="shared" si="8"/>
        <v>4.6064266953463426E-2</v>
      </c>
      <c r="K27" s="38">
        <f t="shared" si="8"/>
        <v>4.6064266953463426E-2</v>
      </c>
      <c r="L27" s="38">
        <f t="shared" si="8"/>
        <v>4.6064266953463426E-2</v>
      </c>
      <c r="M27" s="38">
        <f t="shared" si="8"/>
        <v>4.6064266953463426E-2</v>
      </c>
      <c r="N27" s="38">
        <f t="shared" si="8"/>
        <v>4.6064266953463426E-2</v>
      </c>
      <c r="O27" s="38">
        <f t="shared" si="8"/>
        <v>4.6064266953463426E-2</v>
      </c>
      <c r="P27" s="38">
        <f t="shared" si="8"/>
        <v>4.6064266953463426E-2</v>
      </c>
      <c r="Q27" s="38">
        <f t="shared" si="8"/>
        <v>4.6064266953463426E-2</v>
      </c>
      <c r="R27" s="38">
        <f t="shared" si="8"/>
        <v>4.6064266953463426E-2</v>
      </c>
      <c r="S27" s="38">
        <f t="shared" si="8"/>
        <v>4.6064266953463426E-2</v>
      </c>
      <c r="T27" s="38">
        <f t="shared" si="8"/>
        <v>4.6064266953463426E-2</v>
      </c>
      <c r="U27" s="38">
        <f t="shared" si="8"/>
        <v>4.6064266953463426E-2</v>
      </c>
      <c r="V27" s="38">
        <f t="shared" si="8"/>
        <v>4.6064266953463426E-2</v>
      </c>
      <c r="W27" s="38">
        <f t="shared" si="8"/>
        <v>4.6064266953463426E-2</v>
      </c>
      <c r="X27" s="38">
        <f t="shared" si="8"/>
        <v>4.6064266953463426E-2</v>
      </c>
      <c r="Y27" s="38">
        <f t="shared" si="8"/>
        <v>4.6064266953463426E-2</v>
      </c>
      <c r="Z27" s="38">
        <f t="shared" si="8"/>
        <v>4.6064266953463426E-2</v>
      </c>
      <c r="AA27" s="38">
        <f t="shared" si="8"/>
        <v>4.6064266953463426E-2</v>
      </c>
      <c r="AB27" s="38">
        <f t="shared" si="8"/>
        <v>4.6064266953463426E-2</v>
      </c>
      <c r="AC27" s="38">
        <f t="shared" si="8"/>
        <v>4.6064266953463426E-2</v>
      </c>
      <c r="AD27" s="38">
        <f t="shared" si="8"/>
        <v>4.6064266953463426E-2</v>
      </c>
      <c r="AE27" s="38">
        <f t="shared" si="8"/>
        <v>4.6064266953463426E-2</v>
      </c>
      <c r="AF27" s="38">
        <f t="shared" si="8"/>
        <v>4.6064266953463426E-2</v>
      </c>
      <c r="AG27" s="38">
        <f t="shared" si="8"/>
        <v>4.6064266953463426E-2</v>
      </c>
      <c r="AH27" s="38">
        <f t="shared" si="8"/>
        <v>4.6064266953463426E-2</v>
      </c>
      <c r="AI27" s="38">
        <f t="shared" si="8"/>
        <v>4.6064266953463426E-2</v>
      </c>
      <c r="AJ27" s="38">
        <f t="shared" si="8"/>
        <v>4.6064266953463426E-2</v>
      </c>
      <c r="AK27" s="38">
        <f t="shared" si="8"/>
        <v>4.6064266953463426E-2</v>
      </c>
      <c r="AL27" s="38">
        <f t="shared" si="8"/>
        <v>4.6064266953463426E-2</v>
      </c>
      <c r="AM27" s="38">
        <f t="shared" si="8"/>
        <v>4.8709219765207694E-2</v>
      </c>
      <c r="AN27" s="38">
        <f t="shared" si="8"/>
        <v>5.3473535420116715E-2</v>
      </c>
      <c r="AO27" s="38">
        <f t="shared" si="8"/>
        <v>5.5255248279399455E-2</v>
      </c>
      <c r="AP27" s="38">
        <f t="shared" si="8"/>
        <v>6.390822548520414E-2</v>
      </c>
      <c r="AQ27" s="38">
        <f t="shared" si="8"/>
        <v>7.117089736455319E-2</v>
      </c>
      <c r="AR27" s="38">
        <f t="shared" si="8"/>
        <v>8.2459315682008899E-2</v>
      </c>
      <c r="AS27" s="38">
        <f t="shared" si="8"/>
        <v>8.239243210815253E-2</v>
      </c>
      <c r="AT27" s="38">
        <f t="shared" si="8"/>
        <v>9.8055094703161566E-2</v>
      </c>
      <c r="AU27" s="38">
        <f t="shared" si="8"/>
        <v>9.1718780976610167E-2</v>
      </c>
      <c r="AV27" s="38">
        <f t="shared" si="8"/>
        <v>9.0368742596874718E-2</v>
      </c>
      <c r="AW27" s="38">
        <f t="shared" si="8"/>
        <v>9.726573128063766E-2</v>
      </c>
      <c r="AX27" s="38">
        <f t="shared" si="8"/>
        <v>0.10155239965655748</v>
      </c>
      <c r="AY27" s="38">
        <f t="shared" si="8"/>
        <v>9.6274343776460616E-2</v>
      </c>
      <c r="AZ27" s="38">
        <f t="shared" si="8"/>
        <v>7.9978743191178411E-2</v>
      </c>
      <c r="BA27" s="38">
        <f t="shared" si="8"/>
        <v>8.2965341897497658E-2</v>
      </c>
      <c r="BB27" s="38">
        <f t="shared" si="8"/>
        <v>7.8074444298303305E-2</v>
      </c>
      <c r="BC27" s="38">
        <f t="shared" si="8"/>
        <v>8.1564482029598304E-2</v>
      </c>
      <c r="BD27" s="38">
        <f t="shared" si="8"/>
        <v>7.7288385826771652E-2</v>
      </c>
      <c r="BE27" s="38">
        <f t="shared" si="8"/>
        <v>7.361526946107784E-2</v>
      </c>
      <c r="BF27" s="38">
        <f t="shared" si="8"/>
        <v>7.508976104989476E-2</v>
      </c>
      <c r="BG27" s="38">
        <f t="shared" si="8"/>
        <v>7.5143953934740881E-2</v>
      </c>
      <c r="BH27" s="38">
        <f t="shared" si="8"/>
        <v>7.384294165410045E-2</v>
      </c>
      <c r="BI27" s="38">
        <f t="shared" si="8"/>
        <v>7.3249409913453967E-2</v>
      </c>
      <c r="BJ27" s="38">
        <f t="shared" si="8"/>
        <v>6.5916880891173951E-2</v>
      </c>
      <c r="BK27" s="38">
        <f t="shared" si="8"/>
        <v>7.0935251798561152E-2</v>
      </c>
      <c r="BL27" s="38">
        <f t="shared" si="8"/>
        <v>6.6224067857292832E-2</v>
      </c>
      <c r="BM27" s="38">
        <f t="shared" si="8"/>
        <v>7.2241900768823586E-2</v>
      </c>
      <c r="BN27" s="38">
        <f t="shared" si="8"/>
        <v>7.11833349509748E-2</v>
      </c>
      <c r="BO27" s="38">
        <f t="shared" ref="BO27:CN27" si="9">BO26</f>
        <v>6.9949994557666331E-2</v>
      </c>
      <c r="BP27" s="38">
        <f t="shared" si="9"/>
        <v>7.3421378199881052E-2</v>
      </c>
      <c r="BQ27" s="38">
        <f t="shared" si="9"/>
        <v>7.3414444208461022E-2</v>
      </c>
      <c r="BR27" s="38">
        <f t="shared" si="9"/>
        <v>7.4086641224762356E-2</v>
      </c>
      <c r="BS27" s="38">
        <f t="shared" si="9"/>
        <v>7.4947785975087541E-2</v>
      </c>
      <c r="BT27" s="38">
        <f t="shared" si="9"/>
        <v>7.6932949335961773E-2</v>
      </c>
      <c r="BU27" s="38">
        <f t="shared" si="9"/>
        <v>7.9273615179870943E-2</v>
      </c>
      <c r="BV27" s="38">
        <f t="shared" si="9"/>
        <v>8.9792522259258031E-2</v>
      </c>
      <c r="BW27" s="38">
        <f t="shared" si="9"/>
        <v>8.4098779297527848E-2</v>
      </c>
      <c r="BX27" s="38">
        <f t="shared" si="9"/>
        <v>8.1080009515502344E-2</v>
      </c>
      <c r="BY27" s="38">
        <f t="shared" si="9"/>
        <v>8.0156181806845805E-2</v>
      </c>
      <c r="BZ27" s="38">
        <f t="shared" si="9"/>
        <v>8.004952376979789E-2</v>
      </c>
      <c r="CA27" s="38">
        <f t="shared" si="9"/>
        <v>8.0054907977229334E-2</v>
      </c>
      <c r="CB27" s="38">
        <f t="shared" si="9"/>
        <v>7.9243163819061449E-2</v>
      </c>
      <c r="CC27" s="38">
        <f t="shared" si="9"/>
        <v>7.6162641644875143E-2</v>
      </c>
      <c r="CD27" s="38">
        <f t="shared" si="9"/>
        <v>8.0941203260826475E-2</v>
      </c>
      <c r="CE27" s="38">
        <f t="shared" si="9"/>
        <v>7.3263277171915026E-2</v>
      </c>
      <c r="CF27" s="38">
        <f t="shared" si="9"/>
        <v>6.48733363258676E-2</v>
      </c>
      <c r="CG27" s="38">
        <f t="shared" si="9"/>
        <v>0.06</v>
      </c>
      <c r="CH27" s="38">
        <f t="shared" si="9"/>
        <v>6.0000000000000005E-2</v>
      </c>
      <c r="CI27" s="38">
        <f t="shared" si="9"/>
        <v>0.06</v>
      </c>
      <c r="CJ27" s="38">
        <f t="shared" si="9"/>
        <v>0.06</v>
      </c>
      <c r="CK27" s="38">
        <f t="shared" si="9"/>
        <v>6.0000000000000005E-2</v>
      </c>
      <c r="CL27" s="38">
        <f t="shared" si="9"/>
        <v>6.0000000000000005E-2</v>
      </c>
      <c r="CM27" s="38">
        <f t="shared" si="9"/>
        <v>6.0000000000000005E-2</v>
      </c>
      <c r="CN27" s="38">
        <f t="shared" si="9"/>
        <v>6.0000000000000005E-2</v>
      </c>
    </row>
    <row r="28" spans="1:92" s="7" customFormat="1" ht="16.25" x14ac:dyDescent="0.7">
      <c r="A28" s="11" t="s">
        <v>170</v>
      </c>
      <c r="B28" s="12">
        <v>0.14313958086200079</v>
      </c>
      <c r="C28" s="12">
        <v>0.14313958086200079</v>
      </c>
      <c r="D28" s="12">
        <v>0.14313958086200079</v>
      </c>
      <c r="E28" s="12">
        <v>0.14313958086200079</v>
      </c>
      <c r="F28" s="12">
        <v>0.14313958086200079</v>
      </c>
      <c r="G28" s="12">
        <v>0.14313958086200079</v>
      </c>
      <c r="H28" s="12">
        <v>0.14313958086200079</v>
      </c>
      <c r="I28" s="12">
        <v>0.14313958086200079</v>
      </c>
      <c r="J28" s="12">
        <v>0.14313958086200079</v>
      </c>
      <c r="K28" s="12">
        <v>0.14313958086200079</v>
      </c>
      <c r="L28" s="12">
        <v>0.14313958086200079</v>
      </c>
      <c r="M28" s="12">
        <v>0.14313958086200079</v>
      </c>
      <c r="N28" s="12">
        <v>0.14313958086200079</v>
      </c>
      <c r="O28" s="12">
        <v>0.14313958086200079</v>
      </c>
      <c r="P28" s="12">
        <v>0.14313958086200079</v>
      </c>
      <c r="Q28" s="12">
        <v>0.14313958086200079</v>
      </c>
      <c r="R28" s="12">
        <v>0.14313958086200079</v>
      </c>
      <c r="S28" s="12">
        <v>0.14313958086200079</v>
      </c>
      <c r="T28" s="12">
        <v>0.14313958086200079</v>
      </c>
      <c r="U28" s="12">
        <v>0.14313958086200079</v>
      </c>
      <c r="V28" s="12">
        <v>0.14313958086200079</v>
      </c>
      <c r="W28" s="12">
        <v>0.14313958086200079</v>
      </c>
      <c r="X28" s="12">
        <v>0.14313958086200079</v>
      </c>
      <c r="Y28" s="12">
        <v>0.14313958086200079</v>
      </c>
      <c r="Z28" s="12">
        <v>0.14313958086200079</v>
      </c>
      <c r="AA28" s="12">
        <v>0.14313958086200079</v>
      </c>
      <c r="AB28" s="12">
        <v>0.14313958086200079</v>
      </c>
      <c r="AC28" s="12">
        <v>0.14313958086200079</v>
      </c>
      <c r="AD28" s="12">
        <v>0.14313958086200079</v>
      </c>
      <c r="AE28" s="12">
        <v>0.14313958086200079</v>
      </c>
      <c r="AF28" s="12">
        <v>0.14313958086200079</v>
      </c>
      <c r="AG28" s="12">
        <v>0.14313958086200079</v>
      </c>
      <c r="AH28" s="12">
        <v>0.14313958086200079</v>
      </c>
      <c r="AI28" s="12">
        <v>0.14313958086200079</v>
      </c>
      <c r="AJ28" s="12">
        <v>0.14313958086200079</v>
      </c>
      <c r="AK28" s="12">
        <v>0.14313958086200079</v>
      </c>
      <c r="AL28" s="12">
        <v>0.14313958086200079</v>
      </c>
      <c r="AM28" s="12">
        <v>0.14313958086200079</v>
      </c>
      <c r="AN28" s="12">
        <v>0.14313958086200079</v>
      </c>
      <c r="AO28" s="12">
        <v>0.14313958086200079</v>
      </c>
      <c r="AP28" s="12">
        <v>0.14313958086200079</v>
      </c>
      <c r="AQ28" s="12">
        <v>0.14313958086200079</v>
      </c>
      <c r="AR28" s="12">
        <v>0.14313958086200079</v>
      </c>
      <c r="AS28" s="12">
        <v>0.14313958086200079</v>
      </c>
      <c r="AT28" s="12">
        <v>0.14313958086200079</v>
      </c>
      <c r="AU28" s="12">
        <v>0.14313958086200079</v>
      </c>
      <c r="AV28" s="12">
        <v>0.14313958086200079</v>
      </c>
      <c r="AW28" s="12">
        <v>0.14313958086200079</v>
      </c>
      <c r="AX28" s="12">
        <v>0.14313958086200079</v>
      </c>
      <c r="AY28" s="12">
        <v>0.14313958086200079</v>
      </c>
      <c r="AZ28" s="12">
        <v>0.14313958086200079</v>
      </c>
      <c r="BA28" s="12">
        <v>0.14313958086200079</v>
      </c>
      <c r="BB28" s="12">
        <v>0.14313958086200079</v>
      </c>
      <c r="BC28" s="12">
        <v>0.14313958086200079</v>
      </c>
      <c r="BD28" s="12">
        <v>0.14313958086200079</v>
      </c>
      <c r="BE28" s="12">
        <v>0.14313958086200079</v>
      </c>
      <c r="BF28" s="12">
        <v>0.14313958086200079</v>
      </c>
      <c r="BG28" s="12">
        <v>0.14313958086200079</v>
      </c>
      <c r="BH28" s="12">
        <v>0.14313958086200079</v>
      </c>
      <c r="BI28" s="12">
        <v>0.14313958086200079</v>
      </c>
      <c r="BJ28" s="12">
        <v>0.14313958086200079</v>
      </c>
      <c r="BK28" s="12">
        <v>0.14313958086200079</v>
      </c>
      <c r="BL28" s="12">
        <v>0.14313958086200079</v>
      </c>
      <c r="BM28" s="12">
        <v>0.14313958086200079</v>
      </c>
      <c r="BN28" s="12">
        <v>0.14313958086200079</v>
      </c>
      <c r="BO28" s="12">
        <v>0.14313958086200079</v>
      </c>
      <c r="BP28" s="12">
        <v>0.14313958086200079</v>
      </c>
      <c r="BQ28" s="12">
        <v>0.14313958086200079</v>
      </c>
      <c r="BR28" s="12">
        <v>0.14313958086200079</v>
      </c>
      <c r="BS28" s="12">
        <v>0.14313958086200079</v>
      </c>
      <c r="BT28" s="12">
        <v>0.14313958086200079</v>
      </c>
      <c r="BU28" s="12">
        <v>0.14313958086200079</v>
      </c>
      <c r="BV28" s="12">
        <v>0.14313958086200079</v>
      </c>
      <c r="BW28" s="12">
        <v>0.14313958086200079</v>
      </c>
      <c r="BX28" s="12">
        <v>0.14313958086200079</v>
      </c>
      <c r="BY28" s="12">
        <v>0.14313958086200079</v>
      </c>
      <c r="BZ28" s="12">
        <v>0.14313958086200079</v>
      </c>
      <c r="CA28" s="12">
        <v>0.14413075780089152</v>
      </c>
      <c r="CB28" s="12">
        <v>0.1409707351891506</v>
      </c>
      <c r="CC28" s="12">
        <v>0.14127144298688193</v>
      </c>
      <c r="CD28" s="12">
        <v>0.14002333722287047</v>
      </c>
      <c r="CE28" s="12">
        <v>0.13177470775770456</v>
      </c>
      <c r="CF28" s="12">
        <v>0.14448200413269227</v>
      </c>
      <c r="CG28" s="12">
        <v>0.14593684155435821</v>
      </c>
      <c r="CH28" s="12">
        <v>0.14919979349509552</v>
      </c>
      <c r="CI28" s="12">
        <v>0.14945289564985323</v>
      </c>
      <c r="CJ28" s="12">
        <v>0.16422287390029325</v>
      </c>
      <c r="CK28" s="12">
        <v>0.16458569807037457</v>
      </c>
      <c r="CL28" s="12">
        <v>0.16982152514872903</v>
      </c>
      <c r="CM28" s="12">
        <v>0.16640665626625065</v>
      </c>
      <c r="CN28" s="12">
        <v>0.16098712350684444</v>
      </c>
    </row>
    <row r="29" spans="1:92" s="7" customFormat="1" ht="14.5" x14ac:dyDescent="0.7">
      <c r="A29" s="7" t="s">
        <v>171</v>
      </c>
      <c r="B29" s="14"/>
      <c r="C29" s="14"/>
      <c r="D29" s="14"/>
      <c r="E29" s="14"/>
      <c r="F29" s="14"/>
    </row>
    <row r="30" spans="1:92" s="7" customFormat="1" ht="14.5" x14ac:dyDescent="0.7">
      <c r="A30" s="7" t="s">
        <v>172</v>
      </c>
      <c r="B30" s="14"/>
      <c r="C30" s="14"/>
      <c r="D30" s="14"/>
      <c r="E30" s="14"/>
      <c r="F30" s="14"/>
    </row>
    <row r="31" spans="1:92" s="7" customFormat="1" ht="14.5" x14ac:dyDescent="0.7">
      <c r="A31" s="109"/>
      <c r="B31" s="40" t="s">
        <v>173</v>
      </c>
      <c r="C31" s="14"/>
      <c r="D31" s="14"/>
      <c r="E31" s="14"/>
      <c r="F31" s="14"/>
    </row>
    <row r="32" spans="1:92" s="7" customFormat="1" ht="14.5" x14ac:dyDescent="0.7">
      <c r="A32" s="110"/>
      <c r="B32" s="40" t="s">
        <v>174</v>
      </c>
      <c r="C32" s="14"/>
      <c r="D32" s="14"/>
      <c r="E32" s="14"/>
      <c r="F32" s="14"/>
    </row>
    <row r="33" spans="1:92" s="7" customFormat="1" ht="14.5" x14ac:dyDescent="0.7">
      <c r="A33" s="111"/>
      <c r="B33" s="40" t="s">
        <v>175</v>
      </c>
      <c r="C33" s="14"/>
      <c r="D33" s="14"/>
      <c r="E33" s="14"/>
      <c r="F33" s="14"/>
    </row>
    <row r="34" spans="1:92" s="7" customFormat="1" ht="14.5" x14ac:dyDescent="0.7">
      <c r="A34" s="18"/>
      <c r="B34" s="40"/>
      <c r="C34" s="14"/>
      <c r="D34" s="14"/>
      <c r="E34" s="14"/>
      <c r="F34" s="14"/>
    </row>
    <row r="35" spans="1:92" s="7" customFormat="1" ht="14.5" x14ac:dyDescent="0.7">
      <c r="A35" s="15" t="s">
        <v>176</v>
      </c>
      <c r="B35" s="14"/>
      <c r="C35" s="14"/>
      <c r="D35" s="14"/>
      <c r="E35" s="14"/>
      <c r="F35" s="14"/>
    </row>
    <row r="36" spans="1:92" s="7" customFormat="1" ht="14.5" x14ac:dyDescent="0.7">
      <c r="A36" s="11" t="s">
        <v>80</v>
      </c>
      <c r="B36" s="112">
        <v>1930</v>
      </c>
      <c r="C36" s="112">
        <v>1931</v>
      </c>
      <c r="D36" s="112">
        <v>1932</v>
      </c>
      <c r="E36" s="112">
        <v>1933</v>
      </c>
      <c r="F36" s="112">
        <v>1934</v>
      </c>
      <c r="G36" s="36">
        <v>1935</v>
      </c>
      <c r="H36" s="36">
        <v>1936</v>
      </c>
      <c r="I36" s="36">
        <v>1937</v>
      </c>
      <c r="J36" s="36">
        <v>1938</v>
      </c>
      <c r="K36" s="36">
        <v>1939</v>
      </c>
      <c r="L36" s="36">
        <v>1940</v>
      </c>
      <c r="M36" s="36">
        <v>1941</v>
      </c>
      <c r="N36" s="36">
        <v>1942</v>
      </c>
      <c r="O36" s="36">
        <v>1943</v>
      </c>
      <c r="P36" s="36">
        <v>1944</v>
      </c>
      <c r="Q36" s="36">
        <v>1945</v>
      </c>
      <c r="R36" s="36">
        <v>1946</v>
      </c>
      <c r="S36" s="36">
        <v>1947</v>
      </c>
      <c r="T36" s="36">
        <v>1948</v>
      </c>
      <c r="U36" s="36">
        <v>1949</v>
      </c>
      <c r="V36" s="36">
        <v>1950</v>
      </c>
      <c r="W36" s="36">
        <v>1951</v>
      </c>
      <c r="X36" s="36">
        <v>1952</v>
      </c>
      <c r="Y36" s="36">
        <v>1953</v>
      </c>
      <c r="Z36" s="36">
        <v>1954</v>
      </c>
      <c r="AA36" s="36">
        <v>1955</v>
      </c>
      <c r="AB36" s="36">
        <v>1956</v>
      </c>
      <c r="AC36" s="36">
        <v>1957</v>
      </c>
      <c r="AD36" s="36">
        <v>1958</v>
      </c>
      <c r="AE36" s="36">
        <v>1959</v>
      </c>
      <c r="AF36" s="36">
        <v>1960</v>
      </c>
      <c r="AG36" s="36">
        <v>1961</v>
      </c>
      <c r="AH36" s="36">
        <v>1962</v>
      </c>
      <c r="AI36" s="36">
        <v>1963</v>
      </c>
      <c r="AJ36" s="36">
        <v>1964</v>
      </c>
      <c r="AK36" s="36">
        <v>1965</v>
      </c>
      <c r="AL36" s="36">
        <v>1966</v>
      </c>
      <c r="AM36" s="36">
        <v>1967</v>
      </c>
      <c r="AN36" s="36">
        <v>1968</v>
      </c>
      <c r="AO36" s="36">
        <v>1969</v>
      </c>
      <c r="AP36" s="36">
        <v>1970</v>
      </c>
      <c r="AQ36" s="36">
        <v>1971</v>
      </c>
      <c r="AR36" s="36">
        <v>1972</v>
      </c>
      <c r="AS36" s="36">
        <v>1973</v>
      </c>
      <c r="AT36" s="36">
        <v>1974</v>
      </c>
      <c r="AU36" s="36">
        <v>1975</v>
      </c>
      <c r="AV36" s="36">
        <v>1976</v>
      </c>
      <c r="AW36" s="36">
        <v>1977</v>
      </c>
      <c r="AX36" s="36">
        <v>1978</v>
      </c>
      <c r="AY36" s="36">
        <v>1979</v>
      </c>
      <c r="AZ36" s="36">
        <v>1980</v>
      </c>
      <c r="BA36" s="36">
        <v>1981</v>
      </c>
      <c r="BB36" s="36">
        <v>1982</v>
      </c>
      <c r="BC36" s="36">
        <v>1983</v>
      </c>
      <c r="BD36" s="36">
        <v>1984</v>
      </c>
      <c r="BE36" s="36">
        <v>1985</v>
      </c>
      <c r="BF36" s="36">
        <v>1986</v>
      </c>
      <c r="BG36" s="36">
        <v>1987</v>
      </c>
      <c r="BH36" s="36">
        <v>1988</v>
      </c>
      <c r="BI36" s="36">
        <v>1989</v>
      </c>
      <c r="BJ36" s="36">
        <v>1990</v>
      </c>
      <c r="BK36" s="36">
        <v>1991</v>
      </c>
      <c r="BL36" s="36">
        <v>1992</v>
      </c>
      <c r="BM36" s="36">
        <v>1993</v>
      </c>
      <c r="BN36" s="36">
        <v>1994</v>
      </c>
      <c r="BO36" s="36">
        <v>1995</v>
      </c>
      <c r="BP36" s="36">
        <v>1996</v>
      </c>
      <c r="BQ36" s="36">
        <v>1997</v>
      </c>
      <c r="BR36" s="36">
        <v>1998</v>
      </c>
      <c r="BS36" s="36">
        <v>1999</v>
      </c>
      <c r="BT36" s="36">
        <v>2000</v>
      </c>
      <c r="BU36" s="36">
        <v>2001</v>
      </c>
      <c r="BV36" s="36">
        <v>2002</v>
      </c>
      <c r="BW36" s="36">
        <v>2003</v>
      </c>
      <c r="BX36" s="36">
        <v>2004</v>
      </c>
      <c r="BY36" s="36">
        <v>2005</v>
      </c>
      <c r="BZ36" s="36">
        <v>2006</v>
      </c>
      <c r="CA36" s="36">
        <v>2007</v>
      </c>
      <c r="CB36" s="36">
        <v>2008</v>
      </c>
      <c r="CC36" s="36">
        <v>2009</v>
      </c>
      <c r="CD36" s="36">
        <v>2010</v>
      </c>
      <c r="CE36" s="36">
        <v>2011</v>
      </c>
      <c r="CF36" s="36">
        <v>2012</v>
      </c>
      <c r="CG36" s="36">
        <v>2013</v>
      </c>
      <c r="CH36" s="36">
        <v>2014</v>
      </c>
      <c r="CI36" s="36">
        <v>2015</v>
      </c>
      <c r="CJ36" s="36">
        <v>2016</v>
      </c>
      <c r="CK36" s="36">
        <v>2017</v>
      </c>
      <c r="CL36" s="36">
        <v>2018</v>
      </c>
      <c r="CM36" s="36">
        <v>2019</v>
      </c>
      <c r="CN36" s="36">
        <v>2020</v>
      </c>
    </row>
    <row r="37" spans="1:92" s="7" customFormat="1" ht="14.5" x14ac:dyDescent="0.7">
      <c r="A37" s="10" t="s">
        <v>177</v>
      </c>
      <c r="B37" s="82"/>
      <c r="C37" s="82"/>
      <c r="D37" s="82"/>
      <c r="E37" s="82"/>
      <c r="F37" s="8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v>15.5</v>
      </c>
      <c r="AM37" s="12">
        <v>16.7</v>
      </c>
      <c r="AN37" s="12">
        <v>18</v>
      </c>
      <c r="AO37" s="12">
        <v>19.100000000000001</v>
      </c>
      <c r="AP37" s="12">
        <v>24</v>
      </c>
      <c r="AQ37" s="12">
        <v>25.2</v>
      </c>
      <c r="AR37" s="12">
        <v>28.8</v>
      </c>
      <c r="AS37" s="12">
        <v>31.4</v>
      </c>
      <c r="AT37" s="12">
        <v>36.700000000000003</v>
      </c>
      <c r="AU37" s="12">
        <v>38.4</v>
      </c>
      <c r="AV37" s="12">
        <v>38.799999999999997</v>
      </c>
      <c r="AW37" s="12">
        <v>44</v>
      </c>
      <c r="AX37" s="12">
        <v>43.8</v>
      </c>
      <c r="AY37" s="12">
        <v>52.2</v>
      </c>
      <c r="AZ37" s="12">
        <v>43.8</v>
      </c>
      <c r="BA37" s="12">
        <v>45.6</v>
      </c>
      <c r="BB37" s="12">
        <v>43.5</v>
      </c>
      <c r="BC37" s="12">
        <v>42.8</v>
      </c>
      <c r="BD37" s="12">
        <v>46.6</v>
      </c>
      <c r="BE37" s="12">
        <v>43.8</v>
      </c>
      <c r="BF37" s="12">
        <v>44.7</v>
      </c>
      <c r="BG37" s="12">
        <v>45.5</v>
      </c>
      <c r="BH37" s="12">
        <v>46.2</v>
      </c>
      <c r="BI37" s="12">
        <v>48.4</v>
      </c>
      <c r="BJ37" s="12">
        <v>44.4</v>
      </c>
      <c r="BK37" s="12">
        <v>46.5</v>
      </c>
      <c r="BL37" s="12">
        <v>43.6</v>
      </c>
      <c r="BM37" s="12">
        <v>43.4</v>
      </c>
      <c r="BN37" s="12">
        <v>49.8</v>
      </c>
      <c r="BO37" s="12">
        <v>49.2</v>
      </c>
      <c r="BP37" s="12">
        <v>53.9</v>
      </c>
      <c r="BQ37" s="12">
        <v>54.7</v>
      </c>
      <c r="BR37" s="12">
        <v>57.2</v>
      </c>
      <c r="BS37" s="12">
        <v>56.9</v>
      </c>
      <c r="BT37" s="12">
        <v>57.1</v>
      </c>
      <c r="BU37" s="12">
        <v>61.8</v>
      </c>
      <c r="BV37" s="12">
        <v>69.400000000000006</v>
      </c>
      <c r="BW37" s="12">
        <v>63.7</v>
      </c>
      <c r="BX37" s="12">
        <v>64.2</v>
      </c>
      <c r="BY37" s="12">
        <v>64.5</v>
      </c>
      <c r="BZ37" s="12">
        <v>65.7</v>
      </c>
      <c r="CA37" s="12">
        <v>65</v>
      </c>
      <c r="CB37" s="12">
        <v>65.7</v>
      </c>
      <c r="CC37" s="12">
        <v>57.2</v>
      </c>
      <c r="CD37" s="12">
        <v>61.4</v>
      </c>
      <c r="CE37" s="12">
        <v>54.3</v>
      </c>
      <c r="CF37" s="12">
        <v>47.3</v>
      </c>
      <c r="CG37" s="36"/>
      <c r="CH37" s="36"/>
      <c r="CI37" s="36"/>
      <c r="CJ37" s="36"/>
      <c r="CK37" s="36"/>
      <c r="CL37" s="36"/>
      <c r="CM37" s="36"/>
      <c r="CN37" s="36"/>
    </row>
    <row r="38" spans="1:92" s="7" customFormat="1" ht="14.5" x14ac:dyDescent="0.7">
      <c r="A38" s="10" t="s">
        <v>178</v>
      </c>
      <c r="B38" s="82"/>
      <c r="C38" s="82"/>
      <c r="D38" s="82"/>
      <c r="E38" s="82"/>
      <c r="F38" s="8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v>7.35</v>
      </c>
      <c r="AM38" s="12">
        <v>8.26</v>
      </c>
      <c r="AN38" s="12">
        <v>6.62</v>
      </c>
      <c r="AO38" s="12">
        <v>6.89</v>
      </c>
      <c r="AP38" s="12">
        <v>8.98</v>
      </c>
      <c r="AQ38" s="12">
        <v>9.16</v>
      </c>
      <c r="AR38" s="12">
        <v>9.7100000000000009</v>
      </c>
      <c r="AS38" s="12">
        <v>9.7100000000000009</v>
      </c>
      <c r="AT38" s="12">
        <v>13</v>
      </c>
      <c r="AU38" s="12">
        <v>11.9</v>
      </c>
      <c r="AV38" s="12">
        <v>13</v>
      </c>
      <c r="AW38" s="12">
        <v>12.8</v>
      </c>
      <c r="AX38" s="12">
        <v>13.3</v>
      </c>
      <c r="AY38" s="12">
        <v>11.3</v>
      </c>
      <c r="AZ38" s="12">
        <v>13.1</v>
      </c>
      <c r="BA38" s="12">
        <v>11.7</v>
      </c>
      <c r="BB38" s="12">
        <v>11.9</v>
      </c>
      <c r="BC38" s="12">
        <v>11.5</v>
      </c>
      <c r="BD38" s="12">
        <v>12.4</v>
      </c>
      <c r="BE38" s="12">
        <v>11.9</v>
      </c>
      <c r="BF38" s="12">
        <v>12.2</v>
      </c>
      <c r="BG38" s="12">
        <v>13.4</v>
      </c>
      <c r="BH38" s="12">
        <v>12.9</v>
      </c>
      <c r="BI38" s="12">
        <v>12.9</v>
      </c>
      <c r="BJ38" s="12">
        <v>12.4</v>
      </c>
      <c r="BK38" s="12">
        <v>12.1</v>
      </c>
      <c r="BL38" s="12">
        <v>12.6</v>
      </c>
      <c r="BM38" s="12">
        <v>12.9</v>
      </c>
      <c r="BN38" s="12">
        <v>13.5</v>
      </c>
      <c r="BO38" s="12">
        <v>13.8</v>
      </c>
      <c r="BP38" s="12">
        <v>14.6</v>
      </c>
      <c r="BQ38" s="12">
        <v>15.4</v>
      </c>
      <c r="BR38" s="12">
        <v>15.2</v>
      </c>
      <c r="BS38" s="12">
        <v>15.3</v>
      </c>
      <c r="BT38" s="12">
        <v>15.4</v>
      </c>
      <c r="BU38" s="12">
        <v>17</v>
      </c>
      <c r="BV38" s="12">
        <v>18</v>
      </c>
      <c r="BW38" s="12">
        <v>16.399999999999999</v>
      </c>
      <c r="BX38" s="12">
        <v>15.6</v>
      </c>
      <c r="BY38" s="12">
        <v>16</v>
      </c>
      <c r="BZ38" s="12">
        <v>16.899999999999999</v>
      </c>
      <c r="CA38" s="12">
        <v>16.399999999999999</v>
      </c>
      <c r="CB38" s="12">
        <v>16.7</v>
      </c>
      <c r="CC38" s="12">
        <v>15.1</v>
      </c>
      <c r="CD38" s="12">
        <v>16.100000000000001</v>
      </c>
      <c r="CE38" s="12">
        <v>15</v>
      </c>
      <c r="CF38" s="12">
        <v>12.8</v>
      </c>
      <c r="CG38" s="36"/>
      <c r="CH38" s="36"/>
      <c r="CI38" s="36"/>
      <c r="CJ38" s="36"/>
      <c r="CK38" s="36"/>
      <c r="CL38" s="36"/>
      <c r="CM38" s="36"/>
      <c r="CN38" s="36"/>
    </row>
    <row r="39" spans="1:92" s="7" customFormat="1" ht="14.5" x14ac:dyDescent="0.7">
      <c r="A39" s="10" t="s">
        <v>179</v>
      </c>
      <c r="B39" s="82"/>
      <c r="C39" s="82"/>
      <c r="D39" s="82"/>
      <c r="E39" s="82"/>
      <c r="F39" s="8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v>0</v>
      </c>
      <c r="AM39" s="12">
        <v>0</v>
      </c>
      <c r="AN39" s="12">
        <v>2.36</v>
      </c>
      <c r="AO39" s="12">
        <v>2.63</v>
      </c>
      <c r="AP39" s="12">
        <v>2.54</v>
      </c>
      <c r="AQ39" s="12">
        <v>4.54</v>
      </c>
      <c r="AR39" s="12">
        <v>3.45</v>
      </c>
      <c r="AS39" s="12">
        <v>3.63</v>
      </c>
      <c r="AT39" s="12">
        <v>4.3499999999999996</v>
      </c>
      <c r="AU39" s="12">
        <v>4.17</v>
      </c>
      <c r="AV39" s="12">
        <v>4.3499999999999996</v>
      </c>
      <c r="AW39" s="12">
        <v>4.72</v>
      </c>
      <c r="AX39" s="12">
        <v>4.6399999999999997</v>
      </c>
      <c r="AY39" s="12">
        <v>4.72</v>
      </c>
      <c r="AZ39" s="12">
        <v>3.3</v>
      </c>
      <c r="BA39" s="12">
        <v>4.7</v>
      </c>
      <c r="BB39" s="12">
        <v>3.96</v>
      </c>
      <c r="BC39" s="12">
        <v>3.57</v>
      </c>
      <c r="BD39" s="12">
        <v>3.82</v>
      </c>
      <c r="BE39" s="12">
        <v>3.31</v>
      </c>
      <c r="BF39" s="12">
        <v>3.75</v>
      </c>
      <c r="BG39" s="12">
        <v>3.74</v>
      </c>
      <c r="BH39" s="12">
        <v>4.5599999999999996</v>
      </c>
      <c r="BI39" s="12">
        <v>3.87</v>
      </c>
      <c r="BJ39" s="12">
        <v>4.74</v>
      </c>
      <c r="BK39" s="12">
        <v>5.49</v>
      </c>
      <c r="BL39" s="12">
        <v>3.73</v>
      </c>
      <c r="BM39" s="12">
        <v>5.66</v>
      </c>
      <c r="BN39" s="12">
        <v>3.44</v>
      </c>
      <c r="BO39" s="12">
        <v>2.5499999999999998</v>
      </c>
      <c r="BP39" s="12">
        <v>2.36</v>
      </c>
      <c r="BQ39" s="12">
        <v>2.4900000000000002</v>
      </c>
      <c r="BR39" s="12">
        <v>2.71</v>
      </c>
      <c r="BS39" s="12">
        <v>2.62</v>
      </c>
      <c r="BT39" s="12">
        <v>2.4300000000000002</v>
      </c>
      <c r="BU39" s="12">
        <v>2.2999999999999998</v>
      </c>
      <c r="BV39" s="12">
        <v>1.74</v>
      </c>
      <c r="BW39" s="12">
        <v>1.67</v>
      </c>
      <c r="BX39" s="12">
        <v>2</v>
      </c>
      <c r="BY39" s="12">
        <v>1.78</v>
      </c>
      <c r="BZ39" s="12">
        <v>1.84</v>
      </c>
      <c r="CA39" s="12">
        <v>1.88</v>
      </c>
      <c r="CB39" s="12">
        <v>1.84</v>
      </c>
      <c r="CC39" s="12">
        <v>1.97</v>
      </c>
      <c r="CD39" s="12">
        <v>2.12</v>
      </c>
      <c r="CE39" s="12">
        <v>1.82</v>
      </c>
      <c r="CF39" s="12">
        <v>1.56</v>
      </c>
      <c r="CG39" s="36"/>
      <c r="CH39" s="36"/>
      <c r="CI39" s="36"/>
      <c r="CJ39" s="36"/>
      <c r="CK39" s="36"/>
      <c r="CL39" s="36"/>
      <c r="CM39" s="36"/>
      <c r="CN39" s="36"/>
    </row>
    <row r="40" spans="1:92" s="7" customFormat="1" ht="14.5" x14ac:dyDescent="0.7">
      <c r="A40" s="10" t="s">
        <v>180</v>
      </c>
      <c r="B40" s="82"/>
      <c r="C40" s="82"/>
      <c r="D40" s="82"/>
      <c r="E40" s="82"/>
      <c r="F40" s="8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f>SUM(AL37:AL39)</f>
        <v>22.85</v>
      </c>
      <c r="AM40" s="12">
        <f t="shared" ref="AM40:CF40" si="10">SUM(AM37:AM39)</f>
        <v>24.96</v>
      </c>
      <c r="AN40" s="12">
        <f t="shared" si="10"/>
        <v>26.98</v>
      </c>
      <c r="AO40" s="12">
        <f t="shared" si="10"/>
        <v>28.62</v>
      </c>
      <c r="AP40" s="12">
        <f t="shared" si="10"/>
        <v>35.520000000000003</v>
      </c>
      <c r="AQ40" s="12">
        <f t="shared" si="10"/>
        <v>38.9</v>
      </c>
      <c r="AR40" s="12">
        <f t="shared" si="10"/>
        <v>41.960000000000008</v>
      </c>
      <c r="AS40" s="12">
        <f t="shared" si="10"/>
        <v>44.74</v>
      </c>
      <c r="AT40" s="12">
        <f t="shared" si="10"/>
        <v>54.050000000000004</v>
      </c>
      <c r="AU40" s="12">
        <f t="shared" si="10"/>
        <v>54.47</v>
      </c>
      <c r="AV40" s="12">
        <f t="shared" si="10"/>
        <v>56.15</v>
      </c>
      <c r="AW40" s="12">
        <f t="shared" si="10"/>
        <v>61.519999999999996</v>
      </c>
      <c r="AX40" s="12">
        <f t="shared" si="10"/>
        <v>61.739999999999995</v>
      </c>
      <c r="AY40" s="12">
        <f t="shared" si="10"/>
        <v>68.22</v>
      </c>
      <c r="AZ40" s="12">
        <f t="shared" si="10"/>
        <v>60.199999999999996</v>
      </c>
      <c r="BA40" s="12">
        <f t="shared" si="10"/>
        <v>62</v>
      </c>
      <c r="BB40" s="12">
        <f t="shared" si="10"/>
        <v>59.36</v>
      </c>
      <c r="BC40" s="12">
        <f t="shared" si="10"/>
        <v>57.87</v>
      </c>
      <c r="BD40" s="12">
        <f t="shared" si="10"/>
        <v>62.82</v>
      </c>
      <c r="BE40" s="12">
        <f t="shared" si="10"/>
        <v>59.01</v>
      </c>
      <c r="BF40" s="12">
        <f t="shared" si="10"/>
        <v>60.650000000000006</v>
      </c>
      <c r="BG40" s="12">
        <f t="shared" si="10"/>
        <v>62.64</v>
      </c>
      <c r="BH40" s="12">
        <f t="shared" si="10"/>
        <v>63.660000000000004</v>
      </c>
      <c r="BI40" s="12">
        <f t="shared" si="10"/>
        <v>65.17</v>
      </c>
      <c r="BJ40" s="12">
        <f t="shared" si="10"/>
        <v>61.54</v>
      </c>
      <c r="BK40" s="12">
        <f t="shared" si="10"/>
        <v>64.09</v>
      </c>
      <c r="BL40" s="12">
        <f t="shared" si="10"/>
        <v>59.93</v>
      </c>
      <c r="BM40" s="12">
        <f t="shared" si="10"/>
        <v>61.959999999999994</v>
      </c>
      <c r="BN40" s="12">
        <f t="shared" si="10"/>
        <v>66.739999999999995</v>
      </c>
      <c r="BO40" s="12">
        <f t="shared" si="10"/>
        <v>65.55</v>
      </c>
      <c r="BP40" s="12">
        <f t="shared" si="10"/>
        <v>70.86</v>
      </c>
      <c r="BQ40" s="12">
        <f t="shared" si="10"/>
        <v>72.59</v>
      </c>
      <c r="BR40" s="12">
        <f t="shared" si="10"/>
        <v>75.11</v>
      </c>
      <c r="BS40" s="12">
        <f t="shared" si="10"/>
        <v>74.820000000000007</v>
      </c>
      <c r="BT40" s="12">
        <f t="shared" si="10"/>
        <v>74.930000000000007</v>
      </c>
      <c r="BU40" s="12">
        <f t="shared" si="10"/>
        <v>81.099999999999994</v>
      </c>
      <c r="BV40" s="12">
        <f t="shared" si="10"/>
        <v>89.14</v>
      </c>
      <c r="BW40" s="12">
        <f t="shared" si="10"/>
        <v>81.77</v>
      </c>
      <c r="BX40" s="12">
        <f t="shared" si="10"/>
        <v>81.8</v>
      </c>
      <c r="BY40" s="12">
        <f t="shared" si="10"/>
        <v>82.28</v>
      </c>
      <c r="BZ40" s="12">
        <f t="shared" si="10"/>
        <v>84.44</v>
      </c>
      <c r="CA40" s="12">
        <f t="shared" si="10"/>
        <v>83.28</v>
      </c>
      <c r="CB40" s="12">
        <f t="shared" si="10"/>
        <v>84.240000000000009</v>
      </c>
      <c r="CC40" s="12">
        <f t="shared" si="10"/>
        <v>74.27</v>
      </c>
      <c r="CD40" s="12">
        <f t="shared" si="10"/>
        <v>79.62</v>
      </c>
      <c r="CE40" s="12">
        <f t="shared" si="10"/>
        <v>71.11999999999999</v>
      </c>
      <c r="CF40" s="12">
        <f t="shared" si="10"/>
        <v>61.66</v>
      </c>
      <c r="CG40" s="12"/>
      <c r="CH40" s="12"/>
      <c r="CI40" s="12"/>
      <c r="CJ40" s="12"/>
      <c r="CK40" s="12"/>
      <c r="CL40" s="12"/>
      <c r="CM40" s="12"/>
      <c r="CN40" s="12"/>
    </row>
    <row r="41" spans="1:92" s="7" customFormat="1" ht="14.5" x14ac:dyDescent="0.7">
      <c r="A41" s="29" t="s">
        <v>181</v>
      </c>
      <c r="B41" s="14"/>
      <c r="C41" s="14"/>
      <c r="D41" s="14"/>
      <c r="E41" s="14"/>
      <c r="F41" s="14"/>
    </row>
    <row r="42" spans="1:92" s="7" customFormat="1" ht="14.5" x14ac:dyDescent="0.7">
      <c r="A42" s="18"/>
      <c r="B42" s="14"/>
      <c r="C42" s="14"/>
      <c r="D42" s="14"/>
      <c r="E42" s="14"/>
      <c r="F42" s="14"/>
    </row>
    <row r="43" spans="1:92" s="7" customFormat="1" ht="14.5" x14ac:dyDescent="0.7">
      <c r="A43" s="18"/>
      <c r="B43" s="14"/>
      <c r="C43" s="14"/>
      <c r="D43" s="14"/>
      <c r="E43" s="14"/>
      <c r="F43" s="14"/>
    </row>
    <row r="44" spans="1:92" s="7" customFormat="1" ht="14.5" x14ac:dyDescent="0.7">
      <c r="A44" s="18"/>
      <c r="B44" s="14"/>
      <c r="C44" s="14"/>
      <c r="D44" s="14"/>
      <c r="E44" s="14"/>
      <c r="F44" s="14"/>
    </row>
    <row r="45" spans="1:92" s="7" customFormat="1" ht="14.5" x14ac:dyDescent="0.7">
      <c r="A45" s="18"/>
      <c r="B45" s="14"/>
      <c r="C45" s="14"/>
      <c r="D45" s="14"/>
      <c r="E45" s="14"/>
      <c r="F45" s="14"/>
    </row>
    <row r="46" spans="1:92" s="7" customFormat="1" ht="14.5" x14ac:dyDescent="0.7">
      <c r="A46" s="18"/>
      <c r="B46" s="14"/>
      <c r="C46" s="14"/>
      <c r="D46" s="14"/>
      <c r="E46" s="14"/>
      <c r="F46" s="14"/>
    </row>
    <row r="47" spans="1:92" s="7" customFormat="1" ht="14.5" x14ac:dyDescent="0.7">
      <c r="A47" s="18"/>
      <c r="B47" s="14"/>
      <c r="C47" s="14"/>
      <c r="D47" s="14"/>
      <c r="E47" s="14"/>
      <c r="F47" s="14"/>
    </row>
    <row r="48" spans="1:92" s="7" customFormat="1" ht="14.5" x14ac:dyDescent="0.7">
      <c r="A48" s="18"/>
      <c r="B48" s="14"/>
      <c r="C48" s="14"/>
      <c r="D48" s="14"/>
      <c r="E48" s="14"/>
      <c r="F48" s="14"/>
    </row>
    <row r="49" spans="1:6" s="7" customFormat="1" ht="14.5" x14ac:dyDescent="0.7">
      <c r="A49" s="18"/>
      <c r="B49" s="14"/>
      <c r="C49" s="14"/>
      <c r="D49" s="14"/>
      <c r="E49" s="14"/>
      <c r="F49" s="14"/>
    </row>
    <row r="50" spans="1:6" s="7" customFormat="1" ht="14.5" x14ac:dyDescent="0.7">
      <c r="A50" s="18"/>
      <c r="B50" s="14"/>
      <c r="C50" s="14"/>
      <c r="D50" s="14"/>
      <c r="E50" s="14"/>
      <c r="F50" s="14"/>
    </row>
    <row r="51" spans="1:6" s="7" customFormat="1" ht="14.5" x14ac:dyDescent="0.7">
      <c r="A51" s="18"/>
      <c r="B51" s="14"/>
      <c r="C51" s="14"/>
      <c r="D51" s="14"/>
      <c r="E51" s="14"/>
      <c r="F51" s="14"/>
    </row>
    <row r="52" spans="1:6" s="7" customFormat="1" ht="14.5" x14ac:dyDescent="0.7">
      <c r="A52" s="18"/>
      <c r="B52" s="14"/>
      <c r="C52" s="14"/>
      <c r="D52" s="14"/>
      <c r="E52" s="14"/>
      <c r="F52" s="14"/>
    </row>
    <row r="53" spans="1:6" s="7" customFormat="1" ht="14.5" x14ac:dyDescent="0.7">
      <c r="A53" s="18"/>
      <c r="B53" s="14"/>
      <c r="C53" s="14"/>
      <c r="D53" s="14"/>
      <c r="E53" s="14"/>
      <c r="F53" s="14"/>
    </row>
    <row r="54" spans="1:6" s="7" customFormat="1" ht="14.5" x14ac:dyDescent="0.7">
      <c r="A54" s="18"/>
      <c r="B54" s="14"/>
      <c r="C54" s="14"/>
      <c r="D54" s="14"/>
      <c r="E54" s="14"/>
      <c r="F54" s="14"/>
    </row>
    <row r="55" spans="1:6" ht="14.5" x14ac:dyDescent="0.7">
      <c r="A55" s="113"/>
      <c r="B55" s="114"/>
      <c r="C55" s="114"/>
      <c r="D55" s="114"/>
      <c r="E55" s="114"/>
      <c r="F55" s="114"/>
    </row>
    <row r="56" spans="1:6" ht="14.5" x14ac:dyDescent="0.7">
      <c r="A56" s="113"/>
      <c r="B56" s="114"/>
      <c r="C56" s="114"/>
      <c r="D56" s="114"/>
      <c r="E56" s="114"/>
      <c r="F56" s="114"/>
    </row>
    <row r="57" spans="1:6" ht="14.5" x14ac:dyDescent="0.7">
      <c r="A57" s="113"/>
      <c r="B57" s="114"/>
      <c r="C57" s="114"/>
      <c r="D57" s="114"/>
      <c r="E57" s="114"/>
      <c r="F57" s="114"/>
    </row>
    <row r="58" spans="1:6" ht="14.5" x14ac:dyDescent="0.7">
      <c r="A58" s="113"/>
      <c r="B58" s="114"/>
      <c r="C58" s="114"/>
      <c r="D58" s="114"/>
      <c r="E58" s="114"/>
      <c r="F58" s="114"/>
    </row>
    <row r="59" spans="1:6" ht="14.5" x14ac:dyDescent="0.7">
      <c r="A59" s="113"/>
      <c r="B59" s="114"/>
      <c r="C59" s="114"/>
      <c r="D59" s="114"/>
      <c r="E59" s="114"/>
      <c r="F59" s="114"/>
    </row>
    <row r="60" spans="1:6" ht="14.5" x14ac:dyDescent="0.7">
      <c r="A60" s="113"/>
      <c r="B60" s="114"/>
      <c r="C60" s="114"/>
      <c r="D60" s="114"/>
      <c r="E60" s="114"/>
      <c r="F60" s="114"/>
    </row>
    <row r="61" spans="1:6" ht="14.5" x14ac:dyDescent="0.7">
      <c r="A61" s="113"/>
      <c r="B61" s="114"/>
      <c r="C61" s="114"/>
      <c r="D61" s="114"/>
      <c r="E61" s="114"/>
      <c r="F61" s="114"/>
    </row>
    <row r="62" spans="1:6" ht="14.5" x14ac:dyDescent="0.7">
      <c r="A62" s="113"/>
      <c r="B62" s="114"/>
      <c r="C62" s="114"/>
      <c r="D62" s="114"/>
      <c r="E62" s="114"/>
      <c r="F62" s="114"/>
    </row>
    <row r="63" spans="1:6" ht="14.5" x14ac:dyDescent="0.7">
      <c r="A63" s="113"/>
      <c r="B63" s="114"/>
      <c r="C63" s="114"/>
      <c r="D63" s="114"/>
      <c r="E63" s="114"/>
      <c r="F63" s="114"/>
    </row>
    <row r="64" spans="1:6" ht="14.5" x14ac:dyDescent="0.7">
      <c r="A64" s="113"/>
      <c r="B64" s="114"/>
      <c r="C64" s="114"/>
      <c r="D64" s="114"/>
      <c r="E64" s="114"/>
      <c r="F64" s="114"/>
    </row>
    <row r="65" spans="1:6" ht="14.5" x14ac:dyDescent="0.7">
      <c r="A65" s="113"/>
      <c r="B65" s="114"/>
      <c r="C65" s="114"/>
      <c r="D65" s="114"/>
      <c r="E65" s="114"/>
      <c r="F65" s="114"/>
    </row>
    <row r="66" spans="1:6" ht="14.5" x14ac:dyDescent="0.7">
      <c r="A66" s="113"/>
      <c r="B66" s="114"/>
      <c r="C66" s="114"/>
      <c r="D66" s="114"/>
      <c r="E66" s="114"/>
      <c r="F66" s="114"/>
    </row>
    <row r="67" spans="1:6" ht="14.5" x14ac:dyDescent="0.7">
      <c r="A67" s="113"/>
      <c r="B67" s="114"/>
      <c r="C67" s="114"/>
      <c r="D67" s="114"/>
      <c r="E67" s="114"/>
      <c r="F67" s="114"/>
    </row>
    <row r="68" spans="1:6" ht="14.5" x14ac:dyDescent="0.7">
      <c r="A68" s="113"/>
      <c r="B68" s="114"/>
      <c r="C68" s="114"/>
      <c r="D68" s="114"/>
      <c r="E68" s="114"/>
      <c r="F68" s="114"/>
    </row>
    <row r="69" spans="1:6" ht="14.5" x14ac:dyDescent="0.7">
      <c r="A69" s="113"/>
      <c r="B69" s="114"/>
      <c r="C69" s="114"/>
      <c r="D69" s="114"/>
      <c r="E69" s="114"/>
      <c r="F69" s="114"/>
    </row>
    <row r="70" spans="1:6" ht="14.5" x14ac:dyDescent="0.7">
      <c r="A70" s="113"/>
      <c r="B70" s="114"/>
      <c r="C70" s="114"/>
      <c r="D70" s="114"/>
      <c r="E70" s="114"/>
      <c r="F70" s="114"/>
    </row>
    <row r="71" spans="1:6" ht="14.5" x14ac:dyDescent="0.7">
      <c r="A71" s="113"/>
      <c r="B71" s="114"/>
      <c r="C71" s="114"/>
      <c r="D71" s="114"/>
      <c r="E71" s="114"/>
      <c r="F71" s="114"/>
    </row>
    <row r="72" spans="1:6" ht="14.5" x14ac:dyDescent="0.7">
      <c r="A72" s="113"/>
      <c r="B72" s="114"/>
      <c r="C72" s="114"/>
      <c r="D72" s="114"/>
      <c r="E72" s="114"/>
      <c r="F72" s="114"/>
    </row>
    <row r="73" spans="1:6" ht="14.5" x14ac:dyDescent="0.7">
      <c r="A73" s="113"/>
      <c r="B73" s="114"/>
      <c r="C73" s="114"/>
      <c r="D73" s="114"/>
      <c r="E73" s="114"/>
      <c r="F73" s="114"/>
    </row>
    <row r="74" spans="1:6" ht="14.5" x14ac:dyDescent="0.7">
      <c r="A74" s="113"/>
      <c r="B74" s="114"/>
      <c r="C74" s="114"/>
      <c r="D74" s="114"/>
      <c r="E74" s="114"/>
      <c r="F74" s="114"/>
    </row>
    <row r="75" spans="1:6" ht="14.5" x14ac:dyDescent="0.7">
      <c r="A75" s="113"/>
      <c r="B75" s="114"/>
      <c r="C75" s="114"/>
      <c r="D75" s="114"/>
      <c r="E75" s="114"/>
      <c r="F75" s="114"/>
    </row>
    <row r="76" spans="1:6" x14ac:dyDescent="0.65">
      <c r="A76" s="31"/>
    </row>
  </sheetData>
  <phoneticPr fontId="7" type="noConversion"/>
  <conditionalFormatting sqref="A1:XFD1048576">
    <cfRule type="cellIs" dxfId="40" priority="1" operator="lessThan">
      <formula>0</formula>
    </cfRule>
  </conditionalFormatting>
  <conditionalFormatting sqref="B5:CN10">
    <cfRule type="cellIs" dxfId="39" priority="2" operator="lessThan">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4E8C-31A4-48FD-A1C3-78E3CB370A5D}">
  <dimension ref="A1:CT54"/>
  <sheetViews>
    <sheetView topLeftCell="A16" workbookViewId="0">
      <pane xSplit="1" topLeftCell="B1" activePane="topRight" state="frozen"/>
      <selection activeCell="B5" sqref="B5:D95"/>
      <selection pane="topRight" activeCell="CH19" sqref="CH19"/>
    </sheetView>
  </sheetViews>
  <sheetFormatPr defaultColWidth="9" defaultRowHeight="14.25" x14ac:dyDescent="0.65"/>
  <cols>
    <col min="1" max="1" width="24.0859375" style="27" customWidth="1"/>
    <col min="2" max="2" width="12.78125" style="27" bestFit="1" customWidth="1"/>
    <col min="3" max="21" width="9" style="27"/>
    <col min="22" max="22" width="19.34765625" style="27" bestFit="1" customWidth="1"/>
    <col min="23" max="85" width="9" style="27"/>
    <col min="86" max="86" width="10" style="27" bestFit="1" customWidth="1"/>
    <col min="87" max="16384" width="9" style="27"/>
  </cols>
  <sheetData>
    <row r="1" spans="1:92" ht="17.75" x14ac:dyDescent="0.75">
      <c r="A1" s="6" t="s">
        <v>182</v>
      </c>
      <c r="B1" s="74"/>
      <c r="C1" s="74"/>
      <c r="D1" s="74"/>
      <c r="E1" s="74"/>
      <c r="F1" s="74"/>
      <c r="G1" s="74"/>
      <c r="H1" s="74"/>
      <c r="I1" s="74"/>
      <c r="J1" s="74"/>
      <c r="K1" s="74"/>
      <c r="L1" s="74"/>
      <c r="M1" s="74"/>
      <c r="N1" s="74"/>
      <c r="O1" s="74"/>
    </row>
    <row r="2" spans="1:92" ht="14.5" x14ac:dyDescent="0.7">
      <c r="A2" s="115"/>
      <c r="B2" s="7"/>
      <c r="C2" s="7"/>
      <c r="D2" s="7"/>
      <c r="E2" s="7"/>
      <c r="F2" s="7"/>
      <c r="G2" s="7"/>
      <c r="H2" s="7"/>
      <c r="I2" s="7"/>
      <c r="J2" s="7"/>
      <c r="K2" s="7"/>
      <c r="L2" s="7"/>
      <c r="M2" s="7"/>
      <c r="N2" s="7"/>
      <c r="O2" s="7"/>
    </row>
    <row r="3" spans="1:92" ht="14.5" x14ac:dyDescent="0.7">
      <c r="A3" s="15" t="s">
        <v>183</v>
      </c>
      <c r="B3" s="14"/>
      <c r="C3" s="37"/>
      <c r="D3" s="14"/>
      <c r="E3" s="14"/>
      <c r="F3" s="14"/>
      <c r="G3" s="7"/>
      <c r="H3" s="7"/>
      <c r="I3" s="7"/>
      <c r="J3" s="7"/>
      <c r="K3" s="7"/>
      <c r="L3" s="7"/>
      <c r="M3" s="7"/>
      <c r="N3" s="7"/>
      <c r="O3" s="7"/>
    </row>
    <row r="4" spans="1:92" s="116" customFormat="1" ht="14.5" x14ac:dyDescent="0.7">
      <c r="A4" s="10" t="s">
        <v>2</v>
      </c>
      <c r="B4" s="112">
        <v>1930</v>
      </c>
      <c r="C4" s="112">
        <v>1931</v>
      </c>
      <c r="D4" s="112">
        <v>1932</v>
      </c>
      <c r="E4" s="112">
        <v>1933</v>
      </c>
      <c r="F4" s="112">
        <v>1934</v>
      </c>
      <c r="G4" s="112">
        <v>1935</v>
      </c>
      <c r="H4" s="112">
        <v>1936</v>
      </c>
      <c r="I4" s="112">
        <v>1937</v>
      </c>
      <c r="J4" s="112">
        <v>1938</v>
      </c>
      <c r="K4" s="112">
        <v>1939</v>
      </c>
      <c r="L4" s="112">
        <v>1940</v>
      </c>
      <c r="M4" s="112">
        <v>1941</v>
      </c>
      <c r="N4" s="112">
        <v>1942</v>
      </c>
      <c r="O4" s="112">
        <v>1943</v>
      </c>
      <c r="P4" s="112">
        <v>1944</v>
      </c>
      <c r="Q4" s="112">
        <v>1945</v>
      </c>
      <c r="R4" s="112">
        <v>1946</v>
      </c>
      <c r="S4" s="112">
        <v>1947</v>
      </c>
      <c r="T4" s="112">
        <v>1948</v>
      </c>
      <c r="U4" s="112">
        <v>1949</v>
      </c>
      <c r="V4" s="112">
        <v>1950</v>
      </c>
      <c r="W4" s="112">
        <v>1951</v>
      </c>
      <c r="X4" s="112">
        <v>1952</v>
      </c>
      <c r="Y4" s="112">
        <v>1953</v>
      </c>
      <c r="Z4" s="112">
        <v>1954</v>
      </c>
      <c r="AA4" s="112">
        <v>1955</v>
      </c>
      <c r="AB4" s="112">
        <v>1956</v>
      </c>
      <c r="AC4" s="112">
        <v>1957</v>
      </c>
      <c r="AD4" s="112">
        <v>1958</v>
      </c>
      <c r="AE4" s="112">
        <v>1959</v>
      </c>
      <c r="AF4" s="112">
        <v>1960</v>
      </c>
      <c r="AG4" s="112">
        <v>1961</v>
      </c>
      <c r="AH4" s="112">
        <v>1962</v>
      </c>
      <c r="AI4" s="112">
        <v>1963</v>
      </c>
      <c r="AJ4" s="112">
        <v>1964</v>
      </c>
      <c r="AK4" s="112">
        <v>1965</v>
      </c>
      <c r="AL4" s="112">
        <v>1966</v>
      </c>
      <c r="AM4" s="112">
        <v>1967</v>
      </c>
      <c r="AN4" s="112">
        <v>1968</v>
      </c>
      <c r="AO4" s="112">
        <v>1969</v>
      </c>
      <c r="AP4" s="112">
        <v>1970</v>
      </c>
      <c r="AQ4" s="112">
        <v>1971</v>
      </c>
      <c r="AR4" s="112">
        <v>1972</v>
      </c>
      <c r="AS4" s="112">
        <v>1973</v>
      </c>
      <c r="AT4" s="112">
        <v>1974</v>
      </c>
      <c r="AU4" s="112">
        <v>1975</v>
      </c>
      <c r="AV4" s="112">
        <v>1976</v>
      </c>
      <c r="AW4" s="112">
        <v>1977</v>
      </c>
      <c r="AX4" s="112">
        <v>1978</v>
      </c>
      <c r="AY4" s="112">
        <v>1979</v>
      </c>
      <c r="AZ4" s="112">
        <v>1980</v>
      </c>
      <c r="BA4" s="112">
        <v>1981</v>
      </c>
      <c r="BB4" s="112">
        <v>1982</v>
      </c>
      <c r="BC4" s="112">
        <v>1983</v>
      </c>
      <c r="BD4" s="112">
        <v>1984</v>
      </c>
      <c r="BE4" s="112">
        <v>1985</v>
      </c>
      <c r="BF4" s="112">
        <v>1986</v>
      </c>
      <c r="BG4" s="112">
        <v>1987</v>
      </c>
      <c r="BH4" s="112">
        <v>1988</v>
      </c>
      <c r="BI4" s="112">
        <v>1989</v>
      </c>
      <c r="BJ4" s="112">
        <v>1990</v>
      </c>
      <c r="BK4" s="112">
        <v>1991</v>
      </c>
      <c r="BL4" s="112">
        <v>1992</v>
      </c>
      <c r="BM4" s="112">
        <v>1993</v>
      </c>
      <c r="BN4" s="112">
        <v>1994</v>
      </c>
      <c r="BO4" s="112">
        <v>1995</v>
      </c>
      <c r="BP4" s="112">
        <v>1996</v>
      </c>
      <c r="BQ4" s="112">
        <v>1997</v>
      </c>
      <c r="BR4" s="112">
        <v>1998</v>
      </c>
      <c r="BS4" s="112">
        <v>1999</v>
      </c>
      <c r="BT4" s="112">
        <v>2000</v>
      </c>
      <c r="BU4" s="112">
        <v>2001</v>
      </c>
      <c r="BV4" s="112">
        <v>2002</v>
      </c>
      <c r="BW4" s="112">
        <v>2003</v>
      </c>
      <c r="BX4" s="112">
        <v>2004</v>
      </c>
      <c r="BY4" s="112">
        <v>2005</v>
      </c>
      <c r="BZ4" s="112">
        <v>2006</v>
      </c>
      <c r="CA4" s="112">
        <v>2007</v>
      </c>
      <c r="CB4" s="112">
        <v>2008</v>
      </c>
      <c r="CC4" s="112">
        <v>2009</v>
      </c>
      <c r="CD4" s="112">
        <v>2010</v>
      </c>
      <c r="CE4" s="112">
        <v>2011</v>
      </c>
      <c r="CF4" s="112">
        <v>2012</v>
      </c>
      <c r="CG4" s="112">
        <v>2013</v>
      </c>
      <c r="CH4" s="112">
        <v>2014</v>
      </c>
      <c r="CI4" s="112">
        <v>2015</v>
      </c>
      <c r="CJ4" s="112">
        <v>2016</v>
      </c>
      <c r="CK4" s="112">
        <v>2017</v>
      </c>
      <c r="CL4" s="112">
        <v>2018</v>
      </c>
      <c r="CM4" s="112">
        <v>2019</v>
      </c>
      <c r="CN4" s="112">
        <v>2020</v>
      </c>
    </row>
    <row r="5" spans="1:92" ht="14.5" x14ac:dyDescent="0.7">
      <c r="A5" s="11" t="s">
        <v>3</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117"/>
      <c r="BG5" s="117"/>
      <c r="BH5" s="117"/>
      <c r="BI5" s="117"/>
      <c r="BJ5" s="117"/>
      <c r="BK5" s="117"/>
      <c r="BL5" s="117"/>
      <c r="BM5" s="82">
        <f>BP21*BM$39</f>
        <v>6.9999999999999999E-4</v>
      </c>
      <c r="BN5" s="82">
        <f t="shared" ref="BN5:CN5" si="0">BN21*BN$39</f>
        <v>0</v>
      </c>
      <c r="BO5" s="82">
        <f t="shared" si="0"/>
        <v>0</v>
      </c>
      <c r="BP5" s="82">
        <f t="shared" si="0"/>
        <v>6.9999999999999999E-4</v>
      </c>
      <c r="BQ5" s="82">
        <f t="shared" si="0"/>
        <v>3.2078930301184926E-3</v>
      </c>
      <c r="BR5" s="82">
        <f t="shared" si="0"/>
        <v>1.470082527526115E-2</v>
      </c>
      <c r="BS5" s="82">
        <f t="shared" si="0"/>
        <v>6.7369535624999977E-2</v>
      </c>
      <c r="BT5" s="82">
        <f t="shared" si="0"/>
        <v>6.6151824374999987E-2</v>
      </c>
      <c r="BU5" s="82">
        <f t="shared" si="0"/>
        <v>6.534001687499999E-2</v>
      </c>
      <c r="BV5" s="82">
        <f t="shared" si="0"/>
        <v>6.3716401874999981E-2</v>
      </c>
      <c r="BW5" s="82">
        <f t="shared" si="0"/>
        <v>7.710937499999998E-2</v>
      </c>
      <c r="BX5" s="82">
        <f t="shared" si="0"/>
        <v>7.6703471249999988E-2</v>
      </c>
      <c r="BY5" s="82">
        <f t="shared" si="0"/>
        <v>7.1833243124999988E-2</v>
      </c>
      <c r="BZ5" s="82">
        <f t="shared" si="0"/>
        <v>6.6557728124999979E-2</v>
      </c>
      <c r="CA5" s="82">
        <f t="shared" si="0"/>
        <v>8.2385506874999986E-2</v>
      </c>
      <c r="CB5" s="82">
        <f t="shared" si="0"/>
        <v>7.426866562499998E-2</v>
      </c>
      <c r="CC5" s="82">
        <f t="shared" si="0"/>
        <v>6.0469973812499973E-2</v>
      </c>
      <c r="CD5" s="82">
        <f t="shared" si="0"/>
        <v>8.3196697499999972E-2</v>
      </c>
      <c r="CE5" s="82">
        <f t="shared" si="0"/>
        <v>8.5632119999999978E-2</v>
      </c>
      <c r="CF5" s="82">
        <f t="shared" si="0"/>
        <v>7.7515278749999972E-2</v>
      </c>
      <c r="CG5" s="82">
        <f t="shared" si="0"/>
        <v>9.415486499999999E-2</v>
      </c>
      <c r="CH5" s="82">
        <f t="shared" si="0"/>
        <v>0.1059248636741255</v>
      </c>
      <c r="CI5" s="82">
        <f t="shared" si="0"/>
        <v>0.11769413029210757</v>
      </c>
      <c r="CJ5" s="82">
        <f t="shared" si="0"/>
        <v>0.12946339691008962</v>
      </c>
      <c r="CK5" s="82">
        <f t="shared" si="0"/>
        <v>0.15300193014605379</v>
      </c>
      <c r="CL5" s="82">
        <f t="shared" si="0"/>
        <v>0.18887048500587011</v>
      </c>
      <c r="CM5" s="82">
        <f t="shared" si="0"/>
        <v>0.23616131187168096</v>
      </c>
      <c r="CN5" s="82">
        <f t="shared" si="0"/>
        <v>0.27159282921386751</v>
      </c>
    </row>
    <row r="6" spans="1:92" ht="14.5" x14ac:dyDescent="0.7">
      <c r="A6" s="11" t="s">
        <v>5</v>
      </c>
      <c r="B6" s="82">
        <f t="shared" ref="B6:AG6" si="1">B22*B$39</f>
        <v>3.2224896573496149E-2</v>
      </c>
      <c r="C6" s="82">
        <f t="shared" si="1"/>
        <v>3.1390671328768889E-2</v>
      </c>
      <c r="D6" s="82">
        <f t="shared" si="1"/>
        <v>3.0962388418534565E-2</v>
      </c>
      <c r="E6" s="82">
        <f t="shared" si="1"/>
        <v>2.9603163258738036E-2</v>
      </c>
      <c r="F6" s="82">
        <f t="shared" si="1"/>
        <v>3.2658057968203417E-2</v>
      </c>
      <c r="G6" s="82">
        <f t="shared" si="1"/>
        <v>3.3256811503970675E-2</v>
      </c>
      <c r="H6" s="82">
        <f t="shared" si="1"/>
        <v>4.2803602889820852E-2</v>
      </c>
      <c r="I6" s="82">
        <f t="shared" si="1"/>
        <v>5.7339235675240352E-2</v>
      </c>
      <c r="J6" s="82">
        <f t="shared" si="1"/>
        <v>7.8140393574335054E-2</v>
      </c>
      <c r="K6" s="82">
        <f t="shared" si="1"/>
        <v>9.0309081561417814E-2</v>
      </c>
      <c r="L6" s="82">
        <f t="shared" si="1"/>
        <v>6.3399934018455464E-2</v>
      </c>
      <c r="M6" s="82">
        <f t="shared" si="1"/>
        <v>4.4963130493005078E-2</v>
      </c>
      <c r="N6" s="82">
        <f t="shared" si="1"/>
        <v>3.306867538613336E-2</v>
      </c>
      <c r="O6" s="82">
        <f t="shared" si="1"/>
        <v>5.4721880248937253E-2</v>
      </c>
      <c r="P6" s="82">
        <f t="shared" si="1"/>
        <v>5.3661187038318153E-2</v>
      </c>
      <c r="Q6" s="82">
        <f t="shared" si="1"/>
        <v>7.3998570744531186E-2</v>
      </c>
      <c r="R6" s="82">
        <f t="shared" si="1"/>
        <v>0.1795961707923488</v>
      </c>
      <c r="S6" s="82">
        <f t="shared" si="1"/>
        <v>0.25216479187552077</v>
      </c>
      <c r="T6" s="82">
        <f t="shared" si="1"/>
        <v>0.32786292785403898</v>
      </c>
      <c r="U6" s="82">
        <f t="shared" si="1"/>
        <v>0.39385445985889872</v>
      </c>
      <c r="V6" s="82">
        <f t="shared" si="1"/>
        <v>0.51373801304205802</v>
      </c>
      <c r="W6" s="82">
        <f t="shared" si="1"/>
        <v>0.61712987654994833</v>
      </c>
      <c r="X6" s="82">
        <f t="shared" si="1"/>
        <v>0.75029794301595332</v>
      </c>
      <c r="Y6" s="82">
        <f t="shared" si="1"/>
        <v>0.87369680896584445</v>
      </c>
      <c r="Z6" s="82">
        <f t="shared" si="1"/>
        <v>1.0314965438797368</v>
      </c>
      <c r="AA6" s="82">
        <f t="shared" si="1"/>
        <v>1.3618006499999995</v>
      </c>
      <c r="AB6" s="82">
        <f t="shared" si="1"/>
        <v>1.4844352219632191</v>
      </c>
      <c r="AC6" s="82">
        <f t="shared" si="1"/>
        <v>1.5739229537149082</v>
      </c>
      <c r="AD6" s="82">
        <f t="shared" si="1"/>
        <v>1.6677203341628373</v>
      </c>
      <c r="AE6" s="82">
        <f t="shared" si="1"/>
        <v>1.7021966378097899</v>
      </c>
      <c r="AF6" s="82">
        <f t="shared" si="1"/>
        <v>1.8910128713338026</v>
      </c>
      <c r="AG6" s="82">
        <f t="shared" si="1"/>
        <v>2.0451301455937223</v>
      </c>
      <c r="AH6" s="82">
        <f t="shared" ref="AH6:BM6" si="2">AH22*AH$39</f>
        <v>2.1604656531429893</v>
      </c>
      <c r="AI6" s="82">
        <f t="shared" si="2"/>
        <v>2.4753882087326713</v>
      </c>
      <c r="AJ6" s="82">
        <f t="shared" si="2"/>
        <v>2.9092487856140208</v>
      </c>
      <c r="AK6" s="82">
        <f t="shared" si="2"/>
        <v>3.3952688025887934</v>
      </c>
      <c r="AL6" s="82">
        <f t="shared" si="2"/>
        <v>3.5355799145616551</v>
      </c>
      <c r="AM6" s="82">
        <f t="shared" si="2"/>
        <v>3.6814560182292349</v>
      </c>
      <c r="AN6" s="82">
        <f t="shared" si="2"/>
        <v>3.861738833216056</v>
      </c>
      <c r="AO6" s="82">
        <f t="shared" si="2"/>
        <v>4.1977890133230886</v>
      </c>
      <c r="AP6" s="82">
        <f t="shared" si="2"/>
        <v>4.6741404997270593</v>
      </c>
      <c r="AQ6" s="82">
        <f t="shared" si="2"/>
        <v>5.5249744785441113</v>
      </c>
      <c r="AR6" s="82">
        <f t="shared" si="2"/>
        <v>6.6558534442845811</v>
      </c>
      <c r="AS6" s="82">
        <f t="shared" si="2"/>
        <v>7.1480955153705024</v>
      </c>
      <c r="AT6" s="82">
        <f t="shared" si="2"/>
        <v>7.6658383618770296</v>
      </c>
      <c r="AU6" s="82">
        <f t="shared" si="2"/>
        <v>8.2821981727221328</v>
      </c>
      <c r="AV6" s="82">
        <f t="shared" si="2"/>
        <v>8.6707146843755076</v>
      </c>
      <c r="AW6" s="82">
        <f t="shared" si="2"/>
        <v>9.0759819699743929</v>
      </c>
      <c r="AX6" s="82">
        <f t="shared" si="2"/>
        <v>9.6973342671562914</v>
      </c>
      <c r="AY6" s="82">
        <f t="shared" si="2"/>
        <v>10.185805124351328</v>
      </c>
      <c r="AZ6" s="82">
        <f t="shared" si="2"/>
        <v>10.696097962600357</v>
      </c>
      <c r="BA6" s="82">
        <f t="shared" si="2"/>
        <v>10.834362887761269</v>
      </c>
      <c r="BB6" s="82">
        <f t="shared" si="2"/>
        <v>10.652580220244541</v>
      </c>
      <c r="BC6" s="82">
        <f t="shared" si="2"/>
        <v>10.399727357483796</v>
      </c>
      <c r="BD6" s="82">
        <f t="shared" si="2"/>
        <v>10.650614704118389</v>
      </c>
      <c r="BE6" s="82">
        <f t="shared" si="2"/>
        <v>10.756449465870386</v>
      </c>
      <c r="BF6" s="82">
        <f t="shared" si="2"/>
        <v>10.34052666154753</v>
      </c>
      <c r="BG6" s="82">
        <f t="shared" si="2"/>
        <v>10.793076616326129</v>
      </c>
      <c r="BH6" s="82">
        <f t="shared" si="2"/>
        <v>10.43609097864833</v>
      </c>
      <c r="BI6" s="82">
        <f t="shared" si="2"/>
        <v>10.727914783633333</v>
      </c>
      <c r="BJ6" s="82">
        <f t="shared" si="2"/>
        <v>10.96857106059055</v>
      </c>
      <c r="BK6" s="82">
        <f t="shared" si="2"/>
        <v>9.8117403143509954</v>
      </c>
      <c r="BL6" s="82">
        <f t="shared" si="2"/>
        <v>9.858213479794216</v>
      </c>
      <c r="BM6" s="82">
        <f t="shared" si="2"/>
        <v>7.6800441354429596</v>
      </c>
      <c r="BN6" s="82">
        <f t="shared" ref="BN6:CN6" si="3">BN22*BN$39</f>
        <v>7.7011475763079984</v>
      </c>
      <c r="BO6" s="82">
        <f t="shared" si="3"/>
        <v>7.4988873847242861</v>
      </c>
      <c r="BP6" s="82">
        <f t="shared" si="3"/>
        <v>8.5561972415879701</v>
      </c>
      <c r="BQ6" s="82">
        <f t="shared" si="3"/>
        <v>8.4878615918203888</v>
      </c>
      <c r="BR6" s="82">
        <f t="shared" si="3"/>
        <v>8.0718168156247714</v>
      </c>
      <c r="BS6" s="82">
        <f t="shared" si="3"/>
        <v>7.6447715384145924</v>
      </c>
      <c r="BT6" s="82">
        <f t="shared" si="3"/>
        <v>7.5065915106075911</v>
      </c>
      <c r="BU6" s="82">
        <f t="shared" si="3"/>
        <v>7.4144714920695893</v>
      </c>
      <c r="BV6" s="82">
        <f t="shared" si="3"/>
        <v>7.2302314549935875</v>
      </c>
      <c r="BW6" s="82">
        <f t="shared" si="3"/>
        <v>8.7500017608283418</v>
      </c>
      <c r="BX6" s="82">
        <f t="shared" si="3"/>
        <v>8.7039417515593414</v>
      </c>
      <c r="BY6" s="82">
        <f t="shared" si="3"/>
        <v>8.1512916403454216</v>
      </c>
      <c r="BZ6" s="82">
        <f t="shared" si="3"/>
        <v>7.5526515198765898</v>
      </c>
      <c r="CA6" s="82">
        <f t="shared" si="3"/>
        <v>9.3487118813112584</v>
      </c>
      <c r="CB6" s="82">
        <f t="shared" si="3"/>
        <v>8.4276516959594243</v>
      </c>
      <c r="CC6" s="82">
        <f t="shared" si="3"/>
        <v>6.8618423808598976</v>
      </c>
      <c r="CD6" s="82">
        <f t="shared" si="3"/>
        <v>9.4407618998351719</v>
      </c>
      <c r="CE6" s="82">
        <f t="shared" si="3"/>
        <v>9.7171219554491763</v>
      </c>
      <c r="CF6" s="82">
        <f t="shared" si="3"/>
        <v>8.7960617700973405</v>
      </c>
      <c r="CG6" s="82">
        <f t="shared" si="3"/>
        <v>10.684242150070009</v>
      </c>
      <c r="CH6" s="82">
        <f t="shared" si="3"/>
        <v>11.403308345745792</v>
      </c>
      <c r="CI6" s="82">
        <f t="shared" si="3"/>
        <v>10.654312765427454</v>
      </c>
      <c r="CJ6" s="82">
        <f t="shared" si="3"/>
        <v>8.5621220653649264</v>
      </c>
      <c r="CK6" s="82">
        <f t="shared" si="3"/>
        <v>10.866138926648739</v>
      </c>
      <c r="CL6" s="82">
        <f t="shared" si="3"/>
        <v>11.310322092409679</v>
      </c>
      <c r="CM6" s="82">
        <f t="shared" si="3"/>
        <v>11.29451660191855</v>
      </c>
      <c r="CN6" s="82">
        <f t="shared" si="3"/>
        <v>13.031762695934646</v>
      </c>
    </row>
    <row r="7" spans="1:92" ht="14.5" x14ac:dyDescent="0.7">
      <c r="A7" s="11" t="s">
        <v>6</v>
      </c>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f t="shared" ref="AX7:BM7" si="4">AX23*AX$39</f>
        <v>1.9413423344747454E-6</v>
      </c>
      <c r="AY7" s="82">
        <f t="shared" si="4"/>
        <v>1.906252373131537E-6</v>
      </c>
      <c r="AZ7" s="82">
        <f t="shared" si="4"/>
        <v>1.8828590655693981E-6</v>
      </c>
      <c r="BA7" s="82">
        <f t="shared" si="4"/>
        <v>1.8360724504451202E-6</v>
      </c>
      <c r="BB7" s="82">
        <f t="shared" si="4"/>
        <v>5.7733765757855181E-5</v>
      </c>
      <c r="BC7" s="82">
        <f t="shared" si="4"/>
        <v>7.1795204677320434E-5</v>
      </c>
      <c r="BD7" s="82">
        <f t="shared" si="4"/>
        <v>8.9281399662675107E-5</v>
      </c>
      <c r="BE7" s="82">
        <f t="shared" si="4"/>
        <v>1.1102647261125995E-4</v>
      </c>
      <c r="BF7" s="82">
        <f t="shared" si="4"/>
        <v>1.9413423344747457E-5</v>
      </c>
      <c r="BG7" s="82">
        <f t="shared" si="4"/>
        <v>2.5237450348171691E-4</v>
      </c>
      <c r="BH7" s="82">
        <f t="shared" si="4"/>
        <v>3.1384197609423564E-4</v>
      </c>
      <c r="BI7" s="82">
        <f t="shared" si="4"/>
        <v>3.9028025652310117E-4</v>
      </c>
      <c r="BJ7" s="82">
        <f t="shared" si="4"/>
        <v>4.853355836186863E-4</v>
      </c>
      <c r="BK7" s="82">
        <f t="shared" si="4"/>
        <v>6.0354226171968378E-4</v>
      </c>
      <c r="BL7" s="82">
        <f t="shared" si="4"/>
        <v>7.5053895485211743E-4</v>
      </c>
      <c r="BM7" s="82">
        <f t="shared" si="4"/>
        <v>9.3333766080516581E-4</v>
      </c>
      <c r="BN7" s="82">
        <f t="shared" ref="BN7:CN7" si="5">BN23*BN$39</f>
        <v>1.1606581956147763E-3</v>
      </c>
      <c r="BO7" s="82">
        <f t="shared" si="5"/>
        <v>1.4433441439463796E-3</v>
      </c>
      <c r="BP7" s="82">
        <f t="shared" si="5"/>
        <v>1.794880116933011E-3</v>
      </c>
      <c r="BQ7" s="82">
        <f t="shared" si="5"/>
        <v>2.2320349915668776E-3</v>
      </c>
      <c r="BR7" s="82">
        <f t="shared" si="5"/>
        <v>2.775661815281499E-3</v>
      </c>
      <c r="BS7" s="82">
        <f t="shared" si="5"/>
        <v>4.8533558361868641E-4</v>
      </c>
      <c r="BT7" s="82">
        <f t="shared" si="5"/>
        <v>4.7656309328288424E-4</v>
      </c>
      <c r="BU7" s="82">
        <f t="shared" si="5"/>
        <v>4.7071476639234949E-4</v>
      </c>
      <c r="BV7" s="82">
        <f t="shared" si="5"/>
        <v>4.5901811261127995E-4</v>
      </c>
      <c r="BW7" s="82">
        <f t="shared" si="5"/>
        <v>5.5550217425292137E-4</v>
      </c>
      <c r="BX7" s="82">
        <f t="shared" si="5"/>
        <v>5.52578010807654E-4</v>
      </c>
      <c r="BY7" s="82">
        <f t="shared" si="5"/>
        <v>5.1749249348183952E-4</v>
      </c>
      <c r="BZ7" s="82">
        <f t="shared" si="5"/>
        <v>4.7948725672815155E-4</v>
      </c>
      <c r="CA7" s="82">
        <f t="shared" si="5"/>
        <v>5.9351185502400322E-4</v>
      </c>
      <c r="CB7" s="82">
        <f t="shared" si="5"/>
        <v>5.3503747415344365E-4</v>
      </c>
      <c r="CC7" s="82">
        <f t="shared" si="5"/>
        <v>4.3563058227175311E-4</v>
      </c>
      <c r="CD7" s="82">
        <f t="shared" si="5"/>
        <v>5.9935573789714387E-4</v>
      </c>
      <c r="CE7" s="82">
        <f t="shared" si="5"/>
        <v>6.1690071856874821E-4</v>
      </c>
      <c r="CF7" s="82">
        <f t="shared" si="5"/>
        <v>5.5842633769818864E-4</v>
      </c>
      <c r="CG7" s="82">
        <f t="shared" si="5"/>
        <v>6.7829926288457516E-4</v>
      </c>
      <c r="CH7" s="82">
        <f t="shared" si="5"/>
        <v>6.7829926288457516E-4</v>
      </c>
      <c r="CI7" s="82">
        <f t="shared" si="5"/>
        <v>6.7829926288457516E-4</v>
      </c>
      <c r="CJ7" s="82">
        <f t="shared" si="5"/>
        <v>6.7829926288457516E-4</v>
      </c>
      <c r="CK7" s="82">
        <f t="shared" si="5"/>
        <v>6.7829926288457516E-4</v>
      </c>
      <c r="CL7" s="82">
        <f t="shared" si="5"/>
        <v>6.7829926288457516E-4</v>
      </c>
      <c r="CM7" s="82">
        <f t="shared" si="5"/>
        <v>6.7829926288457516E-4</v>
      </c>
      <c r="CN7" s="82">
        <f t="shared" si="5"/>
        <v>6.7829926288457516E-4</v>
      </c>
    </row>
    <row r="8" spans="1:92" ht="14.5" x14ac:dyDescent="0.7">
      <c r="A8" s="11" t="s">
        <v>7</v>
      </c>
      <c r="B8" s="82">
        <f t="shared" ref="B8:AW8" si="6">B24*B$39</f>
        <v>3.2224896573496149E-2</v>
      </c>
      <c r="C8" s="82">
        <f t="shared" si="6"/>
        <v>3.1390671328768889E-2</v>
      </c>
      <c r="D8" s="82">
        <f t="shared" si="6"/>
        <v>3.0962388418534565E-2</v>
      </c>
      <c r="E8" s="82">
        <f t="shared" si="6"/>
        <v>2.9603163258738036E-2</v>
      </c>
      <c r="F8" s="82">
        <f t="shared" si="6"/>
        <v>3.2658057968203417E-2</v>
      </c>
      <c r="G8" s="82">
        <f t="shared" si="6"/>
        <v>3.3256811503970675E-2</v>
      </c>
      <c r="H8" s="82">
        <f t="shared" si="6"/>
        <v>4.2803602889820852E-2</v>
      </c>
      <c r="I8" s="82">
        <f t="shared" si="6"/>
        <v>5.7339235675240352E-2</v>
      </c>
      <c r="J8" s="82">
        <f t="shared" si="6"/>
        <v>7.8140393574335054E-2</v>
      </c>
      <c r="K8" s="82">
        <f t="shared" si="6"/>
        <v>9.0309081561417814E-2</v>
      </c>
      <c r="L8" s="82">
        <f t="shared" si="6"/>
        <v>6.3399934018455464E-2</v>
      </c>
      <c r="M8" s="82">
        <f t="shared" si="6"/>
        <v>4.4963130493005078E-2</v>
      </c>
      <c r="N8" s="82">
        <f t="shared" si="6"/>
        <v>3.306867538613336E-2</v>
      </c>
      <c r="O8" s="82">
        <f t="shared" si="6"/>
        <v>5.4721880248937253E-2</v>
      </c>
      <c r="P8" s="82">
        <f t="shared" si="6"/>
        <v>5.3661187038318153E-2</v>
      </c>
      <c r="Q8" s="82">
        <f t="shared" si="6"/>
        <v>7.3998570744531186E-2</v>
      </c>
      <c r="R8" s="82">
        <f t="shared" si="6"/>
        <v>0.1795961707923488</v>
      </c>
      <c r="S8" s="82">
        <f t="shared" si="6"/>
        <v>0.25216479187552077</v>
      </c>
      <c r="T8" s="82">
        <f t="shared" si="6"/>
        <v>0.32786292785403898</v>
      </c>
      <c r="U8" s="82">
        <f t="shared" si="6"/>
        <v>0.39385445985889872</v>
      </c>
      <c r="V8" s="82">
        <f t="shared" si="6"/>
        <v>0.51373801304205802</v>
      </c>
      <c r="W8" s="82">
        <f t="shared" si="6"/>
        <v>0.61712987654994833</v>
      </c>
      <c r="X8" s="82">
        <f t="shared" si="6"/>
        <v>0.75029794301595332</v>
      </c>
      <c r="Y8" s="82">
        <f t="shared" si="6"/>
        <v>0.87369680896584445</v>
      </c>
      <c r="Z8" s="82">
        <f t="shared" si="6"/>
        <v>1.0314965438797368</v>
      </c>
      <c r="AA8" s="82">
        <f t="shared" si="6"/>
        <v>1.3618006499999995</v>
      </c>
      <c r="AB8" s="82">
        <f t="shared" si="6"/>
        <v>1.4844352219632191</v>
      </c>
      <c r="AC8" s="82">
        <f t="shared" si="6"/>
        <v>1.5739229537149082</v>
      </c>
      <c r="AD8" s="82">
        <f t="shared" si="6"/>
        <v>1.6677203341628373</v>
      </c>
      <c r="AE8" s="82">
        <f t="shared" si="6"/>
        <v>1.7021966378097899</v>
      </c>
      <c r="AF8" s="82">
        <f t="shared" si="6"/>
        <v>1.8910128713338026</v>
      </c>
      <c r="AG8" s="82">
        <f t="shared" si="6"/>
        <v>2.0451301455937223</v>
      </c>
      <c r="AH8" s="82">
        <f t="shared" si="6"/>
        <v>2.1604656531429893</v>
      </c>
      <c r="AI8" s="82">
        <f t="shared" si="6"/>
        <v>2.4753882087326713</v>
      </c>
      <c r="AJ8" s="82">
        <f t="shared" si="6"/>
        <v>2.9092487856140208</v>
      </c>
      <c r="AK8" s="82">
        <f t="shared" si="6"/>
        <v>3.3952688025887934</v>
      </c>
      <c r="AL8" s="82">
        <f t="shared" si="6"/>
        <v>3.5355799145616551</v>
      </c>
      <c r="AM8" s="82">
        <f t="shared" si="6"/>
        <v>3.6814560182292349</v>
      </c>
      <c r="AN8" s="82">
        <f t="shared" si="6"/>
        <v>3.861738833216056</v>
      </c>
      <c r="AO8" s="82">
        <f t="shared" si="6"/>
        <v>4.1977890133230886</v>
      </c>
      <c r="AP8" s="82">
        <f t="shared" si="6"/>
        <v>4.6741404997270593</v>
      </c>
      <c r="AQ8" s="82">
        <f t="shared" si="6"/>
        <v>5.5249744785441113</v>
      </c>
      <c r="AR8" s="82">
        <f t="shared" si="6"/>
        <v>6.6558534442845811</v>
      </c>
      <c r="AS8" s="82">
        <f t="shared" si="6"/>
        <v>7.1480955153705024</v>
      </c>
      <c r="AT8" s="82">
        <f t="shared" si="6"/>
        <v>7.6658383618770296</v>
      </c>
      <c r="AU8" s="82">
        <f t="shared" si="6"/>
        <v>8.2821981727221328</v>
      </c>
      <c r="AV8" s="82">
        <f t="shared" si="6"/>
        <v>8.6707146843755076</v>
      </c>
      <c r="AW8" s="82">
        <f t="shared" si="6"/>
        <v>9.0759819699743929</v>
      </c>
      <c r="AX8" s="82">
        <f t="shared" ref="AX8:BM8" si="7">AX24*AX$39</f>
        <v>9.6973362084986263</v>
      </c>
      <c r="AY8" s="82">
        <f t="shared" si="7"/>
        <v>10.1858070306037</v>
      </c>
      <c r="AZ8" s="82">
        <f t="shared" si="7"/>
        <v>10.696099845459422</v>
      </c>
      <c r="BA8" s="82">
        <f t="shared" si="7"/>
        <v>10.834364723833719</v>
      </c>
      <c r="BB8" s="82">
        <f t="shared" si="7"/>
        <v>10.652637954010299</v>
      </c>
      <c r="BC8" s="82">
        <f t="shared" si="7"/>
        <v>10.399799152688473</v>
      </c>
      <c r="BD8" s="82">
        <f t="shared" si="7"/>
        <v>10.650703985518051</v>
      </c>
      <c r="BE8" s="82">
        <f t="shared" si="7"/>
        <v>10.756560492342999</v>
      </c>
      <c r="BF8" s="82">
        <f t="shared" si="7"/>
        <v>10.340546074970876</v>
      </c>
      <c r="BG8" s="82">
        <f t="shared" si="7"/>
        <v>10.793328990829611</v>
      </c>
      <c r="BH8" s="82">
        <f t="shared" si="7"/>
        <v>10.436404820624423</v>
      </c>
      <c r="BI8" s="82">
        <f t="shared" si="7"/>
        <v>10.728305063889854</v>
      </c>
      <c r="BJ8" s="82">
        <f t="shared" si="7"/>
        <v>10.969056396174169</v>
      </c>
      <c r="BK8" s="82">
        <f t="shared" si="7"/>
        <v>9.8123438566127152</v>
      </c>
      <c r="BL8" s="82">
        <f t="shared" si="7"/>
        <v>9.8589640187490684</v>
      </c>
      <c r="BM8" s="82">
        <f t="shared" si="7"/>
        <v>7.6809774731037646</v>
      </c>
      <c r="BN8" s="82">
        <f t="shared" ref="BN8:CN8" si="8">BN24*BN$39</f>
        <v>7.7023082345036125</v>
      </c>
      <c r="BO8" s="82">
        <f t="shared" si="8"/>
        <v>7.5003307288682315</v>
      </c>
      <c r="BP8" s="82">
        <f t="shared" si="8"/>
        <v>8.5586921217049028</v>
      </c>
      <c r="BQ8" s="82">
        <f t="shared" si="8"/>
        <v>8.493301519842074</v>
      </c>
      <c r="BR8" s="82">
        <f t="shared" si="8"/>
        <v>8.0892933027153138</v>
      </c>
      <c r="BS8" s="82">
        <f t="shared" si="8"/>
        <v>7.792982978375</v>
      </c>
      <c r="BT8" s="82">
        <f t="shared" si="8"/>
        <v>7.6521240136249995</v>
      </c>
      <c r="BU8" s="82">
        <f t="shared" si="8"/>
        <v>7.5582180371250001</v>
      </c>
      <c r="BV8" s="82">
        <f t="shared" si="8"/>
        <v>7.3704060841250003</v>
      </c>
      <c r="BW8" s="82">
        <f t="shared" si="8"/>
        <v>8.9196406249999995</v>
      </c>
      <c r="BX8" s="82">
        <f t="shared" si="8"/>
        <v>8.8726876367499994</v>
      </c>
      <c r="BY8" s="82">
        <f t="shared" si="8"/>
        <v>8.3093231348749992</v>
      </c>
      <c r="BZ8" s="82">
        <f t="shared" si="8"/>
        <v>7.6990770018749988</v>
      </c>
      <c r="CA8" s="82">
        <f t="shared" si="8"/>
        <v>9.5299581151249999</v>
      </c>
      <c r="CB8" s="82">
        <f t="shared" si="8"/>
        <v>8.5910410643749984</v>
      </c>
      <c r="CC8" s="82">
        <f t="shared" si="8"/>
        <v>6.9948749423874998</v>
      </c>
      <c r="CD8" s="82">
        <f t="shared" si="8"/>
        <v>9.6237927344999985</v>
      </c>
      <c r="CE8" s="82">
        <f t="shared" si="8"/>
        <v>9.9055106639999977</v>
      </c>
      <c r="CF8" s="82">
        <f t="shared" si="8"/>
        <v>8.9665936132499979</v>
      </c>
      <c r="CG8" s="82">
        <f t="shared" si="8"/>
        <v>10.891380702999999</v>
      </c>
      <c r="CH8" s="82">
        <f t="shared" si="8"/>
        <v>11.509911508682801</v>
      </c>
      <c r="CI8" s="82">
        <f t="shared" si="8"/>
        <v>10.772685194982447</v>
      </c>
      <c r="CJ8" s="82">
        <f t="shared" si="8"/>
        <v>8.6922637615379017</v>
      </c>
      <c r="CK8" s="82">
        <f t="shared" si="8"/>
        <v>11.019819156057677</v>
      </c>
      <c r="CL8" s="82">
        <f t="shared" si="8"/>
        <v>11.499870876678433</v>
      </c>
      <c r="CM8" s="82">
        <f t="shared" si="8"/>
        <v>11.531356213053115</v>
      </c>
      <c r="CN8" s="82">
        <f t="shared" si="8"/>
        <v>13.304033824411396</v>
      </c>
    </row>
    <row r="9" spans="1:92" ht="14.5" x14ac:dyDescent="0.7">
      <c r="A9" s="7" t="s">
        <v>184</v>
      </c>
      <c r="B9" s="7"/>
      <c r="C9" s="7"/>
      <c r="D9" s="7"/>
      <c r="E9" s="7"/>
      <c r="F9" s="7"/>
      <c r="G9" s="7"/>
      <c r="H9" s="7"/>
      <c r="I9" s="7"/>
      <c r="J9" s="7"/>
      <c r="K9" s="7"/>
      <c r="L9" s="7"/>
      <c r="M9" s="7"/>
      <c r="N9" s="7"/>
      <c r="O9" s="7"/>
    </row>
    <row r="10" spans="1:92" ht="14.5" x14ac:dyDescent="0.7">
      <c r="A10" s="9"/>
      <c r="B10" s="7"/>
      <c r="C10" s="7"/>
      <c r="D10" s="7"/>
      <c r="E10" s="7"/>
      <c r="F10" s="7"/>
      <c r="G10" s="7"/>
      <c r="H10" s="7"/>
      <c r="I10" s="7"/>
      <c r="J10" s="7"/>
      <c r="K10" s="7"/>
      <c r="L10" s="7"/>
      <c r="M10" s="7"/>
      <c r="N10" s="7"/>
      <c r="O10" s="7"/>
    </row>
    <row r="11" spans="1:92" ht="14.5" x14ac:dyDescent="0.7">
      <c r="A11" s="15" t="s">
        <v>185</v>
      </c>
      <c r="B11" s="7"/>
      <c r="C11" s="7"/>
      <c r="D11" s="7"/>
      <c r="E11" s="7"/>
      <c r="F11" s="7"/>
      <c r="G11" s="7"/>
      <c r="H11" s="7"/>
      <c r="I11" s="7"/>
      <c r="J11" s="7"/>
      <c r="K11" s="7"/>
      <c r="L11" s="7"/>
      <c r="M11" s="7"/>
      <c r="N11" s="7"/>
      <c r="O11" s="7"/>
    </row>
    <row r="12" spans="1:92" ht="14.5" x14ac:dyDescent="0.7">
      <c r="A12" s="10" t="s">
        <v>262</v>
      </c>
      <c r="B12" s="112">
        <v>1930</v>
      </c>
      <c r="C12" s="112">
        <v>1931</v>
      </c>
      <c r="D12" s="112">
        <v>1932</v>
      </c>
      <c r="E12" s="112">
        <v>1933</v>
      </c>
      <c r="F12" s="112">
        <v>1934</v>
      </c>
      <c r="G12" s="80">
        <v>1935</v>
      </c>
      <c r="H12" s="80">
        <v>1936</v>
      </c>
      <c r="I12" s="80">
        <v>1937</v>
      </c>
      <c r="J12" s="80">
        <v>1938</v>
      </c>
      <c r="K12" s="80">
        <v>1939</v>
      </c>
      <c r="L12" s="80">
        <v>1940</v>
      </c>
      <c r="M12" s="80">
        <v>1941</v>
      </c>
      <c r="N12" s="80">
        <v>1942</v>
      </c>
      <c r="O12" s="80">
        <v>1943</v>
      </c>
      <c r="P12" s="80">
        <v>1944</v>
      </c>
      <c r="Q12" s="80">
        <v>1945</v>
      </c>
      <c r="R12" s="80">
        <v>1946</v>
      </c>
      <c r="S12" s="80">
        <v>1947</v>
      </c>
      <c r="T12" s="80">
        <v>1948</v>
      </c>
      <c r="U12" s="80">
        <v>1949</v>
      </c>
      <c r="V12" s="80">
        <v>1950</v>
      </c>
      <c r="W12" s="80">
        <v>1951</v>
      </c>
      <c r="X12" s="80">
        <v>1952</v>
      </c>
      <c r="Y12" s="80">
        <v>1953</v>
      </c>
      <c r="Z12" s="80">
        <v>1954</v>
      </c>
      <c r="AA12" s="80">
        <v>1955</v>
      </c>
      <c r="AB12" s="80">
        <v>1956</v>
      </c>
      <c r="AC12" s="80">
        <v>1957</v>
      </c>
      <c r="AD12" s="80">
        <v>1958</v>
      </c>
      <c r="AE12" s="80">
        <v>1959</v>
      </c>
      <c r="AF12" s="80">
        <v>1960</v>
      </c>
      <c r="AG12" s="80">
        <v>1961</v>
      </c>
      <c r="AH12" s="80">
        <v>1962</v>
      </c>
      <c r="AI12" s="80">
        <v>1963</v>
      </c>
      <c r="AJ12" s="80">
        <v>1964</v>
      </c>
      <c r="AK12" s="80">
        <v>1965</v>
      </c>
      <c r="AL12" s="80">
        <v>1966</v>
      </c>
      <c r="AM12" s="80">
        <v>1967</v>
      </c>
      <c r="AN12" s="80">
        <v>1968</v>
      </c>
      <c r="AO12" s="80">
        <v>1969</v>
      </c>
      <c r="AP12" s="80">
        <v>1970</v>
      </c>
      <c r="AQ12" s="80">
        <v>1971</v>
      </c>
      <c r="AR12" s="80">
        <v>1972</v>
      </c>
      <c r="AS12" s="80">
        <v>1973</v>
      </c>
      <c r="AT12" s="80">
        <v>1974</v>
      </c>
      <c r="AU12" s="80">
        <v>1975</v>
      </c>
      <c r="AV12" s="80">
        <v>1976</v>
      </c>
      <c r="AW12" s="80">
        <v>1977</v>
      </c>
      <c r="AX12" s="80">
        <v>1978</v>
      </c>
      <c r="AY12" s="80">
        <v>1979</v>
      </c>
      <c r="AZ12" s="80">
        <v>1980</v>
      </c>
      <c r="BA12" s="80">
        <v>1981</v>
      </c>
      <c r="BB12" s="80">
        <v>1982</v>
      </c>
      <c r="BC12" s="80">
        <v>1983</v>
      </c>
      <c r="BD12" s="80">
        <v>1984</v>
      </c>
      <c r="BE12" s="80">
        <v>1985</v>
      </c>
      <c r="BF12" s="80">
        <v>1986</v>
      </c>
      <c r="BG12" s="80">
        <v>1987</v>
      </c>
      <c r="BH12" s="80">
        <v>1988</v>
      </c>
      <c r="BI12" s="80">
        <v>1989</v>
      </c>
      <c r="BJ12" s="80">
        <v>1990</v>
      </c>
      <c r="BK12" s="80">
        <v>1991</v>
      </c>
      <c r="BL12" s="80">
        <v>1992</v>
      </c>
      <c r="BM12" s="80">
        <v>1993</v>
      </c>
      <c r="BN12" s="80">
        <v>1994</v>
      </c>
      <c r="BO12" s="80">
        <v>1995</v>
      </c>
      <c r="BP12" s="80">
        <v>1996</v>
      </c>
      <c r="BQ12" s="80">
        <v>1997</v>
      </c>
      <c r="BR12" s="80">
        <v>1998</v>
      </c>
      <c r="BS12" s="80">
        <v>1999</v>
      </c>
      <c r="BT12" s="80">
        <v>2000</v>
      </c>
      <c r="BU12" s="80">
        <v>2001</v>
      </c>
      <c r="BV12" s="80">
        <v>2002</v>
      </c>
      <c r="BW12" s="80">
        <v>2003</v>
      </c>
      <c r="BX12" s="80">
        <v>2004</v>
      </c>
      <c r="BY12" s="80">
        <v>2005</v>
      </c>
      <c r="BZ12" s="80">
        <v>2006</v>
      </c>
      <c r="CA12" s="80">
        <v>2007</v>
      </c>
      <c r="CB12" s="80">
        <v>2008</v>
      </c>
      <c r="CC12" s="80">
        <v>2009</v>
      </c>
      <c r="CD12" s="80">
        <v>2010</v>
      </c>
      <c r="CE12" s="80">
        <v>2011</v>
      </c>
      <c r="CF12" s="80">
        <v>2012</v>
      </c>
      <c r="CG12" s="80">
        <v>2013</v>
      </c>
      <c r="CH12" s="80">
        <v>2014</v>
      </c>
      <c r="CI12" s="80">
        <v>2015</v>
      </c>
      <c r="CJ12" s="80">
        <v>2016</v>
      </c>
      <c r="CK12" s="80">
        <v>2017</v>
      </c>
      <c r="CL12" s="80">
        <v>2018</v>
      </c>
      <c r="CM12" s="80">
        <v>2019</v>
      </c>
      <c r="CN12" s="80">
        <v>2020</v>
      </c>
    </row>
    <row r="13" spans="1:92" ht="14.5" x14ac:dyDescent="0.7">
      <c r="A13" s="11" t="s">
        <v>3</v>
      </c>
      <c r="B13" s="38">
        <v>1.2600000000000002</v>
      </c>
      <c r="C13" s="38">
        <v>1.0499999999999998</v>
      </c>
      <c r="D13" s="38">
        <v>0.94</v>
      </c>
      <c r="E13" s="38">
        <v>0.52</v>
      </c>
      <c r="F13" s="38">
        <v>1.1599999999999997</v>
      </c>
      <c r="G13" s="38">
        <v>1.36172</v>
      </c>
      <c r="H13" s="38">
        <v>1.3205399999999998</v>
      </c>
      <c r="I13" s="38">
        <v>1.8500000000000005</v>
      </c>
      <c r="J13" s="38">
        <v>2.04</v>
      </c>
      <c r="K13" s="38">
        <v>5.3699999999999992</v>
      </c>
      <c r="L13" s="38">
        <v>5.36</v>
      </c>
      <c r="M13" s="38">
        <v>5.5500000000000007</v>
      </c>
      <c r="N13" s="38">
        <v>5.37</v>
      </c>
      <c r="O13" s="38">
        <v>5.37</v>
      </c>
      <c r="P13" s="38">
        <v>5.5500000000000007</v>
      </c>
      <c r="Q13" s="38">
        <v>8.33</v>
      </c>
      <c r="R13" s="38">
        <v>8.89</v>
      </c>
      <c r="S13" s="38">
        <v>9.07</v>
      </c>
      <c r="T13" s="38">
        <v>9.07</v>
      </c>
      <c r="U13" s="38">
        <v>8.8832599999999999</v>
      </c>
      <c r="V13" s="38">
        <v>8.6294400000000007</v>
      </c>
      <c r="W13" s="38">
        <v>8.7563300000000002</v>
      </c>
      <c r="X13" s="38">
        <v>8.7562999999999995</v>
      </c>
      <c r="Y13" s="38">
        <v>8.7563800000000018</v>
      </c>
      <c r="Z13" s="38">
        <v>8.756359999999999</v>
      </c>
      <c r="AA13" s="38">
        <v>8.5025000000000013</v>
      </c>
      <c r="AB13" s="38">
        <v>10.279200000000001</v>
      </c>
      <c r="AC13" s="38">
        <v>10.786799999999999</v>
      </c>
      <c r="AD13" s="38">
        <v>23.730900000000005</v>
      </c>
      <c r="AE13" s="38">
        <v>23.857800000000001</v>
      </c>
      <c r="AF13" s="38">
        <v>23.096400000000003</v>
      </c>
      <c r="AG13" s="38">
        <v>13.198</v>
      </c>
      <c r="AH13" s="38">
        <v>12.944099999999999</v>
      </c>
      <c r="AI13" s="38">
        <v>12.817299999999999</v>
      </c>
      <c r="AJ13" s="38">
        <v>12.690300000000001</v>
      </c>
      <c r="AK13" s="38">
        <v>12.563499999999998</v>
      </c>
      <c r="AL13" s="38">
        <v>12.817299999999999</v>
      </c>
      <c r="AM13" s="38">
        <v>12.944199999999999</v>
      </c>
      <c r="AN13" s="38">
        <v>13.198</v>
      </c>
      <c r="AO13" s="38">
        <v>13.324799999999996</v>
      </c>
      <c r="AP13" s="38">
        <v>12.690399999999997</v>
      </c>
      <c r="AQ13" s="38">
        <v>8.5025999999999975</v>
      </c>
      <c r="AR13" s="38">
        <v>8.2487999999999992</v>
      </c>
      <c r="AS13" s="38">
        <v>8.8832999999999984</v>
      </c>
      <c r="AT13" s="38">
        <v>8.7563999999999993</v>
      </c>
      <c r="AU13" s="38">
        <v>8.7563000000000031</v>
      </c>
      <c r="AV13" s="38">
        <v>8.629400000000004</v>
      </c>
      <c r="AW13" s="38">
        <v>8.756299999999996</v>
      </c>
      <c r="AX13" s="38">
        <v>8.7563999999999993</v>
      </c>
      <c r="AY13" s="38">
        <v>8.5025999999999939</v>
      </c>
      <c r="AZ13" s="38">
        <v>8.3755999999999986</v>
      </c>
      <c r="BA13" s="38">
        <v>7.9949999999999974</v>
      </c>
      <c r="BB13" s="38">
        <v>7.4872999999999976</v>
      </c>
      <c r="BC13" s="38">
        <v>7.4874000000000009</v>
      </c>
      <c r="BD13" s="38">
        <v>7.741100000000003</v>
      </c>
      <c r="BE13" s="38">
        <v>7.741100000000003</v>
      </c>
      <c r="BF13" s="38">
        <v>7.7410999999999994</v>
      </c>
      <c r="BG13" s="38">
        <v>7.6142000000000003</v>
      </c>
      <c r="BH13" s="38">
        <v>7.9949000000000012</v>
      </c>
      <c r="BI13" s="38">
        <v>7.741100000000003</v>
      </c>
      <c r="BJ13" s="38">
        <v>7.6141999999999967</v>
      </c>
      <c r="BK13" s="38">
        <v>6.7258999999999993</v>
      </c>
      <c r="BL13" s="38">
        <v>6.4720999999999975</v>
      </c>
      <c r="BM13" s="38">
        <v>5.7105999999999995</v>
      </c>
      <c r="BN13" s="38">
        <v>1.776600000000002</v>
      </c>
      <c r="BO13" s="38">
        <v>1.7767000000000017</v>
      </c>
      <c r="BP13" s="38">
        <v>1.7766999999999982</v>
      </c>
      <c r="BQ13" s="38">
        <v>1.3960000000000008</v>
      </c>
      <c r="BR13" s="38">
        <v>1.5229000000000017</v>
      </c>
      <c r="BS13" s="38">
        <v>2.2843000000000018</v>
      </c>
      <c r="BT13" s="38">
        <v>2.4112000000000009</v>
      </c>
      <c r="BU13" s="38">
        <v>2.5380999999999982</v>
      </c>
      <c r="BV13" s="38">
        <v>2.5380000000000003</v>
      </c>
      <c r="BW13" s="38">
        <v>2.7919000000000018</v>
      </c>
      <c r="BX13" s="38">
        <v>3.5533000000000001</v>
      </c>
      <c r="BY13" s="38">
        <v>3.5533000000000001</v>
      </c>
      <c r="BZ13" s="38">
        <v>7.2334999999999994</v>
      </c>
      <c r="CA13" s="38">
        <v>8.6293999999999969</v>
      </c>
      <c r="CB13" s="38">
        <v>8.6294000000000004</v>
      </c>
      <c r="CC13" s="38">
        <v>10.1523</v>
      </c>
      <c r="CD13" s="38">
        <v>12.6904</v>
      </c>
      <c r="CE13" s="38">
        <v>9.6463000000000001</v>
      </c>
      <c r="CF13" s="38">
        <v>11.254</v>
      </c>
      <c r="CG13" s="38">
        <v>12.861700000000001</v>
      </c>
      <c r="CH13" s="38">
        <v>14.4695</v>
      </c>
      <c r="CI13" s="38">
        <v>16.077200000000001</v>
      </c>
      <c r="CJ13" s="38">
        <v>17.684899999999999</v>
      </c>
      <c r="CK13" s="38">
        <v>20.900300000000001</v>
      </c>
      <c r="CL13" s="38">
        <v>25.8</v>
      </c>
      <c r="CM13" s="38">
        <v>32.26</v>
      </c>
      <c r="CN13" s="38">
        <v>37.1</v>
      </c>
    </row>
    <row r="14" spans="1:92" ht="14.5" x14ac:dyDescent="0.7">
      <c r="A14" s="11" t="s">
        <v>5</v>
      </c>
      <c r="B14" s="38">
        <v>2.5537599999999996</v>
      </c>
      <c r="C14" s="38">
        <v>2.25495</v>
      </c>
      <c r="D14" s="38">
        <v>2.01613</v>
      </c>
      <c r="E14" s="38">
        <v>1.7473099999999999</v>
      </c>
      <c r="F14" s="38">
        <v>1.7473099999999999</v>
      </c>
      <c r="G14" s="38">
        <v>1.6129020000000001</v>
      </c>
      <c r="H14" s="38">
        <v>1.8817219999999999</v>
      </c>
      <c r="I14" s="38">
        <v>2.2849399999999997</v>
      </c>
      <c r="J14" s="38">
        <v>2.8225800000000003</v>
      </c>
      <c r="K14" s="38">
        <v>2.9569900000000002</v>
      </c>
      <c r="L14" s="38">
        <v>1.8817199999999998</v>
      </c>
      <c r="M14" s="38">
        <v>1.2096800000000001</v>
      </c>
      <c r="N14" s="38">
        <v>0.80645199999999995</v>
      </c>
      <c r="O14" s="38">
        <v>1.2096800000000001</v>
      </c>
      <c r="P14" s="38">
        <v>1.0752699999999999</v>
      </c>
      <c r="Q14" s="38">
        <v>1.34409</v>
      </c>
      <c r="R14" s="38">
        <v>2.9569899999999998</v>
      </c>
      <c r="S14" s="38">
        <v>3.7634400000000001</v>
      </c>
      <c r="T14" s="38">
        <v>4.4354800000000001</v>
      </c>
      <c r="U14" s="38">
        <v>4.8298299999999994</v>
      </c>
      <c r="V14" s="38">
        <v>5.7106499999999993</v>
      </c>
      <c r="W14" s="38">
        <v>6.2182500000000012</v>
      </c>
      <c r="X14" s="38">
        <v>6.8528799999999999</v>
      </c>
      <c r="Y14" s="38">
        <v>7.2334899999999971</v>
      </c>
      <c r="Z14" s="38">
        <v>7.7411000000000021</v>
      </c>
      <c r="AA14" s="38">
        <v>9.2639499999999977</v>
      </c>
      <c r="AB14" s="38">
        <v>9.7715300000000003</v>
      </c>
      <c r="AC14" s="38">
        <v>10.025440000000001</v>
      </c>
      <c r="AD14" s="38">
        <v>10.279259999999997</v>
      </c>
      <c r="AE14" s="38">
        <v>10.152359999999998</v>
      </c>
      <c r="AF14" s="38">
        <v>10.913660000000002</v>
      </c>
      <c r="AG14" s="38">
        <v>11.4213</v>
      </c>
      <c r="AH14" s="38">
        <v>11.675099999999999</v>
      </c>
      <c r="AI14" s="38">
        <v>12.9442</v>
      </c>
      <c r="AJ14" s="38">
        <v>14.720799999999999</v>
      </c>
      <c r="AK14" s="38">
        <v>16.624300000000005</v>
      </c>
      <c r="AL14" s="38">
        <v>16.751299999999997</v>
      </c>
      <c r="AM14" s="38">
        <v>16.878200000000003</v>
      </c>
      <c r="AN14" s="38">
        <v>17.132000000000001</v>
      </c>
      <c r="AO14" s="38">
        <v>18.020400000000002</v>
      </c>
      <c r="AP14" s="38">
        <v>19.416200000000003</v>
      </c>
      <c r="AQ14" s="38">
        <v>22.208099999999998</v>
      </c>
      <c r="AR14" s="38">
        <v>25.888300000000005</v>
      </c>
      <c r="AS14" s="38">
        <v>26.903500000000001</v>
      </c>
      <c r="AT14" s="38">
        <v>27.918800000000005</v>
      </c>
      <c r="AU14" s="38">
        <v>29.187799999999996</v>
      </c>
      <c r="AV14" s="38">
        <v>29.568499999999997</v>
      </c>
      <c r="AW14" s="38">
        <v>29.949300000000001</v>
      </c>
      <c r="AX14" s="38">
        <v>30.964499999999997</v>
      </c>
      <c r="AY14" s="38">
        <v>31.472100000000005</v>
      </c>
      <c r="AZ14" s="38">
        <v>31.979700000000001</v>
      </c>
      <c r="BA14" s="38">
        <v>31.345200000000002</v>
      </c>
      <c r="BB14" s="38">
        <v>29.822300000000002</v>
      </c>
      <c r="BC14" s="38">
        <v>28.172599999999996</v>
      </c>
      <c r="BD14" s="38">
        <v>27.918900000000001</v>
      </c>
      <c r="BE14" s="38">
        <v>27.284199999999995</v>
      </c>
      <c r="BF14" s="38">
        <v>25.380700000000004</v>
      </c>
      <c r="BG14" s="38">
        <v>25.634500000000003</v>
      </c>
      <c r="BH14" s="38">
        <v>23.984800000000003</v>
      </c>
      <c r="BI14" s="38">
        <v>23.857899999999997</v>
      </c>
      <c r="BJ14" s="38">
        <v>23.603999999999999</v>
      </c>
      <c r="BK14" s="38">
        <v>20.4315</v>
      </c>
      <c r="BL14" s="38">
        <v>19.8642</v>
      </c>
      <c r="BM14" s="38">
        <v>14.974600000000001</v>
      </c>
      <c r="BN14" s="38">
        <v>14.53</v>
      </c>
      <c r="BO14" s="38">
        <v>13.690699999999998</v>
      </c>
      <c r="BP14" s="38">
        <v>15.1157</v>
      </c>
      <c r="BQ14" s="38">
        <v>14.509899999999998</v>
      </c>
      <c r="BR14" s="38">
        <v>13.352299999999998</v>
      </c>
      <c r="BS14" s="38">
        <v>11.0677</v>
      </c>
      <c r="BT14" s="38">
        <v>12.107700000000001</v>
      </c>
      <c r="BU14" s="38">
        <v>12.345599999999999</v>
      </c>
      <c r="BV14" s="38">
        <v>13.0345</v>
      </c>
      <c r="BW14" s="38">
        <v>15.526499999999999</v>
      </c>
      <c r="BX14" s="38">
        <v>13.993</v>
      </c>
      <c r="BY14" s="38">
        <v>14.717900000000002</v>
      </c>
      <c r="BZ14" s="38">
        <v>14.602600000000001</v>
      </c>
      <c r="CA14" s="38">
        <v>17.051600000000001</v>
      </c>
      <c r="CB14" s="38">
        <v>16.624600000000001</v>
      </c>
      <c r="CC14" s="38">
        <v>15.700399999999998</v>
      </c>
      <c r="CD14" s="38">
        <v>17.933</v>
      </c>
      <c r="CE14" s="38">
        <v>18.734000000000002</v>
      </c>
      <c r="CF14" s="38">
        <v>18.795999999999999</v>
      </c>
      <c r="CG14" s="38">
        <v>20.510999999999999</v>
      </c>
      <c r="CH14" s="38">
        <v>20.995000000000001</v>
      </c>
      <c r="CI14" s="38">
        <v>19.616</v>
      </c>
      <c r="CJ14" s="38">
        <v>15.763999999999999</v>
      </c>
      <c r="CK14" s="38">
        <v>20.006</v>
      </c>
      <c r="CL14" s="38">
        <v>20.823800000000002</v>
      </c>
      <c r="CM14" s="38">
        <v>20.794699999999999</v>
      </c>
      <c r="CN14" s="38">
        <v>23.993200000000002</v>
      </c>
    </row>
    <row r="15" spans="1:92" ht="14.5" x14ac:dyDescent="0.7">
      <c r="A15" s="11" t="s">
        <v>6</v>
      </c>
      <c r="B15" s="38">
        <f>B16-B13-B14</f>
        <v>3.6240000000000272E-2</v>
      </c>
      <c r="C15" s="38">
        <f t="shared" ref="C15:F15" si="9">C16-C13-C14</f>
        <v>0.22504999999999997</v>
      </c>
      <c r="D15" s="38">
        <f t="shared" si="9"/>
        <v>0.46387</v>
      </c>
      <c r="E15" s="38">
        <f t="shared" si="9"/>
        <v>0.94269000000000003</v>
      </c>
      <c r="F15" s="38">
        <f t="shared" si="9"/>
        <v>0.62269000000000019</v>
      </c>
      <c r="G15" s="38">
        <f>G16-G13-G14</f>
        <v>0.75709800000000005</v>
      </c>
      <c r="H15" s="38">
        <f t="shared" ref="H15" si="10">H16-H13-H14</f>
        <v>0.79827800000000027</v>
      </c>
      <c r="I15" s="38">
        <f>I16-I13-I14</f>
        <v>0.26881999999999984</v>
      </c>
      <c r="J15" s="38">
        <f>J16-J13-J14</f>
        <v>0.26881999999999984</v>
      </c>
      <c r="K15" s="38">
        <f t="shared" ref="K15:BV15" si="11">K16-K13-K14</f>
        <v>0.40322999999999976</v>
      </c>
      <c r="L15" s="38">
        <f t="shared" si="11"/>
        <v>0.26881999999999961</v>
      </c>
      <c r="M15" s="38">
        <f t="shared" si="11"/>
        <v>0.26881000000000066</v>
      </c>
      <c r="N15" s="38">
        <f t="shared" si="11"/>
        <v>0.13440799999999986</v>
      </c>
      <c r="O15" s="38">
        <f t="shared" si="11"/>
        <v>0</v>
      </c>
      <c r="P15" s="38">
        <f t="shared" si="11"/>
        <v>0</v>
      </c>
      <c r="Q15" s="38">
        <f t="shared" si="11"/>
        <v>0</v>
      </c>
      <c r="R15" s="38">
        <f t="shared" si="11"/>
        <v>0</v>
      </c>
      <c r="S15" s="38">
        <f t="shared" si="11"/>
        <v>0.13440999999999814</v>
      </c>
      <c r="T15" s="38">
        <f t="shared" si="11"/>
        <v>0.26881999999999984</v>
      </c>
      <c r="U15" s="38">
        <f t="shared" si="11"/>
        <v>0.38071000000000055</v>
      </c>
      <c r="V15" s="38">
        <f t="shared" si="11"/>
        <v>0.38071000000000055</v>
      </c>
      <c r="W15" s="38">
        <f t="shared" si="11"/>
        <v>0.50761999999999929</v>
      </c>
      <c r="X15" s="38">
        <f t="shared" si="11"/>
        <v>0.63451999999999753</v>
      </c>
      <c r="Y15" s="38">
        <f t="shared" si="11"/>
        <v>1.0152299999999999</v>
      </c>
      <c r="Z15" s="38">
        <f t="shared" si="11"/>
        <v>1.2690399999999995</v>
      </c>
      <c r="AA15" s="38">
        <f t="shared" si="11"/>
        <v>1.6497500000000009</v>
      </c>
      <c r="AB15" s="38">
        <f t="shared" si="11"/>
        <v>2.2842699999999994</v>
      </c>
      <c r="AC15" s="38">
        <f t="shared" si="11"/>
        <v>2.4111600000000042</v>
      </c>
      <c r="AD15" s="38">
        <f t="shared" si="11"/>
        <v>2.6649399999999979</v>
      </c>
      <c r="AE15" s="38">
        <f t="shared" si="11"/>
        <v>2.9187399999999997</v>
      </c>
      <c r="AF15" s="38">
        <f t="shared" si="11"/>
        <v>3.4264399999999977</v>
      </c>
      <c r="AG15" s="38">
        <f t="shared" si="11"/>
        <v>3.2995000000000037</v>
      </c>
      <c r="AH15" s="38">
        <f t="shared" si="11"/>
        <v>5.0762000000000018</v>
      </c>
      <c r="AI15" s="38">
        <f t="shared" si="11"/>
        <v>5.4567999999999994</v>
      </c>
      <c r="AJ15" s="38">
        <f t="shared" si="11"/>
        <v>5.710700000000001</v>
      </c>
      <c r="AK15" s="38">
        <f t="shared" si="11"/>
        <v>5.5837999999999965</v>
      </c>
      <c r="AL15" s="38">
        <f t="shared" si="11"/>
        <v>5.5837000000000003</v>
      </c>
      <c r="AM15" s="38">
        <f t="shared" si="11"/>
        <v>5.5837000000000003</v>
      </c>
      <c r="AN15" s="38">
        <f t="shared" si="11"/>
        <v>5.9644000000000013</v>
      </c>
      <c r="AO15" s="38">
        <f t="shared" si="11"/>
        <v>6.2182999999999993</v>
      </c>
      <c r="AP15" s="38">
        <f t="shared" si="11"/>
        <v>6.2182999999999993</v>
      </c>
      <c r="AQ15" s="38">
        <f t="shared" si="11"/>
        <v>5.4568000000000012</v>
      </c>
      <c r="AR15" s="38">
        <f t="shared" si="11"/>
        <v>5.8374999999999986</v>
      </c>
      <c r="AS15" s="38">
        <f t="shared" si="11"/>
        <v>5.964500000000001</v>
      </c>
      <c r="AT15" s="38">
        <f t="shared" si="11"/>
        <v>5.9643999999999977</v>
      </c>
      <c r="AU15" s="38">
        <f t="shared" si="11"/>
        <v>5.964500000000001</v>
      </c>
      <c r="AV15" s="38">
        <f t="shared" si="11"/>
        <v>6.0913999999999966</v>
      </c>
      <c r="AW15" s="38">
        <f t="shared" si="11"/>
        <v>5.964500000000001</v>
      </c>
      <c r="AX15" s="38">
        <f t="shared" si="11"/>
        <v>5.9644000000000013</v>
      </c>
      <c r="AY15" s="38">
        <f t="shared" si="11"/>
        <v>6.3451000000000022</v>
      </c>
      <c r="AZ15" s="38">
        <f t="shared" si="11"/>
        <v>6.5990000000000038</v>
      </c>
      <c r="BA15" s="38">
        <f t="shared" si="11"/>
        <v>6.5988999999999969</v>
      </c>
      <c r="BB15" s="38">
        <f t="shared" si="11"/>
        <v>6.8528000000000056</v>
      </c>
      <c r="BC15" s="38">
        <f t="shared" si="11"/>
        <v>6.3451000000000022</v>
      </c>
      <c r="BD15" s="38">
        <f t="shared" si="11"/>
        <v>5.8374999999999986</v>
      </c>
      <c r="BE15" s="38">
        <f t="shared" si="11"/>
        <v>5.5838000000000001</v>
      </c>
      <c r="BF15" s="38">
        <f t="shared" si="11"/>
        <v>5.8375999999999983</v>
      </c>
      <c r="BG15" s="38">
        <f t="shared" si="11"/>
        <v>5.583799999999993</v>
      </c>
      <c r="BH15" s="38">
        <f t="shared" si="11"/>
        <v>5.3298999999999985</v>
      </c>
      <c r="BI15" s="38">
        <f t="shared" si="11"/>
        <v>5.3298999999999985</v>
      </c>
      <c r="BJ15" s="38">
        <f t="shared" si="11"/>
        <v>4.8224000000000018</v>
      </c>
      <c r="BK15" s="38">
        <f t="shared" si="11"/>
        <v>4.9492000000000012</v>
      </c>
      <c r="BL15" s="38">
        <f t="shared" si="11"/>
        <v>5.2031000000000027</v>
      </c>
      <c r="BM15" s="38">
        <f t="shared" si="11"/>
        <v>5.4568999999999992</v>
      </c>
      <c r="BN15" s="38">
        <f t="shared" si="11"/>
        <v>5.33</v>
      </c>
      <c r="BO15" s="38">
        <f t="shared" si="11"/>
        <v>4.5684999999999985</v>
      </c>
      <c r="BP15" s="38">
        <f t="shared" si="11"/>
        <v>3.9340000000000011</v>
      </c>
      <c r="BQ15" s="38">
        <f t="shared" si="11"/>
        <v>4.0609000000000002</v>
      </c>
      <c r="BR15" s="38">
        <f t="shared" si="11"/>
        <v>2.5380000000000003</v>
      </c>
      <c r="BS15" s="38">
        <f t="shared" si="11"/>
        <v>2.2842999999999982</v>
      </c>
      <c r="BT15" s="38">
        <f t="shared" si="11"/>
        <v>2.2843000000000018</v>
      </c>
      <c r="BU15" s="38">
        <f t="shared" si="11"/>
        <v>2.1572999999999993</v>
      </c>
      <c r="BV15" s="38">
        <f t="shared" si="11"/>
        <v>2.1574000000000009</v>
      </c>
      <c r="BW15" s="38">
        <f t="shared" ref="BW15:CN15" si="12">BW16-BW13-BW14</f>
        <v>2.1573999999999991</v>
      </c>
      <c r="BX15" s="38">
        <f t="shared" si="12"/>
        <v>2.2842000000000002</v>
      </c>
      <c r="BY15" s="38">
        <f t="shared" si="12"/>
        <v>2.2842999999999964</v>
      </c>
      <c r="BZ15" s="38">
        <f t="shared" si="12"/>
        <v>2.2842000000000002</v>
      </c>
      <c r="CA15" s="38">
        <f t="shared" si="12"/>
        <v>2.1574000000000026</v>
      </c>
      <c r="CB15" s="38">
        <f t="shared" si="12"/>
        <v>2.4111999999999973</v>
      </c>
      <c r="CC15" s="38">
        <f t="shared" si="12"/>
        <v>2.1572999999999993</v>
      </c>
      <c r="CD15" s="38">
        <f t="shared" si="12"/>
        <v>2.1572999999999958</v>
      </c>
      <c r="CE15" s="38">
        <f t="shared" si="12"/>
        <v>3.2153999999999989</v>
      </c>
      <c r="CF15" s="38">
        <f t="shared" si="12"/>
        <v>4.8230999999999966</v>
      </c>
      <c r="CG15" s="38">
        <f t="shared" si="12"/>
        <v>3.215400000000006</v>
      </c>
      <c r="CH15" s="38">
        <f t="shared" si="12"/>
        <v>3.2154000000000025</v>
      </c>
      <c r="CI15" s="38">
        <f t="shared" si="12"/>
        <v>3.215400000000006</v>
      </c>
      <c r="CJ15" s="38">
        <f t="shared" si="12"/>
        <v>3.2154999999999951</v>
      </c>
      <c r="CK15" s="38">
        <f t="shared" si="12"/>
        <v>4.8231999999999999</v>
      </c>
      <c r="CL15" s="38">
        <f t="shared" si="12"/>
        <v>4.8230999999999966</v>
      </c>
      <c r="CM15" s="38">
        <f t="shared" si="12"/>
        <v>6.430800000000005</v>
      </c>
      <c r="CN15" s="38">
        <f t="shared" si="12"/>
        <v>6.4309000000000012</v>
      </c>
    </row>
    <row r="16" spans="1:92" ht="14.5" x14ac:dyDescent="0.7">
      <c r="A16" s="11" t="s">
        <v>7</v>
      </c>
      <c r="B16" s="38">
        <v>3.85</v>
      </c>
      <c r="C16" s="38">
        <v>3.53</v>
      </c>
      <c r="D16" s="38">
        <v>3.42</v>
      </c>
      <c r="E16" s="38">
        <v>3.21</v>
      </c>
      <c r="F16" s="38">
        <v>3.53</v>
      </c>
      <c r="G16" s="38">
        <v>3.7317200000000001</v>
      </c>
      <c r="H16" s="38">
        <v>4.00054</v>
      </c>
      <c r="I16" s="38">
        <v>4.4037600000000001</v>
      </c>
      <c r="J16" s="38">
        <v>5.1314000000000002</v>
      </c>
      <c r="K16" s="38">
        <v>8.7302199999999992</v>
      </c>
      <c r="L16" s="38">
        <v>7.5105399999999998</v>
      </c>
      <c r="M16" s="38">
        <v>7.0284900000000015</v>
      </c>
      <c r="N16" s="38">
        <v>6.3108599999999999</v>
      </c>
      <c r="O16" s="38">
        <v>6.5796799999999998</v>
      </c>
      <c r="P16" s="38">
        <v>6.6252700000000004</v>
      </c>
      <c r="Q16" s="38">
        <v>9.6740899999999996</v>
      </c>
      <c r="R16" s="38">
        <v>11.84699</v>
      </c>
      <c r="S16" s="38">
        <v>12.967849999999999</v>
      </c>
      <c r="T16" s="38">
        <v>13.7743</v>
      </c>
      <c r="U16" s="38">
        <v>14.0938</v>
      </c>
      <c r="V16" s="38">
        <v>14.720800000000001</v>
      </c>
      <c r="W16" s="38">
        <v>15.482200000000001</v>
      </c>
      <c r="X16" s="38">
        <v>16.243699999999997</v>
      </c>
      <c r="Y16" s="38">
        <v>17.005099999999999</v>
      </c>
      <c r="Z16" s="38">
        <v>17.766500000000001</v>
      </c>
      <c r="AA16" s="38">
        <v>19.4162</v>
      </c>
      <c r="AB16" s="38">
        <v>22.335000000000001</v>
      </c>
      <c r="AC16" s="38">
        <v>23.223400000000005</v>
      </c>
      <c r="AD16" s="38">
        <v>36.6751</v>
      </c>
      <c r="AE16" s="38">
        <v>36.928899999999999</v>
      </c>
      <c r="AF16" s="38">
        <v>37.436500000000002</v>
      </c>
      <c r="AG16" s="38">
        <v>27.918800000000005</v>
      </c>
      <c r="AH16" s="38">
        <v>29.695399999999999</v>
      </c>
      <c r="AI16" s="38">
        <v>31.218299999999999</v>
      </c>
      <c r="AJ16" s="38">
        <v>33.1218</v>
      </c>
      <c r="AK16" s="38">
        <v>34.771599999999999</v>
      </c>
      <c r="AL16" s="38">
        <v>35.152299999999997</v>
      </c>
      <c r="AM16" s="38">
        <v>35.406100000000002</v>
      </c>
      <c r="AN16" s="38">
        <v>36.294400000000003</v>
      </c>
      <c r="AO16" s="38">
        <v>37.563499999999998</v>
      </c>
      <c r="AP16" s="38">
        <v>38.3249</v>
      </c>
      <c r="AQ16" s="38">
        <v>36.167499999999997</v>
      </c>
      <c r="AR16" s="38">
        <v>39.974600000000002</v>
      </c>
      <c r="AS16" s="38">
        <v>41.751300000000001</v>
      </c>
      <c r="AT16" s="38">
        <v>42.639600000000002</v>
      </c>
      <c r="AU16" s="38">
        <v>43.9086</v>
      </c>
      <c r="AV16" s="38">
        <v>44.289299999999997</v>
      </c>
      <c r="AW16" s="38">
        <v>44.670099999999998</v>
      </c>
      <c r="AX16" s="38">
        <v>45.685299999999998</v>
      </c>
      <c r="AY16" s="38">
        <v>46.319800000000001</v>
      </c>
      <c r="AZ16" s="38">
        <v>46.954300000000003</v>
      </c>
      <c r="BA16" s="38">
        <v>45.939099999999996</v>
      </c>
      <c r="BB16" s="38">
        <v>44.162400000000005</v>
      </c>
      <c r="BC16" s="38">
        <v>42.005099999999999</v>
      </c>
      <c r="BD16" s="38">
        <v>41.497500000000002</v>
      </c>
      <c r="BE16" s="38">
        <v>40.609099999999998</v>
      </c>
      <c r="BF16" s="38">
        <v>38.959400000000002</v>
      </c>
      <c r="BG16" s="38">
        <v>38.832499999999996</v>
      </c>
      <c r="BH16" s="38">
        <v>37.309600000000003</v>
      </c>
      <c r="BI16" s="38">
        <v>36.928899999999999</v>
      </c>
      <c r="BJ16" s="38">
        <v>36.040599999999998</v>
      </c>
      <c r="BK16" s="38">
        <v>32.1066</v>
      </c>
      <c r="BL16" s="38">
        <v>31.539400000000001</v>
      </c>
      <c r="BM16" s="38">
        <v>26.142099999999999</v>
      </c>
      <c r="BN16" s="38">
        <v>21.636600000000001</v>
      </c>
      <c r="BO16" s="38">
        <v>20.035899999999998</v>
      </c>
      <c r="BP16" s="38">
        <v>20.8264</v>
      </c>
      <c r="BQ16" s="38">
        <v>19.966799999999999</v>
      </c>
      <c r="BR16" s="38">
        <v>17.4132</v>
      </c>
      <c r="BS16" s="38">
        <v>15.6363</v>
      </c>
      <c r="BT16" s="38">
        <v>16.803200000000004</v>
      </c>
      <c r="BU16" s="38">
        <v>17.040999999999997</v>
      </c>
      <c r="BV16" s="38">
        <v>17.729900000000001</v>
      </c>
      <c r="BW16" s="38">
        <v>20.4758</v>
      </c>
      <c r="BX16" s="38">
        <v>19.830500000000001</v>
      </c>
      <c r="BY16" s="38">
        <v>20.555499999999999</v>
      </c>
      <c r="BZ16" s="38">
        <v>24.1203</v>
      </c>
      <c r="CA16" s="38">
        <v>27.8384</v>
      </c>
      <c r="CB16" s="38">
        <v>27.665199999999999</v>
      </c>
      <c r="CC16" s="38">
        <v>28.009999999999998</v>
      </c>
      <c r="CD16" s="38">
        <v>32.780699999999996</v>
      </c>
      <c r="CE16" s="38">
        <v>31.595700000000001</v>
      </c>
      <c r="CF16" s="38">
        <v>34.873099999999994</v>
      </c>
      <c r="CG16" s="38">
        <v>36.588100000000004</v>
      </c>
      <c r="CH16" s="38">
        <v>38.679900000000004</v>
      </c>
      <c r="CI16" s="38">
        <v>38.908600000000007</v>
      </c>
      <c r="CJ16" s="38">
        <v>36.664399999999993</v>
      </c>
      <c r="CK16" s="38">
        <v>45.729500000000002</v>
      </c>
      <c r="CL16" s="38">
        <v>51.446899999999999</v>
      </c>
      <c r="CM16" s="38">
        <v>59.485500000000002</v>
      </c>
      <c r="CN16" s="38">
        <v>67.524100000000004</v>
      </c>
    </row>
    <row r="17" spans="1:98" ht="14.5" x14ac:dyDescent="0.7">
      <c r="A17" s="7" t="s">
        <v>1275</v>
      </c>
      <c r="B17" s="14"/>
      <c r="C17" s="37"/>
      <c r="D17" s="14"/>
      <c r="E17" s="14"/>
      <c r="F17" s="14"/>
      <c r="G17" s="7"/>
      <c r="H17" s="7"/>
      <c r="I17" s="7"/>
      <c r="J17" s="7"/>
      <c r="K17" s="7"/>
      <c r="L17" s="7"/>
      <c r="M17" s="7"/>
      <c r="N17" s="7"/>
      <c r="O17" s="7"/>
    </row>
    <row r="18" spans="1:98" ht="14.5" x14ac:dyDescent="0.7">
      <c r="A18" s="29"/>
      <c r="B18" s="14"/>
      <c r="C18" s="37"/>
      <c r="D18" s="14"/>
      <c r="E18" s="14"/>
      <c r="F18" s="14"/>
      <c r="G18" s="7"/>
      <c r="H18" s="7"/>
      <c r="I18" s="7"/>
      <c r="J18" s="7"/>
      <c r="K18" s="7"/>
      <c r="L18" s="7"/>
      <c r="M18" s="7"/>
      <c r="N18" s="7"/>
      <c r="O18" s="7"/>
    </row>
    <row r="19" spans="1:98" ht="14.5" x14ac:dyDescent="0.7">
      <c r="A19" s="15" t="s">
        <v>186</v>
      </c>
      <c r="B19" s="14"/>
      <c r="C19" s="14"/>
      <c r="D19" s="14"/>
      <c r="E19" s="14"/>
      <c r="F19" s="14"/>
      <c r="G19" s="14"/>
      <c r="H19" s="14"/>
      <c r="I19" s="7"/>
      <c r="J19" s="7"/>
      <c r="K19" s="7"/>
      <c r="L19" s="7"/>
      <c r="M19" s="7"/>
      <c r="N19" s="7"/>
      <c r="O19" s="7"/>
    </row>
    <row r="20" spans="1:98" s="74" customFormat="1" x14ac:dyDescent="0.65">
      <c r="A20" s="10" t="s">
        <v>2</v>
      </c>
      <c r="B20" s="118">
        <v>1930</v>
      </c>
      <c r="C20" s="118">
        <v>1931</v>
      </c>
      <c r="D20" s="118">
        <v>1932</v>
      </c>
      <c r="E20" s="118">
        <v>1933</v>
      </c>
      <c r="F20" s="118">
        <v>1934</v>
      </c>
      <c r="G20" s="118">
        <v>1935</v>
      </c>
      <c r="H20" s="118">
        <v>1936</v>
      </c>
      <c r="I20" s="118">
        <v>1937</v>
      </c>
      <c r="J20" s="118">
        <v>1938</v>
      </c>
      <c r="K20" s="118">
        <v>1939</v>
      </c>
      <c r="L20" s="118">
        <v>1940</v>
      </c>
      <c r="M20" s="118">
        <v>1941</v>
      </c>
      <c r="N20" s="118">
        <v>1942</v>
      </c>
      <c r="O20" s="118">
        <v>1943</v>
      </c>
      <c r="P20" s="118">
        <v>1944</v>
      </c>
      <c r="Q20" s="118">
        <v>1945</v>
      </c>
      <c r="R20" s="118">
        <v>1946</v>
      </c>
      <c r="S20" s="118">
        <v>1947</v>
      </c>
      <c r="T20" s="118">
        <v>1948</v>
      </c>
      <c r="U20" s="118">
        <v>1949</v>
      </c>
      <c r="V20" s="118">
        <v>1950</v>
      </c>
      <c r="W20" s="118">
        <v>1951</v>
      </c>
      <c r="X20" s="118">
        <v>1952</v>
      </c>
      <c r="Y20" s="118">
        <v>1953</v>
      </c>
      <c r="Z20" s="118">
        <v>1954</v>
      </c>
      <c r="AA20" s="118">
        <v>1955</v>
      </c>
      <c r="AB20" s="118">
        <v>1956</v>
      </c>
      <c r="AC20" s="118">
        <v>1957</v>
      </c>
      <c r="AD20" s="118">
        <v>1958</v>
      </c>
      <c r="AE20" s="118">
        <v>1959</v>
      </c>
      <c r="AF20" s="118">
        <v>1960</v>
      </c>
      <c r="AG20" s="118">
        <v>1961</v>
      </c>
      <c r="AH20" s="118">
        <v>1962</v>
      </c>
      <c r="AI20" s="118">
        <v>1963</v>
      </c>
      <c r="AJ20" s="118">
        <v>1964</v>
      </c>
      <c r="AK20" s="118">
        <v>1965</v>
      </c>
      <c r="AL20" s="118">
        <v>1966</v>
      </c>
      <c r="AM20" s="118">
        <v>1967</v>
      </c>
      <c r="AN20" s="118">
        <v>1968</v>
      </c>
      <c r="AO20" s="118">
        <v>1969</v>
      </c>
      <c r="AP20" s="118">
        <v>1970</v>
      </c>
      <c r="AQ20" s="118">
        <v>1971</v>
      </c>
      <c r="AR20" s="118">
        <v>1972</v>
      </c>
      <c r="AS20" s="118">
        <v>1973</v>
      </c>
      <c r="AT20" s="118">
        <v>1974</v>
      </c>
      <c r="AU20" s="118">
        <v>1975</v>
      </c>
      <c r="AV20" s="118">
        <v>1976</v>
      </c>
      <c r="AW20" s="118">
        <v>1977</v>
      </c>
      <c r="AX20" s="118">
        <v>1978</v>
      </c>
      <c r="AY20" s="118">
        <v>1979</v>
      </c>
      <c r="AZ20" s="118">
        <v>1980</v>
      </c>
      <c r="BA20" s="118">
        <v>1981</v>
      </c>
      <c r="BB20" s="118">
        <v>1982</v>
      </c>
      <c r="BC20" s="118">
        <v>1983</v>
      </c>
      <c r="BD20" s="118">
        <v>1984</v>
      </c>
      <c r="BE20" s="118">
        <v>1985</v>
      </c>
      <c r="BF20" s="118">
        <v>1986</v>
      </c>
      <c r="BG20" s="118">
        <v>1987</v>
      </c>
      <c r="BH20" s="118">
        <v>1988</v>
      </c>
      <c r="BI20" s="118">
        <v>1989</v>
      </c>
      <c r="BJ20" s="118">
        <v>1990</v>
      </c>
      <c r="BK20" s="118">
        <v>1991</v>
      </c>
      <c r="BL20" s="118">
        <v>1992</v>
      </c>
      <c r="BM20" s="118">
        <v>1993</v>
      </c>
      <c r="BN20" s="118">
        <v>1994</v>
      </c>
      <c r="BO20" s="118">
        <v>1995</v>
      </c>
      <c r="BP20" s="118">
        <v>1996</v>
      </c>
      <c r="BQ20" s="118">
        <v>1997</v>
      </c>
      <c r="BR20" s="118">
        <v>1998</v>
      </c>
      <c r="BS20" s="118">
        <v>1999</v>
      </c>
      <c r="BT20" s="118">
        <v>2000</v>
      </c>
      <c r="BU20" s="118">
        <v>2001</v>
      </c>
      <c r="BV20" s="118">
        <v>2002</v>
      </c>
      <c r="BW20" s="118">
        <v>2003</v>
      </c>
      <c r="BX20" s="118">
        <v>2004</v>
      </c>
      <c r="BY20" s="118">
        <v>2005</v>
      </c>
      <c r="BZ20" s="118">
        <v>2006</v>
      </c>
      <c r="CA20" s="118">
        <v>2007</v>
      </c>
      <c r="CB20" s="118">
        <v>2008</v>
      </c>
      <c r="CC20" s="118">
        <v>2009</v>
      </c>
      <c r="CD20" s="118">
        <v>2010</v>
      </c>
      <c r="CE20" s="118">
        <v>2011</v>
      </c>
      <c r="CF20" s="118">
        <v>2012</v>
      </c>
      <c r="CG20" s="118">
        <v>2013</v>
      </c>
      <c r="CH20" s="118">
        <v>2014</v>
      </c>
      <c r="CI20" s="118">
        <v>2015</v>
      </c>
      <c r="CJ20" s="118">
        <v>2016</v>
      </c>
      <c r="CK20" s="118">
        <v>2017</v>
      </c>
      <c r="CL20" s="118">
        <v>2018</v>
      </c>
      <c r="CM20" s="118">
        <v>2019</v>
      </c>
      <c r="CN20" s="118">
        <v>2020</v>
      </c>
    </row>
    <row r="21" spans="1:98" s="74" customFormat="1" ht="14.5" x14ac:dyDescent="0.7">
      <c r="A21" s="119" t="s">
        <v>1276</v>
      </c>
      <c r="B21" s="417"/>
      <c r="C21" s="417"/>
      <c r="D21" s="417"/>
      <c r="E21" s="417"/>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9"/>
      <c r="BN21" s="417"/>
      <c r="BO21" s="417"/>
      <c r="BP21" s="417">
        <v>1E-3</v>
      </c>
      <c r="BQ21" s="420">
        <f>BP21*POWER($BS21/$BP21,1/(1999-1996))</f>
        <v>4.5827043287407039E-3</v>
      </c>
      <c r="BR21" s="420">
        <f>BQ21*POWER($BS21/$BP21,1/(1999-1996))</f>
        <v>2.1001178964658786E-2</v>
      </c>
      <c r="BS21" s="421">
        <v>9.6242193749999982E-2</v>
      </c>
      <c r="BT21" s="421">
        <v>9.4502606249999982E-2</v>
      </c>
      <c r="BU21" s="421">
        <v>9.3342881249999995E-2</v>
      </c>
      <c r="BV21" s="421">
        <v>9.1023431249999981E-2</v>
      </c>
      <c r="BW21" s="421">
        <v>0.11015624999999998</v>
      </c>
      <c r="BX21" s="421">
        <v>0.10957638749999998</v>
      </c>
      <c r="BY21" s="421">
        <v>0.10261891875</v>
      </c>
      <c r="BZ21" s="421">
        <v>9.5082468749999982E-2</v>
      </c>
      <c r="CA21" s="421">
        <v>0.11769358124999998</v>
      </c>
      <c r="CB21" s="421">
        <v>0.10609809374999997</v>
      </c>
      <c r="CC21" s="421">
        <v>8.638567687499997E-2</v>
      </c>
      <c r="CD21" s="421">
        <v>0.11885242499999997</v>
      </c>
      <c r="CE21" s="421">
        <v>0.12233159999999997</v>
      </c>
      <c r="CF21" s="421">
        <v>0.11073611249999997</v>
      </c>
      <c r="CG21" s="421">
        <v>0.13450694999999999</v>
      </c>
      <c r="CH21" s="422">
        <f t="shared" ref="CH21:CN21" si="13">CH13*CG21/CG13</f>
        <v>0.15132123382017929</v>
      </c>
      <c r="CI21" s="422">
        <f t="shared" si="13"/>
        <v>0.16813447184586797</v>
      </c>
      <c r="CJ21" s="422">
        <f t="shared" si="13"/>
        <v>0.18494770987155662</v>
      </c>
      <c r="CK21" s="422">
        <f t="shared" si="13"/>
        <v>0.21857418592293398</v>
      </c>
      <c r="CL21" s="422">
        <f t="shared" si="13"/>
        <v>0.26981497857981446</v>
      </c>
      <c r="CM21" s="422">
        <f t="shared" si="13"/>
        <v>0.33737330267382998</v>
      </c>
      <c r="CN21" s="422">
        <f t="shared" si="13"/>
        <v>0.38798975601981073</v>
      </c>
    </row>
    <row r="22" spans="1:98" s="74" customFormat="1" ht="14.5" x14ac:dyDescent="0.7">
      <c r="A22" s="10" t="s">
        <v>1277</v>
      </c>
      <c r="B22" s="417">
        <f t="shared" ref="B22:AG22" si="14">H31*B14</f>
        <v>4.6035566533565934E-2</v>
      </c>
      <c r="C22" s="417">
        <f t="shared" si="14"/>
        <v>4.4843816183955561E-2</v>
      </c>
      <c r="D22" s="417">
        <f t="shared" si="14"/>
        <v>4.4231983455049383E-2</v>
      </c>
      <c r="E22" s="417">
        <f t="shared" si="14"/>
        <v>4.2290233226768628E-2</v>
      </c>
      <c r="F22" s="417">
        <f t="shared" si="14"/>
        <v>4.6654368526004887E-2</v>
      </c>
      <c r="G22" s="417">
        <f t="shared" si="14"/>
        <v>4.7509730719958107E-2</v>
      </c>
      <c r="H22" s="417">
        <f t="shared" si="14"/>
        <v>6.114800412831551E-2</v>
      </c>
      <c r="I22" s="417">
        <f t="shared" si="14"/>
        <v>8.1913193821771937E-2</v>
      </c>
      <c r="J22" s="417">
        <f t="shared" si="14"/>
        <v>0.11162913367762151</v>
      </c>
      <c r="K22" s="417">
        <f t="shared" si="14"/>
        <v>0.12901297365916831</v>
      </c>
      <c r="L22" s="417">
        <f t="shared" si="14"/>
        <v>9.0571334312079241E-2</v>
      </c>
      <c r="M22" s="417">
        <f t="shared" si="14"/>
        <v>6.4233043561435832E-2</v>
      </c>
      <c r="N22" s="417">
        <f t="shared" si="14"/>
        <v>4.724096483733338E-2</v>
      </c>
      <c r="O22" s="417">
        <f t="shared" si="14"/>
        <v>7.8174114641338943E-2</v>
      </c>
      <c r="P22" s="417">
        <f t="shared" si="14"/>
        <v>7.665883862616879E-2</v>
      </c>
      <c r="Q22" s="417">
        <f t="shared" si="14"/>
        <v>0.10571224392075884</v>
      </c>
      <c r="R22" s="417">
        <f t="shared" si="14"/>
        <v>0.25656595827478401</v>
      </c>
      <c r="S22" s="417">
        <f t="shared" si="14"/>
        <v>0.3602354169650297</v>
      </c>
      <c r="T22" s="417">
        <f t="shared" si="14"/>
        <v>0.46837561122005572</v>
      </c>
      <c r="U22" s="417">
        <f t="shared" si="14"/>
        <v>0.56264922836985531</v>
      </c>
      <c r="V22" s="417">
        <f t="shared" si="14"/>
        <v>0.73391144720293999</v>
      </c>
      <c r="W22" s="417">
        <f t="shared" si="14"/>
        <v>0.88161410935706908</v>
      </c>
      <c r="X22" s="417">
        <f t="shared" si="14"/>
        <v>1.0718542043085049</v>
      </c>
      <c r="Y22" s="417">
        <f t="shared" si="14"/>
        <v>1.248138298522635</v>
      </c>
      <c r="Z22" s="417">
        <f t="shared" si="14"/>
        <v>1.473566491256767</v>
      </c>
      <c r="AA22" s="417">
        <f t="shared" si="14"/>
        <v>1.9454294999999995</v>
      </c>
      <c r="AB22" s="417">
        <f t="shared" si="14"/>
        <v>2.1206217456617416</v>
      </c>
      <c r="AC22" s="417">
        <f t="shared" si="14"/>
        <v>2.248461362449869</v>
      </c>
      <c r="AD22" s="417">
        <f t="shared" si="14"/>
        <v>2.3824576202326249</v>
      </c>
      <c r="AE22" s="417">
        <f t="shared" si="14"/>
        <v>2.4317094825854144</v>
      </c>
      <c r="AF22" s="417">
        <f t="shared" si="14"/>
        <v>2.7014469590482895</v>
      </c>
      <c r="AG22" s="417">
        <f t="shared" si="14"/>
        <v>2.9216144937053179</v>
      </c>
      <c r="AH22" s="417">
        <f t="shared" ref="AH22:BM22" si="15">AN31*AH14</f>
        <v>3.0863795044899849</v>
      </c>
      <c r="AI22" s="417">
        <f t="shared" si="15"/>
        <v>3.5362688696181022</v>
      </c>
      <c r="AJ22" s="417">
        <f t="shared" si="15"/>
        <v>4.1560696937343158</v>
      </c>
      <c r="AK22" s="417">
        <f t="shared" si="15"/>
        <v>4.8503840036982764</v>
      </c>
      <c r="AL22" s="417">
        <f t="shared" si="15"/>
        <v>5.0508284493737934</v>
      </c>
      <c r="AM22" s="417">
        <f t="shared" si="15"/>
        <v>5.2592228831846217</v>
      </c>
      <c r="AN22" s="417">
        <f t="shared" si="15"/>
        <v>5.5167697617372236</v>
      </c>
      <c r="AO22" s="417">
        <f t="shared" si="15"/>
        <v>5.9968414476044121</v>
      </c>
      <c r="AP22" s="417">
        <f t="shared" si="15"/>
        <v>6.6773435710386559</v>
      </c>
      <c r="AQ22" s="417">
        <f t="shared" si="15"/>
        <v>7.8928206836344454</v>
      </c>
      <c r="AR22" s="417">
        <f t="shared" si="15"/>
        <v>9.5083620632636876</v>
      </c>
      <c r="AS22" s="417">
        <f t="shared" si="15"/>
        <v>10.211565021957862</v>
      </c>
      <c r="AT22" s="417">
        <f t="shared" si="15"/>
        <v>10.951197659824329</v>
      </c>
      <c r="AU22" s="417">
        <f t="shared" si="15"/>
        <v>11.831711675317333</v>
      </c>
      <c r="AV22" s="417">
        <f t="shared" si="15"/>
        <v>12.386735263393582</v>
      </c>
      <c r="AW22" s="417">
        <f t="shared" si="15"/>
        <v>12.965688528534848</v>
      </c>
      <c r="AX22" s="417">
        <f t="shared" si="15"/>
        <v>13.853334667366131</v>
      </c>
      <c r="AY22" s="417">
        <f t="shared" si="15"/>
        <v>14.551150177644754</v>
      </c>
      <c r="AZ22" s="417">
        <f t="shared" si="15"/>
        <v>15.280139946571939</v>
      </c>
      <c r="BA22" s="417">
        <f t="shared" si="15"/>
        <v>15.477661268230385</v>
      </c>
      <c r="BB22" s="417">
        <f t="shared" si="15"/>
        <v>15.217971743206489</v>
      </c>
      <c r="BC22" s="417">
        <f t="shared" si="15"/>
        <v>14.856753367833996</v>
      </c>
      <c r="BD22" s="417">
        <f t="shared" si="15"/>
        <v>15.215163863026271</v>
      </c>
      <c r="BE22" s="417">
        <f t="shared" si="15"/>
        <v>15.366356379814839</v>
      </c>
      <c r="BF22" s="417">
        <f t="shared" si="15"/>
        <v>14.772180945067902</v>
      </c>
      <c r="BG22" s="417">
        <f t="shared" si="15"/>
        <v>15.418680880465899</v>
      </c>
      <c r="BH22" s="417">
        <f t="shared" si="15"/>
        <v>14.908701398069043</v>
      </c>
      <c r="BI22" s="417">
        <f t="shared" si="15"/>
        <v>15.325592548047618</v>
      </c>
      <c r="BJ22" s="417">
        <f t="shared" si="15"/>
        <v>15.669387229415072</v>
      </c>
      <c r="BK22" s="417">
        <f t="shared" si="15"/>
        <v>14.016771877644279</v>
      </c>
      <c r="BL22" s="417">
        <f t="shared" si="15"/>
        <v>14.083162113991738</v>
      </c>
      <c r="BM22" s="417">
        <f t="shared" si="15"/>
        <v>10.971491622061372</v>
      </c>
      <c r="BN22" s="417">
        <f t="shared" ref="BN22:BR22" si="16">BT31*BN14</f>
        <v>11.001639394725713</v>
      </c>
      <c r="BO22" s="417">
        <f t="shared" si="16"/>
        <v>10.712696263891837</v>
      </c>
      <c r="BP22" s="417">
        <f t="shared" si="16"/>
        <v>12.223138916554245</v>
      </c>
      <c r="BQ22" s="417">
        <f t="shared" si="16"/>
        <v>12.125516559743414</v>
      </c>
      <c r="BR22" s="417">
        <f t="shared" si="16"/>
        <v>11.53116687946396</v>
      </c>
      <c r="BS22" s="417">
        <v>10.921102197735133</v>
      </c>
      <c r="BT22" s="417">
        <v>10.723702158010845</v>
      </c>
      <c r="BU22" s="417">
        <v>10.592102131527986</v>
      </c>
      <c r="BV22" s="417">
        <v>10.328902078562269</v>
      </c>
      <c r="BW22" s="417">
        <v>12.50000251546906</v>
      </c>
      <c r="BX22" s="417">
        <v>12.434202502227631</v>
      </c>
      <c r="BY22" s="417">
        <v>11.644702343350604</v>
      </c>
      <c r="BZ22" s="417">
        <v>10.789502171252272</v>
      </c>
      <c r="CA22" s="417">
        <v>13.355302687587512</v>
      </c>
      <c r="CB22" s="417">
        <v>12.039502422799178</v>
      </c>
      <c r="CC22" s="417">
        <v>9.8026319726569966</v>
      </c>
      <c r="CD22" s="417">
        <v>13.486802714050247</v>
      </c>
      <c r="CE22" s="417">
        <v>13.881602793498823</v>
      </c>
      <c r="CF22" s="417">
        <v>12.565802528710487</v>
      </c>
      <c r="CG22" s="417">
        <v>15.263203071528586</v>
      </c>
      <c r="CH22" s="417">
        <f t="shared" ref="CH22:CN22" si="17">CN31*CH14</f>
        <v>16.29044049392256</v>
      </c>
      <c r="CI22" s="417">
        <f t="shared" si="17"/>
        <v>15.220446807753508</v>
      </c>
      <c r="CJ22" s="417">
        <f t="shared" si="17"/>
        <v>12.231602950521324</v>
      </c>
      <c r="CK22" s="417">
        <f t="shared" si="17"/>
        <v>15.523055609498199</v>
      </c>
      <c r="CL22" s="417">
        <f t="shared" si="17"/>
        <v>16.157602989156686</v>
      </c>
      <c r="CM22" s="417">
        <f t="shared" si="17"/>
        <v>16.135023717026503</v>
      </c>
      <c r="CN22" s="417">
        <f t="shared" si="17"/>
        <v>18.616803851335209</v>
      </c>
    </row>
    <row r="23" spans="1:98" s="74" customFormat="1" ht="14.5" x14ac:dyDescent="0.7">
      <c r="A23" s="120" t="s">
        <v>49</v>
      </c>
      <c r="B23" s="417"/>
      <c r="C23" s="417"/>
      <c r="D23" s="417"/>
      <c r="E23" s="417"/>
      <c r="F23" s="417"/>
      <c r="G23" s="417"/>
      <c r="H23" s="417"/>
      <c r="I23" s="417"/>
      <c r="J23" s="417"/>
      <c r="K23" s="417"/>
      <c r="L23" s="417"/>
      <c r="M23" s="417"/>
      <c r="N23" s="417"/>
      <c r="O23" s="417"/>
      <c r="P23" s="417"/>
      <c r="Q23" s="417"/>
      <c r="R23" s="417"/>
      <c r="S23" s="417"/>
      <c r="T23" s="417"/>
      <c r="U23" s="417"/>
      <c r="V23" s="417"/>
      <c r="W23" s="417"/>
      <c r="X23" s="417"/>
      <c r="Y23" s="417"/>
      <c r="Z23" s="417"/>
      <c r="AA23" s="417"/>
      <c r="AB23" s="417"/>
      <c r="AC23" s="417"/>
      <c r="AD23" s="417"/>
      <c r="AE23" s="417"/>
      <c r="AF23" s="417"/>
      <c r="AG23" s="417"/>
      <c r="AH23" s="417"/>
      <c r="AI23" s="417"/>
      <c r="AJ23" s="417"/>
      <c r="AK23" s="417"/>
      <c r="AL23" s="417"/>
      <c r="AM23" s="417"/>
      <c r="AN23" s="417"/>
      <c r="AO23" s="417"/>
      <c r="AP23" s="417"/>
      <c r="AQ23" s="417"/>
      <c r="AR23" s="417"/>
      <c r="AS23" s="417"/>
      <c r="AT23" s="417"/>
      <c r="AU23" s="417"/>
      <c r="AV23" s="417"/>
      <c r="AW23" s="417"/>
      <c r="AX23" s="417">
        <f>BS23*0.1/25</f>
        <v>2.7733461921067796E-6</v>
      </c>
      <c r="AY23" s="417">
        <f t="shared" ref="AY23:BA23" si="18">BT23*0.1/25</f>
        <v>2.7232176759021958E-6</v>
      </c>
      <c r="AZ23" s="417">
        <f t="shared" si="18"/>
        <v>2.6897986650991403E-6</v>
      </c>
      <c r="BA23" s="417">
        <f t="shared" si="18"/>
        <v>2.6229606434930288E-6</v>
      </c>
      <c r="BB23" s="417">
        <f t="shared" ref="BB23:BE23" si="19">BO23*1/25</f>
        <v>8.2476808225507409E-5</v>
      </c>
      <c r="BC23" s="417">
        <f t="shared" si="19"/>
        <v>1.0256457811045777E-4</v>
      </c>
      <c r="BD23" s="417">
        <f t="shared" si="19"/>
        <v>1.2754485666096444E-4</v>
      </c>
      <c r="BE23" s="417">
        <f t="shared" si="19"/>
        <v>1.5860924658751423E-4</v>
      </c>
      <c r="BF23" s="417">
        <f>BS23*1/25</f>
        <v>2.7733461921067796E-5</v>
      </c>
      <c r="BG23" s="417">
        <f>BS23*13/25</f>
        <v>3.6053500497388132E-4</v>
      </c>
      <c r="BH23" s="417">
        <f>BG23*POWER($BS23/$BG23,1/(1999-1996))</f>
        <v>4.4834568013462235E-4</v>
      </c>
      <c r="BI23" s="417">
        <f t="shared" ref="BI23:BR23" si="20">BH23*POWER($BS23/$BG23,1/(1999-1996))</f>
        <v>5.575432236044303E-4</v>
      </c>
      <c r="BJ23" s="417">
        <f t="shared" si="20"/>
        <v>6.9333654802669479E-4</v>
      </c>
      <c r="BK23" s="417">
        <f t="shared" si="20"/>
        <v>8.6220323102811978E-4</v>
      </c>
      <c r="BL23" s="417">
        <f t="shared" si="20"/>
        <v>1.0721985069315964E-3</v>
      </c>
      <c r="BM23" s="417">
        <f t="shared" si="20"/>
        <v>1.3333395154359513E-3</v>
      </c>
      <c r="BN23" s="417">
        <f t="shared" si="20"/>
        <v>1.6580831365925377E-3</v>
      </c>
      <c r="BO23" s="417">
        <f t="shared" si="20"/>
        <v>2.0619202056376853E-3</v>
      </c>
      <c r="BP23" s="417">
        <f t="shared" si="20"/>
        <v>2.5641144527614444E-3</v>
      </c>
      <c r="BQ23" s="417">
        <f t="shared" si="20"/>
        <v>3.1886214165241108E-3</v>
      </c>
      <c r="BR23" s="417">
        <f t="shared" si="20"/>
        <v>3.9652311646878559E-3</v>
      </c>
      <c r="BS23" s="421">
        <v>6.933365480266949E-4</v>
      </c>
      <c r="BT23" s="421">
        <v>6.8080441897554894E-4</v>
      </c>
      <c r="BU23" s="421">
        <v>6.72449666274785E-4</v>
      </c>
      <c r="BV23" s="421">
        <v>6.5574016087325713E-4</v>
      </c>
      <c r="BW23" s="421">
        <v>7.9357453464703055E-4</v>
      </c>
      <c r="BX23" s="421">
        <v>7.8939715829664863E-4</v>
      </c>
      <c r="BY23" s="421">
        <v>7.3927499068834218E-4</v>
      </c>
      <c r="BZ23" s="421">
        <v>6.8498179532593085E-4</v>
      </c>
      <c r="CA23" s="421">
        <v>8.4787407860571892E-4</v>
      </c>
      <c r="CB23" s="421">
        <v>7.6433924879063387E-4</v>
      </c>
      <c r="CC23" s="421">
        <v>6.2232940324536161E-4</v>
      </c>
      <c r="CD23" s="421">
        <v>8.5622248271020559E-4</v>
      </c>
      <c r="CE23" s="421">
        <v>8.8128674081249751E-4</v>
      </c>
      <c r="CF23" s="421">
        <v>7.9775191099741246E-4</v>
      </c>
      <c r="CG23" s="421">
        <v>9.6899894697796457E-4</v>
      </c>
      <c r="CH23" s="422">
        <v>9.6899894697796457E-4</v>
      </c>
      <c r="CI23" s="422">
        <v>9.6899894697796457E-4</v>
      </c>
      <c r="CJ23" s="422">
        <v>9.6899894697796457E-4</v>
      </c>
      <c r="CK23" s="422">
        <v>9.6899894697796457E-4</v>
      </c>
      <c r="CL23" s="422">
        <v>9.6899894697796457E-4</v>
      </c>
      <c r="CM23" s="422">
        <v>9.6899894697796457E-4</v>
      </c>
      <c r="CN23" s="422">
        <v>9.6899894697796457E-4</v>
      </c>
    </row>
    <row r="24" spans="1:98" s="74" customFormat="1" ht="14.5" x14ac:dyDescent="0.7">
      <c r="A24" s="119" t="s">
        <v>7</v>
      </c>
      <c r="B24" s="417">
        <f t="shared" ref="B24:BM24" si="21">SUM(B21:B23)</f>
        <v>4.6035566533565934E-2</v>
      </c>
      <c r="C24" s="417">
        <f t="shared" si="21"/>
        <v>4.4843816183955561E-2</v>
      </c>
      <c r="D24" s="417">
        <f t="shared" si="21"/>
        <v>4.4231983455049383E-2</v>
      </c>
      <c r="E24" s="417">
        <f t="shared" si="21"/>
        <v>4.2290233226768628E-2</v>
      </c>
      <c r="F24" s="417">
        <f t="shared" si="21"/>
        <v>4.6654368526004887E-2</v>
      </c>
      <c r="G24" s="417">
        <f t="shared" si="21"/>
        <v>4.7509730719958107E-2</v>
      </c>
      <c r="H24" s="417">
        <f t="shared" si="21"/>
        <v>6.114800412831551E-2</v>
      </c>
      <c r="I24" s="417">
        <f t="shared" si="21"/>
        <v>8.1913193821771937E-2</v>
      </c>
      <c r="J24" s="417">
        <f t="shared" si="21"/>
        <v>0.11162913367762151</v>
      </c>
      <c r="K24" s="417">
        <f t="shared" si="21"/>
        <v>0.12901297365916831</v>
      </c>
      <c r="L24" s="417">
        <f t="shared" si="21"/>
        <v>9.0571334312079241E-2</v>
      </c>
      <c r="M24" s="417">
        <f t="shared" si="21"/>
        <v>6.4233043561435832E-2</v>
      </c>
      <c r="N24" s="417">
        <f t="shared" si="21"/>
        <v>4.724096483733338E-2</v>
      </c>
      <c r="O24" s="417">
        <f t="shared" si="21"/>
        <v>7.8174114641338943E-2</v>
      </c>
      <c r="P24" s="417">
        <f t="shared" si="21"/>
        <v>7.665883862616879E-2</v>
      </c>
      <c r="Q24" s="417">
        <f t="shared" si="21"/>
        <v>0.10571224392075884</v>
      </c>
      <c r="R24" s="417">
        <f t="shared" si="21"/>
        <v>0.25656595827478401</v>
      </c>
      <c r="S24" s="417">
        <f t="shared" si="21"/>
        <v>0.3602354169650297</v>
      </c>
      <c r="T24" s="417">
        <f t="shared" si="21"/>
        <v>0.46837561122005572</v>
      </c>
      <c r="U24" s="417">
        <f t="shared" si="21"/>
        <v>0.56264922836985531</v>
      </c>
      <c r="V24" s="417">
        <f t="shared" si="21"/>
        <v>0.73391144720293999</v>
      </c>
      <c r="W24" s="417">
        <f t="shared" si="21"/>
        <v>0.88161410935706908</v>
      </c>
      <c r="X24" s="417">
        <f t="shared" si="21"/>
        <v>1.0718542043085049</v>
      </c>
      <c r="Y24" s="417">
        <f t="shared" si="21"/>
        <v>1.248138298522635</v>
      </c>
      <c r="Z24" s="417">
        <f t="shared" si="21"/>
        <v>1.473566491256767</v>
      </c>
      <c r="AA24" s="417">
        <f t="shared" si="21"/>
        <v>1.9454294999999995</v>
      </c>
      <c r="AB24" s="417">
        <f t="shared" si="21"/>
        <v>2.1206217456617416</v>
      </c>
      <c r="AC24" s="417">
        <f t="shared" si="21"/>
        <v>2.248461362449869</v>
      </c>
      <c r="AD24" s="417">
        <f t="shared" si="21"/>
        <v>2.3824576202326249</v>
      </c>
      <c r="AE24" s="417">
        <f t="shared" si="21"/>
        <v>2.4317094825854144</v>
      </c>
      <c r="AF24" s="417">
        <f t="shared" si="21"/>
        <v>2.7014469590482895</v>
      </c>
      <c r="AG24" s="417">
        <f t="shared" si="21"/>
        <v>2.9216144937053179</v>
      </c>
      <c r="AH24" s="417">
        <f t="shared" si="21"/>
        <v>3.0863795044899849</v>
      </c>
      <c r="AI24" s="417">
        <f t="shared" si="21"/>
        <v>3.5362688696181022</v>
      </c>
      <c r="AJ24" s="417">
        <f t="shared" si="21"/>
        <v>4.1560696937343158</v>
      </c>
      <c r="AK24" s="417">
        <f t="shared" si="21"/>
        <v>4.8503840036982764</v>
      </c>
      <c r="AL24" s="417">
        <f t="shared" si="21"/>
        <v>5.0508284493737934</v>
      </c>
      <c r="AM24" s="417">
        <f t="shared" si="21"/>
        <v>5.2592228831846217</v>
      </c>
      <c r="AN24" s="417">
        <f t="shared" si="21"/>
        <v>5.5167697617372236</v>
      </c>
      <c r="AO24" s="417">
        <f t="shared" si="21"/>
        <v>5.9968414476044121</v>
      </c>
      <c r="AP24" s="417">
        <f t="shared" si="21"/>
        <v>6.6773435710386559</v>
      </c>
      <c r="AQ24" s="417">
        <f t="shared" si="21"/>
        <v>7.8928206836344454</v>
      </c>
      <c r="AR24" s="417">
        <f t="shared" si="21"/>
        <v>9.5083620632636876</v>
      </c>
      <c r="AS24" s="417">
        <f t="shared" si="21"/>
        <v>10.211565021957862</v>
      </c>
      <c r="AT24" s="417">
        <f t="shared" si="21"/>
        <v>10.951197659824329</v>
      </c>
      <c r="AU24" s="417">
        <f t="shared" si="21"/>
        <v>11.831711675317333</v>
      </c>
      <c r="AV24" s="417">
        <f t="shared" si="21"/>
        <v>12.386735263393582</v>
      </c>
      <c r="AW24" s="417">
        <f t="shared" si="21"/>
        <v>12.965688528534848</v>
      </c>
      <c r="AX24" s="417">
        <f t="shared" si="21"/>
        <v>13.853337440712323</v>
      </c>
      <c r="AY24" s="417">
        <f t="shared" si="21"/>
        <v>14.55115290086243</v>
      </c>
      <c r="AZ24" s="417">
        <f t="shared" si="21"/>
        <v>15.280142636370604</v>
      </c>
      <c r="BA24" s="417">
        <f t="shared" si="21"/>
        <v>15.477663891191028</v>
      </c>
      <c r="BB24" s="417">
        <f t="shared" si="21"/>
        <v>15.218054220014714</v>
      </c>
      <c r="BC24" s="417">
        <f t="shared" si="21"/>
        <v>14.856855932412106</v>
      </c>
      <c r="BD24" s="417">
        <f t="shared" si="21"/>
        <v>15.215291407882932</v>
      </c>
      <c r="BE24" s="417">
        <f t="shared" si="21"/>
        <v>15.366514989061427</v>
      </c>
      <c r="BF24" s="417">
        <f t="shared" si="21"/>
        <v>14.772208678529823</v>
      </c>
      <c r="BG24" s="417">
        <f t="shared" si="21"/>
        <v>15.419041415470874</v>
      </c>
      <c r="BH24" s="417">
        <f t="shared" si="21"/>
        <v>14.909149743749177</v>
      </c>
      <c r="BI24" s="417">
        <f t="shared" si="21"/>
        <v>15.326150091271222</v>
      </c>
      <c r="BJ24" s="417">
        <f t="shared" si="21"/>
        <v>15.670080565963099</v>
      </c>
      <c r="BK24" s="417">
        <f t="shared" si="21"/>
        <v>14.017634080875307</v>
      </c>
      <c r="BL24" s="417">
        <f t="shared" si="21"/>
        <v>14.084234312498671</v>
      </c>
      <c r="BM24" s="417">
        <f t="shared" si="21"/>
        <v>10.972824961576807</v>
      </c>
      <c r="BN24" s="417">
        <f t="shared" ref="BN24:BQ24" si="22">SUM(BN21:BN23)</f>
        <v>11.003297477862304</v>
      </c>
      <c r="BO24" s="417">
        <f t="shared" si="22"/>
        <v>10.714758184097475</v>
      </c>
      <c r="BP24" s="417">
        <f>SUM(BP21:BP23)</f>
        <v>12.226703031007006</v>
      </c>
      <c r="BQ24" s="417">
        <f t="shared" si="22"/>
        <v>12.133287885488677</v>
      </c>
      <c r="BR24" s="417">
        <f>SUM(BR21:BR23)</f>
        <v>11.556133289593307</v>
      </c>
      <c r="BS24" s="417">
        <v>11.13283282625</v>
      </c>
      <c r="BT24" s="417">
        <v>10.931605733750001</v>
      </c>
      <c r="BU24" s="417">
        <v>10.797454338750001</v>
      </c>
      <c r="BV24" s="417">
        <v>10.529151548750001</v>
      </c>
      <c r="BW24" s="417">
        <v>12.74234375</v>
      </c>
      <c r="BX24" s="417">
        <v>12.6752680525</v>
      </c>
      <c r="BY24" s="417">
        <v>11.87046162125</v>
      </c>
      <c r="BZ24" s="417">
        <v>10.998681431249999</v>
      </c>
      <c r="CA24" s="417">
        <v>13.61422587875</v>
      </c>
      <c r="CB24" s="417">
        <v>12.272915806249999</v>
      </c>
      <c r="CC24" s="417">
        <v>9.9926784891249998</v>
      </c>
      <c r="CD24" s="417">
        <v>13.748275334999999</v>
      </c>
      <c r="CE24" s="417">
        <v>14.150729519999999</v>
      </c>
      <c r="CF24" s="417">
        <v>12.809419447499998</v>
      </c>
      <c r="CG24" s="417">
        <v>15.559115289999999</v>
      </c>
      <c r="CH24" s="417">
        <f>SUM(CH21:CH23)</f>
        <v>16.442730726689717</v>
      </c>
      <c r="CI24" s="417">
        <f t="shared" ref="CI24:CN24" si="23">SUM(CI21:CI23)</f>
        <v>15.389550278546354</v>
      </c>
      <c r="CJ24" s="417">
        <f t="shared" si="23"/>
        <v>12.41751965933986</v>
      </c>
      <c r="CK24" s="417">
        <f t="shared" si="23"/>
        <v>15.742598794368112</v>
      </c>
      <c r="CL24" s="417">
        <f t="shared" si="23"/>
        <v>16.428386966683476</v>
      </c>
      <c r="CM24" s="417">
        <f t="shared" si="23"/>
        <v>16.473366018647308</v>
      </c>
      <c r="CN24" s="417">
        <f t="shared" si="23"/>
        <v>19.005762606301996</v>
      </c>
    </row>
    <row r="25" spans="1:98" ht="14.5" x14ac:dyDescent="0.7">
      <c r="A25" s="424"/>
      <c r="B25" s="7" t="s">
        <v>1281</v>
      </c>
      <c r="C25" s="37"/>
      <c r="D25" s="14"/>
      <c r="E25" s="14"/>
      <c r="F25" s="14"/>
      <c r="G25" s="7"/>
      <c r="H25" s="7"/>
      <c r="I25" s="7"/>
      <c r="J25" s="7"/>
      <c r="K25" s="7"/>
      <c r="L25" s="7"/>
      <c r="M25" s="7"/>
      <c r="N25" s="7"/>
      <c r="O25" s="7"/>
    </row>
    <row r="26" spans="1:98" ht="14.5" x14ac:dyDescent="0.7">
      <c r="A26" s="424"/>
      <c r="B26" s="7" t="s">
        <v>1282</v>
      </c>
      <c r="C26" s="37"/>
      <c r="D26" s="14"/>
      <c r="E26" s="14"/>
      <c r="F26" s="14"/>
      <c r="G26" s="7"/>
      <c r="H26" s="7"/>
      <c r="I26" s="7"/>
      <c r="J26" s="7"/>
      <c r="K26" s="7"/>
      <c r="L26" s="7"/>
      <c r="M26" s="7"/>
      <c r="N26" s="7"/>
      <c r="O26" s="7"/>
    </row>
    <row r="27" spans="1:98" ht="14.5" x14ac:dyDescent="0.7">
      <c r="A27" s="423"/>
      <c r="B27" s="7" t="s">
        <v>1280</v>
      </c>
    </row>
    <row r="28" spans="1:98" x14ac:dyDescent="0.65">
      <c r="B28" s="418"/>
    </row>
    <row r="29" spans="1:98" ht="14.5" x14ac:dyDescent="0.7">
      <c r="A29" s="15" t="s">
        <v>187</v>
      </c>
      <c r="B29" s="14"/>
      <c r="C29" s="37"/>
      <c r="D29" s="14"/>
      <c r="E29" s="14"/>
      <c r="F29" s="14"/>
      <c r="G29" s="7"/>
      <c r="H29" s="7"/>
      <c r="I29" s="7"/>
      <c r="J29" s="7"/>
      <c r="K29" s="7"/>
      <c r="L29" s="7"/>
      <c r="M29" s="7"/>
      <c r="N29" s="7"/>
      <c r="O29" s="7"/>
    </row>
    <row r="30" spans="1:98" ht="14.5" x14ac:dyDescent="0.7">
      <c r="A30" s="10" t="s">
        <v>2</v>
      </c>
      <c r="B30" s="112">
        <v>1924</v>
      </c>
      <c r="C30" s="112">
        <v>1925</v>
      </c>
      <c r="D30" s="112">
        <v>1926</v>
      </c>
      <c r="E30" s="112">
        <v>1927</v>
      </c>
      <c r="F30" s="112">
        <v>1928</v>
      </c>
      <c r="G30" s="112">
        <v>1929</v>
      </c>
      <c r="H30" s="112">
        <v>1930</v>
      </c>
      <c r="I30" s="112">
        <v>1931</v>
      </c>
      <c r="J30" s="112">
        <v>1932</v>
      </c>
      <c r="K30" s="112">
        <v>1933</v>
      </c>
      <c r="L30" s="112">
        <v>1934</v>
      </c>
      <c r="M30" s="80">
        <v>1935</v>
      </c>
      <c r="N30" s="80">
        <v>1936</v>
      </c>
      <c r="O30" s="80">
        <v>1937</v>
      </c>
      <c r="P30" s="80">
        <v>1938</v>
      </c>
      <c r="Q30" s="80">
        <v>1939</v>
      </c>
      <c r="R30" s="80">
        <v>1940</v>
      </c>
      <c r="S30" s="80">
        <v>1941</v>
      </c>
      <c r="T30" s="80">
        <v>1942</v>
      </c>
      <c r="U30" s="80">
        <v>1943</v>
      </c>
      <c r="V30" s="80">
        <v>1944</v>
      </c>
      <c r="W30" s="80">
        <v>1945</v>
      </c>
      <c r="X30" s="80">
        <v>1946</v>
      </c>
      <c r="Y30" s="80">
        <v>1947</v>
      </c>
      <c r="Z30" s="80">
        <v>1948</v>
      </c>
      <c r="AA30" s="80">
        <v>1949</v>
      </c>
      <c r="AB30" s="80">
        <v>1950</v>
      </c>
      <c r="AC30" s="80">
        <v>1951</v>
      </c>
      <c r="AD30" s="80">
        <v>1952</v>
      </c>
      <c r="AE30" s="80">
        <v>1953</v>
      </c>
      <c r="AF30" s="80">
        <v>1954</v>
      </c>
      <c r="AG30" s="80">
        <v>1955</v>
      </c>
      <c r="AH30" s="80">
        <v>1956</v>
      </c>
      <c r="AI30" s="80">
        <v>1957</v>
      </c>
      <c r="AJ30" s="80">
        <v>1958</v>
      </c>
      <c r="AK30" s="80">
        <v>1959</v>
      </c>
      <c r="AL30" s="80">
        <v>1960</v>
      </c>
      <c r="AM30" s="80">
        <v>1961</v>
      </c>
      <c r="AN30" s="80">
        <v>1962</v>
      </c>
      <c r="AO30" s="80">
        <v>1963</v>
      </c>
      <c r="AP30" s="80">
        <v>1964</v>
      </c>
      <c r="AQ30" s="80">
        <v>1965</v>
      </c>
      <c r="AR30" s="80">
        <v>1966</v>
      </c>
      <c r="AS30" s="80">
        <v>1967</v>
      </c>
      <c r="AT30" s="80">
        <v>1968</v>
      </c>
      <c r="AU30" s="80">
        <v>1969</v>
      </c>
      <c r="AV30" s="80">
        <v>1970</v>
      </c>
      <c r="AW30" s="80">
        <v>1971</v>
      </c>
      <c r="AX30" s="80">
        <v>1972</v>
      </c>
      <c r="AY30" s="80">
        <v>1973</v>
      </c>
      <c r="AZ30" s="80">
        <v>1974</v>
      </c>
      <c r="BA30" s="80">
        <v>1975</v>
      </c>
      <c r="BB30" s="80">
        <v>1976</v>
      </c>
      <c r="BC30" s="80">
        <v>1977</v>
      </c>
      <c r="BD30" s="80">
        <v>1978</v>
      </c>
      <c r="BE30" s="80">
        <v>1979</v>
      </c>
      <c r="BF30" s="80">
        <v>1980</v>
      </c>
      <c r="BG30" s="80">
        <v>1981</v>
      </c>
      <c r="BH30" s="80">
        <v>1982</v>
      </c>
      <c r="BI30" s="80">
        <v>1983</v>
      </c>
      <c r="BJ30" s="80">
        <v>1984</v>
      </c>
      <c r="BK30" s="80">
        <v>1985</v>
      </c>
      <c r="BL30" s="80">
        <v>1986</v>
      </c>
      <c r="BM30" s="80">
        <v>1987</v>
      </c>
      <c r="BN30" s="80">
        <v>1988</v>
      </c>
      <c r="BO30" s="80">
        <v>1989</v>
      </c>
      <c r="BP30" s="80">
        <v>1990</v>
      </c>
      <c r="BQ30" s="80">
        <v>1991</v>
      </c>
      <c r="BR30" s="80">
        <v>1992</v>
      </c>
      <c r="BS30" s="80">
        <v>1993</v>
      </c>
      <c r="BT30" s="80">
        <v>1994</v>
      </c>
      <c r="BU30" s="80">
        <v>1995</v>
      </c>
      <c r="BV30" s="80">
        <v>1996</v>
      </c>
      <c r="BW30" s="80">
        <v>1997</v>
      </c>
      <c r="BX30" s="80">
        <v>1998</v>
      </c>
      <c r="BY30" s="80">
        <v>1999</v>
      </c>
      <c r="BZ30" s="80">
        <v>2000</v>
      </c>
      <c r="CA30" s="80">
        <v>2001</v>
      </c>
      <c r="CB30" s="80">
        <v>2002</v>
      </c>
      <c r="CC30" s="80">
        <v>2003</v>
      </c>
      <c r="CD30" s="80">
        <v>2004</v>
      </c>
      <c r="CE30" s="80">
        <v>2005</v>
      </c>
      <c r="CF30" s="80">
        <v>2006</v>
      </c>
      <c r="CG30" s="80">
        <v>2007</v>
      </c>
      <c r="CH30" s="80">
        <v>2008</v>
      </c>
      <c r="CI30" s="80">
        <v>2009</v>
      </c>
      <c r="CJ30" s="80">
        <v>2010</v>
      </c>
      <c r="CK30" s="80">
        <v>2011</v>
      </c>
      <c r="CL30" s="80">
        <v>2012</v>
      </c>
      <c r="CM30" s="80">
        <v>2013</v>
      </c>
      <c r="CN30" s="80">
        <v>2014</v>
      </c>
      <c r="CO30" s="80">
        <v>2015</v>
      </c>
      <c r="CP30" s="80">
        <v>2016</v>
      </c>
      <c r="CQ30" s="80">
        <v>2017</v>
      </c>
      <c r="CR30" s="80">
        <v>2018</v>
      </c>
      <c r="CS30" s="80">
        <v>2019</v>
      </c>
      <c r="CT30" s="80">
        <v>2020</v>
      </c>
    </row>
    <row r="31" spans="1:98" ht="14.5" x14ac:dyDescent="0.7">
      <c r="A31" s="10" t="s">
        <v>188</v>
      </c>
      <c r="B31" s="82">
        <v>0.01</v>
      </c>
      <c r="C31" s="122">
        <f>B31*POWER($AG31/$B31,1/(1955-1924))</f>
        <v>1.1031948742357342E-2</v>
      </c>
      <c r="D31" s="122">
        <f t="shared" ref="D31:AF31" si="24">C31*POWER($AG31/$B31,1/(1955-1924))</f>
        <v>1.2170389305399975E-2</v>
      </c>
      <c r="E31" s="122">
        <f t="shared" si="24"/>
        <v>1.3426311099170651E-2</v>
      </c>
      <c r="F31" s="122">
        <f t="shared" si="24"/>
        <v>1.4811837584499409E-2</v>
      </c>
      <c r="G31" s="122">
        <f t="shared" si="24"/>
        <v>1.6340343301231946E-2</v>
      </c>
      <c r="H31" s="122">
        <f t="shared" si="24"/>
        <v>1.80265829731713E-2</v>
      </c>
      <c r="I31" s="122">
        <f t="shared" si="24"/>
        <v>1.9886833935987742E-2</v>
      </c>
      <c r="J31" s="122">
        <f t="shared" si="24"/>
        <v>2.1939053262958929E-2</v>
      </c>
      <c r="K31" s="122">
        <f t="shared" si="24"/>
        <v>2.4203051105281051E-2</v>
      </c>
      <c r="L31" s="122">
        <f t="shared" si="24"/>
        <v>2.6700681920211577E-2</v>
      </c>
      <c r="M31" s="122">
        <f t="shared" si="24"/>
        <v>2.9456055432976153E-2</v>
      </c>
      <c r="N31" s="122">
        <f t="shared" si="24"/>
        <v>3.2495769368862941E-2</v>
      </c>
      <c r="O31" s="122">
        <f t="shared" si="24"/>
        <v>3.5849166202076177E-2</v>
      </c>
      <c r="P31" s="122">
        <f t="shared" si="24"/>
        <v>3.9548616399755362E-2</v>
      </c>
      <c r="Q31" s="122">
        <f t="shared" si="24"/>
        <v>4.3629830895325412E-2</v>
      </c>
      <c r="R31" s="122">
        <f t="shared" si="24"/>
        <v>4.8132205807494874E-2</v>
      </c>
      <c r="S31" s="122">
        <f t="shared" si="24"/>
        <v>5.3099202732487784E-2</v>
      </c>
      <c r="T31" s="122">
        <f t="shared" si="24"/>
        <v>5.8578768280484618E-2</v>
      </c>
      <c r="U31" s="122">
        <f t="shared" si="24"/>
        <v>6.462379690607345E-2</v>
      </c>
      <c r="V31" s="122">
        <f t="shared" si="24"/>
        <v>7.1292641500431325E-2</v>
      </c>
      <c r="W31" s="122">
        <f t="shared" si="24"/>
        <v>7.864967667400162E-2</v>
      </c>
      <c r="X31" s="122">
        <f t="shared" si="24"/>
        <v>8.6765920167056379E-2</v>
      </c>
      <c r="Y31" s="122">
        <f t="shared" si="24"/>
        <v>9.5719718386643518E-2</v>
      </c>
      <c r="Z31" s="122">
        <f t="shared" si="24"/>
        <v>0.10559750268743309</v>
      </c>
      <c r="AA31" s="122">
        <f t="shared" si="24"/>
        <v>0.11649462369687036</v>
      </c>
      <c r="AB31" s="122">
        <f t="shared" si="24"/>
        <v>0.12851627173840807</v>
      </c>
      <c r="AC31" s="122">
        <f t="shared" si="24"/>
        <v>0.14177849223769853</v>
      </c>
      <c r="AD31" s="122">
        <f t="shared" si="24"/>
        <v>0.15640930591349986</v>
      </c>
      <c r="AE31" s="122">
        <f t="shared" si="24"/>
        <v>0.17254994456654196</v>
      </c>
      <c r="AF31" s="122">
        <f t="shared" si="24"/>
        <v>0.19035621439546918</v>
      </c>
      <c r="AG31" s="92">
        <v>0.21</v>
      </c>
      <c r="AH31" s="122">
        <f t="shared" ref="AH31:BX31" si="25">AG31*POWER($BY31/$AG31,1/(1999-1955))</f>
        <v>0.21702044057192083</v>
      </c>
      <c r="AI31" s="122">
        <f t="shared" si="25"/>
        <v>0.22427557917157437</v>
      </c>
      <c r="AJ31" s="122">
        <f t="shared" si="25"/>
        <v>0.23177326191113229</v>
      </c>
      <c r="AK31" s="122">
        <f t="shared" si="25"/>
        <v>0.23952159720354824</v>
      </c>
      <c r="AL31" s="122">
        <f t="shared" si="25"/>
        <v>0.24752896453144857</v>
      </c>
      <c r="AM31" s="122">
        <f t="shared" si="25"/>
        <v>0.25580402350917303</v>
      </c>
      <c r="AN31" s="122">
        <f t="shared" si="25"/>
        <v>0.26435572324776535</v>
      </c>
      <c r="AO31" s="122">
        <f t="shared" si="25"/>
        <v>0.27319331203304198</v>
      </c>
      <c r="AP31" s="122">
        <f t="shared" si="25"/>
        <v>0.2823263473272048</v>
      </c>
      <c r="AQ31" s="122">
        <f t="shared" si="25"/>
        <v>0.29176470610481492</v>
      </c>
      <c r="AR31" s="122">
        <f t="shared" si="25"/>
        <v>0.30151859553430443</v>
      </c>
      <c r="AS31" s="122">
        <f t="shared" si="25"/>
        <v>0.31159856401657882</v>
      </c>
      <c r="AT31" s="122">
        <f t="shared" si="25"/>
        <v>0.32201551259264671</v>
      </c>
      <c r="AU31" s="122">
        <f t="shared" si="25"/>
        <v>0.33278070673261478</v>
      </c>
      <c r="AV31" s="122">
        <f t="shared" si="25"/>
        <v>0.34390578851879638</v>
      </c>
      <c r="AW31" s="122">
        <f t="shared" si="25"/>
        <v>0.35540278923610963</v>
      </c>
      <c r="AX31" s="122">
        <f t="shared" si="25"/>
        <v>0.36728414238338114</v>
      </c>
      <c r="AY31" s="122">
        <f t="shared" si="25"/>
        <v>0.37956269711962609</v>
      </c>
      <c r="AZ31" s="122">
        <f t="shared" si="25"/>
        <v>0.39225173215984666</v>
      </c>
      <c r="BA31" s="122">
        <f t="shared" si="25"/>
        <v>0.40536497013537626</v>
      </c>
      <c r="BB31" s="122">
        <f t="shared" si="25"/>
        <v>0.41891659243429946</v>
      </c>
      <c r="BC31" s="122">
        <f t="shared" si="25"/>
        <v>0.43292125453799746</v>
      </c>
      <c r="BD31" s="122">
        <f t="shared" si="25"/>
        <v>0.44739410187040424</v>
      </c>
      <c r="BE31" s="122">
        <f t="shared" si="25"/>
        <v>0.46235078617711406</v>
      </c>
      <c r="BF31" s="122">
        <f t="shared" si="25"/>
        <v>0.47780748245205362</v>
      </c>
      <c r="BG31" s="122">
        <f t="shared" si="25"/>
        <v>0.49378090643002387</v>
      </c>
      <c r="BH31" s="122">
        <f t="shared" si="25"/>
        <v>0.51028833266402951</v>
      </c>
      <c r="BI31" s="122">
        <f t="shared" si="25"/>
        <v>0.52734761320694568</v>
      </c>
      <c r="BJ31" s="122">
        <f t="shared" si="25"/>
        <v>0.54497719691772495</v>
      </c>
      <c r="BK31" s="122">
        <f t="shared" si="25"/>
        <v>0.56319614941302443</v>
      </c>
      <c r="BL31" s="122">
        <f t="shared" si="25"/>
        <v>0.58202417368582815</v>
      </c>
      <c r="BM31" s="122">
        <f t="shared" si="25"/>
        <v>0.60148163141336475</v>
      </c>
      <c r="BN31" s="122">
        <f t="shared" si="25"/>
        <v>0.6215895649773624</v>
      </c>
      <c r="BO31" s="122">
        <f t="shared" si="25"/>
        <v>0.64236972022045613</v>
      </c>
      <c r="BP31" s="122">
        <f t="shared" si="25"/>
        <v>0.66384456996335672</v>
      </c>
      <c r="BQ31" s="122">
        <f t="shared" si="25"/>
        <v>0.68603733830821423</v>
      </c>
      <c r="BR31" s="122">
        <f t="shared" si="25"/>
        <v>0.70897202575445972</v>
      </c>
      <c r="BS31" s="122">
        <f t="shared" si="25"/>
        <v>0.73267343515428596</v>
      </c>
      <c r="BT31" s="122">
        <f t="shared" si="25"/>
        <v>0.75716719853583714</v>
      </c>
      <c r="BU31" s="122">
        <f t="shared" si="25"/>
        <v>0.7824798048231163</v>
      </c>
      <c r="BV31" s="122">
        <f t="shared" si="25"/>
        <v>0.80863862848258727</v>
      </c>
      <c r="BW31" s="122">
        <f t="shared" si="25"/>
        <v>0.83567195912745196</v>
      </c>
      <c r="BX31" s="122">
        <f t="shared" si="25"/>
        <v>0.86360903211161832</v>
      </c>
      <c r="BY31" s="123">
        <v>0.89248006014644354</v>
      </c>
      <c r="BZ31" s="36">
        <v>0.84455872855860259</v>
      </c>
      <c r="CA31" s="36">
        <v>0.83419440200355988</v>
      </c>
      <c r="CB31" s="36">
        <v>0.82198507058842252</v>
      </c>
      <c r="CC31" s="36">
        <v>0.82969374344541946</v>
      </c>
      <c r="CD31" s="36">
        <v>0.8253262355799228</v>
      </c>
      <c r="CE31" s="36">
        <v>0.80821632576572577</v>
      </c>
      <c r="CF31" s="36">
        <v>0.78469090909090911</v>
      </c>
      <c r="CG31" s="36">
        <v>0.81526224544611026</v>
      </c>
      <c r="CH31" s="36">
        <v>0.77872643187477764</v>
      </c>
      <c r="CI31" s="36">
        <v>0.7303894613705284</v>
      </c>
      <c r="CJ31" s="36">
        <v>0.77067428571428565</v>
      </c>
      <c r="CK31" s="36">
        <v>0.75627203042173108</v>
      </c>
      <c r="CL31" s="36">
        <v>0.73179936055348815</v>
      </c>
      <c r="CM31" s="36">
        <v>0.7759200044735679</v>
      </c>
      <c r="CN31" s="124">
        <f>CM31</f>
        <v>0.7759200044735679</v>
      </c>
      <c r="CO31" s="124">
        <f t="shared" ref="CO31:CT31" si="26">CN31</f>
        <v>0.7759200044735679</v>
      </c>
      <c r="CP31" s="124">
        <f t="shared" si="26"/>
        <v>0.7759200044735679</v>
      </c>
      <c r="CQ31" s="124">
        <f t="shared" si="26"/>
        <v>0.7759200044735679</v>
      </c>
      <c r="CR31" s="124">
        <f t="shared" si="26"/>
        <v>0.7759200044735679</v>
      </c>
      <c r="CS31" s="124">
        <f t="shared" si="26"/>
        <v>0.7759200044735679</v>
      </c>
      <c r="CT31" s="124">
        <f t="shared" si="26"/>
        <v>0.7759200044735679</v>
      </c>
    </row>
    <row r="32" spans="1:98" ht="14.5" x14ac:dyDescent="0.7">
      <c r="A32" s="7" t="s">
        <v>1278</v>
      </c>
      <c r="B32" s="14"/>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125"/>
      <c r="BZ32" s="7"/>
      <c r="CA32" s="7"/>
      <c r="CB32" s="7"/>
      <c r="CC32" s="7"/>
      <c r="CD32" s="7"/>
      <c r="CE32" s="7"/>
      <c r="CF32" s="7"/>
      <c r="CG32" s="7"/>
      <c r="CH32" s="7"/>
      <c r="CI32" s="7"/>
      <c r="CJ32" s="7"/>
      <c r="CK32" s="7"/>
      <c r="CL32" s="7"/>
      <c r="CM32" s="7"/>
      <c r="CN32" s="7"/>
      <c r="CO32" s="7"/>
      <c r="CP32" s="7"/>
      <c r="CQ32" s="7"/>
      <c r="CR32" s="7"/>
      <c r="CS32" s="7"/>
      <c r="CT32" s="7"/>
    </row>
    <row r="33" spans="1:98" ht="14.5" x14ac:dyDescent="0.7">
      <c r="A33" s="425"/>
      <c r="B33" s="7" t="s">
        <v>1279</v>
      </c>
    </row>
    <row r="34" spans="1:98" ht="14.5" x14ac:dyDescent="0.7">
      <c r="A34" s="9"/>
      <c r="B34" s="14"/>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125"/>
      <c r="BZ34" s="7"/>
      <c r="CA34" s="7"/>
      <c r="CB34" s="7"/>
      <c r="CC34" s="7"/>
      <c r="CD34" s="7"/>
      <c r="CE34" s="7"/>
      <c r="CF34" s="7"/>
      <c r="CG34" s="7"/>
      <c r="CH34" s="7"/>
      <c r="CI34" s="7"/>
      <c r="CJ34" s="7"/>
      <c r="CK34" s="7"/>
      <c r="CL34" s="7"/>
      <c r="CM34" s="7"/>
      <c r="CN34" s="7"/>
      <c r="CO34" s="7"/>
      <c r="CP34" s="7"/>
      <c r="CQ34" s="7"/>
      <c r="CR34" s="7"/>
      <c r="CS34" s="7"/>
      <c r="CT34" s="7"/>
    </row>
    <row r="36" spans="1:98" ht="14.5" x14ac:dyDescent="0.7">
      <c r="A36" s="121"/>
      <c r="B36" s="14"/>
      <c r="C36" s="37"/>
      <c r="D36" s="14"/>
      <c r="E36" s="14"/>
      <c r="F36" s="14"/>
      <c r="G36" s="7"/>
      <c r="H36" s="7"/>
      <c r="I36" s="7"/>
      <c r="J36" s="7"/>
      <c r="K36" s="7"/>
      <c r="L36" s="7"/>
      <c r="M36" s="7"/>
      <c r="N36" s="7"/>
      <c r="O36" s="7"/>
    </row>
    <row r="37" spans="1:98" ht="14.5" x14ac:dyDescent="0.7">
      <c r="A37" s="15" t="s">
        <v>189</v>
      </c>
      <c r="B37" s="14"/>
      <c r="C37" s="37"/>
      <c r="D37" s="14"/>
      <c r="E37" s="14"/>
      <c r="F37" s="14"/>
      <c r="G37" s="7"/>
      <c r="H37" s="7"/>
      <c r="I37" s="7"/>
      <c r="J37" s="7"/>
      <c r="K37" s="7"/>
      <c r="L37" s="7"/>
      <c r="M37" s="7"/>
      <c r="N37" s="7"/>
      <c r="O37" s="7"/>
    </row>
    <row r="38" spans="1:98" ht="14.5" x14ac:dyDescent="0.7">
      <c r="A38" s="126"/>
      <c r="B38" s="112">
        <v>1930</v>
      </c>
      <c r="C38" s="112">
        <v>1931</v>
      </c>
      <c r="D38" s="112">
        <v>1932</v>
      </c>
      <c r="E38" s="112">
        <v>1933</v>
      </c>
      <c r="F38" s="112">
        <v>1934</v>
      </c>
      <c r="G38" s="36">
        <v>1935</v>
      </c>
      <c r="H38" s="36">
        <v>1936</v>
      </c>
      <c r="I38" s="36">
        <v>1937</v>
      </c>
      <c r="J38" s="36">
        <v>1938</v>
      </c>
      <c r="K38" s="36">
        <v>1939</v>
      </c>
      <c r="L38" s="36">
        <v>1940</v>
      </c>
      <c r="M38" s="36">
        <v>1941</v>
      </c>
      <c r="N38" s="36">
        <v>1942</v>
      </c>
      <c r="O38" s="36">
        <v>1943</v>
      </c>
      <c r="P38" s="112">
        <v>1944</v>
      </c>
      <c r="Q38" s="112">
        <v>1945</v>
      </c>
      <c r="R38" s="112">
        <v>1946</v>
      </c>
      <c r="S38" s="112">
        <v>1947</v>
      </c>
      <c r="T38" s="112">
        <v>1948</v>
      </c>
      <c r="U38" s="36">
        <v>1949</v>
      </c>
      <c r="V38" s="36">
        <v>1950</v>
      </c>
      <c r="W38" s="36">
        <v>1951</v>
      </c>
      <c r="X38" s="36">
        <v>1952</v>
      </c>
      <c r="Y38" s="36">
        <v>1953</v>
      </c>
      <c r="Z38" s="36">
        <v>1954</v>
      </c>
      <c r="AA38" s="36">
        <v>1955</v>
      </c>
      <c r="AB38" s="36">
        <v>1956</v>
      </c>
      <c r="AC38" s="36">
        <v>1957</v>
      </c>
      <c r="AD38" s="112">
        <v>1958</v>
      </c>
      <c r="AE38" s="112">
        <v>1959</v>
      </c>
      <c r="AF38" s="112">
        <v>1960</v>
      </c>
      <c r="AG38" s="112">
        <v>1961</v>
      </c>
      <c r="AH38" s="112">
        <v>1962</v>
      </c>
      <c r="AI38" s="36">
        <v>1963</v>
      </c>
      <c r="AJ38" s="36">
        <v>1964</v>
      </c>
      <c r="AK38" s="36">
        <v>1965</v>
      </c>
      <c r="AL38" s="36">
        <v>1966</v>
      </c>
      <c r="AM38" s="36">
        <v>1967</v>
      </c>
      <c r="AN38" s="36">
        <v>1968</v>
      </c>
      <c r="AO38" s="36">
        <v>1969</v>
      </c>
      <c r="AP38" s="36">
        <v>1970</v>
      </c>
      <c r="AQ38" s="36">
        <v>1971</v>
      </c>
      <c r="AR38" s="112">
        <v>1972</v>
      </c>
      <c r="AS38" s="112">
        <v>1973</v>
      </c>
      <c r="AT38" s="112">
        <v>1974</v>
      </c>
      <c r="AU38" s="112">
        <v>1975</v>
      </c>
      <c r="AV38" s="112">
        <v>1976</v>
      </c>
      <c r="AW38" s="36">
        <v>1977</v>
      </c>
      <c r="AX38" s="36">
        <v>1978</v>
      </c>
      <c r="AY38" s="36">
        <v>1979</v>
      </c>
      <c r="AZ38" s="36">
        <v>1980</v>
      </c>
      <c r="BA38" s="36">
        <v>1981</v>
      </c>
      <c r="BB38" s="36">
        <v>1982</v>
      </c>
      <c r="BC38" s="36">
        <v>1983</v>
      </c>
      <c r="BD38" s="36">
        <v>1984</v>
      </c>
      <c r="BE38" s="36">
        <v>1985</v>
      </c>
      <c r="BF38" s="112">
        <v>1986</v>
      </c>
      <c r="BG38" s="112">
        <v>1987</v>
      </c>
      <c r="BH38" s="112">
        <v>1988</v>
      </c>
      <c r="BI38" s="112">
        <v>1989</v>
      </c>
      <c r="BJ38" s="112">
        <v>1990</v>
      </c>
      <c r="BK38" s="36">
        <v>1991</v>
      </c>
      <c r="BL38" s="36">
        <v>1992</v>
      </c>
      <c r="BM38" s="36">
        <v>1993</v>
      </c>
      <c r="BN38" s="36">
        <v>1994</v>
      </c>
      <c r="BO38" s="36">
        <v>1995</v>
      </c>
      <c r="BP38" s="36">
        <v>1996</v>
      </c>
      <c r="BQ38" s="36">
        <v>1997</v>
      </c>
      <c r="BR38" s="36">
        <v>1998</v>
      </c>
      <c r="BS38" s="36">
        <v>1999</v>
      </c>
      <c r="BT38" s="112">
        <v>2000</v>
      </c>
      <c r="BU38" s="112">
        <v>2001</v>
      </c>
      <c r="BV38" s="112">
        <v>2002</v>
      </c>
      <c r="BW38" s="112">
        <v>2003</v>
      </c>
      <c r="BX38" s="112">
        <v>2004</v>
      </c>
      <c r="BY38" s="36">
        <v>2005</v>
      </c>
      <c r="BZ38" s="36">
        <v>2006</v>
      </c>
      <c r="CA38" s="36">
        <v>2007</v>
      </c>
      <c r="CB38" s="36">
        <v>2008</v>
      </c>
      <c r="CC38" s="36">
        <v>2009</v>
      </c>
      <c r="CD38" s="36">
        <v>2010</v>
      </c>
      <c r="CE38" s="36">
        <v>2011</v>
      </c>
      <c r="CF38" s="36">
        <v>2012</v>
      </c>
      <c r="CG38" s="36">
        <v>2013</v>
      </c>
      <c r="CH38" s="112">
        <v>2014</v>
      </c>
      <c r="CI38" s="112">
        <v>2015</v>
      </c>
      <c r="CJ38" s="112">
        <v>2016</v>
      </c>
      <c r="CK38" s="112">
        <v>2017</v>
      </c>
      <c r="CL38" s="112">
        <v>2018</v>
      </c>
      <c r="CM38" s="36">
        <v>2019</v>
      </c>
      <c r="CN38" s="36">
        <v>2020</v>
      </c>
    </row>
    <row r="39" spans="1:98" ht="14.5" x14ac:dyDescent="0.7">
      <c r="A39" s="10" t="s">
        <v>190</v>
      </c>
      <c r="B39" s="82">
        <v>0.7</v>
      </c>
      <c r="C39" s="82">
        <v>0.7</v>
      </c>
      <c r="D39" s="82">
        <v>0.7</v>
      </c>
      <c r="E39" s="82">
        <v>0.7</v>
      </c>
      <c r="F39" s="82">
        <v>0.7</v>
      </c>
      <c r="G39" s="82">
        <v>0.7</v>
      </c>
      <c r="H39" s="82">
        <v>0.7</v>
      </c>
      <c r="I39" s="82">
        <v>0.7</v>
      </c>
      <c r="J39" s="82">
        <v>0.7</v>
      </c>
      <c r="K39" s="82">
        <v>0.7</v>
      </c>
      <c r="L39" s="82">
        <v>0.7</v>
      </c>
      <c r="M39" s="82">
        <v>0.7</v>
      </c>
      <c r="N39" s="82">
        <v>0.7</v>
      </c>
      <c r="O39" s="82">
        <v>0.7</v>
      </c>
      <c r="P39" s="82">
        <v>0.7</v>
      </c>
      <c r="Q39" s="82">
        <v>0.7</v>
      </c>
      <c r="R39" s="82">
        <v>0.7</v>
      </c>
      <c r="S39" s="82">
        <v>0.7</v>
      </c>
      <c r="T39" s="82">
        <v>0.7</v>
      </c>
      <c r="U39" s="82">
        <v>0.7</v>
      </c>
      <c r="V39" s="82">
        <v>0.7</v>
      </c>
      <c r="W39" s="82">
        <v>0.7</v>
      </c>
      <c r="X39" s="82">
        <v>0.7</v>
      </c>
      <c r="Y39" s="82">
        <v>0.7</v>
      </c>
      <c r="Z39" s="82">
        <v>0.7</v>
      </c>
      <c r="AA39" s="82">
        <v>0.7</v>
      </c>
      <c r="AB39" s="82">
        <v>0.7</v>
      </c>
      <c r="AC39" s="82">
        <v>0.7</v>
      </c>
      <c r="AD39" s="82">
        <v>0.7</v>
      </c>
      <c r="AE39" s="82">
        <v>0.7</v>
      </c>
      <c r="AF39" s="82">
        <v>0.7</v>
      </c>
      <c r="AG39" s="82">
        <v>0.7</v>
      </c>
      <c r="AH39" s="82">
        <v>0.7</v>
      </c>
      <c r="AI39" s="82">
        <v>0.7</v>
      </c>
      <c r="AJ39" s="82">
        <v>0.7</v>
      </c>
      <c r="AK39" s="82">
        <v>0.7</v>
      </c>
      <c r="AL39" s="82">
        <v>0.7</v>
      </c>
      <c r="AM39" s="82">
        <v>0.7</v>
      </c>
      <c r="AN39" s="82">
        <v>0.7</v>
      </c>
      <c r="AO39" s="82">
        <v>0.7</v>
      </c>
      <c r="AP39" s="82">
        <v>0.7</v>
      </c>
      <c r="AQ39" s="82">
        <v>0.7</v>
      </c>
      <c r="AR39" s="82">
        <v>0.7</v>
      </c>
      <c r="AS39" s="82">
        <v>0.7</v>
      </c>
      <c r="AT39" s="82">
        <v>0.7</v>
      </c>
      <c r="AU39" s="82">
        <v>0.7</v>
      </c>
      <c r="AV39" s="82">
        <v>0.7</v>
      </c>
      <c r="AW39" s="82">
        <v>0.7</v>
      </c>
      <c r="AX39" s="82">
        <v>0.7</v>
      </c>
      <c r="AY39" s="82">
        <v>0.7</v>
      </c>
      <c r="AZ39" s="82">
        <v>0.7</v>
      </c>
      <c r="BA39" s="82">
        <v>0.7</v>
      </c>
      <c r="BB39" s="82">
        <v>0.7</v>
      </c>
      <c r="BC39" s="82">
        <v>0.7</v>
      </c>
      <c r="BD39" s="82">
        <v>0.7</v>
      </c>
      <c r="BE39" s="82">
        <v>0.7</v>
      </c>
      <c r="BF39" s="82">
        <v>0.7</v>
      </c>
      <c r="BG39" s="82">
        <v>0.7</v>
      </c>
      <c r="BH39" s="82">
        <v>0.7</v>
      </c>
      <c r="BI39" s="82">
        <v>0.7</v>
      </c>
      <c r="BJ39" s="82">
        <v>0.7</v>
      </c>
      <c r="BK39" s="82">
        <v>0.7</v>
      </c>
      <c r="BL39" s="82">
        <v>0.7</v>
      </c>
      <c r="BM39" s="82">
        <v>0.7</v>
      </c>
      <c r="BN39" s="82">
        <v>0.7</v>
      </c>
      <c r="BO39" s="82">
        <v>0.7</v>
      </c>
      <c r="BP39" s="82">
        <v>0.7</v>
      </c>
      <c r="BQ39" s="82">
        <v>0.7</v>
      </c>
      <c r="BR39" s="82">
        <v>0.7</v>
      </c>
      <c r="BS39" s="82">
        <v>0.7</v>
      </c>
      <c r="BT39" s="82">
        <v>0.7</v>
      </c>
      <c r="BU39" s="82">
        <v>0.7</v>
      </c>
      <c r="BV39" s="82">
        <v>0.7</v>
      </c>
      <c r="BW39" s="82">
        <v>0.7</v>
      </c>
      <c r="BX39" s="82">
        <v>0.7</v>
      </c>
      <c r="BY39" s="82">
        <v>0.7</v>
      </c>
      <c r="BZ39" s="82">
        <v>0.7</v>
      </c>
      <c r="CA39" s="82">
        <v>0.7</v>
      </c>
      <c r="CB39" s="82">
        <v>0.7</v>
      </c>
      <c r="CC39" s="82">
        <v>0.7</v>
      </c>
      <c r="CD39" s="82">
        <v>0.7</v>
      </c>
      <c r="CE39" s="82">
        <v>0.7</v>
      </c>
      <c r="CF39" s="82">
        <v>0.7</v>
      </c>
      <c r="CG39" s="82">
        <v>0.7</v>
      </c>
      <c r="CH39" s="82">
        <v>0.7</v>
      </c>
      <c r="CI39" s="82">
        <v>0.7</v>
      </c>
      <c r="CJ39" s="82">
        <v>0.7</v>
      </c>
      <c r="CK39" s="82">
        <v>0.7</v>
      </c>
      <c r="CL39" s="82">
        <v>0.7</v>
      </c>
      <c r="CM39" s="82">
        <v>0.7</v>
      </c>
      <c r="CN39" s="82">
        <v>0.7</v>
      </c>
    </row>
    <row r="40" spans="1:98" ht="14.5" x14ac:dyDescent="0.7">
      <c r="A40" s="29" t="s">
        <v>191</v>
      </c>
      <c r="B40" s="14"/>
      <c r="C40" s="14"/>
      <c r="D40" s="14"/>
      <c r="E40" s="14"/>
      <c r="F40" s="14"/>
      <c r="G40" s="14"/>
      <c r="H40" s="14"/>
      <c r="I40" s="14"/>
      <c r="J40" s="14"/>
      <c r="K40" s="14"/>
      <c r="L40" s="14"/>
      <c r="M40" s="14"/>
      <c r="N40" s="14"/>
      <c r="O40" s="14"/>
    </row>
    <row r="41" spans="1:98" ht="14.5" x14ac:dyDescent="0.7">
      <c r="A41" s="18"/>
      <c r="B41" s="14"/>
      <c r="C41" s="37"/>
      <c r="D41" s="14"/>
      <c r="E41" s="14"/>
      <c r="F41" s="14"/>
      <c r="G41" s="7"/>
      <c r="H41" s="7"/>
      <c r="I41" s="7"/>
      <c r="J41" s="7"/>
      <c r="K41" s="7"/>
      <c r="L41" s="7"/>
      <c r="M41" s="7"/>
      <c r="N41" s="7"/>
      <c r="O41" s="7"/>
    </row>
    <row r="54" spans="4:4" x14ac:dyDescent="0.65">
      <c r="D54" s="27" t="s">
        <v>192</v>
      </c>
    </row>
  </sheetData>
  <phoneticPr fontId="8" type="noConversion"/>
  <conditionalFormatting sqref="A1:A2 A31">
    <cfRule type="cellIs" dxfId="38" priority="2" operator="lessThan">
      <formula>0</formula>
    </cfRule>
  </conditionalFormatting>
  <conditionalFormatting sqref="A5:A9">
    <cfRule type="cellIs" dxfId="37" priority="5" operator="lessThan">
      <formula>0</formula>
    </cfRule>
  </conditionalFormatting>
  <conditionalFormatting sqref="A13:A16">
    <cfRule type="cellIs" dxfId="36" priority="4" operator="lessThan">
      <formula>0</formula>
    </cfRule>
  </conditionalFormatting>
  <conditionalFormatting sqref="A21:A24">
    <cfRule type="cellIs" dxfId="35" priority="1" operator="lessThan">
      <formula>0</formula>
    </cfRule>
  </conditionalFormatting>
  <conditionalFormatting sqref="A38:CN38">
    <cfRule type="cellIs" dxfId="34" priority="3" operator="lessThan">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E0288-6BB0-4BA0-9764-B37A8BD28E69}">
  <dimension ref="A1:AF72"/>
  <sheetViews>
    <sheetView topLeftCell="A55" zoomScale="85" zoomScaleNormal="85" workbookViewId="0">
      <selection activeCell="B22" sqref="B22:B25"/>
    </sheetView>
  </sheetViews>
  <sheetFormatPr defaultColWidth="8.6484375" defaultRowHeight="14.25" x14ac:dyDescent="0.65"/>
  <cols>
    <col min="1" max="1" width="19.43359375" style="74" customWidth="1"/>
    <col min="2" max="6" width="10.78125" style="74" customWidth="1"/>
    <col min="7" max="32" width="11" style="74" bestFit="1" customWidth="1"/>
    <col min="33" max="16384" width="8.6484375" style="74"/>
  </cols>
  <sheetData>
    <row r="1" spans="1:32" ht="17.75" x14ac:dyDescent="0.75">
      <c r="A1" s="6" t="s">
        <v>193</v>
      </c>
    </row>
    <row r="2" spans="1:32" s="7" customFormat="1" ht="14.5" x14ac:dyDescent="0.7">
      <c r="A2" s="115"/>
    </row>
    <row r="3" spans="1:32" s="7" customFormat="1" ht="14.5" x14ac:dyDescent="0.7">
      <c r="A3" s="15" t="s">
        <v>194</v>
      </c>
      <c r="B3" s="14"/>
      <c r="C3" s="14"/>
      <c r="D3" s="14"/>
      <c r="E3" s="14"/>
      <c r="F3" s="14"/>
    </row>
    <row r="4" spans="1:32" s="7" customFormat="1" ht="14.5" x14ac:dyDescent="0.7">
      <c r="A4" s="126" t="s">
        <v>195</v>
      </c>
      <c r="B4" s="127">
        <v>1990</v>
      </c>
      <c r="C4" s="127">
        <v>1991</v>
      </c>
      <c r="D4" s="127">
        <v>1992</v>
      </c>
      <c r="E4" s="127">
        <v>1993</v>
      </c>
      <c r="F4" s="127">
        <v>1994</v>
      </c>
      <c r="G4" s="128">
        <v>1995</v>
      </c>
      <c r="H4" s="128">
        <v>1996</v>
      </c>
      <c r="I4" s="128">
        <v>1997</v>
      </c>
      <c r="J4" s="128">
        <v>1998</v>
      </c>
      <c r="K4" s="128">
        <v>1999</v>
      </c>
      <c r="L4" s="128">
        <v>2000</v>
      </c>
      <c r="M4" s="128">
        <v>2001</v>
      </c>
      <c r="N4" s="128">
        <v>2002</v>
      </c>
      <c r="O4" s="128">
        <v>2003</v>
      </c>
      <c r="P4" s="128">
        <v>2004</v>
      </c>
      <c r="Q4" s="128">
        <v>2005</v>
      </c>
      <c r="R4" s="128">
        <v>2006</v>
      </c>
      <c r="S4" s="128">
        <v>2007</v>
      </c>
      <c r="T4" s="128">
        <v>2008</v>
      </c>
      <c r="U4" s="128">
        <v>2009</v>
      </c>
      <c r="V4" s="128">
        <v>2010</v>
      </c>
      <c r="W4" s="128">
        <v>2011</v>
      </c>
      <c r="X4" s="128">
        <v>2012</v>
      </c>
      <c r="Y4" s="128">
        <v>2013</v>
      </c>
      <c r="Z4" s="128">
        <v>2014</v>
      </c>
      <c r="AA4" s="128">
        <v>2015</v>
      </c>
      <c r="AB4" s="128">
        <v>2016</v>
      </c>
      <c r="AC4" s="128">
        <v>2017</v>
      </c>
      <c r="AD4" s="128">
        <v>2018</v>
      </c>
      <c r="AE4" s="128">
        <v>2019</v>
      </c>
      <c r="AF4" s="128">
        <v>2020</v>
      </c>
    </row>
    <row r="5" spans="1:32" s="7" customFormat="1" ht="14.5" x14ac:dyDescent="0.7">
      <c r="A5" s="126" t="s">
        <v>196</v>
      </c>
      <c r="B5" s="129">
        <f t="shared" ref="B5:AF5" si="0">B31*B43</f>
        <v>5.4134400000000006E-2</v>
      </c>
      <c r="C5" s="129">
        <f t="shared" si="0"/>
        <v>6.1088000000000003E-2</v>
      </c>
      <c r="D5" s="129">
        <f t="shared" si="0"/>
        <v>6.6096000000000002E-2</v>
      </c>
      <c r="E5" s="129">
        <f t="shared" si="0"/>
        <v>7.0328000000000002E-2</v>
      </c>
      <c r="F5" s="129">
        <f t="shared" si="0"/>
        <v>7.9616000000000006E-2</v>
      </c>
      <c r="G5" s="129">
        <f t="shared" si="0"/>
        <v>8.5367999999999999E-2</v>
      </c>
      <c r="H5" s="129">
        <f t="shared" si="0"/>
        <v>9.0933360000000005E-2</v>
      </c>
      <c r="I5" s="129">
        <f t="shared" si="0"/>
        <v>9.6640719999999999E-2</v>
      </c>
      <c r="J5" s="129">
        <f t="shared" si="0"/>
        <v>0.10397656</v>
      </c>
      <c r="K5" s="129">
        <f t="shared" si="0"/>
        <v>0.10958592</v>
      </c>
      <c r="L5" s="129">
        <f t="shared" si="0"/>
        <v>0.11819000000000002</v>
      </c>
      <c r="M5" s="129">
        <f t="shared" si="0"/>
        <v>0.14008799999999999</v>
      </c>
      <c r="N5" s="129">
        <f t="shared" si="0"/>
        <v>0.14742000000000002</v>
      </c>
      <c r="O5" s="129">
        <f t="shared" si="0"/>
        <v>0.1663984</v>
      </c>
      <c r="P5" s="129">
        <f t="shared" si="0"/>
        <v>0.17959652595539452</v>
      </c>
      <c r="Q5" s="129">
        <f t="shared" si="0"/>
        <v>0.31640406245185154</v>
      </c>
      <c r="R5" s="129">
        <f t="shared" si="0"/>
        <v>0.45503080188393197</v>
      </c>
      <c r="S5" s="129">
        <f t="shared" si="0"/>
        <v>0.57405886489861657</v>
      </c>
      <c r="T5" s="129">
        <f t="shared" si="0"/>
        <v>0.62789220155852232</v>
      </c>
      <c r="U5" s="129">
        <f t="shared" si="0"/>
        <v>0.80881542167449494</v>
      </c>
      <c r="V5" s="129">
        <f t="shared" si="0"/>
        <v>0.92667999999999995</v>
      </c>
      <c r="W5" s="129">
        <f t="shared" si="0"/>
        <v>1.0397200000000002</v>
      </c>
      <c r="X5" s="129">
        <f t="shared" si="0"/>
        <v>1.4336399999999998</v>
      </c>
      <c r="Y5" s="129">
        <f t="shared" si="0"/>
        <v>1.8534800000000002</v>
      </c>
      <c r="Z5" s="129">
        <f t="shared" si="0"/>
        <v>2.1319599999999999</v>
      </c>
      <c r="AA5" s="129">
        <f t="shared" si="0"/>
        <v>2.4701999999999997</v>
      </c>
      <c r="AB5" s="129">
        <f t="shared" si="0"/>
        <v>2.9513599999999998</v>
      </c>
      <c r="AC5" s="129">
        <f t="shared" si="0"/>
        <v>3.3853199999999992</v>
      </c>
      <c r="AD5" s="129">
        <f t="shared" si="0"/>
        <v>4.0739599999999996</v>
      </c>
      <c r="AE5" s="129">
        <f t="shared" si="0"/>
        <v>4.8696800000000007</v>
      </c>
      <c r="AF5" s="129">
        <f t="shared" si="0"/>
        <v>5.8430400000000002</v>
      </c>
    </row>
    <row r="6" spans="1:32" s="7" customFormat="1" ht="14.5" x14ac:dyDescent="0.7">
      <c r="A6" s="126" t="s">
        <v>197</v>
      </c>
      <c r="B6" s="129">
        <f>B36*B23*B44</f>
        <v>0.38057588357588362</v>
      </c>
      <c r="C6" s="129">
        <f t="shared" ref="C6:AF8" si="1">C36*C23*C44</f>
        <v>0.43967775467775477</v>
      </c>
      <c r="D6" s="129">
        <f t="shared" si="1"/>
        <v>0.45029313929313936</v>
      </c>
      <c r="E6" s="129">
        <f t="shared" si="1"/>
        <v>0.46026299376299384</v>
      </c>
      <c r="F6" s="129">
        <f t="shared" si="1"/>
        <v>0.48565384615384627</v>
      </c>
      <c r="G6" s="129">
        <f t="shared" si="1"/>
        <v>0.5297650727650729</v>
      </c>
      <c r="H6" s="129">
        <f t="shared" si="1"/>
        <v>0.56110914760914776</v>
      </c>
      <c r="I6" s="129">
        <f t="shared" si="1"/>
        <v>0.55400831600831613</v>
      </c>
      <c r="J6" s="129">
        <f t="shared" si="1"/>
        <v>0.57452182952182962</v>
      </c>
      <c r="K6" s="129">
        <f t="shared" si="1"/>
        <v>0.59410291060291065</v>
      </c>
      <c r="L6" s="129">
        <f t="shared" si="1"/>
        <v>0.59991268191268199</v>
      </c>
      <c r="M6" s="129">
        <f t="shared" si="1"/>
        <v>0.58112058212058226</v>
      </c>
      <c r="N6" s="129">
        <f t="shared" si="1"/>
        <v>0.591879417879418</v>
      </c>
      <c r="O6" s="129">
        <f t="shared" si="1"/>
        <v>0.58047505197505211</v>
      </c>
      <c r="P6" s="129">
        <f t="shared" si="1"/>
        <v>0.64115488565488576</v>
      </c>
      <c r="Q6" s="129">
        <f t="shared" si="1"/>
        <v>0.68340124740124752</v>
      </c>
      <c r="R6" s="129">
        <f t="shared" si="1"/>
        <v>0.69502079002079009</v>
      </c>
      <c r="S6" s="129">
        <f t="shared" si="1"/>
        <v>0.6869875259875261</v>
      </c>
      <c r="T6" s="129">
        <f t="shared" si="1"/>
        <v>0.68232536382536391</v>
      </c>
      <c r="U6" s="129">
        <f t="shared" si="1"/>
        <v>0.67916943866943869</v>
      </c>
      <c r="V6" s="129">
        <f t="shared" si="1"/>
        <v>0.66762162162162164</v>
      </c>
      <c r="W6" s="129">
        <f t="shared" si="1"/>
        <v>0.61805925155925168</v>
      </c>
      <c r="X6" s="129">
        <f t="shared" si="1"/>
        <v>0.62042619542619548</v>
      </c>
      <c r="Y6" s="129">
        <f t="shared" si="1"/>
        <v>0.60392931392931404</v>
      </c>
      <c r="Z6" s="129">
        <f t="shared" si="1"/>
        <v>0.60687006237006247</v>
      </c>
      <c r="AA6" s="129">
        <f t="shared" si="1"/>
        <v>0.60443139293139303</v>
      </c>
      <c r="AB6" s="129">
        <f t="shared" si="1"/>
        <v>0.6113887733887734</v>
      </c>
      <c r="AC6" s="129">
        <f t="shared" si="1"/>
        <v>0.58700207900207912</v>
      </c>
      <c r="AD6" s="129">
        <f t="shared" si="1"/>
        <v>0.60120374220374229</v>
      </c>
      <c r="AE6" s="129">
        <f t="shared" si="1"/>
        <v>0.51233575883575888</v>
      </c>
      <c r="AF6" s="129">
        <f t="shared" si="1"/>
        <v>0.51190540540540552</v>
      </c>
    </row>
    <row r="7" spans="1:32" s="7" customFormat="1" ht="14.5" x14ac:dyDescent="0.7">
      <c r="A7" s="126" t="s">
        <v>198</v>
      </c>
      <c r="B7" s="129">
        <f t="shared" ref="B7:Q8" si="2">B37*B24*B45</f>
        <v>0.19525000000000001</v>
      </c>
      <c r="C7" s="129">
        <f t="shared" si="2"/>
        <v>0.21206167400881057</v>
      </c>
      <c r="D7" s="129">
        <f t="shared" si="2"/>
        <v>0.22402533039647579</v>
      </c>
      <c r="E7" s="129">
        <f t="shared" si="2"/>
        <v>0.23989867841409693</v>
      </c>
      <c r="F7" s="129">
        <f t="shared" si="2"/>
        <v>0.27172356828193833</v>
      </c>
      <c r="G7" s="129">
        <f t="shared" si="2"/>
        <v>0.29830947136563873</v>
      </c>
      <c r="H7" s="129">
        <f t="shared" si="2"/>
        <v>0.34170704845814981</v>
      </c>
      <c r="I7" s="129">
        <f t="shared" si="2"/>
        <v>0.38275881057268718</v>
      </c>
      <c r="J7" s="129">
        <f t="shared" si="2"/>
        <v>0.44328083700440529</v>
      </c>
      <c r="K7" s="129">
        <f t="shared" si="2"/>
        <v>0.50098788546255502</v>
      </c>
      <c r="L7" s="129">
        <f t="shared" si="2"/>
        <v>0.57331718061674009</v>
      </c>
      <c r="M7" s="129">
        <f t="shared" si="2"/>
        <v>0.62664537444933921</v>
      </c>
      <c r="N7" s="129">
        <f t="shared" si="2"/>
        <v>0.6475231277533039</v>
      </c>
      <c r="O7" s="129">
        <f t="shared" si="2"/>
        <v>0.71711563876651985</v>
      </c>
      <c r="P7" s="129">
        <f t="shared" si="2"/>
        <v>0.76794162995594717</v>
      </c>
      <c r="Q7" s="129">
        <f t="shared" si="2"/>
        <v>0.9039988986784141</v>
      </c>
      <c r="R7" s="129">
        <f t="shared" si="1"/>
        <v>0.99556387665198232</v>
      </c>
      <c r="S7" s="129">
        <f t="shared" si="1"/>
        <v>1.133419603524229</v>
      </c>
      <c r="T7" s="129">
        <f t="shared" si="1"/>
        <v>1.1855748898678415</v>
      </c>
      <c r="U7" s="129">
        <f t="shared" si="1"/>
        <v>1.1931596916299558</v>
      </c>
      <c r="V7" s="129">
        <f t="shared" si="1"/>
        <v>1.3321101321585904</v>
      </c>
      <c r="W7" s="129">
        <f t="shared" si="1"/>
        <v>1.4047522026431718</v>
      </c>
      <c r="X7" s="129">
        <f t="shared" si="1"/>
        <v>1.4411905286343611</v>
      </c>
      <c r="Y7" s="129">
        <f t="shared" si="1"/>
        <v>1.4725462555066078</v>
      </c>
      <c r="Z7" s="129">
        <f t="shared" si="1"/>
        <v>1.544875550660793</v>
      </c>
      <c r="AA7" s="129">
        <f t="shared" si="1"/>
        <v>1.6100892070484583</v>
      </c>
      <c r="AB7" s="129">
        <f t="shared" si="1"/>
        <v>1.6525484581497798</v>
      </c>
      <c r="AC7" s="129">
        <f t="shared" si="1"/>
        <v>1.7301167400881057</v>
      </c>
      <c r="AD7" s="129">
        <f t="shared" si="1"/>
        <v>1.7847742290748898</v>
      </c>
      <c r="AE7" s="129">
        <f t="shared" si="1"/>
        <v>1.7829757709251102</v>
      </c>
      <c r="AF7" s="129">
        <f t="shared" si="1"/>
        <v>1.815660792951542</v>
      </c>
    </row>
    <row r="8" spans="1:32" s="7" customFormat="1" ht="14.5" x14ac:dyDescent="0.7">
      <c r="A8" s="126" t="s">
        <v>199</v>
      </c>
      <c r="B8" s="129">
        <f t="shared" si="2"/>
        <v>7.3344052460670273E-2</v>
      </c>
      <c r="C8" s="129">
        <f t="shared" si="1"/>
        <v>9.099246508401905E-2</v>
      </c>
      <c r="D8" s="129">
        <f t="shared" si="1"/>
        <v>0.10485907500236451</v>
      </c>
      <c r="E8" s="129">
        <f t="shared" si="1"/>
        <v>0.10577587565812289</v>
      </c>
      <c r="F8" s="129">
        <f t="shared" si="1"/>
        <v>0.1100160786910054</v>
      </c>
      <c r="G8" s="129">
        <f t="shared" si="1"/>
        <v>4.4694031968220945E-3</v>
      </c>
      <c r="H8" s="129">
        <f t="shared" si="1"/>
        <v>0.13614489738011917</v>
      </c>
      <c r="I8" s="129">
        <f t="shared" si="1"/>
        <v>0.14473990352785396</v>
      </c>
      <c r="J8" s="129">
        <f t="shared" si="1"/>
        <v>0.15860651344619944</v>
      </c>
      <c r="K8" s="129">
        <f t="shared" si="1"/>
        <v>0.18324553106970587</v>
      </c>
      <c r="L8" s="129">
        <f t="shared" si="1"/>
        <v>0.22026135754595039</v>
      </c>
      <c r="M8" s="129">
        <f t="shared" si="1"/>
        <v>0.28397900312115765</v>
      </c>
      <c r="N8" s="129">
        <f t="shared" si="1"/>
        <v>0.31033702197421104</v>
      </c>
      <c r="O8" s="129">
        <f t="shared" si="1"/>
        <v>0.33944544279453959</v>
      </c>
      <c r="P8" s="129">
        <f t="shared" si="1"/>
        <v>0.36167785869668023</v>
      </c>
      <c r="Q8" s="129">
        <f t="shared" si="1"/>
        <v>0.36855386361486808</v>
      </c>
      <c r="R8" s="129">
        <f t="shared" si="1"/>
        <v>0.3898694788612504</v>
      </c>
      <c r="S8" s="129">
        <f t="shared" si="1"/>
        <v>0.4095806929600555</v>
      </c>
      <c r="T8" s="129">
        <f t="shared" si="1"/>
        <v>0.41416469623884739</v>
      </c>
      <c r="U8" s="129">
        <f t="shared" si="1"/>
        <v>0.4148522967306662</v>
      </c>
      <c r="V8" s="129">
        <f t="shared" si="1"/>
        <v>0.76701834862385332</v>
      </c>
      <c r="W8" s="129">
        <f t="shared" si="1"/>
        <v>0.81411898231344004</v>
      </c>
      <c r="X8" s="129">
        <f t="shared" si="1"/>
        <v>0.83692439862542956</v>
      </c>
      <c r="Y8" s="129">
        <f t="shared" si="1"/>
        <v>0.88402503231501628</v>
      </c>
      <c r="Z8" s="129">
        <f t="shared" si="1"/>
        <v>0.90728884895488504</v>
      </c>
      <c r="AA8" s="129">
        <f t="shared" si="1"/>
        <v>0.95713988461174693</v>
      </c>
      <c r="AB8" s="129">
        <f t="shared" si="1"/>
        <v>0.7832915602635645</v>
      </c>
      <c r="AC8" s="129">
        <f t="shared" si="1"/>
        <v>0.76942495034521896</v>
      </c>
      <c r="AD8" s="129">
        <f t="shared" si="1"/>
        <v>0.78283315993568525</v>
      </c>
      <c r="AE8" s="129">
        <f t="shared" si="1"/>
        <v>0.81537958321510773</v>
      </c>
      <c r="AF8" s="129">
        <f t="shared" si="1"/>
        <v>0.84231060247801004</v>
      </c>
    </row>
    <row r="9" spans="1:32" s="7" customFormat="1" ht="14.5" x14ac:dyDescent="0.7">
      <c r="A9" s="126" t="s">
        <v>200</v>
      </c>
      <c r="B9" s="129">
        <f>SUM(B5:B8)</f>
        <v>0.70330433603655385</v>
      </c>
      <c r="C9" s="129">
        <f t="shared" ref="C9:AF9" si="3">SUM(C5:C8)</f>
        <v>0.80381989377058438</v>
      </c>
      <c r="D9" s="129">
        <f t="shared" si="3"/>
        <v>0.84527354469197957</v>
      </c>
      <c r="E9" s="129">
        <f t="shared" si="3"/>
        <v>0.8762655478352136</v>
      </c>
      <c r="F9" s="129">
        <f t="shared" si="3"/>
        <v>0.94700949312678995</v>
      </c>
      <c r="G9" s="129">
        <f t="shared" si="3"/>
        <v>0.91791194732753378</v>
      </c>
      <c r="H9" s="129">
        <f t="shared" si="3"/>
        <v>1.1298944534474167</v>
      </c>
      <c r="I9" s="129">
        <f t="shared" si="3"/>
        <v>1.1781477501088573</v>
      </c>
      <c r="J9" s="129">
        <f t="shared" si="3"/>
        <v>1.2803857399724343</v>
      </c>
      <c r="K9" s="129">
        <f t="shared" si="3"/>
        <v>1.3879222471351715</v>
      </c>
      <c r="L9" s="129">
        <f t="shared" si="3"/>
        <v>1.5116812200753724</v>
      </c>
      <c r="M9" s="129">
        <f t="shared" si="3"/>
        <v>1.6318329596910792</v>
      </c>
      <c r="N9" s="129">
        <f t="shared" si="3"/>
        <v>1.6971595676069329</v>
      </c>
      <c r="O9" s="129">
        <f t="shared" si="3"/>
        <v>1.8034345335361115</v>
      </c>
      <c r="P9" s="129">
        <f t="shared" si="3"/>
        <v>1.9503709002629077</v>
      </c>
      <c r="Q9" s="129">
        <f t="shared" si="3"/>
        <v>2.272358072146381</v>
      </c>
      <c r="R9" s="129">
        <f t="shared" si="3"/>
        <v>2.5354849474179546</v>
      </c>
      <c r="S9" s="129">
        <f t="shared" si="3"/>
        <v>2.8040466873704273</v>
      </c>
      <c r="T9" s="129">
        <f t="shared" si="3"/>
        <v>2.9099571514905751</v>
      </c>
      <c r="U9" s="129">
        <f t="shared" si="3"/>
        <v>3.0959968487045555</v>
      </c>
      <c r="V9" s="129">
        <f t="shared" si="3"/>
        <v>3.693430102404065</v>
      </c>
      <c r="W9" s="129">
        <f t="shared" si="3"/>
        <v>3.8766504365158636</v>
      </c>
      <c r="X9" s="129">
        <f t="shared" si="3"/>
        <v>4.3321811226859861</v>
      </c>
      <c r="Y9" s="129">
        <f t="shared" si="3"/>
        <v>4.8139806017509379</v>
      </c>
      <c r="Z9" s="129">
        <f t="shared" si="3"/>
        <v>5.1909944619857402</v>
      </c>
      <c r="AA9" s="129">
        <f t="shared" si="3"/>
        <v>5.6418604845915983</v>
      </c>
      <c r="AB9" s="129">
        <f t="shared" si="3"/>
        <v>5.9985887918021179</v>
      </c>
      <c r="AC9" s="129">
        <f t="shared" si="3"/>
        <v>6.4718637694354033</v>
      </c>
      <c r="AD9" s="129">
        <f t="shared" si="3"/>
        <v>7.2427711312143161</v>
      </c>
      <c r="AE9" s="129">
        <f t="shared" si="3"/>
        <v>7.9803711129759769</v>
      </c>
      <c r="AF9" s="129">
        <f t="shared" si="3"/>
        <v>9.0129168008349581</v>
      </c>
    </row>
    <row r="10" spans="1:32" s="7" customFormat="1" ht="14.5" x14ac:dyDescent="0.7">
      <c r="A10" s="7" t="s">
        <v>201</v>
      </c>
    </row>
    <row r="11" spans="1:32" s="7" customFormat="1" ht="14.5" x14ac:dyDescent="0.7"/>
    <row r="12" spans="1:32" s="7" customFormat="1" ht="14.5" x14ac:dyDescent="0.7">
      <c r="A12" s="15" t="s">
        <v>202</v>
      </c>
      <c r="B12" s="14"/>
      <c r="C12" s="14"/>
      <c r="D12" s="14"/>
      <c r="E12" s="14"/>
      <c r="F12" s="14"/>
    </row>
    <row r="13" spans="1:32" s="7" customFormat="1" ht="14.5" x14ac:dyDescent="0.7">
      <c r="A13" s="126" t="s">
        <v>195</v>
      </c>
      <c r="B13" s="112">
        <v>1990</v>
      </c>
      <c r="C13" s="112">
        <v>1991</v>
      </c>
      <c r="D13" s="112">
        <v>1992</v>
      </c>
      <c r="E13" s="112">
        <v>1993</v>
      </c>
      <c r="F13" s="112">
        <v>1994</v>
      </c>
      <c r="G13" s="36">
        <v>1995</v>
      </c>
      <c r="H13" s="36">
        <v>1996</v>
      </c>
      <c r="I13" s="36">
        <v>1997</v>
      </c>
      <c r="J13" s="36">
        <v>1998</v>
      </c>
      <c r="K13" s="36">
        <v>1999</v>
      </c>
      <c r="L13" s="36">
        <v>2000</v>
      </c>
      <c r="M13" s="36">
        <v>2001</v>
      </c>
      <c r="N13" s="36">
        <v>2002</v>
      </c>
      <c r="O13" s="36">
        <v>2003</v>
      </c>
      <c r="P13" s="36">
        <v>2004</v>
      </c>
      <c r="Q13" s="36">
        <v>2005</v>
      </c>
      <c r="R13" s="36">
        <v>2006</v>
      </c>
      <c r="S13" s="36">
        <v>2007</v>
      </c>
      <c r="T13" s="36">
        <v>2008</v>
      </c>
      <c r="U13" s="36">
        <v>2009</v>
      </c>
      <c r="V13" s="36">
        <v>2010</v>
      </c>
      <c r="W13" s="36">
        <v>2011</v>
      </c>
      <c r="X13" s="36">
        <v>2012</v>
      </c>
      <c r="Y13" s="36">
        <v>2013</v>
      </c>
      <c r="Z13" s="36">
        <v>2014</v>
      </c>
      <c r="AA13" s="36">
        <v>2015</v>
      </c>
      <c r="AB13" s="36">
        <v>2016</v>
      </c>
      <c r="AC13" s="36">
        <v>2017</v>
      </c>
      <c r="AD13" s="36">
        <v>2018</v>
      </c>
      <c r="AE13" s="36">
        <v>2019</v>
      </c>
      <c r="AF13" s="36">
        <v>2020</v>
      </c>
    </row>
    <row r="14" spans="1:32" s="7" customFormat="1" ht="14.5" x14ac:dyDescent="0.7">
      <c r="A14" s="126" t="s">
        <v>196</v>
      </c>
      <c r="B14" s="82">
        <f>B31*B54</f>
        <v>0.42630840000000003</v>
      </c>
      <c r="C14" s="82">
        <f t="shared" ref="C14:AF14" si="4">C31*C54</f>
        <v>0.48106800000000005</v>
      </c>
      <c r="D14" s="82">
        <f t="shared" si="4"/>
        <v>0.52050600000000002</v>
      </c>
      <c r="E14" s="82">
        <f t="shared" si="4"/>
        <v>0.55383300000000002</v>
      </c>
      <c r="F14" s="82">
        <f t="shared" si="4"/>
        <v>0.62697599999999998</v>
      </c>
      <c r="G14" s="82">
        <f t="shared" si="4"/>
        <v>0.67227300000000001</v>
      </c>
      <c r="H14" s="82">
        <f t="shared" si="4"/>
        <v>0.71610021000000001</v>
      </c>
      <c r="I14" s="82">
        <f t="shared" si="4"/>
        <v>0.7610456699999999</v>
      </c>
      <c r="J14" s="82">
        <f t="shared" si="4"/>
        <v>0.81881541000000002</v>
      </c>
      <c r="K14" s="82">
        <f t="shared" si="4"/>
        <v>0.86298911999999994</v>
      </c>
      <c r="L14" s="82">
        <f t="shared" si="4"/>
        <v>0.93074625000000011</v>
      </c>
      <c r="M14" s="82">
        <f t="shared" si="4"/>
        <v>1.1031929999999999</v>
      </c>
      <c r="N14" s="82">
        <f t="shared" si="4"/>
        <v>1.1609325000000001</v>
      </c>
      <c r="O14" s="82">
        <f t="shared" si="4"/>
        <v>1.3103874</v>
      </c>
      <c r="P14" s="82">
        <f t="shared" si="4"/>
        <v>1.4143226418987318</v>
      </c>
      <c r="Q14" s="82">
        <f t="shared" si="4"/>
        <v>2.4916819918083308</v>
      </c>
      <c r="R14" s="82">
        <f t="shared" si="4"/>
        <v>3.5833675648359642</v>
      </c>
      <c r="S14" s="82">
        <f t="shared" si="4"/>
        <v>4.5207135610766054</v>
      </c>
      <c r="T14" s="82">
        <f t="shared" si="4"/>
        <v>4.9446510872733631</v>
      </c>
      <c r="U14" s="82">
        <f t="shared" si="4"/>
        <v>6.3694214456866476</v>
      </c>
      <c r="V14" s="82">
        <f t="shared" si="4"/>
        <v>7.297604999999999</v>
      </c>
      <c r="W14" s="82">
        <f t="shared" si="4"/>
        <v>8.1877950000000013</v>
      </c>
      <c r="X14" s="82">
        <f t="shared" si="4"/>
        <v>11.289914999999999</v>
      </c>
      <c r="Y14" s="82">
        <f t="shared" si="4"/>
        <v>14.596155000000001</v>
      </c>
      <c r="Z14" s="82">
        <f t="shared" si="4"/>
        <v>16.789185</v>
      </c>
      <c r="AA14" s="82">
        <f t="shared" si="4"/>
        <v>19.452824999999997</v>
      </c>
      <c r="AB14" s="82">
        <f t="shared" si="4"/>
        <v>23.241959999999999</v>
      </c>
      <c r="AC14" s="82">
        <f t="shared" si="4"/>
        <v>26.659394999999993</v>
      </c>
      <c r="AD14" s="82">
        <f t="shared" si="4"/>
        <v>32.082434999999997</v>
      </c>
      <c r="AE14" s="82">
        <f t="shared" si="4"/>
        <v>38.348730000000003</v>
      </c>
      <c r="AF14" s="82">
        <f t="shared" si="4"/>
        <v>46.013939999999998</v>
      </c>
    </row>
    <row r="15" spans="1:32" s="7" customFormat="1" ht="14.5" x14ac:dyDescent="0.7">
      <c r="A15" s="126" t="s">
        <v>197</v>
      </c>
      <c r="B15" s="82">
        <f>B36*B23*B55</f>
        <v>3.0335758835758839</v>
      </c>
      <c r="C15" s="82">
        <f t="shared" ref="C15:AF17" si="5">C36*C23*C55</f>
        <v>3.5046777546777554</v>
      </c>
      <c r="D15" s="82">
        <f t="shared" si="5"/>
        <v>3.5892931392931398</v>
      </c>
      <c r="E15" s="82">
        <f t="shared" si="5"/>
        <v>3.6687629937629946</v>
      </c>
      <c r="F15" s="82">
        <f t="shared" si="5"/>
        <v>3.8711538461538471</v>
      </c>
      <c r="G15" s="82">
        <f t="shared" si="5"/>
        <v>4.2227650727650738</v>
      </c>
      <c r="H15" s="82">
        <f t="shared" si="5"/>
        <v>4.4726091476091483</v>
      </c>
      <c r="I15" s="82">
        <f t="shared" si="5"/>
        <v>4.416008316008317</v>
      </c>
      <c r="J15" s="82">
        <f t="shared" si="5"/>
        <v>4.5795218295218296</v>
      </c>
      <c r="K15" s="82">
        <f t="shared" si="5"/>
        <v>4.7356029106029114</v>
      </c>
      <c r="L15" s="82">
        <f t="shared" si="5"/>
        <v>4.7819126819126829</v>
      </c>
      <c r="M15" s="82">
        <f t="shared" si="5"/>
        <v>4.6321205821205833</v>
      </c>
      <c r="N15" s="82">
        <f t="shared" si="5"/>
        <v>4.717879417879419</v>
      </c>
      <c r="O15" s="82">
        <f t="shared" si="5"/>
        <v>4.6269750519750525</v>
      </c>
      <c r="P15" s="82">
        <f t="shared" si="5"/>
        <v>5.1106548856548866</v>
      </c>
      <c r="Q15" s="82">
        <f t="shared" si="5"/>
        <v>5.4474012474012481</v>
      </c>
      <c r="R15" s="82">
        <f t="shared" si="5"/>
        <v>5.5400207900207903</v>
      </c>
      <c r="S15" s="82">
        <f t="shared" si="5"/>
        <v>5.4759875259875272</v>
      </c>
      <c r="T15" s="82">
        <f t="shared" si="5"/>
        <v>5.4388253638253641</v>
      </c>
      <c r="U15" s="82">
        <f t="shared" si="5"/>
        <v>5.4136694386694391</v>
      </c>
      <c r="V15" s="82">
        <f t="shared" si="5"/>
        <v>5.3216216216216221</v>
      </c>
      <c r="W15" s="82">
        <f t="shared" si="5"/>
        <v>4.9265592515592518</v>
      </c>
      <c r="X15" s="82">
        <f t="shared" si="5"/>
        <v>4.9454261954261955</v>
      </c>
      <c r="Y15" s="82">
        <f t="shared" si="5"/>
        <v>4.8139293139293153</v>
      </c>
      <c r="Z15" s="82">
        <f t="shared" si="5"/>
        <v>4.8373700623700637</v>
      </c>
      <c r="AA15" s="82">
        <f t="shared" si="5"/>
        <v>4.8179313929313938</v>
      </c>
      <c r="AB15" s="82">
        <f t="shared" si="5"/>
        <v>4.8733887733887737</v>
      </c>
      <c r="AC15" s="82">
        <f t="shared" si="5"/>
        <v>4.6790020790020801</v>
      </c>
      <c r="AD15" s="82">
        <f t="shared" si="5"/>
        <v>4.7922037422037427</v>
      </c>
      <c r="AE15" s="82">
        <f t="shared" si="5"/>
        <v>4.0838357588357592</v>
      </c>
      <c r="AF15" s="82">
        <f t="shared" si="5"/>
        <v>4.080405405405406</v>
      </c>
    </row>
    <row r="16" spans="1:32" s="7" customFormat="1" ht="14.5" x14ac:dyDescent="0.7">
      <c r="A16" s="126" t="s">
        <v>198</v>
      </c>
      <c r="B16" s="82">
        <f t="shared" ref="B16:Q17" si="6">B37*B24*B56</f>
        <v>1.1899250000000001</v>
      </c>
      <c r="C16" s="82">
        <f t="shared" si="6"/>
        <v>1.2923814977973569</v>
      </c>
      <c r="D16" s="82">
        <f t="shared" si="6"/>
        <v>1.3652924008810574</v>
      </c>
      <c r="E16" s="82">
        <f t="shared" si="6"/>
        <v>1.462030396475771</v>
      </c>
      <c r="F16" s="82">
        <f t="shared" si="6"/>
        <v>1.6559829295154185</v>
      </c>
      <c r="G16" s="82">
        <f t="shared" si="6"/>
        <v>1.8180071585903084</v>
      </c>
      <c r="H16" s="82">
        <f t="shared" si="6"/>
        <v>2.0824878854625553</v>
      </c>
      <c r="I16" s="82">
        <f t="shared" si="6"/>
        <v>2.3326723568281937</v>
      </c>
      <c r="J16" s="82">
        <f t="shared" si="6"/>
        <v>2.7015157488986783</v>
      </c>
      <c r="K16" s="82">
        <f t="shared" si="6"/>
        <v>3.0532036343612332</v>
      </c>
      <c r="L16" s="82">
        <f t="shared" si="6"/>
        <v>3.4940048458149779</v>
      </c>
      <c r="M16" s="82">
        <f t="shared" si="6"/>
        <v>3.8190063876651981</v>
      </c>
      <c r="N16" s="82">
        <f t="shared" si="6"/>
        <v>3.9462430616740085</v>
      </c>
      <c r="O16" s="82">
        <f t="shared" si="6"/>
        <v>4.3703653083700447</v>
      </c>
      <c r="P16" s="82">
        <f t="shared" si="6"/>
        <v>4.6801175110132158</v>
      </c>
      <c r="Q16" s="82">
        <f t="shared" si="6"/>
        <v>5.509300330396476</v>
      </c>
      <c r="R16" s="82">
        <f t="shared" si="5"/>
        <v>6.0673308370044055</v>
      </c>
      <c r="S16" s="82">
        <f t="shared" si="5"/>
        <v>6.9074741189427318</v>
      </c>
      <c r="T16" s="82">
        <f t="shared" si="5"/>
        <v>7.225327533039648</v>
      </c>
      <c r="U16" s="82">
        <f t="shared" si="5"/>
        <v>7.2715520925110129</v>
      </c>
      <c r="V16" s="82">
        <f t="shared" si="5"/>
        <v>8.1183669603524233</v>
      </c>
      <c r="W16" s="82">
        <f t="shared" si="5"/>
        <v>8.5610743392070496</v>
      </c>
      <c r="X16" s="82">
        <f t="shared" si="5"/>
        <v>8.7831428414096919</v>
      </c>
      <c r="Y16" s="82">
        <f t="shared" si="5"/>
        <v>8.9742361233480175</v>
      </c>
      <c r="Z16" s="82">
        <f t="shared" si="5"/>
        <v>9.4150373348017631</v>
      </c>
      <c r="AA16" s="82">
        <f t="shared" si="5"/>
        <v>9.8124732378854631</v>
      </c>
      <c r="AB16" s="82">
        <f t="shared" si="5"/>
        <v>10.071235462555066</v>
      </c>
      <c r="AC16" s="82">
        <f t="shared" si="5"/>
        <v>10.543964977973568</v>
      </c>
      <c r="AD16" s="82">
        <f t="shared" si="5"/>
        <v>10.877067731277533</v>
      </c>
      <c r="AE16" s="82">
        <f t="shared" si="5"/>
        <v>10.866107268722468</v>
      </c>
      <c r="AF16" s="82">
        <f t="shared" si="5"/>
        <v>11.065301762114538</v>
      </c>
    </row>
    <row r="17" spans="1:32" s="7" customFormat="1" ht="14.5" x14ac:dyDescent="0.7">
      <c r="A17" s="126" t="s">
        <v>199</v>
      </c>
      <c r="B17" s="82">
        <f t="shared" si="6"/>
        <v>0.57758441312777831</v>
      </c>
      <c r="C17" s="82">
        <f t="shared" si="5"/>
        <v>0.71656566253664999</v>
      </c>
      <c r="D17" s="82">
        <f t="shared" si="5"/>
        <v>0.82576521564362049</v>
      </c>
      <c r="E17" s="82">
        <f t="shared" si="5"/>
        <v>0.83298502080771775</v>
      </c>
      <c r="F17" s="82">
        <f t="shared" si="5"/>
        <v>0.86637661969166746</v>
      </c>
      <c r="G17" s="82">
        <f t="shared" si="5"/>
        <v>3.5196550174973994E-2</v>
      </c>
      <c r="H17" s="82">
        <f t="shared" si="5"/>
        <v>1.0721410668684386</v>
      </c>
      <c r="I17" s="82">
        <f t="shared" si="5"/>
        <v>1.13982674028185</v>
      </c>
      <c r="J17" s="82">
        <f t="shared" si="5"/>
        <v>1.2490262933888205</v>
      </c>
      <c r="K17" s="82">
        <f t="shared" si="5"/>
        <v>1.4430585571739338</v>
      </c>
      <c r="L17" s="82">
        <f t="shared" si="5"/>
        <v>1.7345581906743592</v>
      </c>
      <c r="M17" s="82">
        <f t="shared" si="5"/>
        <v>2.2363346495791165</v>
      </c>
      <c r="N17" s="82">
        <f t="shared" si="5"/>
        <v>2.4439040480469121</v>
      </c>
      <c r="O17" s="82">
        <f t="shared" si="5"/>
        <v>2.673132862006999</v>
      </c>
      <c r="P17" s="82">
        <f t="shared" si="5"/>
        <v>2.8482131372363568</v>
      </c>
      <c r="Q17" s="82">
        <f t="shared" si="5"/>
        <v>2.9023616759670863</v>
      </c>
      <c r="R17" s="82">
        <f t="shared" si="5"/>
        <v>3.0702221460323469</v>
      </c>
      <c r="S17" s="82">
        <f t="shared" si="5"/>
        <v>3.2254479570604371</v>
      </c>
      <c r="T17" s="82">
        <f t="shared" si="5"/>
        <v>3.2615469828809229</v>
      </c>
      <c r="U17" s="82">
        <f t="shared" si="5"/>
        <v>3.2669618367539965</v>
      </c>
      <c r="V17" s="82">
        <f t="shared" si="5"/>
        <v>6.0402694954128444</v>
      </c>
      <c r="W17" s="82">
        <f t="shared" si="5"/>
        <v>6.4111869857183397</v>
      </c>
      <c r="X17" s="82">
        <f t="shared" si="5"/>
        <v>6.590779639175258</v>
      </c>
      <c r="Y17" s="82">
        <f t="shared" si="5"/>
        <v>6.9616971294807533</v>
      </c>
      <c r="Z17" s="82">
        <f t="shared" si="5"/>
        <v>7.1448996855197198</v>
      </c>
      <c r="AA17" s="82">
        <f t="shared" si="5"/>
        <v>7.5374765913175068</v>
      </c>
      <c r="AB17" s="82">
        <f t="shared" si="5"/>
        <v>6.1684210370755697</v>
      </c>
      <c r="AC17" s="82">
        <f t="shared" si="5"/>
        <v>6.0592214839685994</v>
      </c>
      <c r="AD17" s="82">
        <f t="shared" si="5"/>
        <v>6.1648111344935215</v>
      </c>
      <c r="AE17" s="82">
        <f t="shared" si="5"/>
        <v>6.4211142178189737</v>
      </c>
      <c r="AF17" s="82">
        <f t="shared" si="5"/>
        <v>6.6331959945143284</v>
      </c>
    </row>
    <row r="18" spans="1:32" s="7" customFormat="1" ht="14.5" x14ac:dyDescent="0.7">
      <c r="A18" s="126" t="s">
        <v>200</v>
      </c>
      <c r="B18" s="82">
        <f>SUM(B14:B17)</f>
        <v>5.2273936967036621</v>
      </c>
      <c r="C18" s="82">
        <f t="shared" ref="C18:AF18" si="7">SUM(C14:C17)</f>
        <v>5.994692915011762</v>
      </c>
      <c r="D18" s="82">
        <f t="shared" si="7"/>
        <v>6.3008567558178177</v>
      </c>
      <c r="E18" s="82">
        <f t="shared" si="7"/>
        <v>6.5176114110464836</v>
      </c>
      <c r="F18" s="82">
        <f t="shared" si="7"/>
        <v>7.0204893953609329</v>
      </c>
      <c r="G18" s="82">
        <f t="shared" si="7"/>
        <v>6.7482417815303561</v>
      </c>
      <c r="H18" s="82">
        <f t="shared" si="7"/>
        <v>8.3433383099401421</v>
      </c>
      <c r="I18" s="82">
        <f t="shared" si="7"/>
        <v>8.6495530831183594</v>
      </c>
      <c r="J18" s="82">
        <f t="shared" si="7"/>
        <v>9.348879281809328</v>
      </c>
      <c r="K18" s="82">
        <f t="shared" si="7"/>
        <v>10.094854222138078</v>
      </c>
      <c r="L18" s="82">
        <f t="shared" si="7"/>
        <v>10.94122196840202</v>
      </c>
      <c r="M18" s="82">
        <f t="shared" si="7"/>
        <v>11.790654619364899</v>
      </c>
      <c r="N18" s="82">
        <f t="shared" si="7"/>
        <v>12.26895902760034</v>
      </c>
      <c r="O18" s="82">
        <f t="shared" si="7"/>
        <v>12.980860622352097</v>
      </c>
      <c r="P18" s="82">
        <f t="shared" si="7"/>
        <v>14.053308175803192</v>
      </c>
      <c r="Q18" s="82">
        <f t="shared" si="7"/>
        <v>16.35074524557314</v>
      </c>
      <c r="R18" s="82">
        <f t="shared" si="7"/>
        <v>18.260941337893506</v>
      </c>
      <c r="S18" s="82">
        <f t="shared" si="7"/>
        <v>20.129623163067301</v>
      </c>
      <c r="T18" s="82">
        <f t="shared" si="7"/>
        <v>20.870350967019299</v>
      </c>
      <c r="U18" s="82">
        <f t="shared" si="7"/>
        <v>22.321604813621096</v>
      </c>
      <c r="V18" s="82">
        <f t="shared" si="7"/>
        <v>26.77786307738689</v>
      </c>
      <c r="W18" s="82">
        <f t="shared" si="7"/>
        <v>28.08661557648464</v>
      </c>
      <c r="X18" s="82">
        <f t="shared" si="7"/>
        <v>31.609263676011146</v>
      </c>
      <c r="Y18" s="82">
        <f t="shared" si="7"/>
        <v>35.346017566758086</v>
      </c>
      <c r="Z18" s="82">
        <f t="shared" si="7"/>
        <v>38.186492082691544</v>
      </c>
      <c r="AA18" s="82">
        <f t="shared" si="7"/>
        <v>41.620706222134359</v>
      </c>
      <c r="AB18" s="82">
        <f t="shared" si="7"/>
        <v>44.355005273019408</v>
      </c>
      <c r="AC18" s="82">
        <f t="shared" si="7"/>
        <v>47.941583540944237</v>
      </c>
      <c r="AD18" s="82">
        <f t="shared" si="7"/>
        <v>53.916517607974797</v>
      </c>
      <c r="AE18" s="82">
        <f t="shared" si="7"/>
        <v>59.719787245377205</v>
      </c>
      <c r="AF18" s="82">
        <f t="shared" si="7"/>
        <v>67.792843162034274</v>
      </c>
    </row>
    <row r="19" spans="1:32" s="7" customFormat="1" ht="14.5" x14ac:dyDescent="0.7"/>
    <row r="20" spans="1:32" s="7" customFormat="1" ht="14.5" x14ac:dyDescent="0.7">
      <c r="A20" s="15" t="s">
        <v>203</v>
      </c>
    </row>
    <row r="21" spans="1:32" s="7" customFormat="1" ht="14.5" x14ac:dyDescent="0.7">
      <c r="A21" s="126" t="s">
        <v>195</v>
      </c>
      <c r="B21" s="112">
        <v>1990</v>
      </c>
      <c r="C21" s="112">
        <v>1991</v>
      </c>
      <c r="D21" s="112">
        <v>1992</v>
      </c>
      <c r="E21" s="112">
        <v>1993</v>
      </c>
      <c r="F21" s="112">
        <v>1994</v>
      </c>
      <c r="G21" s="36">
        <v>1995</v>
      </c>
      <c r="H21" s="36">
        <v>1996</v>
      </c>
      <c r="I21" s="36">
        <v>1997</v>
      </c>
      <c r="J21" s="36">
        <v>1998</v>
      </c>
      <c r="K21" s="36">
        <v>1999</v>
      </c>
      <c r="L21" s="36">
        <v>2000</v>
      </c>
      <c r="M21" s="36">
        <v>2001</v>
      </c>
      <c r="N21" s="36">
        <v>2002</v>
      </c>
      <c r="O21" s="36">
        <v>2003</v>
      </c>
      <c r="P21" s="36">
        <v>2004</v>
      </c>
      <c r="Q21" s="36">
        <v>2005</v>
      </c>
      <c r="R21" s="36">
        <v>2006</v>
      </c>
      <c r="S21" s="36">
        <v>2007</v>
      </c>
      <c r="T21" s="36">
        <v>2008</v>
      </c>
      <c r="U21" s="36">
        <v>2009</v>
      </c>
      <c r="V21" s="36">
        <v>2010</v>
      </c>
      <c r="W21" s="36">
        <v>2011</v>
      </c>
      <c r="X21" s="36">
        <v>2012</v>
      </c>
      <c r="Y21" s="36">
        <v>2013</v>
      </c>
      <c r="Z21" s="36">
        <v>2014</v>
      </c>
      <c r="AA21" s="36">
        <v>2015</v>
      </c>
      <c r="AB21" s="36">
        <v>2016</v>
      </c>
      <c r="AC21" s="36">
        <v>2017</v>
      </c>
      <c r="AD21" s="36">
        <v>2018</v>
      </c>
      <c r="AE21" s="36">
        <v>2019</v>
      </c>
      <c r="AF21" s="36">
        <v>2020</v>
      </c>
    </row>
    <row r="22" spans="1:32" s="7" customFormat="1" ht="14.5" x14ac:dyDescent="0.7">
      <c r="A22" s="126" t="s">
        <v>196</v>
      </c>
      <c r="B22" s="130">
        <f>(1/291+1/436)/2</f>
        <v>2.8650020492449321E-3</v>
      </c>
      <c r="C22" s="130">
        <f t="shared" ref="C22:AF22" si="8">(1/291+1/436)/2</f>
        <v>2.8650020492449321E-3</v>
      </c>
      <c r="D22" s="130">
        <f t="shared" si="8"/>
        <v>2.8650020492449321E-3</v>
      </c>
      <c r="E22" s="130">
        <f t="shared" si="8"/>
        <v>2.8650020492449321E-3</v>
      </c>
      <c r="F22" s="130">
        <f t="shared" si="8"/>
        <v>2.8650020492449321E-3</v>
      </c>
      <c r="G22" s="130">
        <f t="shared" si="8"/>
        <v>2.8650020492449321E-3</v>
      </c>
      <c r="H22" s="130">
        <f t="shared" si="8"/>
        <v>2.8650020492449321E-3</v>
      </c>
      <c r="I22" s="130">
        <f t="shared" si="8"/>
        <v>2.8650020492449321E-3</v>
      </c>
      <c r="J22" s="130">
        <f t="shared" si="8"/>
        <v>2.8650020492449321E-3</v>
      </c>
      <c r="K22" s="130">
        <f t="shared" si="8"/>
        <v>2.8650020492449321E-3</v>
      </c>
      <c r="L22" s="130">
        <f t="shared" si="8"/>
        <v>2.8650020492449321E-3</v>
      </c>
      <c r="M22" s="130">
        <f t="shared" si="8"/>
        <v>2.8650020492449321E-3</v>
      </c>
      <c r="N22" s="130">
        <f t="shared" si="8"/>
        <v>2.8650020492449321E-3</v>
      </c>
      <c r="O22" s="130">
        <f t="shared" si="8"/>
        <v>2.8650020492449321E-3</v>
      </c>
      <c r="P22" s="130">
        <f t="shared" si="8"/>
        <v>2.8650020492449321E-3</v>
      </c>
      <c r="Q22" s="130">
        <f t="shared" si="8"/>
        <v>2.8650020492449321E-3</v>
      </c>
      <c r="R22" s="130">
        <f t="shared" si="8"/>
        <v>2.8650020492449321E-3</v>
      </c>
      <c r="S22" s="130">
        <f t="shared" si="8"/>
        <v>2.8650020492449321E-3</v>
      </c>
      <c r="T22" s="130">
        <f t="shared" si="8"/>
        <v>2.8650020492449321E-3</v>
      </c>
      <c r="U22" s="130">
        <f t="shared" si="8"/>
        <v>2.8650020492449321E-3</v>
      </c>
      <c r="V22" s="130">
        <f t="shared" si="8"/>
        <v>2.8650020492449321E-3</v>
      </c>
      <c r="W22" s="130">
        <f t="shared" si="8"/>
        <v>2.8650020492449321E-3</v>
      </c>
      <c r="X22" s="130">
        <f t="shared" si="8"/>
        <v>2.8650020492449321E-3</v>
      </c>
      <c r="Y22" s="130">
        <f t="shared" si="8"/>
        <v>2.8650020492449321E-3</v>
      </c>
      <c r="Z22" s="130">
        <f t="shared" si="8"/>
        <v>2.8650020492449321E-3</v>
      </c>
      <c r="AA22" s="130">
        <f t="shared" si="8"/>
        <v>2.8650020492449321E-3</v>
      </c>
      <c r="AB22" s="130">
        <f t="shared" si="8"/>
        <v>2.8650020492449321E-3</v>
      </c>
      <c r="AC22" s="130">
        <f t="shared" si="8"/>
        <v>2.8650020492449321E-3</v>
      </c>
      <c r="AD22" s="130">
        <f t="shared" si="8"/>
        <v>2.8650020492449321E-3</v>
      </c>
      <c r="AE22" s="130">
        <f t="shared" si="8"/>
        <v>2.8650020492449321E-3</v>
      </c>
      <c r="AF22" s="130">
        <f t="shared" si="8"/>
        <v>2.8650020492449321E-3</v>
      </c>
    </row>
    <row r="23" spans="1:32" s="7" customFormat="1" ht="14.5" x14ac:dyDescent="0.7">
      <c r="A23" s="126" t="s">
        <v>197</v>
      </c>
      <c r="B23" s="130">
        <f>1/481</f>
        <v>2.0790020790020791E-3</v>
      </c>
      <c r="C23" s="130">
        <f t="shared" ref="C23:AF23" si="9">1/481</f>
        <v>2.0790020790020791E-3</v>
      </c>
      <c r="D23" s="130">
        <f t="shared" si="9"/>
        <v>2.0790020790020791E-3</v>
      </c>
      <c r="E23" s="130">
        <f t="shared" si="9"/>
        <v>2.0790020790020791E-3</v>
      </c>
      <c r="F23" s="130">
        <f t="shared" si="9"/>
        <v>2.0790020790020791E-3</v>
      </c>
      <c r="G23" s="130">
        <f t="shared" si="9"/>
        <v>2.0790020790020791E-3</v>
      </c>
      <c r="H23" s="130">
        <f t="shared" si="9"/>
        <v>2.0790020790020791E-3</v>
      </c>
      <c r="I23" s="130">
        <f t="shared" si="9"/>
        <v>2.0790020790020791E-3</v>
      </c>
      <c r="J23" s="130">
        <f t="shared" si="9"/>
        <v>2.0790020790020791E-3</v>
      </c>
      <c r="K23" s="130">
        <f t="shared" si="9"/>
        <v>2.0790020790020791E-3</v>
      </c>
      <c r="L23" s="130">
        <f t="shared" si="9"/>
        <v>2.0790020790020791E-3</v>
      </c>
      <c r="M23" s="130">
        <f t="shared" si="9"/>
        <v>2.0790020790020791E-3</v>
      </c>
      <c r="N23" s="130">
        <f t="shared" si="9"/>
        <v>2.0790020790020791E-3</v>
      </c>
      <c r="O23" s="130">
        <f t="shared" si="9"/>
        <v>2.0790020790020791E-3</v>
      </c>
      <c r="P23" s="130">
        <f t="shared" si="9"/>
        <v>2.0790020790020791E-3</v>
      </c>
      <c r="Q23" s="130">
        <f t="shared" si="9"/>
        <v>2.0790020790020791E-3</v>
      </c>
      <c r="R23" s="130">
        <f t="shared" si="9"/>
        <v>2.0790020790020791E-3</v>
      </c>
      <c r="S23" s="130">
        <f t="shared" si="9"/>
        <v>2.0790020790020791E-3</v>
      </c>
      <c r="T23" s="130">
        <f t="shared" si="9"/>
        <v>2.0790020790020791E-3</v>
      </c>
      <c r="U23" s="130">
        <f t="shared" si="9"/>
        <v>2.0790020790020791E-3</v>
      </c>
      <c r="V23" s="130">
        <f t="shared" si="9"/>
        <v>2.0790020790020791E-3</v>
      </c>
      <c r="W23" s="130">
        <f t="shared" si="9"/>
        <v>2.0790020790020791E-3</v>
      </c>
      <c r="X23" s="130">
        <f t="shared" si="9"/>
        <v>2.0790020790020791E-3</v>
      </c>
      <c r="Y23" s="130">
        <f t="shared" si="9"/>
        <v>2.0790020790020791E-3</v>
      </c>
      <c r="Z23" s="130">
        <f t="shared" si="9"/>
        <v>2.0790020790020791E-3</v>
      </c>
      <c r="AA23" s="130">
        <f t="shared" si="9"/>
        <v>2.0790020790020791E-3</v>
      </c>
      <c r="AB23" s="130">
        <f t="shared" si="9"/>
        <v>2.0790020790020791E-3</v>
      </c>
      <c r="AC23" s="130">
        <f t="shared" si="9"/>
        <v>2.0790020790020791E-3</v>
      </c>
      <c r="AD23" s="130">
        <f t="shared" si="9"/>
        <v>2.0790020790020791E-3</v>
      </c>
      <c r="AE23" s="130">
        <f t="shared" si="9"/>
        <v>2.0790020790020791E-3</v>
      </c>
      <c r="AF23" s="130">
        <f t="shared" si="9"/>
        <v>2.0790020790020791E-3</v>
      </c>
    </row>
    <row r="24" spans="1:32" s="7" customFormat="1" ht="14.5" x14ac:dyDescent="0.7">
      <c r="A24" s="126" t="s">
        <v>198</v>
      </c>
      <c r="B24" s="130">
        <f>1/454</f>
        <v>2.2026431718061676E-3</v>
      </c>
      <c r="C24" s="130">
        <f t="shared" ref="C24:AF24" si="10">1/454</f>
        <v>2.2026431718061676E-3</v>
      </c>
      <c r="D24" s="130">
        <f t="shared" si="10"/>
        <v>2.2026431718061676E-3</v>
      </c>
      <c r="E24" s="130">
        <f t="shared" si="10"/>
        <v>2.2026431718061676E-3</v>
      </c>
      <c r="F24" s="130">
        <f t="shared" si="10"/>
        <v>2.2026431718061676E-3</v>
      </c>
      <c r="G24" s="130">
        <f t="shared" si="10"/>
        <v>2.2026431718061676E-3</v>
      </c>
      <c r="H24" s="130">
        <f t="shared" si="10"/>
        <v>2.2026431718061676E-3</v>
      </c>
      <c r="I24" s="130">
        <f t="shared" si="10"/>
        <v>2.2026431718061676E-3</v>
      </c>
      <c r="J24" s="130">
        <f t="shared" si="10"/>
        <v>2.2026431718061676E-3</v>
      </c>
      <c r="K24" s="130">
        <f t="shared" si="10"/>
        <v>2.2026431718061676E-3</v>
      </c>
      <c r="L24" s="130">
        <f t="shared" si="10"/>
        <v>2.2026431718061676E-3</v>
      </c>
      <c r="M24" s="130">
        <f t="shared" si="10"/>
        <v>2.2026431718061676E-3</v>
      </c>
      <c r="N24" s="130">
        <f t="shared" si="10"/>
        <v>2.2026431718061676E-3</v>
      </c>
      <c r="O24" s="130">
        <f t="shared" si="10"/>
        <v>2.2026431718061676E-3</v>
      </c>
      <c r="P24" s="130">
        <f t="shared" si="10"/>
        <v>2.2026431718061676E-3</v>
      </c>
      <c r="Q24" s="130">
        <f t="shared" si="10"/>
        <v>2.2026431718061676E-3</v>
      </c>
      <c r="R24" s="130">
        <f t="shared" si="10"/>
        <v>2.2026431718061676E-3</v>
      </c>
      <c r="S24" s="130">
        <f t="shared" si="10"/>
        <v>2.2026431718061676E-3</v>
      </c>
      <c r="T24" s="130">
        <f t="shared" si="10"/>
        <v>2.2026431718061676E-3</v>
      </c>
      <c r="U24" s="130">
        <f t="shared" si="10"/>
        <v>2.2026431718061676E-3</v>
      </c>
      <c r="V24" s="130">
        <f t="shared" si="10"/>
        <v>2.2026431718061676E-3</v>
      </c>
      <c r="W24" s="130">
        <f t="shared" si="10"/>
        <v>2.2026431718061676E-3</v>
      </c>
      <c r="X24" s="130">
        <f t="shared" si="10"/>
        <v>2.2026431718061676E-3</v>
      </c>
      <c r="Y24" s="130">
        <f t="shared" si="10"/>
        <v>2.2026431718061676E-3</v>
      </c>
      <c r="Z24" s="130">
        <f t="shared" si="10"/>
        <v>2.2026431718061676E-3</v>
      </c>
      <c r="AA24" s="130">
        <f t="shared" si="10"/>
        <v>2.2026431718061676E-3</v>
      </c>
      <c r="AB24" s="130">
        <f t="shared" si="10"/>
        <v>2.2026431718061676E-3</v>
      </c>
      <c r="AC24" s="130">
        <f t="shared" si="10"/>
        <v>2.2026431718061676E-3</v>
      </c>
      <c r="AD24" s="130">
        <f t="shared" si="10"/>
        <v>2.2026431718061676E-3</v>
      </c>
      <c r="AE24" s="130">
        <f t="shared" si="10"/>
        <v>2.2026431718061676E-3</v>
      </c>
      <c r="AF24" s="130">
        <f t="shared" si="10"/>
        <v>2.2026431718061676E-3</v>
      </c>
    </row>
    <row r="25" spans="1:32" s="7" customFormat="1" ht="14.5" x14ac:dyDescent="0.7">
      <c r="A25" s="126" t="s">
        <v>199</v>
      </c>
      <c r="B25" s="130">
        <f>B22</f>
        <v>2.8650020492449321E-3</v>
      </c>
      <c r="C25" s="130">
        <f t="shared" ref="C25:AF25" si="11">C22</f>
        <v>2.8650020492449321E-3</v>
      </c>
      <c r="D25" s="130">
        <f t="shared" si="11"/>
        <v>2.8650020492449321E-3</v>
      </c>
      <c r="E25" s="130">
        <f t="shared" si="11"/>
        <v>2.8650020492449321E-3</v>
      </c>
      <c r="F25" s="130">
        <f t="shared" si="11"/>
        <v>2.8650020492449321E-3</v>
      </c>
      <c r="G25" s="130">
        <f t="shared" si="11"/>
        <v>2.8650020492449321E-3</v>
      </c>
      <c r="H25" s="130">
        <f t="shared" si="11"/>
        <v>2.8650020492449321E-3</v>
      </c>
      <c r="I25" s="130">
        <f t="shared" si="11"/>
        <v>2.8650020492449321E-3</v>
      </c>
      <c r="J25" s="130">
        <f t="shared" si="11"/>
        <v>2.8650020492449321E-3</v>
      </c>
      <c r="K25" s="130">
        <f t="shared" si="11"/>
        <v>2.8650020492449321E-3</v>
      </c>
      <c r="L25" s="130">
        <f t="shared" si="11"/>
        <v>2.8650020492449321E-3</v>
      </c>
      <c r="M25" s="130">
        <f t="shared" si="11"/>
        <v>2.8650020492449321E-3</v>
      </c>
      <c r="N25" s="130">
        <f t="shared" si="11"/>
        <v>2.8650020492449321E-3</v>
      </c>
      <c r="O25" s="130">
        <f t="shared" si="11"/>
        <v>2.8650020492449321E-3</v>
      </c>
      <c r="P25" s="130">
        <f t="shared" si="11"/>
        <v>2.8650020492449321E-3</v>
      </c>
      <c r="Q25" s="130">
        <f t="shared" si="11"/>
        <v>2.8650020492449321E-3</v>
      </c>
      <c r="R25" s="130">
        <f t="shared" si="11"/>
        <v>2.8650020492449321E-3</v>
      </c>
      <c r="S25" s="130">
        <f t="shared" si="11"/>
        <v>2.8650020492449321E-3</v>
      </c>
      <c r="T25" s="130">
        <f t="shared" si="11"/>
        <v>2.8650020492449321E-3</v>
      </c>
      <c r="U25" s="130">
        <f t="shared" si="11"/>
        <v>2.8650020492449321E-3</v>
      </c>
      <c r="V25" s="130">
        <f t="shared" si="11"/>
        <v>2.8650020492449321E-3</v>
      </c>
      <c r="W25" s="130">
        <f t="shared" si="11"/>
        <v>2.8650020492449321E-3</v>
      </c>
      <c r="X25" s="130">
        <f t="shared" si="11"/>
        <v>2.8650020492449321E-3</v>
      </c>
      <c r="Y25" s="130">
        <f t="shared" si="11"/>
        <v>2.8650020492449321E-3</v>
      </c>
      <c r="Z25" s="130">
        <f t="shared" si="11"/>
        <v>2.8650020492449321E-3</v>
      </c>
      <c r="AA25" s="130">
        <f t="shared" si="11"/>
        <v>2.8650020492449321E-3</v>
      </c>
      <c r="AB25" s="130">
        <f t="shared" si="11"/>
        <v>2.8650020492449321E-3</v>
      </c>
      <c r="AC25" s="130">
        <f t="shared" si="11"/>
        <v>2.8650020492449321E-3</v>
      </c>
      <c r="AD25" s="130">
        <f t="shared" si="11"/>
        <v>2.8650020492449321E-3</v>
      </c>
      <c r="AE25" s="130">
        <f t="shared" si="11"/>
        <v>2.8650020492449321E-3</v>
      </c>
      <c r="AF25" s="130">
        <f t="shared" si="11"/>
        <v>2.8650020492449321E-3</v>
      </c>
    </row>
    <row r="26" spans="1:32" s="7" customFormat="1" ht="14.5" x14ac:dyDescent="0.7">
      <c r="A26" s="7" t="s">
        <v>204</v>
      </c>
    </row>
    <row r="27" spans="1:32" s="7" customFormat="1" ht="14.5" x14ac:dyDescent="0.7"/>
    <row r="28" spans="1:32" s="7" customFormat="1" ht="14.5" x14ac:dyDescent="0.7"/>
    <row r="29" spans="1:32" s="7" customFormat="1" ht="14.5" x14ac:dyDescent="0.7">
      <c r="A29" s="15" t="s">
        <v>205</v>
      </c>
    </row>
    <row r="30" spans="1:32" s="7" customFormat="1" ht="14.5" x14ac:dyDescent="0.7">
      <c r="A30" s="36"/>
      <c r="B30" s="36">
        <v>1990</v>
      </c>
      <c r="C30" s="36">
        <v>1991</v>
      </c>
      <c r="D30" s="36">
        <v>1992</v>
      </c>
      <c r="E30" s="36">
        <v>1993</v>
      </c>
      <c r="F30" s="36">
        <v>1994</v>
      </c>
      <c r="G30" s="36">
        <v>1995</v>
      </c>
      <c r="H30" s="36">
        <v>1996</v>
      </c>
      <c r="I30" s="36">
        <v>1997</v>
      </c>
      <c r="J30" s="36">
        <v>1998</v>
      </c>
      <c r="K30" s="36">
        <v>1999</v>
      </c>
      <c r="L30" s="36">
        <v>2000</v>
      </c>
      <c r="M30" s="36">
        <v>2001</v>
      </c>
      <c r="N30" s="36">
        <v>2002</v>
      </c>
      <c r="O30" s="36">
        <v>2003</v>
      </c>
      <c r="P30" s="36">
        <v>2004</v>
      </c>
      <c r="Q30" s="36">
        <v>2005</v>
      </c>
      <c r="R30" s="36">
        <v>2006</v>
      </c>
      <c r="S30" s="36">
        <v>2007</v>
      </c>
      <c r="T30" s="36">
        <v>2008</v>
      </c>
      <c r="U30" s="36">
        <v>2009</v>
      </c>
      <c r="V30" s="36">
        <v>2010</v>
      </c>
      <c r="W30" s="36">
        <v>2011</v>
      </c>
      <c r="X30" s="36">
        <v>2012</v>
      </c>
      <c r="Y30" s="36">
        <v>2013</v>
      </c>
      <c r="Z30" s="36">
        <v>2014</v>
      </c>
      <c r="AA30" s="36">
        <v>2015</v>
      </c>
      <c r="AB30" s="36">
        <v>2016</v>
      </c>
      <c r="AC30" s="36">
        <v>2017</v>
      </c>
      <c r="AD30" s="36">
        <v>2018</v>
      </c>
      <c r="AE30" s="36">
        <v>2019</v>
      </c>
      <c r="AF30" s="36">
        <v>2020</v>
      </c>
    </row>
    <row r="31" spans="1:32" s="7" customFormat="1" ht="14.5" x14ac:dyDescent="0.7">
      <c r="A31" s="11" t="s">
        <v>206</v>
      </c>
      <c r="B31" s="12">
        <v>1.3533600000000001</v>
      </c>
      <c r="C31" s="12">
        <v>1.5272000000000001</v>
      </c>
      <c r="D31" s="12">
        <v>1.6524000000000001</v>
      </c>
      <c r="E31" s="12">
        <v>1.7582</v>
      </c>
      <c r="F31" s="12">
        <v>1.9903999999999999</v>
      </c>
      <c r="G31" s="12">
        <v>2.1341999999999999</v>
      </c>
      <c r="H31" s="12">
        <v>2.2733340000000002</v>
      </c>
      <c r="I31" s="12">
        <v>2.4160179999999998</v>
      </c>
      <c r="J31" s="12">
        <v>2.5994139999999999</v>
      </c>
      <c r="K31" s="12">
        <v>2.7396479999999999</v>
      </c>
      <c r="L31" s="12">
        <v>2.9547500000000002</v>
      </c>
      <c r="M31" s="12">
        <v>3.5021999999999998</v>
      </c>
      <c r="N31" s="12">
        <v>3.6855000000000002</v>
      </c>
      <c r="O31" s="12">
        <v>4.1599599999999999</v>
      </c>
      <c r="P31" s="12">
        <v>4.4899131488848631</v>
      </c>
      <c r="Q31" s="12">
        <v>7.9101015612962877</v>
      </c>
      <c r="R31" s="12">
        <v>11.3757700470983</v>
      </c>
      <c r="S31" s="12">
        <v>14.351471622465413</v>
      </c>
      <c r="T31" s="12">
        <v>15.697305038963059</v>
      </c>
      <c r="U31" s="12">
        <v>20.220385541862374</v>
      </c>
      <c r="V31" s="12">
        <v>23.166999999999998</v>
      </c>
      <c r="W31" s="12">
        <v>25.993000000000006</v>
      </c>
      <c r="X31" s="12">
        <v>35.840999999999994</v>
      </c>
      <c r="Y31" s="12">
        <v>46.337000000000003</v>
      </c>
      <c r="Z31" s="12">
        <v>53.298999999999999</v>
      </c>
      <c r="AA31" s="12">
        <v>61.754999999999995</v>
      </c>
      <c r="AB31" s="12">
        <v>73.783999999999992</v>
      </c>
      <c r="AC31" s="12">
        <v>84.632999999999981</v>
      </c>
      <c r="AD31" s="12">
        <v>101.84899999999999</v>
      </c>
      <c r="AE31" s="12">
        <v>121.74200000000002</v>
      </c>
      <c r="AF31" s="12">
        <v>146.07599999999999</v>
      </c>
    </row>
    <row r="32" spans="1:32" s="7" customFormat="1" ht="14.5" x14ac:dyDescent="0.7">
      <c r="A32" s="7" t="s">
        <v>207</v>
      </c>
      <c r="B32" s="14"/>
      <c r="C32" s="14"/>
      <c r="D32" s="14"/>
      <c r="E32" s="14"/>
      <c r="F32" s="14"/>
    </row>
    <row r="33" spans="1:32" s="7" customFormat="1" ht="14.5" x14ac:dyDescent="0.7">
      <c r="B33" s="14"/>
      <c r="C33" s="14"/>
      <c r="D33" s="14"/>
      <c r="E33" s="14"/>
      <c r="F33" s="14"/>
    </row>
    <row r="34" spans="1:32" s="7" customFormat="1" ht="14.5" x14ac:dyDescent="0.7">
      <c r="A34" s="15" t="s">
        <v>208</v>
      </c>
      <c r="B34" s="14"/>
      <c r="C34" s="14"/>
      <c r="D34" s="14"/>
      <c r="E34" s="14"/>
      <c r="F34" s="14"/>
    </row>
    <row r="35" spans="1:32" s="7" customFormat="1" ht="14.5" x14ac:dyDescent="0.7">
      <c r="A35" s="126" t="s">
        <v>195</v>
      </c>
      <c r="B35" s="112">
        <v>1990</v>
      </c>
      <c r="C35" s="112">
        <v>1991</v>
      </c>
      <c r="D35" s="112">
        <v>1992</v>
      </c>
      <c r="E35" s="112">
        <v>1993</v>
      </c>
      <c r="F35" s="112">
        <v>1994</v>
      </c>
      <c r="G35" s="36">
        <v>1995</v>
      </c>
      <c r="H35" s="36">
        <v>1996</v>
      </c>
      <c r="I35" s="36">
        <v>1997</v>
      </c>
      <c r="J35" s="36">
        <v>1998</v>
      </c>
      <c r="K35" s="36">
        <v>1999</v>
      </c>
      <c r="L35" s="36">
        <v>2000</v>
      </c>
      <c r="M35" s="36">
        <v>2001</v>
      </c>
      <c r="N35" s="36">
        <v>2002</v>
      </c>
      <c r="O35" s="36">
        <v>2003</v>
      </c>
      <c r="P35" s="36">
        <v>2004</v>
      </c>
      <c r="Q35" s="36">
        <v>2005</v>
      </c>
      <c r="R35" s="36">
        <v>2006</v>
      </c>
      <c r="S35" s="36">
        <v>2007</v>
      </c>
      <c r="T35" s="36">
        <v>2008</v>
      </c>
      <c r="U35" s="36">
        <v>2009</v>
      </c>
      <c r="V35" s="36">
        <v>2010</v>
      </c>
      <c r="W35" s="36">
        <v>2011</v>
      </c>
      <c r="X35" s="36">
        <v>2012</v>
      </c>
      <c r="Y35" s="36">
        <v>2013</v>
      </c>
      <c r="Z35" s="36">
        <v>2014</v>
      </c>
      <c r="AA35" s="36">
        <v>2015</v>
      </c>
      <c r="AB35" s="36">
        <v>2016</v>
      </c>
      <c r="AC35" s="36">
        <v>2017</v>
      </c>
      <c r="AD35" s="36">
        <v>2018</v>
      </c>
      <c r="AE35" s="36">
        <v>2019</v>
      </c>
      <c r="AF35" s="36">
        <v>2020</v>
      </c>
    </row>
    <row r="36" spans="1:32" s="7" customFormat="1" ht="14.5" x14ac:dyDescent="0.7">
      <c r="A36" s="126" t="s">
        <v>209</v>
      </c>
      <c r="B36" s="82">
        <v>5306</v>
      </c>
      <c r="C36" s="82">
        <v>6130</v>
      </c>
      <c r="D36" s="82">
        <v>6278</v>
      </c>
      <c r="E36" s="82">
        <v>6417</v>
      </c>
      <c r="F36" s="82">
        <v>6771</v>
      </c>
      <c r="G36" s="12">
        <v>7386</v>
      </c>
      <c r="H36" s="12">
        <v>7823</v>
      </c>
      <c r="I36" s="12">
        <v>7724</v>
      </c>
      <c r="J36" s="12">
        <v>8010</v>
      </c>
      <c r="K36" s="12">
        <v>8283</v>
      </c>
      <c r="L36" s="12">
        <v>8364</v>
      </c>
      <c r="M36" s="12">
        <v>8102</v>
      </c>
      <c r="N36" s="12">
        <v>8252</v>
      </c>
      <c r="O36" s="12">
        <v>8093</v>
      </c>
      <c r="P36" s="12">
        <v>8939</v>
      </c>
      <c r="Q36" s="12">
        <v>9528</v>
      </c>
      <c r="R36" s="12">
        <v>9690</v>
      </c>
      <c r="S36" s="12">
        <v>9578</v>
      </c>
      <c r="T36" s="12">
        <v>9513</v>
      </c>
      <c r="U36" s="12">
        <v>9469</v>
      </c>
      <c r="V36" s="12">
        <v>9308</v>
      </c>
      <c r="W36" s="12">
        <v>8617</v>
      </c>
      <c r="X36" s="12">
        <v>8650</v>
      </c>
      <c r="Y36" s="12">
        <v>8420</v>
      </c>
      <c r="Z36" s="12">
        <v>8461</v>
      </c>
      <c r="AA36" s="12">
        <v>8427</v>
      </c>
      <c r="AB36" s="12">
        <v>8524</v>
      </c>
      <c r="AC36" s="12">
        <v>8184</v>
      </c>
      <c r="AD36" s="12">
        <v>8382</v>
      </c>
      <c r="AE36" s="12">
        <v>7143</v>
      </c>
      <c r="AF36" s="12">
        <v>7137</v>
      </c>
    </row>
    <row r="37" spans="1:32" s="7" customFormat="1" ht="14.5" x14ac:dyDescent="0.7">
      <c r="A37" s="126" t="s">
        <v>210</v>
      </c>
      <c r="B37" s="82">
        <v>2497</v>
      </c>
      <c r="C37" s="82">
        <v>2712</v>
      </c>
      <c r="D37" s="82">
        <v>2865</v>
      </c>
      <c r="E37" s="82">
        <v>3068</v>
      </c>
      <c r="F37" s="82">
        <v>3475</v>
      </c>
      <c r="G37" s="12">
        <v>3815</v>
      </c>
      <c r="H37" s="12">
        <v>4370</v>
      </c>
      <c r="I37" s="12">
        <v>4895</v>
      </c>
      <c r="J37" s="12">
        <v>5669</v>
      </c>
      <c r="K37" s="12">
        <v>6407</v>
      </c>
      <c r="L37" s="12">
        <v>7332</v>
      </c>
      <c r="M37" s="12">
        <v>8014</v>
      </c>
      <c r="N37" s="12">
        <v>8281</v>
      </c>
      <c r="O37" s="12">
        <v>9171</v>
      </c>
      <c r="P37" s="12">
        <v>9821</v>
      </c>
      <c r="Q37" s="12">
        <v>11561</v>
      </c>
      <c r="R37" s="12">
        <v>12732</v>
      </c>
      <c r="S37" s="12">
        <v>14495</v>
      </c>
      <c r="T37" s="12">
        <v>15162</v>
      </c>
      <c r="U37" s="12">
        <v>15259</v>
      </c>
      <c r="V37" s="12">
        <v>17036</v>
      </c>
      <c r="W37" s="12">
        <v>17965</v>
      </c>
      <c r="X37" s="12">
        <v>18431</v>
      </c>
      <c r="Y37" s="12">
        <v>18832</v>
      </c>
      <c r="Z37" s="12">
        <v>19757</v>
      </c>
      <c r="AA37" s="12">
        <v>20591</v>
      </c>
      <c r="AB37" s="12">
        <v>21134</v>
      </c>
      <c r="AC37" s="12">
        <v>22126</v>
      </c>
      <c r="AD37" s="12">
        <v>22825</v>
      </c>
      <c r="AE37" s="12">
        <v>22802</v>
      </c>
      <c r="AF37" s="12">
        <v>23220</v>
      </c>
    </row>
    <row r="38" spans="1:32" s="7" customFormat="1" ht="14.5" x14ac:dyDescent="0.7">
      <c r="A38" s="126" t="s">
        <v>211</v>
      </c>
      <c r="B38" s="82">
        <v>640</v>
      </c>
      <c r="C38" s="82">
        <v>794</v>
      </c>
      <c r="D38" s="82">
        <v>915</v>
      </c>
      <c r="E38" s="82">
        <v>923</v>
      </c>
      <c r="F38" s="82">
        <v>960</v>
      </c>
      <c r="G38" s="12">
        <v>39</v>
      </c>
      <c r="H38" s="12">
        <v>1188</v>
      </c>
      <c r="I38" s="12">
        <v>1263</v>
      </c>
      <c r="J38" s="12">
        <v>1384</v>
      </c>
      <c r="K38" s="12">
        <v>1599</v>
      </c>
      <c r="L38" s="12">
        <v>1922</v>
      </c>
      <c r="M38" s="12">
        <v>2478</v>
      </c>
      <c r="N38" s="12">
        <v>2708</v>
      </c>
      <c r="O38" s="12">
        <v>2962</v>
      </c>
      <c r="P38" s="12">
        <v>3156</v>
      </c>
      <c r="Q38" s="12">
        <v>3216</v>
      </c>
      <c r="R38" s="12">
        <v>3402</v>
      </c>
      <c r="S38" s="12">
        <v>3574</v>
      </c>
      <c r="T38" s="12">
        <v>3614</v>
      </c>
      <c r="U38" s="12">
        <v>3620</v>
      </c>
      <c r="V38" s="12">
        <v>6693</v>
      </c>
      <c r="W38" s="12">
        <v>7104</v>
      </c>
      <c r="X38" s="12">
        <v>7303</v>
      </c>
      <c r="Y38" s="12">
        <v>7714</v>
      </c>
      <c r="Z38" s="12">
        <v>7917</v>
      </c>
      <c r="AA38" s="12">
        <v>8352</v>
      </c>
      <c r="AB38" s="12">
        <v>6835</v>
      </c>
      <c r="AC38" s="12">
        <v>6714</v>
      </c>
      <c r="AD38" s="12">
        <v>6831</v>
      </c>
      <c r="AE38" s="12">
        <v>7115</v>
      </c>
      <c r="AF38" s="12">
        <v>7350</v>
      </c>
    </row>
    <row r="39" spans="1:32" s="7" customFormat="1" ht="14.5" x14ac:dyDescent="0.7">
      <c r="A39" s="7" t="s">
        <v>212</v>
      </c>
    </row>
    <row r="40" spans="1:32" s="7" customFormat="1" ht="14.5" x14ac:dyDescent="0.7"/>
    <row r="41" spans="1:32" s="7" customFormat="1" ht="14.5" x14ac:dyDescent="0.7">
      <c r="A41" s="15" t="s">
        <v>213</v>
      </c>
    </row>
    <row r="42" spans="1:32" s="7" customFormat="1" ht="14.5" x14ac:dyDescent="0.7">
      <c r="A42" s="126" t="s">
        <v>2</v>
      </c>
      <c r="B42" s="112">
        <v>1990</v>
      </c>
      <c r="C42" s="112">
        <v>1991</v>
      </c>
      <c r="D42" s="112">
        <v>1992</v>
      </c>
      <c r="E42" s="112">
        <v>1993</v>
      </c>
      <c r="F42" s="112">
        <v>1994</v>
      </c>
      <c r="G42" s="36">
        <v>1995</v>
      </c>
      <c r="H42" s="36">
        <v>1996</v>
      </c>
      <c r="I42" s="36">
        <v>1997</v>
      </c>
      <c r="J42" s="36">
        <v>1998</v>
      </c>
      <c r="K42" s="36">
        <v>1999</v>
      </c>
      <c r="L42" s="36">
        <v>2000</v>
      </c>
      <c r="M42" s="36">
        <v>2001</v>
      </c>
      <c r="N42" s="36">
        <v>2002</v>
      </c>
      <c r="O42" s="36">
        <v>2003</v>
      </c>
      <c r="P42" s="36">
        <v>2004</v>
      </c>
      <c r="Q42" s="36">
        <v>2005</v>
      </c>
      <c r="R42" s="36">
        <v>2006</v>
      </c>
      <c r="S42" s="36">
        <v>2007</v>
      </c>
      <c r="T42" s="36">
        <v>2008</v>
      </c>
      <c r="U42" s="36">
        <v>2009</v>
      </c>
      <c r="V42" s="36">
        <v>2010</v>
      </c>
      <c r="W42" s="36">
        <v>2011</v>
      </c>
      <c r="X42" s="36">
        <v>2012</v>
      </c>
      <c r="Y42" s="36">
        <v>2013</v>
      </c>
      <c r="Z42" s="36">
        <v>2014</v>
      </c>
      <c r="AA42" s="36">
        <v>2015</v>
      </c>
      <c r="AB42" s="36">
        <v>2016</v>
      </c>
      <c r="AC42" s="36">
        <v>2017</v>
      </c>
      <c r="AD42" s="36">
        <v>2018</v>
      </c>
      <c r="AE42" s="36">
        <v>2019</v>
      </c>
      <c r="AF42" s="36">
        <v>2020</v>
      </c>
    </row>
    <row r="43" spans="1:32" s="7" customFormat="1" ht="14.5" x14ac:dyDescent="0.7">
      <c r="A43" s="126" t="s">
        <v>214</v>
      </c>
      <c r="B43" s="129">
        <v>0.04</v>
      </c>
      <c r="C43" s="129">
        <v>0.04</v>
      </c>
      <c r="D43" s="129">
        <v>0.04</v>
      </c>
      <c r="E43" s="129">
        <v>0.04</v>
      </c>
      <c r="F43" s="129">
        <v>0.04</v>
      </c>
      <c r="G43" s="129">
        <v>0.04</v>
      </c>
      <c r="H43" s="129">
        <v>0.04</v>
      </c>
      <c r="I43" s="129">
        <v>0.04</v>
      </c>
      <c r="J43" s="129">
        <v>0.04</v>
      </c>
      <c r="K43" s="129">
        <v>0.04</v>
      </c>
      <c r="L43" s="129">
        <v>0.04</v>
      </c>
      <c r="M43" s="129">
        <v>0.04</v>
      </c>
      <c r="N43" s="129">
        <v>0.04</v>
      </c>
      <c r="O43" s="129">
        <v>0.04</v>
      </c>
      <c r="P43" s="129">
        <v>0.04</v>
      </c>
      <c r="Q43" s="129">
        <v>0.04</v>
      </c>
      <c r="R43" s="129">
        <v>0.04</v>
      </c>
      <c r="S43" s="129">
        <v>0.04</v>
      </c>
      <c r="T43" s="129">
        <v>0.04</v>
      </c>
      <c r="U43" s="129">
        <v>0.04</v>
      </c>
      <c r="V43" s="129">
        <v>0.04</v>
      </c>
      <c r="W43" s="129">
        <v>0.04</v>
      </c>
      <c r="X43" s="129">
        <v>0.04</v>
      </c>
      <c r="Y43" s="129">
        <v>0.04</v>
      </c>
      <c r="Z43" s="129">
        <v>0.04</v>
      </c>
      <c r="AA43" s="129">
        <v>0.04</v>
      </c>
      <c r="AB43" s="129">
        <v>0.04</v>
      </c>
      <c r="AC43" s="129">
        <v>0.04</v>
      </c>
      <c r="AD43" s="129">
        <v>0.04</v>
      </c>
      <c r="AE43" s="129">
        <v>0.04</v>
      </c>
      <c r="AF43" s="129">
        <v>0.04</v>
      </c>
    </row>
    <row r="44" spans="1:32" s="7" customFormat="1" ht="14.5" x14ac:dyDescent="0.7">
      <c r="A44" s="126" t="s">
        <v>215</v>
      </c>
      <c r="B44" s="82">
        <f>(0.02+0.049)/2</f>
        <v>3.4500000000000003E-2</v>
      </c>
      <c r="C44" s="82">
        <f t="shared" ref="C44:AF44" si="12">(0.02+0.049)/2</f>
        <v>3.4500000000000003E-2</v>
      </c>
      <c r="D44" s="82">
        <f t="shared" si="12"/>
        <v>3.4500000000000003E-2</v>
      </c>
      <c r="E44" s="82">
        <f t="shared" si="12"/>
        <v>3.4500000000000003E-2</v>
      </c>
      <c r="F44" s="82">
        <f t="shared" si="12"/>
        <v>3.4500000000000003E-2</v>
      </c>
      <c r="G44" s="82">
        <f t="shared" si="12"/>
        <v>3.4500000000000003E-2</v>
      </c>
      <c r="H44" s="82">
        <f t="shared" si="12"/>
        <v>3.4500000000000003E-2</v>
      </c>
      <c r="I44" s="82">
        <f t="shared" si="12"/>
        <v>3.4500000000000003E-2</v>
      </c>
      <c r="J44" s="82">
        <f t="shared" si="12"/>
        <v>3.4500000000000003E-2</v>
      </c>
      <c r="K44" s="82">
        <f t="shared" si="12"/>
        <v>3.4500000000000003E-2</v>
      </c>
      <c r="L44" s="82">
        <f t="shared" si="12"/>
        <v>3.4500000000000003E-2</v>
      </c>
      <c r="M44" s="82">
        <f t="shared" si="12"/>
        <v>3.4500000000000003E-2</v>
      </c>
      <c r="N44" s="82">
        <f t="shared" si="12"/>
        <v>3.4500000000000003E-2</v>
      </c>
      <c r="O44" s="82">
        <f t="shared" si="12"/>
        <v>3.4500000000000003E-2</v>
      </c>
      <c r="P44" s="82">
        <f t="shared" si="12"/>
        <v>3.4500000000000003E-2</v>
      </c>
      <c r="Q44" s="82">
        <f t="shared" si="12"/>
        <v>3.4500000000000003E-2</v>
      </c>
      <c r="R44" s="82">
        <f t="shared" si="12"/>
        <v>3.4500000000000003E-2</v>
      </c>
      <c r="S44" s="82">
        <f t="shared" si="12"/>
        <v>3.4500000000000003E-2</v>
      </c>
      <c r="T44" s="82">
        <f t="shared" si="12"/>
        <v>3.4500000000000003E-2</v>
      </c>
      <c r="U44" s="82">
        <f t="shared" si="12"/>
        <v>3.4500000000000003E-2</v>
      </c>
      <c r="V44" s="82">
        <f t="shared" si="12"/>
        <v>3.4500000000000003E-2</v>
      </c>
      <c r="W44" s="82">
        <f t="shared" si="12"/>
        <v>3.4500000000000003E-2</v>
      </c>
      <c r="X44" s="82">
        <f t="shared" si="12"/>
        <v>3.4500000000000003E-2</v>
      </c>
      <c r="Y44" s="82">
        <f t="shared" si="12"/>
        <v>3.4500000000000003E-2</v>
      </c>
      <c r="Z44" s="82">
        <f t="shared" si="12"/>
        <v>3.4500000000000003E-2</v>
      </c>
      <c r="AA44" s="82">
        <f t="shared" si="12"/>
        <v>3.4500000000000003E-2</v>
      </c>
      <c r="AB44" s="82">
        <f t="shared" si="12"/>
        <v>3.4500000000000003E-2</v>
      </c>
      <c r="AC44" s="82">
        <f t="shared" si="12"/>
        <v>3.4500000000000003E-2</v>
      </c>
      <c r="AD44" s="82">
        <f t="shared" si="12"/>
        <v>3.4500000000000003E-2</v>
      </c>
      <c r="AE44" s="82">
        <f t="shared" si="12"/>
        <v>3.4500000000000003E-2</v>
      </c>
      <c r="AF44" s="82">
        <f t="shared" si="12"/>
        <v>3.4500000000000003E-2</v>
      </c>
    </row>
    <row r="45" spans="1:32" s="7" customFormat="1" ht="14.5" x14ac:dyDescent="0.7">
      <c r="A45" s="126" t="s">
        <v>216</v>
      </c>
      <c r="B45" s="82">
        <f>(0.02+0.051)/2</f>
        <v>3.5499999999999997E-2</v>
      </c>
      <c r="C45" s="82">
        <f t="shared" ref="C45:AF45" si="13">(0.02+0.051)/2</f>
        <v>3.5499999999999997E-2</v>
      </c>
      <c r="D45" s="82">
        <f t="shared" si="13"/>
        <v>3.5499999999999997E-2</v>
      </c>
      <c r="E45" s="82">
        <f t="shared" si="13"/>
        <v>3.5499999999999997E-2</v>
      </c>
      <c r="F45" s="82">
        <f t="shared" si="13"/>
        <v>3.5499999999999997E-2</v>
      </c>
      <c r="G45" s="82">
        <f t="shared" si="13"/>
        <v>3.5499999999999997E-2</v>
      </c>
      <c r="H45" s="82">
        <f t="shared" si="13"/>
        <v>3.5499999999999997E-2</v>
      </c>
      <c r="I45" s="82">
        <f t="shared" si="13"/>
        <v>3.5499999999999997E-2</v>
      </c>
      <c r="J45" s="82">
        <f t="shared" si="13"/>
        <v>3.5499999999999997E-2</v>
      </c>
      <c r="K45" s="82">
        <f t="shared" si="13"/>
        <v>3.5499999999999997E-2</v>
      </c>
      <c r="L45" s="82">
        <f t="shared" si="13"/>
        <v>3.5499999999999997E-2</v>
      </c>
      <c r="M45" s="82">
        <f t="shared" si="13"/>
        <v>3.5499999999999997E-2</v>
      </c>
      <c r="N45" s="82">
        <f t="shared" si="13"/>
        <v>3.5499999999999997E-2</v>
      </c>
      <c r="O45" s="82">
        <f t="shared" si="13"/>
        <v>3.5499999999999997E-2</v>
      </c>
      <c r="P45" s="82">
        <f t="shared" si="13"/>
        <v>3.5499999999999997E-2</v>
      </c>
      <c r="Q45" s="82">
        <f t="shared" si="13"/>
        <v>3.5499999999999997E-2</v>
      </c>
      <c r="R45" s="82">
        <f t="shared" si="13"/>
        <v>3.5499999999999997E-2</v>
      </c>
      <c r="S45" s="82">
        <f t="shared" si="13"/>
        <v>3.5499999999999997E-2</v>
      </c>
      <c r="T45" s="82">
        <f t="shared" si="13"/>
        <v>3.5499999999999997E-2</v>
      </c>
      <c r="U45" s="82">
        <f t="shared" si="13"/>
        <v>3.5499999999999997E-2</v>
      </c>
      <c r="V45" s="82">
        <f t="shared" si="13"/>
        <v>3.5499999999999997E-2</v>
      </c>
      <c r="W45" s="82">
        <f t="shared" si="13"/>
        <v>3.5499999999999997E-2</v>
      </c>
      <c r="X45" s="82">
        <f t="shared" si="13"/>
        <v>3.5499999999999997E-2</v>
      </c>
      <c r="Y45" s="82">
        <f t="shared" si="13"/>
        <v>3.5499999999999997E-2</v>
      </c>
      <c r="Z45" s="82">
        <f t="shared" si="13"/>
        <v>3.5499999999999997E-2</v>
      </c>
      <c r="AA45" s="82">
        <f t="shared" si="13"/>
        <v>3.5499999999999997E-2</v>
      </c>
      <c r="AB45" s="82">
        <f t="shared" si="13"/>
        <v>3.5499999999999997E-2</v>
      </c>
      <c r="AC45" s="82">
        <f t="shared" si="13"/>
        <v>3.5499999999999997E-2</v>
      </c>
      <c r="AD45" s="82">
        <f t="shared" si="13"/>
        <v>3.5499999999999997E-2</v>
      </c>
      <c r="AE45" s="82">
        <f t="shared" si="13"/>
        <v>3.5499999999999997E-2</v>
      </c>
      <c r="AF45" s="82">
        <f t="shared" si="13"/>
        <v>3.5499999999999997E-2</v>
      </c>
    </row>
    <row r="46" spans="1:32" s="7" customFormat="1" ht="14.5" x14ac:dyDescent="0.7">
      <c r="A46" s="126" t="s">
        <v>217</v>
      </c>
      <c r="B46" s="129">
        <v>0.04</v>
      </c>
      <c r="C46" s="129">
        <v>0.04</v>
      </c>
      <c r="D46" s="129">
        <v>0.04</v>
      </c>
      <c r="E46" s="129">
        <v>0.04</v>
      </c>
      <c r="F46" s="129">
        <v>0.04</v>
      </c>
      <c r="G46" s="129">
        <v>0.04</v>
      </c>
      <c r="H46" s="129">
        <v>0.04</v>
      </c>
      <c r="I46" s="129">
        <v>0.04</v>
      </c>
      <c r="J46" s="129">
        <v>0.04</v>
      </c>
      <c r="K46" s="129">
        <v>0.04</v>
      </c>
      <c r="L46" s="129">
        <v>0.04</v>
      </c>
      <c r="M46" s="129">
        <v>0.04</v>
      </c>
      <c r="N46" s="129">
        <v>0.04</v>
      </c>
      <c r="O46" s="129">
        <v>0.04</v>
      </c>
      <c r="P46" s="129">
        <v>0.04</v>
      </c>
      <c r="Q46" s="129">
        <v>0.04</v>
      </c>
      <c r="R46" s="129">
        <v>0.04</v>
      </c>
      <c r="S46" s="129">
        <v>0.04</v>
      </c>
      <c r="T46" s="129">
        <v>0.04</v>
      </c>
      <c r="U46" s="129">
        <v>0.04</v>
      </c>
      <c r="V46" s="129">
        <v>0.04</v>
      </c>
      <c r="W46" s="129">
        <v>0.04</v>
      </c>
      <c r="X46" s="129">
        <v>0.04</v>
      </c>
      <c r="Y46" s="129">
        <v>0.04</v>
      </c>
      <c r="Z46" s="129">
        <v>0.04</v>
      </c>
      <c r="AA46" s="129">
        <v>0.04</v>
      </c>
      <c r="AB46" s="129">
        <v>0.04</v>
      </c>
      <c r="AC46" s="129">
        <v>0.04</v>
      </c>
      <c r="AD46" s="129">
        <v>0.04</v>
      </c>
      <c r="AE46" s="129">
        <v>0.04</v>
      </c>
      <c r="AF46" s="129">
        <v>0.04</v>
      </c>
    </row>
    <row r="47" spans="1:32" s="7" customFormat="1" ht="14.5" x14ac:dyDescent="0.7">
      <c r="A47" s="29" t="s">
        <v>218</v>
      </c>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row>
    <row r="48" spans="1:32" s="7" customFormat="1" ht="14.5" x14ac:dyDescent="0.7">
      <c r="A48" s="29" t="s">
        <v>219</v>
      </c>
      <c r="B48" s="101"/>
      <c r="C48" s="101"/>
      <c r="D48" s="101"/>
      <c r="E48" s="132"/>
      <c r="F48" s="132"/>
      <c r="G48" s="132"/>
      <c r="H48" s="132"/>
      <c r="I48" s="132"/>
      <c r="J48" s="132"/>
      <c r="K48" s="132"/>
    </row>
    <row r="49" spans="1:32" s="7" customFormat="1" ht="14.5" x14ac:dyDescent="0.7">
      <c r="A49" s="29" t="s">
        <v>220</v>
      </c>
      <c r="B49" s="101"/>
      <c r="C49" s="101"/>
      <c r="D49" s="101"/>
      <c r="E49" s="132"/>
      <c r="F49" s="132"/>
      <c r="G49" s="132"/>
      <c r="H49" s="132"/>
      <c r="I49" s="132"/>
      <c r="J49" s="132"/>
      <c r="K49" s="132"/>
    </row>
    <row r="50" spans="1:32" s="7" customFormat="1" ht="14.5" x14ac:dyDescent="0.7">
      <c r="A50" s="7" t="s">
        <v>221</v>
      </c>
    </row>
    <row r="51" spans="1:32" s="7" customFormat="1" ht="14.5" x14ac:dyDescent="0.7"/>
    <row r="52" spans="1:32" s="7" customFormat="1" ht="14.5" x14ac:dyDescent="0.7">
      <c r="A52" s="15" t="s">
        <v>222</v>
      </c>
    </row>
    <row r="53" spans="1:32" s="7" customFormat="1" ht="14.5" x14ac:dyDescent="0.7">
      <c r="A53" s="133" t="s">
        <v>195</v>
      </c>
      <c r="B53" s="127">
        <v>1990</v>
      </c>
      <c r="C53" s="127">
        <v>1991</v>
      </c>
      <c r="D53" s="127">
        <v>1992</v>
      </c>
      <c r="E53" s="127">
        <v>1993</v>
      </c>
      <c r="F53" s="127">
        <v>1994</v>
      </c>
      <c r="G53" s="134">
        <v>1995</v>
      </c>
      <c r="H53" s="134">
        <v>1996</v>
      </c>
      <c r="I53" s="134">
        <v>1997</v>
      </c>
      <c r="J53" s="134">
        <v>1998</v>
      </c>
      <c r="K53" s="134">
        <v>1999</v>
      </c>
      <c r="L53" s="134">
        <v>2000</v>
      </c>
      <c r="M53" s="134">
        <v>2001</v>
      </c>
      <c r="N53" s="134">
        <v>2002</v>
      </c>
      <c r="O53" s="134">
        <v>2003</v>
      </c>
      <c r="P53" s="134">
        <v>2004</v>
      </c>
      <c r="Q53" s="134">
        <v>2005</v>
      </c>
      <c r="R53" s="134">
        <v>2006</v>
      </c>
      <c r="S53" s="134">
        <v>2007</v>
      </c>
      <c r="T53" s="134">
        <v>2008</v>
      </c>
      <c r="U53" s="134">
        <v>2009</v>
      </c>
      <c r="V53" s="134">
        <v>2010</v>
      </c>
      <c r="W53" s="134">
        <v>2011</v>
      </c>
      <c r="X53" s="134">
        <v>2012</v>
      </c>
      <c r="Y53" s="134">
        <v>2013</v>
      </c>
      <c r="Z53" s="134">
        <v>2014</v>
      </c>
      <c r="AA53" s="134">
        <v>2015</v>
      </c>
      <c r="AB53" s="134">
        <v>2016</v>
      </c>
      <c r="AC53" s="134">
        <v>2017</v>
      </c>
      <c r="AD53" s="134">
        <v>2018</v>
      </c>
      <c r="AE53" s="134">
        <v>2019</v>
      </c>
      <c r="AF53" s="134">
        <v>2020</v>
      </c>
    </row>
    <row r="54" spans="1:32" s="7" customFormat="1" ht="14.5" x14ac:dyDescent="0.7">
      <c r="A54" s="133" t="s">
        <v>214</v>
      </c>
      <c r="B54" s="129">
        <f>(0.25+0.38)/2</f>
        <v>0.315</v>
      </c>
      <c r="C54" s="129">
        <f t="shared" ref="C54:AF54" si="14">(0.25+0.38)/2</f>
        <v>0.315</v>
      </c>
      <c r="D54" s="129">
        <f t="shared" si="14"/>
        <v>0.315</v>
      </c>
      <c r="E54" s="129">
        <f t="shared" si="14"/>
        <v>0.315</v>
      </c>
      <c r="F54" s="129">
        <f t="shared" si="14"/>
        <v>0.315</v>
      </c>
      <c r="G54" s="129">
        <f t="shared" si="14"/>
        <v>0.315</v>
      </c>
      <c r="H54" s="129">
        <f t="shared" si="14"/>
        <v>0.315</v>
      </c>
      <c r="I54" s="129">
        <f t="shared" si="14"/>
        <v>0.315</v>
      </c>
      <c r="J54" s="129">
        <f t="shared" si="14"/>
        <v>0.315</v>
      </c>
      <c r="K54" s="129">
        <f t="shared" si="14"/>
        <v>0.315</v>
      </c>
      <c r="L54" s="129">
        <f t="shared" si="14"/>
        <v>0.315</v>
      </c>
      <c r="M54" s="129">
        <f t="shared" si="14"/>
        <v>0.315</v>
      </c>
      <c r="N54" s="129">
        <f t="shared" si="14"/>
        <v>0.315</v>
      </c>
      <c r="O54" s="129">
        <f t="shared" si="14"/>
        <v>0.315</v>
      </c>
      <c r="P54" s="129">
        <f t="shared" si="14"/>
        <v>0.315</v>
      </c>
      <c r="Q54" s="129">
        <f t="shared" si="14"/>
        <v>0.315</v>
      </c>
      <c r="R54" s="129">
        <f t="shared" si="14"/>
        <v>0.315</v>
      </c>
      <c r="S54" s="129">
        <f t="shared" si="14"/>
        <v>0.315</v>
      </c>
      <c r="T54" s="129">
        <f t="shared" si="14"/>
        <v>0.315</v>
      </c>
      <c r="U54" s="129">
        <f t="shared" si="14"/>
        <v>0.315</v>
      </c>
      <c r="V54" s="129">
        <f t="shared" si="14"/>
        <v>0.315</v>
      </c>
      <c r="W54" s="129">
        <f t="shared" si="14"/>
        <v>0.315</v>
      </c>
      <c r="X54" s="129">
        <f t="shared" si="14"/>
        <v>0.315</v>
      </c>
      <c r="Y54" s="129">
        <f t="shared" si="14"/>
        <v>0.315</v>
      </c>
      <c r="Z54" s="129">
        <f t="shared" si="14"/>
        <v>0.315</v>
      </c>
      <c r="AA54" s="129">
        <f t="shared" si="14"/>
        <v>0.315</v>
      </c>
      <c r="AB54" s="129">
        <f t="shared" si="14"/>
        <v>0.315</v>
      </c>
      <c r="AC54" s="129">
        <f t="shared" si="14"/>
        <v>0.315</v>
      </c>
      <c r="AD54" s="129">
        <f t="shared" si="14"/>
        <v>0.315</v>
      </c>
      <c r="AE54" s="129">
        <f t="shared" si="14"/>
        <v>0.315</v>
      </c>
      <c r="AF54" s="129">
        <f t="shared" si="14"/>
        <v>0.315</v>
      </c>
    </row>
    <row r="55" spans="1:32" s="7" customFormat="1" ht="14.5" x14ac:dyDescent="0.7">
      <c r="A55" s="133" t="s">
        <v>215</v>
      </c>
      <c r="B55" s="129">
        <f>(0.25+0.3)/2</f>
        <v>0.27500000000000002</v>
      </c>
      <c r="C55" s="129">
        <f t="shared" ref="C55:AF55" si="15">(0.25+0.3)/2</f>
        <v>0.27500000000000002</v>
      </c>
      <c r="D55" s="129">
        <f t="shared" si="15"/>
        <v>0.27500000000000002</v>
      </c>
      <c r="E55" s="129">
        <f t="shared" si="15"/>
        <v>0.27500000000000002</v>
      </c>
      <c r="F55" s="129">
        <f t="shared" si="15"/>
        <v>0.27500000000000002</v>
      </c>
      <c r="G55" s="129">
        <f t="shared" si="15"/>
        <v>0.27500000000000002</v>
      </c>
      <c r="H55" s="129">
        <f t="shared" si="15"/>
        <v>0.27500000000000002</v>
      </c>
      <c r="I55" s="129">
        <f t="shared" si="15"/>
        <v>0.27500000000000002</v>
      </c>
      <c r="J55" s="129">
        <f t="shared" si="15"/>
        <v>0.27500000000000002</v>
      </c>
      <c r="K55" s="129">
        <f t="shared" si="15"/>
        <v>0.27500000000000002</v>
      </c>
      <c r="L55" s="129">
        <f t="shared" si="15"/>
        <v>0.27500000000000002</v>
      </c>
      <c r="M55" s="129">
        <f t="shared" si="15"/>
        <v>0.27500000000000002</v>
      </c>
      <c r="N55" s="129">
        <f t="shared" si="15"/>
        <v>0.27500000000000002</v>
      </c>
      <c r="O55" s="129">
        <f t="shared" si="15"/>
        <v>0.27500000000000002</v>
      </c>
      <c r="P55" s="129">
        <f t="shared" si="15"/>
        <v>0.27500000000000002</v>
      </c>
      <c r="Q55" s="129">
        <f t="shared" si="15"/>
        <v>0.27500000000000002</v>
      </c>
      <c r="R55" s="129">
        <f t="shared" si="15"/>
        <v>0.27500000000000002</v>
      </c>
      <c r="S55" s="129">
        <f t="shared" si="15"/>
        <v>0.27500000000000002</v>
      </c>
      <c r="T55" s="129">
        <f t="shared" si="15"/>
        <v>0.27500000000000002</v>
      </c>
      <c r="U55" s="129">
        <f t="shared" si="15"/>
        <v>0.27500000000000002</v>
      </c>
      <c r="V55" s="129">
        <f t="shared" si="15"/>
        <v>0.27500000000000002</v>
      </c>
      <c r="W55" s="129">
        <f t="shared" si="15"/>
        <v>0.27500000000000002</v>
      </c>
      <c r="X55" s="129">
        <f t="shared" si="15"/>
        <v>0.27500000000000002</v>
      </c>
      <c r="Y55" s="129">
        <f t="shared" si="15"/>
        <v>0.27500000000000002</v>
      </c>
      <c r="Z55" s="129">
        <f t="shared" si="15"/>
        <v>0.27500000000000002</v>
      </c>
      <c r="AA55" s="129">
        <f t="shared" si="15"/>
        <v>0.27500000000000002</v>
      </c>
      <c r="AB55" s="129">
        <f t="shared" si="15"/>
        <v>0.27500000000000002</v>
      </c>
      <c r="AC55" s="129">
        <f t="shared" si="15"/>
        <v>0.27500000000000002</v>
      </c>
      <c r="AD55" s="129">
        <f t="shared" si="15"/>
        <v>0.27500000000000002</v>
      </c>
      <c r="AE55" s="129">
        <f t="shared" si="15"/>
        <v>0.27500000000000002</v>
      </c>
      <c r="AF55" s="129">
        <f t="shared" si="15"/>
        <v>0.27500000000000002</v>
      </c>
    </row>
    <row r="56" spans="1:32" s="7" customFormat="1" ht="14.5" x14ac:dyDescent="0.7">
      <c r="A56" s="133" t="s">
        <v>216</v>
      </c>
      <c r="B56" s="129">
        <f>(0.125+0.3077)/2</f>
        <v>0.21634999999999999</v>
      </c>
      <c r="C56" s="129">
        <f t="shared" ref="C56:AF56" si="16">(0.125+0.3077)/2</f>
        <v>0.21634999999999999</v>
      </c>
      <c r="D56" s="129">
        <f t="shared" si="16"/>
        <v>0.21634999999999999</v>
      </c>
      <c r="E56" s="129">
        <f t="shared" si="16"/>
        <v>0.21634999999999999</v>
      </c>
      <c r="F56" s="129">
        <f t="shared" si="16"/>
        <v>0.21634999999999999</v>
      </c>
      <c r="G56" s="129">
        <f t="shared" si="16"/>
        <v>0.21634999999999999</v>
      </c>
      <c r="H56" s="129">
        <f t="shared" si="16"/>
        <v>0.21634999999999999</v>
      </c>
      <c r="I56" s="129">
        <f t="shared" si="16"/>
        <v>0.21634999999999999</v>
      </c>
      <c r="J56" s="129">
        <f t="shared" si="16"/>
        <v>0.21634999999999999</v>
      </c>
      <c r="K56" s="129">
        <f t="shared" si="16"/>
        <v>0.21634999999999999</v>
      </c>
      <c r="L56" s="129">
        <f t="shared" si="16"/>
        <v>0.21634999999999999</v>
      </c>
      <c r="M56" s="129">
        <f t="shared" si="16"/>
        <v>0.21634999999999999</v>
      </c>
      <c r="N56" s="129">
        <f t="shared" si="16"/>
        <v>0.21634999999999999</v>
      </c>
      <c r="O56" s="129">
        <f t="shared" si="16"/>
        <v>0.21634999999999999</v>
      </c>
      <c r="P56" s="129">
        <f t="shared" si="16"/>
        <v>0.21634999999999999</v>
      </c>
      <c r="Q56" s="129">
        <f t="shared" si="16"/>
        <v>0.21634999999999999</v>
      </c>
      <c r="R56" s="129">
        <f t="shared" si="16"/>
        <v>0.21634999999999999</v>
      </c>
      <c r="S56" s="129">
        <f t="shared" si="16"/>
        <v>0.21634999999999999</v>
      </c>
      <c r="T56" s="129">
        <f t="shared" si="16"/>
        <v>0.21634999999999999</v>
      </c>
      <c r="U56" s="129">
        <f t="shared" si="16"/>
        <v>0.21634999999999999</v>
      </c>
      <c r="V56" s="129">
        <f t="shared" si="16"/>
        <v>0.21634999999999999</v>
      </c>
      <c r="W56" s="129">
        <f t="shared" si="16"/>
        <v>0.21634999999999999</v>
      </c>
      <c r="X56" s="129">
        <f t="shared" si="16"/>
        <v>0.21634999999999999</v>
      </c>
      <c r="Y56" s="129">
        <f t="shared" si="16"/>
        <v>0.21634999999999999</v>
      </c>
      <c r="Z56" s="129">
        <f t="shared" si="16"/>
        <v>0.21634999999999999</v>
      </c>
      <c r="AA56" s="129">
        <f t="shared" si="16"/>
        <v>0.21634999999999999</v>
      </c>
      <c r="AB56" s="129">
        <f t="shared" si="16"/>
        <v>0.21634999999999999</v>
      </c>
      <c r="AC56" s="129">
        <f t="shared" si="16"/>
        <v>0.21634999999999999</v>
      </c>
      <c r="AD56" s="129">
        <f t="shared" si="16"/>
        <v>0.21634999999999999</v>
      </c>
      <c r="AE56" s="129">
        <f t="shared" si="16"/>
        <v>0.21634999999999999</v>
      </c>
      <c r="AF56" s="129">
        <f t="shared" si="16"/>
        <v>0.21634999999999999</v>
      </c>
    </row>
    <row r="57" spans="1:32" s="7" customFormat="1" ht="14.5" x14ac:dyDescent="0.7">
      <c r="A57" s="133" t="s">
        <v>217</v>
      </c>
      <c r="B57" s="129">
        <f>B54</f>
        <v>0.315</v>
      </c>
      <c r="C57" s="129">
        <f t="shared" ref="C57:AF57" si="17">C54</f>
        <v>0.315</v>
      </c>
      <c r="D57" s="129">
        <f t="shared" si="17"/>
        <v>0.315</v>
      </c>
      <c r="E57" s="129">
        <f t="shared" si="17"/>
        <v>0.315</v>
      </c>
      <c r="F57" s="129">
        <f t="shared" si="17"/>
        <v>0.315</v>
      </c>
      <c r="G57" s="129">
        <f t="shared" si="17"/>
        <v>0.315</v>
      </c>
      <c r="H57" s="129">
        <f t="shared" si="17"/>
        <v>0.315</v>
      </c>
      <c r="I57" s="129">
        <f t="shared" si="17"/>
        <v>0.315</v>
      </c>
      <c r="J57" s="129">
        <f t="shared" si="17"/>
        <v>0.315</v>
      </c>
      <c r="K57" s="129">
        <f t="shared" si="17"/>
        <v>0.315</v>
      </c>
      <c r="L57" s="129">
        <f t="shared" si="17"/>
        <v>0.315</v>
      </c>
      <c r="M57" s="129">
        <f t="shared" si="17"/>
        <v>0.315</v>
      </c>
      <c r="N57" s="129">
        <f t="shared" si="17"/>
        <v>0.315</v>
      </c>
      <c r="O57" s="129">
        <f t="shared" si="17"/>
        <v>0.315</v>
      </c>
      <c r="P57" s="129">
        <f t="shared" si="17"/>
        <v>0.315</v>
      </c>
      <c r="Q57" s="129">
        <f t="shared" si="17"/>
        <v>0.315</v>
      </c>
      <c r="R57" s="129">
        <f t="shared" si="17"/>
        <v>0.315</v>
      </c>
      <c r="S57" s="129">
        <f t="shared" si="17"/>
        <v>0.315</v>
      </c>
      <c r="T57" s="129">
        <f t="shared" si="17"/>
        <v>0.315</v>
      </c>
      <c r="U57" s="129">
        <f t="shared" si="17"/>
        <v>0.315</v>
      </c>
      <c r="V57" s="129">
        <f t="shared" si="17"/>
        <v>0.315</v>
      </c>
      <c r="W57" s="129">
        <f t="shared" si="17"/>
        <v>0.315</v>
      </c>
      <c r="X57" s="129">
        <f t="shared" si="17"/>
        <v>0.315</v>
      </c>
      <c r="Y57" s="129">
        <f t="shared" si="17"/>
        <v>0.315</v>
      </c>
      <c r="Z57" s="129">
        <f t="shared" si="17"/>
        <v>0.315</v>
      </c>
      <c r="AA57" s="129">
        <f t="shared" si="17"/>
        <v>0.315</v>
      </c>
      <c r="AB57" s="129">
        <f t="shared" si="17"/>
        <v>0.315</v>
      </c>
      <c r="AC57" s="129">
        <f t="shared" si="17"/>
        <v>0.315</v>
      </c>
      <c r="AD57" s="129">
        <f t="shared" si="17"/>
        <v>0.315</v>
      </c>
      <c r="AE57" s="129">
        <f t="shared" si="17"/>
        <v>0.315</v>
      </c>
      <c r="AF57" s="129">
        <f t="shared" si="17"/>
        <v>0.315</v>
      </c>
    </row>
    <row r="58" spans="1:32" s="7" customFormat="1" ht="14.5" x14ac:dyDescent="0.7">
      <c r="A58" s="29" t="s">
        <v>223</v>
      </c>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row>
    <row r="59" spans="1:32" s="7" customFormat="1" ht="14.5" x14ac:dyDescent="0.7">
      <c r="A59" s="29" t="s">
        <v>224</v>
      </c>
      <c r="B59" s="101"/>
      <c r="C59" s="101"/>
      <c r="D59" s="101"/>
      <c r="E59" s="132"/>
      <c r="F59" s="132"/>
      <c r="G59" s="132"/>
      <c r="H59" s="132"/>
      <c r="I59" s="132"/>
      <c r="J59" s="132"/>
      <c r="K59" s="132"/>
    </row>
    <row r="60" spans="1:32" s="7" customFormat="1" ht="14.5" x14ac:dyDescent="0.7">
      <c r="A60" s="29" t="s">
        <v>225</v>
      </c>
      <c r="B60" s="101"/>
      <c r="C60" s="101"/>
      <c r="D60" s="101"/>
      <c r="E60" s="132"/>
      <c r="F60" s="132"/>
      <c r="G60" s="132"/>
      <c r="H60" s="132"/>
      <c r="I60" s="132"/>
      <c r="J60" s="132"/>
      <c r="K60" s="132"/>
    </row>
    <row r="61" spans="1:32" s="7" customFormat="1" ht="14.5" x14ac:dyDescent="0.7">
      <c r="A61" s="7" t="s">
        <v>221</v>
      </c>
    </row>
    <row r="62" spans="1:32" s="7" customFormat="1" ht="14.5" x14ac:dyDescent="0.7"/>
    <row r="63" spans="1:32" s="7" customFormat="1" ht="14.5" x14ac:dyDescent="0.7"/>
    <row r="64" spans="1:32" s="7" customFormat="1" ht="14.5" x14ac:dyDescent="0.7"/>
    <row r="65" s="7" customFormat="1" ht="14.5" x14ac:dyDescent="0.7"/>
    <row r="66" s="7" customFormat="1" ht="14.5" x14ac:dyDescent="0.7"/>
    <row r="67" s="7" customFormat="1" ht="14.5" x14ac:dyDescent="0.7"/>
    <row r="68" s="7" customFormat="1" ht="14.5" x14ac:dyDescent="0.7"/>
    <row r="69" s="7" customFormat="1" ht="14.5" x14ac:dyDescent="0.7"/>
    <row r="70" s="7" customFormat="1" ht="14.5" x14ac:dyDescent="0.7"/>
    <row r="71" s="7" customFormat="1" ht="14.5" x14ac:dyDescent="0.7"/>
    <row r="72" s="7" customFormat="1" ht="14.5" x14ac:dyDescent="0.7"/>
  </sheetData>
  <phoneticPr fontId="7" type="noConversion"/>
  <conditionalFormatting sqref="A1:A2">
    <cfRule type="cellIs" dxfId="33" priority="1" operator="lessThan">
      <formula>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5766B-BCCE-4DD0-ADBC-7C3DDBF649B4}">
  <dimension ref="A1:CN81"/>
  <sheetViews>
    <sheetView topLeftCell="A64" zoomScale="85" zoomScaleNormal="85" workbookViewId="0">
      <selection activeCell="A68" sqref="A68"/>
    </sheetView>
  </sheetViews>
  <sheetFormatPr defaultColWidth="8.6484375" defaultRowHeight="14.25" x14ac:dyDescent="0.65"/>
  <cols>
    <col min="1" max="1" width="21.34765625" style="74" customWidth="1"/>
    <col min="2" max="16" width="10.78125" style="74" customWidth="1"/>
    <col min="17" max="93" width="12.78125" style="74" bestFit="1" customWidth="1"/>
    <col min="94" max="16384" width="8.6484375" style="74"/>
  </cols>
  <sheetData>
    <row r="1" spans="1:92" ht="17.75" x14ac:dyDescent="0.75">
      <c r="A1" s="6" t="s">
        <v>226</v>
      </c>
    </row>
    <row r="2" spans="1:92" s="7" customFormat="1" ht="14.5" x14ac:dyDescent="0.7">
      <c r="A2" s="115"/>
    </row>
    <row r="3" spans="1:92" s="7" customFormat="1" ht="14.5" x14ac:dyDescent="0.7">
      <c r="A3" s="9" t="s">
        <v>227</v>
      </c>
    </row>
    <row r="4" spans="1:92" s="7" customFormat="1" ht="14.5" x14ac:dyDescent="0.7">
      <c r="A4" s="11" t="s">
        <v>195</v>
      </c>
      <c r="B4" s="36">
        <v>1930</v>
      </c>
      <c r="C4" s="36">
        <v>1931</v>
      </c>
      <c r="D4" s="36">
        <v>1932</v>
      </c>
      <c r="E4" s="36">
        <v>1933</v>
      </c>
      <c r="F4" s="36">
        <v>1934</v>
      </c>
      <c r="G4" s="36">
        <v>1935</v>
      </c>
      <c r="H4" s="36">
        <v>1936</v>
      </c>
      <c r="I4" s="36">
        <v>1937</v>
      </c>
      <c r="J4" s="36">
        <v>1938</v>
      </c>
      <c r="K4" s="36">
        <v>1939</v>
      </c>
      <c r="L4" s="36">
        <v>1940</v>
      </c>
      <c r="M4" s="36">
        <v>1941</v>
      </c>
      <c r="N4" s="36">
        <v>1942</v>
      </c>
      <c r="O4" s="36">
        <v>1943</v>
      </c>
      <c r="P4" s="36">
        <v>1944</v>
      </c>
      <c r="Q4" s="36">
        <v>1945</v>
      </c>
      <c r="R4" s="36">
        <v>1946</v>
      </c>
      <c r="S4" s="36">
        <v>1947</v>
      </c>
      <c r="T4" s="36">
        <v>1948</v>
      </c>
      <c r="U4" s="36">
        <v>1949</v>
      </c>
      <c r="V4" s="36">
        <v>1950</v>
      </c>
      <c r="W4" s="36">
        <v>1951</v>
      </c>
      <c r="X4" s="36">
        <v>1952</v>
      </c>
      <c r="Y4" s="36">
        <v>1953</v>
      </c>
      <c r="Z4" s="36">
        <v>1954</v>
      </c>
      <c r="AA4" s="36">
        <v>1955</v>
      </c>
      <c r="AB4" s="36">
        <v>1956</v>
      </c>
      <c r="AC4" s="36">
        <v>1957</v>
      </c>
      <c r="AD4" s="36">
        <v>1958</v>
      </c>
      <c r="AE4" s="36">
        <v>1959</v>
      </c>
      <c r="AF4" s="36">
        <v>1960</v>
      </c>
      <c r="AG4" s="36">
        <v>1961</v>
      </c>
      <c r="AH4" s="36">
        <v>1962</v>
      </c>
      <c r="AI4" s="36">
        <v>1963</v>
      </c>
      <c r="AJ4" s="36">
        <v>1964</v>
      </c>
      <c r="AK4" s="36">
        <v>1965</v>
      </c>
      <c r="AL4" s="36">
        <v>1966</v>
      </c>
      <c r="AM4" s="36">
        <v>1967</v>
      </c>
      <c r="AN4" s="36">
        <v>1968</v>
      </c>
      <c r="AO4" s="36">
        <v>1969</v>
      </c>
      <c r="AP4" s="36">
        <v>1970</v>
      </c>
      <c r="AQ4" s="36">
        <v>1971</v>
      </c>
      <c r="AR4" s="36">
        <v>1972</v>
      </c>
      <c r="AS4" s="36">
        <v>1973</v>
      </c>
      <c r="AT4" s="36">
        <v>1974</v>
      </c>
      <c r="AU4" s="36">
        <v>1975</v>
      </c>
      <c r="AV4" s="36">
        <v>1976</v>
      </c>
      <c r="AW4" s="36">
        <v>1977</v>
      </c>
      <c r="AX4" s="36">
        <v>1978</v>
      </c>
      <c r="AY4" s="36">
        <v>1979</v>
      </c>
      <c r="AZ4" s="36">
        <v>1980</v>
      </c>
      <c r="BA4" s="36">
        <v>1981</v>
      </c>
      <c r="BB4" s="36">
        <v>1982</v>
      </c>
      <c r="BC4" s="36">
        <v>1983</v>
      </c>
      <c r="BD4" s="36">
        <v>1984</v>
      </c>
      <c r="BE4" s="36">
        <v>1985</v>
      </c>
      <c r="BF4" s="36">
        <v>1986</v>
      </c>
      <c r="BG4" s="36">
        <v>1987</v>
      </c>
      <c r="BH4" s="36">
        <v>1988</v>
      </c>
      <c r="BI4" s="36">
        <v>1989</v>
      </c>
      <c r="BJ4" s="36">
        <v>1990</v>
      </c>
      <c r="BK4" s="36">
        <v>1991</v>
      </c>
      <c r="BL4" s="36">
        <v>1992</v>
      </c>
      <c r="BM4" s="36">
        <v>1993</v>
      </c>
      <c r="BN4" s="36">
        <v>1994</v>
      </c>
      <c r="BO4" s="36">
        <v>1995</v>
      </c>
      <c r="BP4" s="36">
        <v>1996</v>
      </c>
      <c r="BQ4" s="36">
        <v>1997</v>
      </c>
      <c r="BR4" s="36">
        <v>1998</v>
      </c>
      <c r="BS4" s="36">
        <v>1999</v>
      </c>
      <c r="BT4" s="36">
        <v>2000</v>
      </c>
      <c r="BU4" s="36">
        <v>2001</v>
      </c>
      <c r="BV4" s="36">
        <v>2002</v>
      </c>
      <c r="BW4" s="36">
        <v>2003</v>
      </c>
      <c r="BX4" s="36">
        <v>2004</v>
      </c>
      <c r="BY4" s="36">
        <v>2005</v>
      </c>
      <c r="BZ4" s="36">
        <v>2006</v>
      </c>
      <c r="CA4" s="36">
        <v>2007</v>
      </c>
      <c r="CB4" s="36">
        <v>2008</v>
      </c>
      <c r="CC4" s="36">
        <v>2009</v>
      </c>
      <c r="CD4" s="36">
        <v>2010</v>
      </c>
      <c r="CE4" s="36">
        <v>2011</v>
      </c>
      <c r="CF4" s="36">
        <v>2012</v>
      </c>
      <c r="CG4" s="36">
        <v>2013</v>
      </c>
      <c r="CH4" s="36">
        <v>2014</v>
      </c>
      <c r="CI4" s="36">
        <v>2015</v>
      </c>
      <c r="CJ4" s="36">
        <v>2016</v>
      </c>
      <c r="CK4" s="36">
        <v>2017</v>
      </c>
      <c r="CL4" s="36">
        <v>2018</v>
      </c>
      <c r="CM4" s="36">
        <v>2019</v>
      </c>
      <c r="CN4" s="36">
        <v>2020</v>
      </c>
    </row>
    <row r="5" spans="1:92" s="7" customFormat="1" ht="14.5" x14ac:dyDescent="0.7">
      <c r="A5" s="11" t="s">
        <v>3</v>
      </c>
      <c r="B5" s="12">
        <f>B33*B$72*B$65*B$73</f>
        <v>1.7606101168632</v>
      </c>
      <c r="C5" s="12">
        <f t="shared" ref="C5:BN8" si="0">C33*C$72*C$65*C$73</f>
        <v>1.7751048459264001</v>
      </c>
      <c r="D5" s="12">
        <f t="shared" si="0"/>
        <v>1.7895995749896001</v>
      </c>
      <c r="E5" s="12">
        <f t="shared" si="0"/>
        <v>1.8040943040528001</v>
      </c>
      <c r="F5" s="12">
        <f t="shared" si="0"/>
        <v>1.818589033116</v>
      </c>
      <c r="G5" s="12">
        <f t="shared" si="0"/>
        <v>1.8330837511368001</v>
      </c>
      <c r="H5" s="12">
        <f t="shared" si="0"/>
        <v>1.8475784802000002</v>
      </c>
      <c r="I5" s="12">
        <f t="shared" si="0"/>
        <v>1.8620732092631997</v>
      </c>
      <c r="J5" s="12">
        <f t="shared" si="0"/>
        <v>1.8765679383264002</v>
      </c>
      <c r="K5" s="12">
        <f t="shared" si="0"/>
        <v>1.8910626673896003</v>
      </c>
      <c r="L5" s="12">
        <f t="shared" si="0"/>
        <v>1.9055573964527999</v>
      </c>
      <c r="M5" s="12">
        <f t="shared" si="0"/>
        <v>1.9200521144736002</v>
      </c>
      <c r="N5" s="12">
        <f t="shared" si="0"/>
        <v>1.9345468435368003</v>
      </c>
      <c r="O5" s="12">
        <f t="shared" si="0"/>
        <v>1.9490415725999999</v>
      </c>
      <c r="P5" s="12">
        <f t="shared" si="0"/>
        <v>1.9635363016631999</v>
      </c>
      <c r="Q5" s="12">
        <f t="shared" si="0"/>
        <v>1.9780310307264004</v>
      </c>
      <c r="R5" s="12">
        <f t="shared" si="0"/>
        <v>1.9925257597895996</v>
      </c>
      <c r="S5" s="12">
        <f t="shared" si="0"/>
        <v>2.0070204778103999</v>
      </c>
      <c r="T5" s="12">
        <f t="shared" si="0"/>
        <v>2.0215152068736</v>
      </c>
      <c r="U5" s="12">
        <f t="shared" si="0"/>
        <v>2.0360099359368</v>
      </c>
      <c r="V5" s="12">
        <f t="shared" si="0"/>
        <v>2.0505046650000001</v>
      </c>
      <c r="W5" s="12">
        <f t="shared" si="0"/>
        <v>2.0681550027960003</v>
      </c>
      <c r="X5" s="12">
        <f t="shared" si="0"/>
        <v>2.0817824948904007</v>
      </c>
      <c r="Y5" s="12">
        <f t="shared" si="0"/>
        <v>2.0926675517328004</v>
      </c>
      <c r="Z5" s="12">
        <f t="shared" si="0"/>
        <v>2.1018439738536006</v>
      </c>
      <c r="AA5" s="12">
        <f t="shared" si="0"/>
        <v>2.1101569355063998</v>
      </c>
      <c r="AB5" s="12">
        <f t="shared" si="0"/>
        <v>2.1182327064072006</v>
      </c>
      <c r="AC5" s="12">
        <f t="shared" si="0"/>
        <v>2.1265337312256003</v>
      </c>
      <c r="AD5" s="12">
        <f t="shared" si="0"/>
        <v>2.1353360147496003</v>
      </c>
      <c r="AE5" s="12">
        <f t="shared" si="0"/>
        <v>2.1448478718552</v>
      </c>
      <c r="AF5" s="12">
        <f t="shared" si="0"/>
        <v>2.1553103802191997</v>
      </c>
      <c r="AG5" s="12">
        <f t="shared" si="0"/>
        <v>2.1671896516922393</v>
      </c>
      <c r="AH5" s="12">
        <f t="shared" si="0"/>
        <v>2.1812701449957599</v>
      </c>
      <c r="AI5" s="12">
        <f t="shared" si="0"/>
        <v>2.1955063449731997</v>
      </c>
      <c r="AJ5" s="12">
        <f t="shared" si="0"/>
        <v>2.20954582459464</v>
      </c>
      <c r="AK5" s="12">
        <f t="shared" si="0"/>
        <v>2.2239631850822397</v>
      </c>
      <c r="AL5" s="12">
        <f t="shared" si="0"/>
        <v>2.2377585845983194</v>
      </c>
      <c r="AM5" s="12">
        <f t="shared" si="0"/>
        <v>2.2522902902421595</v>
      </c>
      <c r="AN5" s="12">
        <f t="shared" si="0"/>
        <v>2.2665354411890402</v>
      </c>
      <c r="AO5" s="12">
        <f t="shared" si="0"/>
        <v>2.2807063253704798</v>
      </c>
      <c r="AP5" s="12">
        <f t="shared" si="0"/>
        <v>2.2958608654396802</v>
      </c>
      <c r="AQ5" s="12">
        <f t="shared" si="0"/>
        <v>2.32652932932</v>
      </c>
      <c r="AR5" s="12">
        <f t="shared" si="0"/>
        <v>2.3810130223068002</v>
      </c>
      <c r="AS5" s="12">
        <f t="shared" si="0"/>
        <v>2.4005148426235201</v>
      </c>
      <c r="AT5" s="12">
        <f t="shared" si="0"/>
        <v>2.4622095154339201</v>
      </c>
      <c r="AU5" s="12">
        <f t="shared" si="0"/>
        <v>2.4711760138010401</v>
      </c>
      <c r="AV5" s="12">
        <f t="shared" si="0"/>
        <v>2.5560391656626398</v>
      </c>
      <c r="AW5" s="12">
        <f t="shared" si="0"/>
        <v>2.5436600986019995</v>
      </c>
      <c r="AX5" s="12">
        <f t="shared" si="0"/>
        <v>2.4872540573882396</v>
      </c>
      <c r="AY5" s="12">
        <f t="shared" si="0"/>
        <v>2.4699617583698399</v>
      </c>
      <c r="AZ5" s="12">
        <f t="shared" si="0"/>
        <v>2.4460023939203999</v>
      </c>
      <c r="BA5" s="12">
        <f t="shared" si="0"/>
        <v>2.4523911676824008</v>
      </c>
      <c r="BB5" s="12">
        <f t="shared" si="0"/>
        <v>2.4320977508368804</v>
      </c>
      <c r="BC5" s="12">
        <f t="shared" si="0"/>
        <v>2.3988962708205599</v>
      </c>
      <c r="BD5" s="12">
        <f t="shared" si="0"/>
        <v>2.3416101359716799</v>
      </c>
      <c r="BE5" s="12">
        <f t="shared" si="0"/>
        <v>2.2955312873438403</v>
      </c>
      <c r="BF5" s="12">
        <f t="shared" si="0"/>
        <v>2.2775448398724003</v>
      </c>
      <c r="BG5" s="12">
        <f t="shared" si="0"/>
        <v>2.2452613443825595</v>
      </c>
      <c r="BH5" s="12">
        <f t="shared" si="0"/>
        <v>2.2117249296021599</v>
      </c>
      <c r="BI5" s="12">
        <f t="shared" si="0"/>
        <v>2.2175817158678397</v>
      </c>
      <c r="BJ5" s="12">
        <f t="shared" si="0"/>
        <v>2.2210083371196001</v>
      </c>
      <c r="BK5" s="12">
        <f t="shared" si="0"/>
        <v>2.1861118851432004</v>
      </c>
      <c r="BL5" s="12">
        <f t="shared" si="0"/>
        <v>2.1159477323896798</v>
      </c>
      <c r="BM5" s="12">
        <f t="shared" si="0"/>
        <v>2.0469405194901595</v>
      </c>
      <c r="BN5" s="12">
        <f t="shared" si="0"/>
        <v>1.98574086311664</v>
      </c>
      <c r="BO5" s="12">
        <f t="shared" ref="BO5:CN8" si="1">BO33*BO$72*BO$65*BO$73</f>
        <v>1.9382101023163201</v>
      </c>
      <c r="BP5" s="12">
        <f t="shared" si="1"/>
        <v>1.89830051226816</v>
      </c>
      <c r="BQ5" s="12">
        <f t="shared" si="1"/>
        <v>1.8626674604361599</v>
      </c>
      <c r="BR5" s="12">
        <f t="shared" si="1"/>
        <v>1.8249197536684798</v>
      </c>
      <c r="BS5" s="12">
        <f t="shared" si="1"/>
        <v>1.7919105262531199</v>
      </c>
      <c r="BT5" s="12">
        <f t="shared" si="1"/>
        <v>1.75948063062408</v>
      </c>
      <c r="BU5" s="12">
        <f t="shared" si="1"/>
        <v>1.72694191656</v>
      </c>
      <c r="BV5" s="12">
        <f t="shared" si="1"/>
        <v>1.69499829509976</v>
      </c>
      <c r="BW5" s="12">
        <f t="shared" si="1"/>
        <v>1.66376312973024</v>
      </c>
      <c r="BX5" s="12">
        <f t="shared" si="1"/>
        <v>1.63299759652848</v>
      </c>
      <c r="BY5" s="12">
        <f t="shared" si="1"/>
        <v>1.6028827477891199</v>
      </c>
      <c r="BZ5" s="12">
        <f t="shared" si="1"/>
        <v>1.5730922286928799</v>
      </c>
      <c r="CA5" s="12">
        <f t="shared" si="1"/>
        <v>1.5438875961516001</v>
      </c>
      <c r="CB5" s="12">
        <f t="shared" si="1"/>
        <v>1.5152342211988801</v>
      </c>
      <c r="CC5" s="12">
        <f t="shared" si="1"/>
        <v>1.4871155391304798</v>
      </c>
      <c r="CD5" s="12">
        <f t="shared" si="1"/>
        <v>1.45954176858336</v>
      </c>
      <c r="CE5" s="12">
        <f t="shared" si="1"/>
        <v>1.4333201123102399</v>
      </c>
      <c r="CF5" s="12">
        <f t="shared" si="1"/>
        <v>1.4075918647005601</v>
      </c>
      <c r="CG5" s="12">
        <f t="shared" si="1"/>
        <v>1.38236699704152</v>
      </c>
      <c r="CH5" s="12">
        <f t="shared" si="1"/>
        <v>1.3575335217292799</v>
      </c>
      <c r="CI5" s="12">
        <f t="shared" si="1"/>
        <v>1.3332148662940799</v>
      </c>
      <c r="CJ5" s="12">
        <f t="shared" si="1"/>
        <v>1.3083381511519199</v>
      </c>
      <c r="CK5" s="12">
        <f t="shared" si="1"/>
        <v>1.28392003792416</v>
      </c>
      <c r="CL5" s="12">
        <f t="shared" si="1"/>
        <v>1.25999033225688</v>
      </c>
      <c r="CM5" s="12">
        <f t="shared" si="1"/>
        <v>1.2365067218817598</v>
      </c>
      <c r="CN5" s="12">
        <f t="shared" si="1"/>
        <v>1.2134683797230401</v>
      </c>
    </row>
    <row r="6" spans="1:92" s="7" customFormat="1" ht="14.5" x14ac:dyDescent="0.7">
      <c r="A6" s="11" t="s">
        <v>4</v>
      </c>
      <c r="B6" s="12">
        <f>B34*B$72*B$65*B$73</f>
        <v>0.28450595631840003</v>
      </c>
      <c r="C6" s="12">
        <f t="shared" si="0"/>
        <v>0.28450595631840003</v>
      </c>
      <c r="D6" s="12">
        <f t="shared" si="0"/>
        <v>0.28450595631840003</v>
      </c>
      <c r="E6" s="12">
        <f t="shared" si="0"/>
        <v>0.28450595631840003</v>
      </c>
      <c r="F6" s="12">
        <f t="shared" si="0"/>
        <v>0.28450595631840003</v>
      </c>
      <c r="G6" s="12">
        <f t="shared" si="0"/>
        <v>0.28450595631840003</v>
      </c>
      <c r="H6" s="12">
        <f t="shared" si="0"/>
        <v>0.28450595631840003</v>
      </c>
      <c r="I6" s="12">
        <f t="shared" si="0"/>
        <v>0.28450595631840003</v>
      </c>
      <c r="J6" s="12">
        <f t="shared" si="0"/>
        <v>0.28450595631840003</v>
      </c>
      <c r="K6" s="12">
        <f t="shared" si="0"/>
        <v>0.28450595631840003</v>
      </c>
      <c r="L6" s="12">
        <f t="shared" si="0"/>
        <v>0.28450595631840003</v>
      </c>
      <c r="M6" s="12">
        <f t="shared" si="0"/>
        <v>0.28450595631840003</v>
      </c>
      <c r="N6" s="12">
        <f t="shared" si="0"/>
        <v>0.28450595631840003</v>
      </c>
      <c r="O6" s="12">
        <f t="shared" si="0"/>
        <v>0.28450595631840003</v>
      </c>
      <c r="P6" s="12">
        <f t="shared" si="0"/>
        <v>0.28450595631840003</v>
      </c>
      <c r="Q6" s="12">
        <f t="shared" si="0"/>
        <v>0.28450595631840003</v>
      </c>
      <c r="R6" s="12">
        <f t="shared" si="0"/>
        <v>0.28450595631840003</v>
      </c>
      <c r="S6" s="12">
        <f t="shared" si="0"/>
        <v>0.28450595631840003</v>
      </c>
      <c r="T6" s="12">
        <f t="shared" si="0"/>
        <v>0.28450595631840003</v>
      </c>
      <c r="U6" s="12">
        <f t="shared" si="0"/>
        <v>0.28450595631840003</v>
      </c>
      <c r="V6" s="12">
        <f t="shared" si="0"/>
        <v>0.28450595631840003</v>
      </c>
      <c r="W6" s="12">
        <f t="shared" si="0"/>
        <v>0.26891714626320001</v>
      </c>
      <c r="X6" s="12">
        <f t="shared" si="0"/>
        <v>0.25947200733839998</v>
      </c>
      <c r="Y6" s="12">
        <f t="shared" si="0"/>
        <v>0.25436264468879999</v>
      </c>
      <c r="Z6" s="12">
        <f t="shared" si="0"/>
        <v>0.25154509903200006</v>
      </c>
      <c r="AA6" s="12">
        <f t="shared" si="0"/>
        <v>0.24963499572240005</v>
      </c>
      <c r="AB6" s="12">
        <f t="shared" si="0"/>
        <v>0.24734035187520004</v>
      </c>
      <c r="AC6" s="12">
        <f t="shared" si="0"/>
        <v>0.2440046195136</v>
      </c>
      <c r="AD6" s="12">
        <f t="shared" si="0"/>
        <v>0.23863333113600002</v>
      </c>
      <c r="AE6" s="12">
        <f t="shared" si="0"/>
        <v>0.23080972448160003</v>
      </c>
      <c r="AF6" s="12">
        <f t="shared" si="0"/>
        <v>0.22559914719360002</v>
      </c>
      <c r="AG6" s="12">
        <f t="shared" si="0"/>
        <v>0.32025610175999997</v>
      </c>
      <c r="AH6" s="12">
        <f t="shared" si="0"/>
        <v>0.25458474047999996</v>
      </c>
      <c r="AI6" s="12">
        <f t="shared" si="0"/>
        <v>0.23532243975744002</v>
      </c>
      <c r="AJ6" s="12">
        <f t="shared" si="0"/>
        <v>0.24736528119743997</v>
      </c>
      <c r="AK6" s="12">
        <f t="shared" si="0"/>
        <v>0.22719848424</v>
      </c>
      <c r="AL6" s="12">
        <f t="shared" si="0"/>
        <v>0.227639076</v>
      </c>
      <c r="AM6" s="12">
        <f t="shared" si="0"/>
        <v>0.23332812047999998</v>
      </c>
      <c r="AN6" s="12">
        <f t="shared" si="0"/>
        <v>0.24033121055999998</v>
      </c>
      <c r="AO6" s="12">
        <f t="shared" si="0"/>
        <v>0.24077180232000003</v>
      </c>
      <c r="AP6" s="12">
        <f t="shared" si="0"/>
        <v>0.27688486728000006</v>
      </c>
      <c r="AQ6" s="12">
        <f t="shared" si="0"/>
        <v>0.26988177720000001</v>
      </c>
      <c r="AR6" s="12">
        <f t="shared" si="0"/>
        <v>0.27798248184000002</v>
      </c>
      <c r="AS6" s="12">
        <f t="shared" si="0"/>
        <v>0.26309511816000009</v>
      </c>
      <c r="AT6" s="12">
        <f t="shared" si="0"/>
        <v>0.28804652520000001</v>
      </c>
      <c r="AU6" s="12">
        <f t="shared" si="0"/>
        <v>0.27557082168000002</v>
      </c>
      <c r="AV6" s="12">
        <f t="shared" si="0"/>
        <v>0.26965761648000003</v>
      </c>
      <c r="AW6" s="12">
        <f t="shared" si="0"/>
        <v>0.32854231871999995</v>
      </c>
      <c r="AX6" s="12">
        <f t="shared" si="0"/>
        <v>0.41718628896000004</v>
      </c>
      <c r="AY6" s="12">
        <f t="shared" si="0"/>
        <v>0.48284992056000003</v>
      </c>
      <c r="AZ6" s="12">
        <f t="shared" si="0"/>
        <v>0.54939473567999997</v>
      </c>
      <c r="BA6" s="12">
        <f t="shared" si="0"/>
        <v>0.59097268440000006</v>
      </c>
      <c r="BB6" s="12">
        <f t="shared" si="0"/>
        <v>0.77484631224</v>
      </c>
      <c r="BC6" s="12">
        <f t="shared" si="0"/>
        <v>0.74354110823999997</v>
      </c>
      <c r="BD6" s="12">
        <f t="shared" si="0"/>
        <v>0.79366808304000003</v>
      </c>
      <c r="BE6" s="12">
        <f t="shared" si="0"/>
        <v>0.75601681176000002</v>
      </c>
      <c r="BF6" s="12">
        <f t="shared" si="0"/>
        <v>0.7733081059200001</v>
      </c>
      <c r="BG6" s="12">
        <f t="shared" si="0"/>
        <v>0.64109965920000012</v>
      </c>
      <c r="BH6" s="12">
        <f t="shared" si="0"/>
        <v>0.63497775264000011</v>
      </c>
      <c r="BI6" s="12">
        <f t="shared" si="0"/>
        <v>0.62380836504000003</v>
      </c>
      <c r="BJ6" s="12">
        <f t="shared" si="0"/>
        <v>0.63475359192000003</v>
      </c>
      <c r="BK6" s="12">
        <f t="shared" si="0"/>
        <v>0.79584785280000003</v>
      </c>
      <c r="BL6" s="12">
        <f t="shared" si="0"/>
        <v>0.62380836504000003</v>
      </c>
      <c r="BM6" s="12">
        <f t="shared" si="0"/>
        <v>0.53494023408000002</v>
      </c>
      <c r="BN6" s="12">
        <f t="shared" si="0"/>
        <v>0.48176003567999998</v>
      </c>
      <c r="BO6" s="12">
        <f t="shared" si="1"/>
        <v>0.47059837776000013</v>
      </c>
      <c r="BP6" s="12">
        <f t="shared" si="1"/>
        <v>0.42112842576000004</v>
      </c>
      <c r="BQ6" s="12">
        <f t="shared" si="1"/>
        <v>0.37209906551999999</v>
      </c>
      <c r="BR6" s="12">
        <f t="shared" si="1"/>
        <v>0.3572117018399999</v>
      </c>
      <c r="BS6" s="12">
        <f t="shared" si="1"/>
        <v>0.35568122520000001</v>
      </c>
      <c r="BT6" s="12">
        <f t="shared" si="1"/>
        <v>0.35502420239999999</v>
      </c>
      <c r="BU6" s="12">
        <f t="shared" si="1"/>
        <v>0.35480777136000002</v>
      </c>
      <c r="BV6" s="12">
        <f t="shared" si="1"/>
        <v>0.33270088656000002</v>
      </c>
      <c r="BW6" s="12">
        <f t="shared" si="1"/>
        <v>0.33160524306839995</v>
      </c>
      <c r="BX6" s="12">
        <f t="shared" si="1"/>
        <v>0.33707727678239996</v>
      </c>
      <c r="BY6" s="12">
        <f t="shared" si="1"/>
        <v>0.33926609026799992</v>
      </c>
      <c r="BZ6" s="12">
        <f t="shared" si="1"/>
        <v>0.34717084751999994</v>
      </c>
      <c r="CA6" s="12">
        <f t="shared" si="1"/>
        <v>0.3583306503168</v>
      </c>
      <c r="CB6" s="12">
        <f t="shared" si="1"/>
        <v>0.33712105768992001</v>
      </c>
      <c r="CC6" s="12">
        <f t="shared" si="1"/>
        <v>0.31256256574367997</v>
      </c>
      <c r="CD6" s="12">
        <f t="shared" si="1"/>
        <v>0.31256256574367997</v>
      </c>
      <c r="CE6" s="12">
        <f t="shared" si="1"/>
        <v>0.31256256574367997</v>
      </c>
      <c r="CF6" s="12">
        <f t="shared" si="1"/>
        <v>0.31255734048</v>
      </c>
      <c r="CG6" s="12">
        <f t="shared" si="1"/>
        <v>0.32372551452024001</v>
      </c>
      <c r="CH6" s="12">
        <f t="shared" si="1"/>
        <v>0.32372551452024001</v>
      </c>
      <c r="CI6" s="12">
        <f t="shared" si="1"/>
        <v>0.34277265959999997</v>
      </c>
      <c r="CJ6" s="12">
        <f t="shared" si="1"/>
        <v>0.48044599008</v>
      </c>
      <c r="CK6" s="12">
        <f t="shared" si="1"/>
        <v>0.49755950159999995</v>
      </c>
      <c r="CL6" s="12">
        <f t="shared" si="1"/>
        <v>0.55351126952016005</v>
      </c>
      <c r="CM6" s="12">
        <f t="shared" si="1"/>
        <v>0.55210732001207996</v>
      </c>
      <c r="CN6" s="12">
        <f t="shared" si="1"/>
        <v>0.46784166468479998</v>
      </c>
    </row>
    <row r="7" spans="1:92" s="7" customFormat="1" ht="14.5" x14ac:dyDescent="0.7">
      <c r="A7" s="11" t="s">
        <v>5</v>
      </c>
      <c r="B7" s="12">
        <f>B35*B$72*B$65*B$73</f>
        <v>0.94944305420399988</v>
      </c>
      <c r="C7" s="12">
        <f t="shared" si="0"/>
        <v>0.93688625529840019</v>
      </c>
      <c r="D7" s="12">
        <f t="shared" si="0"/>
        <v>0.92432945639279995</v>
      </c>
      <c r="E7" s="12">
        <f t="shared" si="0"/>
        <v>0.91177264644480005</v>
      </c>
      <c r="F7" s="12">
        <f t="shared" si="0"/>
        <v>0.89921584753920003</v>
      </c>
      <c r="G7" s="12">
        <f t="shared" si="0"/>
        <v>0.88665904863360001</v>
      </c>
      <c r="H7" s="12">
        <f t="shared" si="0"/>
        <v>0.8741022497280001</v>
      </c>
      <c r="I7" s="12">
        <f t="shared" si="0"/>
        <v>0.86154543977999998</v>
      </c>
      <c r="J7" s="12">
        <f t="shared" si="0"/>
        <v>0.84898864087440018</v>
      </c>
      <c r="K7" s="12">
        <f t="shared" si="0"/>
        <v>0.83643184196880005</v>
      </c>
      <c r="L7" s="12">
        <f t="shared" si="0"/>
        <v>0.82387504306320003</v>
      </c>
      <c r="M7" s="12">
        <f t="shared" si="0"/>
        <v>0.81131823311520002</v>
      </c>
      <c r="N7" s="12">
        <f t="shared" si="0"/>
        <v>0.7987614342096</v>
      </c>
      <c r="O7" s="12">
        <f t="shared" si="0"/>
        <v>0.78620463530400009</v>
      </c>
      <c r="P7" s="12">
        <f t="shared" si="0"/>
        <v>0.77364783639840007</v>
      </c>
      <c r="Q7" s="12">
        <f t="shared" si="0"/>
        <v>0.76109102645039994</v>
      </c>
      <c r="R7" s="12">
        <f t="shared" si="0"/>
        <v>0.74853422754480015</v>
      </c>
      <c r="S7" s="12">
        <f t="shared" si="0"/>
        <v>0.73597742863920002</v>
      </c>
      <c r="T7" s="12">
        <f t="shared" si="0"/>
        <v>0.7234206297336</v>
      </c>
      <c r="U7" s="12">
        <f t="shared" si="0"/>
        <v>0.71086381978560009</v>
      </c>
      <c r="V7" s="12">
        <f t="shared" si="0"/>
        <v>0.69827906152319996</v>
      </c>
      <c r="W7" s="12">
        <f t="shared" si="0"/>
        <v>0.68562026396880005</v>
      </c>
      <c r="X7" s="12">
        <f t="shared" si="0"/>
        <v>0.67322920044480017</v>
      </c>
      <c r="Y7" s="12">
        <f t="shared" si="0"/>
        <v>0.66088651367520002</v>
      </c>
      <c r="Z7" s="12">
        <f t="shared" si="0"/>
        <v>0.64844104424639992</v>
      </c>
      <c r="AA7" s="12">
        <f t="shared" si="0"/>
        <v>0.63572321402160004</v>
      </c>
      <c r="AB7" s="12">
        <f t="shared" si="0"/>
        <v>0.6229137208344</v>
      </c>
      <c r="AC7" s="12">
        <f t="shared" si="0"/>
        <v>0.61021955447279996</v>
      </c>
      <c r="AD7" s="12">
        <f t="shared" si="0"/>
        <v>0.59734377375840009</v>
      </c>
      <c r="AE7" s="12">
        <f t="shared" si="0"/>
        <v>0.58483773676560002</v>
      </c>
      <c r="AF7" s="12">
        <f t="shared" si="0"/>
        <v>0.5713067442048001</v>
      </c>
      <c r="AG7" s="12">
        <f t="shared" si="0"/>
        <v>0.56054093424000007</v>
      </c>
      <c r="AH7" s="12">
        <f t="shared" si="0"/>
        <v>0.5423839159199999</v>
      </c>
      <c r="AI7" s="12">
        <f t="shared" si="0"/>
        <v>0.53751421751999995</v>
      </c>
      <c r="AJ7" s="12">
        <f t="shared" si="0"/>
        <v>0.50406016247999996</v>
      </c>
      <c r="AK7" s="12">
        <f t="shared" si="0"/>
        <v>0.48285378539999996</v>
      </c>
      <c r="AL7" s="12">
        <f t="shared" si="0"/>
        <v>0.52557959160000001</v>
      </c>
      <c r="AM7" s="12">
        <f t="shared" si="0"/>
        <v>0.50847380976000012</v>
      </c>
      <c r="AN7" s="12">
        <f t="shared" si="0"/>
        <v>0.48867809928</v>
      </c>
      <c r="AO7" s="12">
        <f t="shared" si="0"/>
        <v>0.42658557984000001</v>
      </c>
      <c r="AP7" s="12">
        <f t="shared" si="0"/>
        <v>0.43257608184000007</v>
      </c>
      <c r="AQ7" s="12">
        <f t="shared" si="0"/>
        <v>0.40749327023999998</v>
      </c>
      <c r="AR7" s="12">
        <f t="shared" si="0"/>
        <v>0.39612291096000007</v>
      </c>
      <c r="AS7" s="12">
        <f t="shared" si="0"/>
        <v>0.35902817663999997</v>
      </c>
      <c r="AT7" s="12">
        <f t="shared" si="0"/>
        <v>0.34400940839999999</v>
      </c>
      <c r="AU7" s="12">
        <f t="shared" si="0"/>
        <v>0.33127089575999996</v>
      </c>
      <c r="AV7" s="12">
        <f t="shared" si="0"/>
        <v>0.33358979975999992</v>
      </c>
      <c r="AW7" s="12">
        <f t="shared" si="0"/>
        <v>0.31633715400000001</v>
      </c>
      <c r="AX7" s="12">
        <f t="shared" si="0"/>
        <v>0.31251096239999998</v>
      </c>
      <c r="AY7" s="12">
        <f t="shared" si="0"/>
        <v>0.31499991935999999</v>
      </c>
      <c r="AZ7" s="12">
        <f t="shared" si="0"/>
        <v>0.33570386724000006</v>
      </c>
      <c r="BA7" s="12">
        <f t="shared" si="0"/>
        <v>0.35313816047999996</v>
      </c>
      <c r="BB7" s="12">
        <f t="shared" si="0"/>
        <v>0.35355556319999998</v>
      </c>
      <c r="BC7" s="12">
        <f t="shared" si="0"/>
        <v>0.35579717039999997</v>
      </c>
      <c r="BD7" s="12">
        <f t="shared" si="0"/>
        <v>0.35819105229600001</v>
      </c>
      <c r="BE7" s="12">
        <f t="shared" si="0"/>
        <v>0.37572042060000005</v>
      </c>
      <c r="BF7" s="12">
        <f t="shared" si="0"/>
        <v>0.38547450379199999</v>
      </c>
      <c r="BG7" s="12">
        <f t="shared" si="0"/>
        <v>0.36533791442399999</v>
      </c>
      <c r="BH7" s="12">
        <f t="shared" si="0"/>
        <v>0.50350215688080002</v>
      </c>
      <c r="BI7" s="12">
        <f t="shared" si="0"/>
        <v>0.50455207931519996</v>
      </c>
      <c r="BJ7" s="12">
        <f t="shared" si="0"/>
        <v>0.52446187987199999</v>
      </c>
      <c r="BK7" s="12">
        <f t="shared" si="0"/>
        <v>0.54339495806400007</v>
      </c>
      <c r="BL7" s="12">
        <f t="shared" si="0"/>
        <v>0.59920092876000008</v>
      </c>
      <c r="BM7" s="12">
        <f t="shared" si="0"/>
        <v>0.60181124169599998</v>
      </c>
      <c r="BN7" s="12">
        <f t="shared" si="0"/>
        <v>0.59451287784000006</v>
      </c>
      <c r="BO7" s="12">
        <f t="shared" si="1"/>
        <v>0.60043767755999999</v>
      </c>
      <c r="BP7" s="12">
        <f t="shared" si="1"/>
        <v>0.65116988630399997</v>
      </c>
      <c r="BQ7" s="12">
        <f t="shared" si="1"/>
        <v>0.66907646299199997</v>
      </c>
      <c r="BR7" s="12">
        <f t="shared" si="1"/>
        <v>0.64453755032519999</v>
      </c>
      <c r="BS7" s="12">
        <f t="shared" si="1"/>
        <v>0.64611497704151988</v>
      </c>
      <c r="BT7" s="12">
        <f t="shared" si="1"/>
        <v>0.65820399558983989</v>
      </c>
      <c r="BU7" s="12">
        <f t="shared" si="1"/>
        <v>0.6827528486251202</v>
      </c>
      <c r="BV7" s="12">
        <f t="shared" si="1"/>
        <v>0.65828722878407997</v>
      </c>
      <c r="BW7" s="12">
        <f t="shared" si="1"/>
        <v>0.69771682889328002</v>
      </c>
      <c r="BX7" s="12">
        <f t="shared" si="1"/>
        <v>0.71508055788456004</v>
      </c>
      <c r="BY7" s="12">
        <f t="shared" si="1"/>
        <v>0.71041665448488001</v>
      </c>
      <c r="BZ7" s="12">
        <f t="shared" si="1"/>
        <v>0.7453288672788001</v>
      </c>
      <c r="CA7" s="12">
        <f t="shared" si="1"/>
        <v>0.71503602719808002</v>
      </c>
      <c r="CB7" s="12">
        <f t="shared" si="1"/>
        <v>0.7740270821052001</v>
      </c>
      <c r="CC7" s="12">
        <f t="shared" si="1"/>
        <v>0.78533475368040007</v>
      </c>
      <c r="CD7" s="12">
        <f t="shared" si="1"/>
        <v>0.90304959434927989</v>
      </c>
      <c r="CE7" s="12">
        <f t="shared" si="1"/>
        <v>0.86099303157335993</v>
      </c>
      <c r="CF7" s="12">
        <f t="shared" si="1"/>
        <v>0.92389695871200006</v>
      </c>
      <c r="CG7" s="12">
        <f t="shared" si="1"/>
        <v>0.96021349976832004</v>
      </c>
      <c r="CH7" s="12">
        <f t="shared" si="1"/>
        <v>0.88907470393391985</v>
      </c>
      <c r="CI7" s="12">
        <f t="shared" si="1"/>
        <v>0.93451105383048005</v>
      </c>
      <c r="CJ7" s="12">
        <f t="shared" si="1"/>
        <v>0.92909257906919995</v>
      </c>
      <c r="CK7" s="12">
        <f t="shared" si="1"/>
        <v>0.93249804418680016</v>
      </c>
      <c r="CL7" s="12">
        <f t="shared" si="1"/>
        <v>0.95169417111887999</v>
      </c>
      <c r="CM7" s="12">
        <f t="shared" si="1"/>
        <v>0.97067878308743982</v>
      </c>
      <c r="CN7" s="12">
        <f t="shared" si="1"/>
        <v>0.95417177317896007</v>
      </c>
    </row>
    <row r="8" spans="1:92" s="7" customFormat="1" ht="14.5" x14ac:dyDescent="0.7">
      <c r="A8" s="11" t="s">
        <v>6</v>
      </c>
      <c r="B8" s="12">
        <f>B36*B$72*B$65*B$73</f>
        <v>10.265754251383203</v>
      </c>
      <c r="C8" s="12">
        <f t="shared" si="0"/>
        <v>10.265754251383203</v>
      </c>
      <c r="D8" s="12">
        <f t="shared" si="0"/>
        <v>10.265754251383202</v>
      </c>
      <c r="E8" s="12">
        <f t="shared" si="0"/>
        <v>10.2657542513832</v>
      </c>
      <c r="F8" s="12">
        <f t="shared" si="0"/>
        <v>10.265754251383203</v>
      </c>
      <c r="G8" s="12">
        <f t="shared" si="0"/>
        <v>10.265754251383203</v>
      </c>
      <c r="H8" s="12">
        <f t="shared" si="0"/>
        <v>10.265754251383202</v>
      </c>
      <c r="I8" s="12">
        <f t="shared" si="0"/>
        <v>10.265754251383203</v>
      </c>
      <c r="J8" s="12">
        <f t="shared" si="0"/>
        <v>10.265754251383203</v>
      </c>
      <c r="K8" s="12">
        <f t="shared" si="0"/>
        <v>10.265754251383196</v>
      </c>
      <c r="L8" s="12">
        <f t="shared" si="0"/>
        <v>10.265754251383202</v>
      </c>
      <c r="M8" s="12">
        <f t="shared" si="0"/>
        <v>10.265754251383203</v>
      </c>
      <c r="N8" s="12">
        <f t="shared" si="0"/>
        <v>10.265754251383202</v>
      </c>
      <c r="O8" s="12">
        <f t="shared" si="0"/>
        <v>10.265754251383202</v>
      </c>
      <c r="P8" s="12">
        <f t="shared" si="0"/>
        <v>10.265754251383202</v>
      </c>
      <c r="Q8" s="12">
        <f t="shared" si="0"/>
        <v>10.2657542513832</v>
      </c>
      <c r="R8" s="12">
        <f t="shared" si="0"/>
        <v>10.2657542513832</v>
      </c>
      <c r="S8" s="12">
        <f t="shared" si="0"/>
        <v>10.265754251383202</v>
      </c>
      <c r="T8" s="12">
        <f t="shared" si="0"/>
        <v>10.2657542513832</v>
      </c>
      <c r="U8" s="12">
        <f t="shared" si="0"/>
        <v>10.265754251383202</v>
      </c>
      <c r="V8" s="12">
        <f t="shared" si="0"/>
        <v>10.206847442258402</v>
      </c>
      <c r="W8" s="12">
        <f t="shared" si="0"/>
        <v>10.241736170075999</v>
      </c>
      <c r="X8" s="12">
        <f t="shared" si="0"/>
        <v>10.2782799659328</v>
      </c>
      <c r="Y8" s="12">
        <f t="shared" si="0"/>
        <v>10.314406259687999</v>
      </c>
      <c r="Z8" s="12">
        <f t="shared" si="0"/>
        <v>10.351656305364001</v>
      </c>
      <c r="AA8" s="12">
        <f t="shared" si="0"/>
        <v>10.391187964855202</v>
      </c>
      <c r="AB8" s="12">
        <f t="shared" si="0"/>
        <v>10.434190394217602</v>
      </c>
      <c r="AC8" s="12">
        <f t="shared" si="0"/>
        <v>10.481392988140799</v>
      </c>
      <c r="AD8" s="12">
        <f t="shared" si="0"/>
        <v>10.532978741277603</v>
      </c>
      <c r="AE8" s="12">
        <f t="shared" si="0"/>
        <v>10.590073658198403</v>
      </c>
      <c r="AF8" s="12">
        <f t="shared" si="0"/>
        <v>10.647921490120799</v>
      </c>
      <c r="AG8" s="12">
        <f t="shared" si="0"/>
        <v>10.703971709870881</v>
      </c>
      <c r="AH8" s="12">
        <f t="shared" si="0"/>
        <v>10.728729998585761</v>
      </c>
      <c r="AI8" s="12">
        <f t="shared" si="0"/>
        <v>10.831800450335759</v>
      </c>
      <c r="AJ8" s="12">
        <f t="shared" si="0"/>
        <v>10.947353856045599</v>
      </c>
      <c r="AK8" s="12">
        <f t="shared" si="0"/>
        <v>10.994009964905517</v>
      </c>
      <c r="AL8" s="12">
        <f t="shared" si="0"/>
        <v>11.044957383400082</v>
      </c>
      <c r="AM8" s="12">
        <f t="shared" si="0"/>
        <v>11.073394110881761</v>
      </c>
      <c r="AN8" s="12">
        <f t="shared" si="0"/>
        <v>11.104597855102078</v>
      </c>
      <c r="AO8" s="12">
        <f t="shared" si="0"/>
        <v>11.148398365090557</v>
      </c>
      <c r="AP8" s="12">
        <f t="shared" si="0"/>
        <v>11.212700869609682</v>
      </c>
      <c r="AQ8" s="12">
        <f t="shared" si="0"/>
        <v>11.30670577487304</v>
      </c>
      <c r="AR8" s="12">
        <f t="shared" si="0"/>
        <v>11.416832798358957</v>
      </c>
      <c r="AS8" s="12">
        <f t="shared" si="0"/>
        <v>11.474839177060558</v>
      </c>
      <c r="AT8" s="12">
        <f t="shared" si="0"/>
        <v>11.618524938642722</v>
      </c>
      <c r="AU8" s="12">
        <f t="shared" si="0"/>
        <v>11.695930348376399</v>
      </c>
      <c r="AV8" s="12">
        <f t="shared" si="0"/>
        <v>11.877747974092561</v>
      </c>
      <c r="AW8" s="12">
        <f t="shared" si="0"/>
        <v>11.898694061928239</v>
      </c>
      <c r="AX8" s="12">
        <f t="shared" si="0"/>
        <v>11.89211986087272</v>
      </c>
      <c r="AY8" s="12">
        <f t="shared" si="0"/>
        <v>12.04895448834672</v>
      </c>
      <c r="AZ8" s="12">
        <f t="shared" si="0"/>
        <v>12.118562467435199</v>
      </c>
      <c r="BA8" s="12">
        <f t="shared" si="0"/>
        <v>12.227656542864002</v>
      </c>
      <c r="BB8" s="12">
        <f t="shared" si="0"/>
        <v>12.357457310209195</v>
      </c>
      <c r="BC8" s="12">
        <f t="shared" si="0"/>
        <v>12.404306854311118</v>
      </c>
      <c r="BD8" s="12">
        <f t="shared" si="0"/>
        <v>12.50903361416184</v>
      </c>
      <c r="BE8" s="12">
        <f t="shared" si="0"/>
        <v>12.56115361738272</v>
      </c>
      <c r="BF8" s="12">
        <f t="shared" si="0"/>
        <v>12.604205476944477</v>
      </c>
      <c r="BG8" s="12">
        <f t="shared" si="0"/>
        <v>12.71713096150728</v>
      </c>
      <c r="BH8" s="12">
        <f t="shared" si="0"/>
        <v>12.716618097239282</v>
      </c>
      <c r="BI8" s="12">
        <f t="shared" si="0"/>
        <v>12.797148562489198</v>
      </c>
      <c r="BJ8" s="12">
        <f t="shared" si="0"/>
        <v>13.009929531647998</v>
      </c>
      <c r="BK8" s="12">
        <f t="shared" si="0"/>
        <v>13.114244121772076</v>
      </c>
      <c r="BL8" s="12">
        <f t="shared" si="0"/>
        <v>13.010896893370322</v>
      </c>
      <c r="BM8" s="12">
        <f t="shared" si="0"/>
        <v>12.853630748780645</v>
      </c>
      <c r="BN8" s="12">
        <f t="shared" ref="BN8" si="2">BN36*BN$72*BN$65*BN$73</f>
        <v>12.853535812850881</v>
      </c>
      <c r="BO8" s="12">
        <f t="shared" si="1"/>
        <v>12.915075876601918</v>
      </c>
      <c r="BP8" s="12">
        <f t="shared" si="1"/>
        <v>12.814076847687359</v>
      </c>
      <c r="BQ8" s="12">
        <f t="shared" si="1"/>
        <v>12.999614768387518</v>
      </c>
      <c r="BR8" s="12">
        <f t="shared" si="1"/>
        <v>12.99295782883728</v>
      </c>
      <c r="BS8" s="12">
        <f t="shared" si="1"/>
        <v>13.027619723674079</v>
      </c>
      <c r="BT8" s="12">
        <f t="shared" si="1"/>
        <v>12.863438290439518</v>
      </c>
      <c r="BU8" s="12">
        <f t="shared" si="1"/>
        <v>12.89556372943272</v>
      </c>
      <c r="BV8" s="12">
        <f t="shared" si="1"/>
        <v>13.08200590674768</v>
      </c>
      <c r="BW8" s="12">
        <f t="shared" si="1"/>
        <v>13.130173546801919</v>
      </c>
      <c r="BX8" s="12">
        <f t="shared" si="1"/>
        <v>13.140732521572316</v>
      </c>
      <c r="BY8" s="12">
        <f t="shared" si="1"/>
        <v>13.059542529106078</v>
      </c>
      <c r="BZ8" s="12">
        <f t="shared" si="1"/>
        <v>13.08996032719368</v>
      </c>
      <c r="CA8" s="12">
        <f t="shared" si="1"/>
        <v>13.15847428602336</v>
      </c>
      <c r="CB8" s="12">
        <f t="shared" si="1"/>
        <v>13.176366184049041</v>
      </c>
      <c r="CC8" s="12">
        <f t="shared" si="1"/>
        <v>13.126327103440319</v>
      </c>
      <c r="CD8" s="12">
        <f t="shared" si="1"/>
        <v>13.192527020238717</v>
      </c>
      <c r="CE8" s="12">
        <f t="shared" si="1"/>
        <v>13.288444549791597</v>
      </c>
      <c r="CF8" s="12">
        <f t="shared" si="1"/>
        <v>13.35252041236344</v>
      </c>
      <c r="CG8" s="12">
        <f t="shared" si="1"/>
        <v>13.38562843281888</v>
      </c>
      <c r="CH8" s="12">
        <f t="shared" si="1"/>
        <v>13.476487141891202</v>
      </c>
      <c r="CI8" s="12">
        <f t="shared" si="1"/>
        <v>13.418889725099039</v>
      </c>
      <c r="CJ8" s="12">
        <f t="shared" si="1"/>
        <v>13.491608676226802</v>
      </c>
      <c r="CK8" s="12">
        <f t="shared" si="1"/>
        <v>13.496815767429119</v>
      </c>
      <c r="CL8" s="12">
        <f t="shared" si="1"/>
        <v>13.532499363638641</v>
      </c>
      <c r="CM8" s="12">
        <f t="shared" si="1"/>
        <v>13.488310553175358</v>
      </c>
      <c r="CN8" s="12">
        <f t="shared" si="1"/>
        <v>13.480824713660637</v>
      </c>
    </row>
    <row r="9" spans="1:92" s="7" customFormat="1" ht="14.5" x14ac:dyDescent="0.7">
      <c r="A9" s="11" t="s">
        <v>7</v>
      </c>
      <c r="B9" s="12">
        <f>SUM(B5:B8)</f>
        <v>13.260313378768803</v>
      </c>
      <c r="C9" s="12">
        <f t="shared" ref="C9:BN9" si="3">SUM(C5:C8)</f>
        <v>13.262251308926404</v>
      </c>
      <c r="D9" s="12">
        <f t="shared" si="3"/>
        <v>13.264189239084001</v>
      </c>
      <c r="E9" s="12">
        <f t="shared" si="3"/>
        <v>13.2661271581992</v>
      </c>
      <c r="F9" s="12">
        <f t="shared" si="3"/>
        <v>13.268065088356803</v>
      </c>
      <c r="G9" s="12">
        <f t="shared" si="3"/>
        <v>13.270003007472003</v>
      </c>
      <c r="H9" s="12">
        <f t="shared" si="3"/>
        <v>13.271940937629601</v>
      </c>
      <c r="I9" s="12">
        <f t="shared" si="3"/>
        <v>13.273878856744803</v>
      </c>
      <c r="J9" s="12">
        <f t="shared" si="3"/>
        <v>13.275816786902404</v>
      </c>
      <c r="K9" s="12">
        <f t="shared" si="3"/>
        <v>13.277754717059997</v>
      </c>
      <c r="L9" s="12">
        <f t="shared" si="3"/>
        <v>13.279692647217601</v>
      </c>
      <c r="M9" s="12">
        <f t="shared" si="3"/>
        <v>13.281630555290404</v>
      </c>
      <c r="N9" s="12">
        <f t="shared" si="3"/>
        <v>13.283568485448003</v>
      </c>
      <c r="O9" s="12">
        <f t="shared" si="3"/>
        <v>13.285506415605601</v>
      </c>
      <c r="P9" s="12">
        <f t="shared" si="3"/>
        <v>13.287444345763202</v>
      </c>
      <c r="Q9" s="12">
        <f t="shared" si="3"/>
        <v>13.2893822648784</v>
      </c>
      <c r="R9" s="12">
        <f t="shared" si="3"/>
        <v>13.291320195036</v>
      </c>
      <c r="S9" s="12">
        <f t="shared" si="3"/>
        <v>13.2932581141512</v>
      </c>
      <c r="T9" s="12">
        <f t="shared" si="3"/>
        <v>13.295196044308799</v>
      </c>
      <c r="U9" s="12">
        <f t="shared" si="3"/>
        <v>13.297133963424002</v>
      </c>
      <c r="V9" s="12">
        <f t="shared" si="3"/>
        <v>13.240137125100002</v>
      </c>
      <c r="W9" s="12">
        <f t="shared" si="3"/>
        <v>13.264428583103999</v>
      </c>
      <c r="X9" s="12">
        <f t="shared" si="3"/>
        <v>13.292763668606401</v>
      </c>
      <c r="Y9" s="12">
        <f t="shared" si="3"/>
        <v>13.3223229697848</v>
      </c>
      <c r="Z9" s="12">
        <f t="shared" si="3"/>
        <v>13.353486422496001</v>
      </c>
      <c r="AA9" s="12">
        <f t="shared" si="3"/>
        <v>13.386703110105602</v>
      </c>
      <c r="AB9" s="12">
        <f t="shared" si="3"/>
        <v>13.422677173334403</v>
      </c>
      <c r="AC9" s="12">
        <f t="shared" si="3"/>
        <v>13.462150893352799</v>
      </c>
      <c r="AD9" s="12">
        <f t="shared" si="3"/>
        <v>13.504291860921603</v>
      </c>
      <c r="AE9" s="12">
        <f t="shared" si="3"/>
        <v>13.550568991300803</v>
      </c>
      <c r="AF9" s="12">
        <f t="shared" si="3"/>
        <v>13.600137761738399</v>
      </c>
      <c r="AG9" s="12">
        <f t="shared" si="3"/>
        <v>13.75195839756312</v>
      </c>
      <c r="AH9" s="12">
        <f t="shared" si="3"/>
        <v>13.706968799981521</v>
      </c>
      <c r="AI9" s="12">
        <f t="shared" si="3"/>
        <v>13.800143452586399</v>
      </c>
      <c r="AJ9" s="12">
        <f t="shared" si="3"/>
        <v>13.908325124317678</v>
      </c>
      <c r="AK9" s="12">
        <f t="shared" si="3"/>
        <v>13.928025419627758</v>
      </c>
      <c r="AL9" s="12">
        <f t="shared" si="3"/>
        <v>14.035934635598402</v>
      </c>
      <c r="AM9" s="12">
        <f t="shared" si="3"/>
        <v>14.06748633136392</v>
      </c>
      <c r="AN9" s="12">
        <f t="shared" si="3"/>
        <v>14.100142606131119</v>
      </c>
      <c r="AO9" s="12">
        <f t="shared" si="3"/>
        <v>14.096462072621037</v>
      </c>
      <c r="AP9" s="12">
        <f t="shared" si="3"/>
        <v>14.218022684169362</v>
      </c>
      <c r="AQ9" s="12">
        <f t="shared" si="3"/>
        <v>14.310610151633039</v>
      </c>
      <c r="AR9" s="12">
        <f t="shared" si="3"/>
        <v>14.471951213465758</v>
      </c>
      <c r="AS9" s="12">
        <f t="shared" si="3"/>
        <v>14.497477314484078</v>
      </c>
      <c r="AT9" s="12">
        <f t="shared" si="3"/>
        <v>14.712790387676641</v>
      </c>
      <c r="AU9" s="12">
        <f t="shared" si="3"/>
        <v>14.773948079617439</v>
      </c>
      <c r="AV9" s="12">
        <f t="shared" si="3"/>
        <v>15.0370345559952</v>
      </c>
      <c r="AW9" s="12">
        <f t="shared" si="3"/>
        <v>15.087233633250239</v>
      </c>
      <c r="AX9" s="12">
        <f t="shared" si="3"/>
        <v>15.109071169620959</v>
      </c>
      <c r="AY9" s="12">
        <f t="shared" si="3"/>
        <v>15.316766086636559</v>
      </c>
      <c r="AZ9" s="12">
        <f t="shared" si="3"/>
        <v>15.449663464275599</v>
      </c>
      <c r="BA9" s="12">
        <f t="shared" si="3"/>
        <v>15.624158555426403</v>
      </c>
      <c r="BB9" s="12">
        <f t="shared" si="3"/>
        <v>15.917956936486076</v>
      </c>
      <c r="BC9" s="12">
        <f t="shared" si="3"/>
        <v>15.902541403771679</v>
      </c>
      <c r="BD9" s="12">
        <f t="shared" si="3"/>
        <v>16.002502885469521</v>
      </c>
      <c r="BE9" s="12">
        <f t="shared" si="3"/>
        <v>15.988422137086561</v>
      </c>
      <c r="BF9" s="12">
        <f t="shared" si="3"/>
        <v>16.040532926528876</v>
      </c>
      <c r="BG9" s="12">
        <f t="shared" si="3"/>
        <v>15.968829879513839</v>
      </c>
      <c r="BH9" s="12">
        <f t="shared" si="3"/>
        <v>16.066822936362243</v>
      </c>
      <c r="BI9" s="12">
        <f t="shared" si="3"/>
        <v>16.143090722712238</v>
      </c>
      <c r="BJ9" s="12">
        <f t="shared" si="3"/>
        <v>16.3901533405596</v>
      </c>
      <c r="BK9" s="12">
        <f t="shared" si="3"/>
        <v>16.639598817779277</v>
      </c>
      <c r="BL9" s="12">
        <f t="shared" si="3"/>
        <v>16.349853919560001</v>
      </c>
      <c r="BM9" s="12">
        <f t="shared" si="3"/>
        <v>16.037322744046804</v>
      </c>
      <c r="BN9" s="12">
        <f t="shared" si="3"/>
        <v>15.915549589487521</v>
      </c>
      <c r="BO9" s="12">
        <f t="shared" ref="BO9:CN9" si="4">SUM(BO5:BO8)</f>
        <v>15.924322034238237</v>
      </c>
      <c r="BP9" s="12">
        <f t="shared" si="4"/>
        <v>15.784675672019517</v>
      </c>
      <c r="BQ9" s="12">
        <f t="shared" si="4"/>
        <v>15.903457757335678</v>
      </c>
      <c r="BR9" s="12">
        <f t="shared" si="4"/>
        <v>15.819626834670959</v>
      </c>
      <c r="BS9" s="12">
        <f t="shared" si="4"/>
        <v>15.821326452168719</v>
      </c>
      <c r="BT9" s="12">
        <f t="shared" si="4"/>
        <v>15.636147119053438</v>
      </c>
      <c r="BU9" s="12">
        <f t="shared" si="4"/>
        <v>15.660066265977839</v>
      </c>
      <c r="BV9" s="12">
        <f t="shared" si="4"/>
        <v>15.767992317191521</v>
      </c>
      <c r="BW9" s="12">
        <f t="shared" si="4"/>
        <v>15.823258748493839</v>
      </c>
      <c r="BX9" s="12">
        <f t="shared" si="4"/>
        <v>15.825887952767756</v>
      </c>
      <c r="BY9" s="12">
        <f t="shared" si="4"/>
        <v>15.712108021648078</v>
      </c>
      <c r="BZ9" s="12">
        <f t="shared" si="4"/>
        <v>15.75555227068536</v>
      </c>
      <c r="CA9" s="12">
        <f t="shared" si="4"/>
        <v>15.77572855968984</v>
      </c>
      <c r="CB9" s="12">
        <f t="shared" si="4"/>
        <v>15.802748545043041</v>
      </c>
      <c r="CC9" s="12">
        <f t="shared" si="4"/>
        <v>15.711339961994879</v>
      </c>
      <c r="CD9" s="12">
        <f t="shared" si="4"/>
        <v>15.867680948915037</v>
      </c>
      <c r="CE9" s="12">
        <f t="shared" si="4"/>
        <v>15.895320259418877</v>
      </c>
      <c r="CF9" s="12">
        <f t="shared" si="4"/>
        <v>15.996566576256001</v>
      </c>
      <c r="CG9" s="12">
        <f t="shared" si="4"/>
        <v>16.051934444148959</v>
      </c>
      <c r="CH9" s="12">
        <f t="shared" si="4"/>
        <v>16.046820882074641</v>
      </c>
      <c r="CI9" s="12">
        <f t="shared" si="4"/>
        <v>16.029388304823598</v>
      </c>
      <c r="CJ9" s="12">
        <f t="shared" si="4"/>
        <v>16.209485396527921</v>
      </c>
      <c r="CK9" s="12">
        <f t="shared" si="4"/>
        <v>16.210793351140079</v>
      </c>
      <c r="CL9" s="12">
        <f t="shared" si="4"/>
        <v>16.297695136534561</v>
      </c>
      <c r="CM9" s="12">
        <f t="shared" si="4"/>
        <v>16.247603378156636</v>
      </c>
      <c r="CN9" s="12">
        <f t="shared" si="4"/>
        <v>16.116306531247439</v>
      </c>
    </row>
    <row r="10" spans="1:92" s="7" customFormat="1" ht="14.5" x14ac:dyDescent="0.7"/>
    <row r="11" spans="1:92" s="7" customFormat="1" ht="14.5" x14ac:dyDescent="0.7"/>
    <row r="12" spans="1:92" s="7" customFormat="1" ht="14.5" x14ac:dyDescent="0.7">
      <c r="A12" s="9" t="s">
        <v>228</v>
      </c>
    </row>
    <row r="13" spans="1:92" s="7" customFormat="1" ht="14.5" x14ac:dyDescent="0.7">
      <c r="A13" s="36" t="s">
        <v>195</v>
      </c>
      <c r="B13" s="36">
        <v>1930</v>
      </c>
      <c r="C13" s="36">
        <v>1931</v>
      </c>
      <c r="D13" s="36">
        <v>1932</v>
      </c>
      <c r="E13" s="36">
        <v>1933</v>
      </c>
      <c r="F13" s="36">
        <v>1934</v>
      </c>
      <c r="G13" s="36">
        <v>1935</v>
      </c>
      <c r="H13" s="36">
        <v>1936</v>
      </c>
      <c r="I13" s="36">
        <v>1937</v>
      </c>
      <c r="J13" s="36">
        <v>1938</v>
      </c>
      <c r="K13" s="36">
        <v>1939</v>
      </c>
      <c r="L13" s="36">
        <v>1940</v>
      </c>
      <c r="M13" s="36">
        <v>1941</v>
      </c>
      <c r="N13" s="36">
        <v>1942</v>
      </c>
      <c r="O13" s="36">
        <v>1943</v>
      </c>
      <c r="P13" s="36">
        <v>1944</v>
      </c>
      <c r="Q13" s="36">
        <v>1945</v>
      </c>
      <c r="R13" s="36">
        <v>1946</v>
      </c>
      <c r="S13" s="36">
        <v>1947</v>
      </c>
      <c r="T13" s="36">
        <v>1948</v>
      </c>
      <c r="U13" s="36">
        <v>1949</v>
      </c>
      <c r="V13" s="36">
        <v>1950</v>
      </c>
      <c r="W13" s="36">
        <v>1951</v>
      </c>
      <c r="X13" s="36">
        <v>1952</v>
      </c>
      <c r="Y13" s="36">
        <v>1953</v>
      </c>
      <c r="Z13" s="36">
        <v>1954</v>
      </c>
      <c r="AA13" s="36">
        <v>1955</v>
      </c>
      <c r="AB13" s="36">
        <v>1956</v>
      </c>
      <c r="AC13" s="36">
        <v>1957</v>
      </c>
      <c r="AD13" s="36">
        <v>1958</v>
      </c>
      <c r="AE13" s="36">
        <v>1959</v>
      </c>
      <c r="AF13" s="36">
        <v>1960</v>
      </c>
      <c r="AG13" s="36">
        <v>1961</v>
      </c>
      <c r="AH13" s="36">
        <v>1962</v>
      </c>
      <c r="AI13" s="36">
        <v>1963</v>
      </c>
      <c r="AJ13" s="36">
        <v>1964</v>
      </c>
      <c r="AK13" s="36">
        <v>1965</v>
      </c>
      <c r="AL13" s="36">
        <v>1966</v>
      </c>
      <c r="AM13" s="36">
        <v>1967</v>
      </c>
      <c r="AN13" s="36">
        <v>1968</v>
      </c>
      <c r="AO13" s="36">
        <v>1969</v>
      </c>
      <c r="AP13" s="36">
        <v>1970</v>
      </c>
      <c r="AQ13" s="36">
        <v>1971</v>
      </c>
      <c r="AR13" s="36">
        <v>1972</v>
      </c>
      <c r="AS13" s="36">
        <v>1973</v>
      </c>
      <c r="AT13" s="36">
        <v>1974</v>
      </c>
      <c r="AU13" s="36">
        <v>1975</v>
      </c>
      <c r="AV13" s="36">
        <v>1976</v>
      </c>
      <c r="AW13" s="36">
        <v>1977</v>
      </c>
      <c r="AX13" s="36">
        <v>1978</v>
      </c>
      <c r="AY13" s="36">
        <v>1979</v>
      </c>
      <c r="AZ13" s="36">
        <v>1980</v>
      </c>
      <c r="BA13" s="36">
        <v>1981</v>
      </c>
      <c r="BB13" s="36">
        <v>1982</v>
      </c>
      <c r="BC13" s="36">
        <v>1983</v>
      </c>
      <c r="BD13" s="36">
        <v>1984</v>
      </c>
      <c r="BE13" s="36">
        <v>1985</v>
      </c>
      <c r="BF13" s="36">
        <v>1986</v>
      </c>
      <c r="BG13" s="36">
        <v>1987</v>
      </c>
      <c r="BH13" s="36">
        <v>1988</v>
      </c>
      <c r="BI13" s="36">
        <v>1989</v>
      </c>
      <c r="BJ13" s="36">
        <v>1990</v>
      </c>
      <c r="BK13" s="36">
        <v>1991</v>
      </c>
      <c r="BL13" s="36">
        <v>1992</v>
      </c>
      <c r="BM13" s="36">
        <v>1993</v>
      </c>
      <c r="BN13" s="36">
        <v>1994</v>
      </c>
      <c r="BO13" s="36">
        <v>1995</v>
      </c>
      <c r="BP13" s="36">
        <v>1996</v>
      </c>
      <c r="BQ13" s="36">
        <v>1997</v>
      </c>
      <c r="BR13" s="36">
        <v>1998</v>
      </c>
      <c r="BS13" s="36">
        <v>1999</v>
      </c>
      <c r="BT13" s="36">
        <v>2000</v>
      </c>
      <c r="BU13" s="36">
        <v>2001</v>
      </c>
      <c r="BV13" s="36">
        <v>2002</v>
      </c>
      <c r="BW13" s="36">
        <v>2003</v>
      </c>
      <c r="BX13" s="36">
        <v>2004</v>
      </c>
      <c r="BY13" s="36">
        <v>2005</v>
      </c>
      <c r="BZ13" s="36">
        <v>2006</v>
      </c>
      <c r="CA13" s="36">
        <v>2007</v>
      </c>
      <c r="CB13" s="36">
        <v>2008</v>
      </c>
      <c r="CC13" s="36">
        <v>2009</v>
      </c>
      <c r="CD13" s="36">
        <v>2010</v>
      </c>
      <c r="CE13" s="36">
        <v>2011</v>
      </c>
      <c r="CF13" s="36">
        <v>2012</v>
      </c>
      <c r="CG13" s="36">
        <v>2013</v>
      </c>
      <c r="CH13" s="36">
        <v>2014</v>
      </c>
      <c r="CI13" s="36">
        <v>2015</v>
      </c>
      <c r="CJ13" s="36">
        <v>2016</v>
      </c>
      <c r="CK13" s="36">
        <v>2017</v>
      </c>
      <c r="CL13" s="36">
        <v>2018</v>
      </c>
      <c r="CM13" s="36">
        <v>2019</v>
      </c>
      <c r="CN13" s="36">
        <v>2020</v>
      </c>
    </row>
    <row r="14" spans="1:92" s="7" customFormat="1" ht="14.5" x14ac:dyDescent="0.7">
      <c r="A14" s="11" t="s">
        <v>3</v>
      </c>
      <c r="B14" s="12">
        <f>B44*B$64*B$74</f>
        <v>2.91158913139579</v>
      </c>
      <c r="C14" s="12">
        <f t="shared" ref="C14:BN17" si="5">C44*C$64*C$74</f>
        <v>2.91158913139579</v>
      </c>
      <c r="D14" s="12">
        <f t="shared" si="5"/>
        <v>2.91158913139579</v>
      </c>
      <c r="E14" s="12">
        <f t="shared" si="5"/>
        <v>2.91158913139579</v>
      </c>
      <c r="F14" s="12">
        <f t="shared" si="5"/>
        <v>2.91158913139579</v>
      </c>
      <c r="G14" s="12">
        <f t="shared" si="5"/>
        <v>2.91158913139579</v>
      </c>
      <c r="H14" s="12">
        <f t="shared" si="5"/>
        <v>2.91158913139579</v>
      </c>
      <c r="I14" s="12">
        <f t="shared" si="5"/>
        <v>2.91158913139579</v>
      </c>
      <c r="J14" s="12">
        <f t="shared" si="5"/>
        <v>2.91158913139579</v>
      </c>
      <c r="K14" s="12">
        <f t="shared" si="5"/>
        <v>2.91158913139579</v>
      </c>
      <c r="L14" s="12">
        <f t="shared" si="5"/>
        <v>2.91158913139579</v>
      </c>
      <c r="M14" s="12">
        <f t="shared" si="5"/>
        <v>2.91158913139579</v>
      </c>
      <c r="N14" s="12">
        <f t="shared" si="5"/>
        <v>2.91158913139579</v>
      </c>
      <c r="O14" s="12">
        <f t="shared" si="5"/>
        <v>2.91158913139579</v>
      </c>
      <c r="P14" s="12">
        <f t="shared" si="5"/>
        <v>2.91158913139579</v>
      </c>
      <c r="Q14" s="12">
        <f t="shared" si="5"/>
        <v>2.91158913139579</v>
      </c>
      <c r="R14" s="12">
        <f t="shared" si="5"/>
        <v>2.91158913139579</v>
      </c>
      <c r="S14" s="12">
        <f t="shared" si="5"/>
        <v>2.91158913139579</v>
      </c>
      <c r="T14" s="12">
        <f t="shared" si="5"/>
        <v>2.91158913139579</v>
      </c>
      <c r="U14" s="12">
        <f t="shared" si="5"/>
        <v>2.91158913139579</v>
      </c>
      <c r="V14" s="12">
        <f t="shared" si="5"/>
        <v>2.91158913139579</v>
      </c>
      <c r="W14" s="12">
        <f t="shared" si="5"/>
        <v>2.9064560575939851</v>
      </c>
      <c r="X14" s="12">
        <f t="shared" si="5"/>
        <v>2.9025023506051131</v>
      </c>
      <c r="Y14" s="12">
        <f t="shared" si="5"/>
        <v>2.8993582021154887</v>
      </c>
      <c r="Z14" s="12">
        <f t="shared" si="5"/>
        <v>2.8967275207190983</v>
      </c>
      <c r="AA14" s="12">
        <f t="shared" si="5"/>
        <v>2.8943720435801508</v>
      </c>
      <c r="AB14" s="12">
        <f t="shared" si="5"/>
        <v>2.8921215207329323</v>
      </c>
      <c r="AC14" s="12">
        <f t="shared" si="5"/>
        <v>2.8898599839076695</v>
      </c>
      <c r="AD14" s="12">
        <f t="shared" si="5"/>
        <v>2.8875358063786472</v>
      </c>
      <c r="AE14" s="12">
        <f t="shared" si="5"/>
        <v>2.885132187162406</v>
      </c>
      <c r="AF14" s="12">
        <f t="shared" si="5"/>
        <v>2.8826459734818042</v>
      </c>
      <c r="AG14" s="12">
        <f t="shared" si="5"/>
        <v>2.8800438001649997</v>
      </c>
      <c r="AH14" s="12">
        <f t="shared" si="5"/>
        <v>2.6912274762149999</v>
      </c>
      <c r="AI14" s="12">
        <f t="shared" si="5"/>
        <v>2.8963590958350003</v>
      </c>
      <c r="AJ14" s="12">
        <f t="shared" si="5"/>
        <v>3.0203097735149997</v>
      </c>
      <c r="AK14" s="12">
        <f t="shared" si="5"/>
        <v>3.0338607687300003</v>
      </c>
      <c r="AL14" s="12">
        <f t="shared" si="5"/>
        <v>3.1351596440849998</v>
      </c>
      <c r="AM14" s="12">
        <f t="shared" si="5"/>
        <v>3.098422544265</v>
      </c>
      <c r="AN14" s="12">
        <f t="shared" si="5"/>
        <v>3.058520932755</v>
      </c>
      <c r="AO14" s="12">
        <f t="shared" si="5"/>
        <v>3.0935202383700009</v>
      </c>
      <c r="AP14" s="12">
        <f t="shared" si="5"/>
        <v>3.1662069450749999</v>
      </c>
      <c r="AQ14" s="12">
        <f t="shared" si="5"/>
        <v>3.33577387899</v>
      </c>
      <c r="AR14" s="12">
        <f t="shared" si="5"/>
        <v>3.3639063928200001</v>
      </c>
      <c r="AS14" s="12">
        <f t="shared" si="5"/>
        <v>3.3576038541899997</v>
      </c>
      <c r="AT14" s="12">
        <f t="shared" si="5"/>
        <v>3.4535884275900006</v>
      </c>
      <c r="AU14" s="12">
        <f t="shared" si="5"/>
        <v>3.5660670989400001</v>
      </c>
      <c r="AV14" s="12">
        <f t="shared" si="5"/>
        <v>3.6517369393800001</v>
      </c>
      <c r="AW14" s="12">
        <f t="shared" si="5"/>
        <v>3.6435965226299998</v>
      </c>
      <c r="AX14" s="12">
        <f t="shared" si="5"/>
        <v>3.6577749789</v>
      </c>
      <c r="AY14" s="12">
        <f t="shared" si="5"/>
        <v>3.6465114128850002</v>
      </c>
      <c r="AZ14" s="12">
        <f t="shared" si="5"/>
        <v>3.6544103704799995</v>
      </c>
      <c r="BA14" s="12">
        <f t="shared" si="5"/>
        <v>3.5436289059000003</v>
      </c>
      <c r="BB14" s="12">
        <f t="shared" si="5"/>
        <v>3.4669759461300003</v>
      </c>
      <c r="BC14" s="12">
        <f t="shared" si="5"/>
        <v>3.5233546413600001</v>
      </c>
      <c r="BD14" s="12">
        <f t="shared" si="5"/>
        <v>3.5209185811649997</v>
      </c>
      <c r="BE14" s="12">
        <f t="shared" si="5"/>
        <v>3.4181951924249998</v>
      </c>
      <c r="BF14" s="12">
        <f t="shared" si="5"/>
        <v>3.536937837765</v>
      </c>
      <c r="BG14" s="12">
        <f t="shared" si="5"/>
        <v>3.5829975447</v>
      </c>
      <c r="BH14" s="12">
        <f t="shared" si="5"/>
        <v>3.54000151899</v>
      </c>
      <c r="BI14" s="12">
        <f t="shared" si="5"/>
        <v>3.6464969084850001</v>
      </c>
      <c r="BJ14" s="12">
        <f t="shared" si="5"/>
        <v>3.7626243074099999</v>
      </c>
      <c r="BK14" s="12">
        <f t="shared" si="5"/>
        <v>3.7673138714399999</v>
      </c>
      <c r="BL14" s="12">
        <f t="shared" si="5"/>
        <v>3.6999247617449997</v>
      </c>
      <c r="BM14" s="12">
        <f t="shared" si="5"/>
        <v>3.5923194514799994</v>
      </c>
      <c r="BN14" s="12">
        <f t="shared" si="5"/>
        <v>3.5795380995450001</v>
      </c>
      <c r="BO14" s="12">
        <f t="shared" ref="BO14:CN17" si="6">BO44*BO$64*BO$74</f>
        <v>3.7166041036350004</v>
      </c>
      <c r="BP14" s="12">
        <f t="shared" si="6"/>
        <v>3.8892051376199999</v>
      </c>
      <c r="BQ14" s="12">
        <f t="shared" si="6"/>
        <v>3.8689714320750004</v>
      </c>
      <c r="BR14" s="12">
        <f t="shared" si="6"/>
        <v>3.9458726801550008</v>
      </c>
      <c r="BS14" s="12">
        <f t="shared" si="6"/>
        <v>3.9642067323450005</v>
      </c>
      <c r="BT14" s="12">
        <f t="shared" si="6"/>
        <v>3.6409257009000005</v>
      </c>
      <c r="BU14" s="12">
        <f t="shared" si="6"/>
        <v>3.6288035668350003</v>
      </c>
      <c r="BV14" s="12">
        <f t="shared" si="6"/>
        <v>3.6138285879300001</v>
      </c>
      <c r="BW14" s="12">
        <f t="shared" si="6"/>
        <v>3.4520231113200004</v>
      </c>
      <c r="BX14" s="12">
        <f t="shared" si="6"/>
        <v>3.6091531514700002</v>
      </c>
      <c r="BY14" s="12">
        <f t="shared" si="6"/>
        <v>3.725510409585</v>
      </c>
      <c r="BZ14" s="12">
        <f t="shared" si="6"/>
        <v>3.90277977003</v>
      </c>
      <c r="CA14" s="12">
        <f t="shared" si="6"/>
        <v>3.9866839877249998</v>
      </c>
      <c r="CB14" s="12">
        <f t="shared" si="6"/>
        <v>4.0307357880000003</v>
      </c>
      <c r="CC14" s="12">
        <f t="shared" si="6"/>
        <v>4.1568332164200008</v>
      </c>
      <c r="CD14" s="12">
        <f t="shared" si="6"/>
        <v>4.2580445996699998</v>
      </c>
      <c r="CE14" s="12">
        <f t="shared" si="6"/>
        <v>4.3417028362500005</v>
      </c>
      <c r="CF14" s="12">
        <f t="shared" si="6"/>
        <v>4.4541011646000008</v>
      </c>
      <c r="CG14" s="12">
        <f t="shared" si="6"/>
        <v>4.5499315363199999</v>
      </c>
      <c r="CH14" s="12">
        <f t="shared" si="6"/>
        <v>4.6035831803849998</v>
      </c>
      <c r="CI14" s="12">
        <f t="shared" si="6"/>
        <v>5.1811046974349999</v>
      </c>
      <c r="CJ14" s="12">
        <f t="shared" si="6"/>
        <v>5.1239037378150014</v>
      </c>
      <c r="CK14" s="12">
        <f t="shared" si="6"/>
        <v>4.989823805745</v>
      </c>
      <c r="CL14" s="12">
        <f t="shared" si="6"/>
        <v>4.9442756313150005</v>
      </c>
      <c r="CM14" s="12">
        <f t="shared" si="6"/>
        <v>4.8483373866750004</v>
      </c>
      <c r="CN14" s="12">
        <f t="shared" si="6"/>
        <v>4.8505869444599989</v>
      </c>
    </row>
    <row r="15" spans="1:92" s="7" customFormat="1" ht="14.5" x14ac:dyDescent="0.7">
      <c r="A15" s="11" t="s">
        <v>4</v>
      </c>
      <c r="B15" s="12">
        <f>B45*B$64*B$74</f>
        <v>2.2892760935999998</v>
      </c>
      <c r="C15" s="12">
        <f t="shared" si="5"/>
        <v>2.2892760935999998</v>
      </c>
      <c r="D15" s="12">
        <f t="shared" si="5"/>
        <v>2.2892760935999998</v>
      </c>
      <c r="E15" s="12">
        <f t="shared" si="5"/>
        <v>2.2892760935999998</v>
      </c>
      <c r="F15" s="12">
        <f t="shared" si="5"/>
        <v>2.2892760935999998</v>
      </c>
      <c r="G15" s="12">
        <f t="shared" si="5"/>
        <v>2.2892760935999998</v>
      </c>
      <c r="H15" s="12">
        <f t="shared" si="5"/>
        <v>2.2892760935999998</v>
      </c>
      <c r="I15" s="12">
        <f t="shared" si="5"/>
        <v>2.2892760935999998</v>
      </c>
      <c r="J15" s="12">
        <f t="shared" si="5"/>
        <v>2.2892760935999998</v>
      </c>
      <c r="K15" s="12">
        <f t="shared" si="5"/>
        <v>2.2892760935999998</v>
      </c>
      <c r="L15" s="12">
        <f t="shared" si="5"/>
        <v>2.2892760935999998</v>
      </c>
      <c r="M15" s="12">
        <f t="shared" si="5"/>
        <v>2.2892760935999998</v>
      </c>
      <c r="N15" s="12">
        <f t="shared" si="5"/>
        <v>2.2892760935999998</v>
      </c>
      <c r="O15" s="12">
        <f t="shared" si="5"/>
        <v>2.2892760935999998</v>
      </c>
      <c r="P15" s="12">
        <f t="shared" si="5"/>
        <v>2.2892760935999998</v>
      </c>
      <c r="Q15" s="12">
        <f t="shared" si="5"/>
        <v>2.2892760935999998</v>
      </c>
      <c r="R15" s="12">
        <f t="shared" si="5"/>
        <v>2.2892760935999998</v>
      </c>
      <c r="S15" s="12">
        <f t="shared" si="5"/>
        <v>2.2892760935999998</v>
      </c>
      <c r="T15" s="12">
        <f t="shared" si="5"/>
        <v>2.2892760935999998</v>
      </c>
      <c r="U15" s="12">
        <f t="shared" si="5"/>
        <v>2.2892760935999998</v>
      </c>
      <c r="V15" s="12">
        <f t="shared" si="5"/>
        <v>2.2801237461000001</v>
      </c>
      <c r="W15" s="12">
        <f t="shared" si="5"/>
        <v>2.2890945041999999</v>
      </c>
      <c r="X15" s="12">
        <f t="shared" si="5"/>
        <v>2.2980801222</v>
      </c>
      <c r="Y15" s="12">
        <f t="shared" si="5"/>
        <v>2.3075509265999998</v>
      </c>
      <c r="Z15" s="12">
        <f t="shared" si="5"/>
        <v>2.3176715139000001</v>
      </c>
      <c r="AA15" s="12">
        <f t="shared" si="5"/>
        <v>2.3278996044000007</v>
      </c>
      <c r="AB15" s="12">
        <f t="shared" si="5"/>
        <v>2.3370244362000006</v>
      </c>
      <c r="AC15" s="12">
        <f t="shared" si="5"/>
        <v>2.3439474432000003</v>
      </c>
      <c r="AD15" s="12">
        <f t="shared" si="5"/>
        <v>2.3482706787000001</v>
      </c>
      <c r="AE15" s="12">
        <f t="shared" si="5"/>
        <v>2.3453522369999997</v>
      </c>
      <c r="AF15" s="12">
        <f t="shared" si="5"/>
        <v>2.3277891861000004</v>
      </c>
      <c r="AG15" s="12">
        <f t="shared" si="5"/>
        <v>2.2852256687999999</v>
      </c>
      <c r="AH15" s="12">
        <f t="shared" si="5"/>
        <v>2.1431536488000003</v>
      </c>
      <c r="AI15" s="12">
        <f t="shared" si="5"/>
        <v>2.2666696281900003</v>
      </c>
      <c r="AJ15" s="12">
        <f t="shared" si="5"/>
        <v>2.2069207751850004</v>
      </c>
      <c r="AK15" s="12">
        <f t="shared" si="5"/>
        <v>2.2040813504700001</v>
      </c>
      <c r="AL15" s="12">
        <f t="shared" si="5"/>
        <v>2.2539287286</v>
      </c>
      <c r="AM15" s="12">
        <f t="shared" si="5"/>
        <v>2.4608379228750006</v>
      </c>
      <c r="AN15" s="12">
        <f t="shared" si="5"/>
        <v>2.2895666117550002</v>
      </c>
      <c r="AO15" s="12">
        <f t="shared" si="5"/>
        <v>2.1565508867100003</v>
      </c>
      <c r="AP15" s="12">
        <f t="shared" si="5"/>
        <v>2.1913676110800004</v>
      </c>
      <c r="AQ15" s="12">
        <f t="shared" si="5"/>
        <v>2.4346956473549999</v>
      </c>
      <c r="AR15" s="12">
        <f t="shared" si="5"/>
        <v>2.2411159682399999</v>
      </c>
      <c r="AS15" s="12">
        <f t="shared" si="5"/>
        <v>2.4594214580100004</v>
      </c>
      <c r="AT15" s="12">
        <f t="shared" si="5"/>
        <v>2.6879908264650001</v>
      </c>
      <c r="AU15" s="12">
        <f t="shared" si="5"/>
        <v>2.8046978325900001</v>
      </c>
      <c r="AV15" s="12">
        <f t="shared" si="5"/>
        <v>2.9269471157100004</v>
      </c>
      <c r="AW15" s="12">
        <f t="shared" si="5"/>
        <v>2.87782162299</v>
      </c>
      <c r="AX15" s="12">
        <f t="shared" si="5"/>
        <v>2.7808077419999999</v>
      </c>
      <c r="AY15" s="12">
        <f t="shared" si="5"/>
        <v>2.8610587243799994</v>
      </c>
      <c r="AZ15" s="12">
        <f t="shared" si="5"/>
        <v>2.9840125374000004</v>
      </c>
      <c r="BA15" s="12">
        <f t="shared" si="5"/>
        <v>3.1465395439200003</v>
      </c>
      <c r="BB15" s="12">
        <f t="shared" si="5"/>
        <v>3.0548241629100001</v>
      </c>
      <c r="BC15" s="12">
        <f t="shared" si="5"/>
        <v>2.2365227660399998</v>
      </c>
      <c r="BD15" s="12">
        <f t="shared" si="5"/>
        <v>2.8972741066200003</v>
      </c>
      <c r="BE15" s="12">
        <f t="shared" si="5"/>
        <v>2.9625105464999999</v>
      </c>
      <c r="BF15" s="12">
        <f t="shared" si="5"/>
        <v>2.7333180043200005</v>
      </c>
      <c r="BG15" s="12">
        <f t="shared" si="5"/>
        <v>2.4084627299999997</v>
      </c>
      <c r="BH15" s="12">
        <f t="shared" si="5"/>
        <v>2.3499158758200003</v>
      </c>
      <c r="BI15" s="12">
        <f t="shared" si="5"/>
        <v>2.6381493745200002</v>
      </c>
      <c r="BJ15" s="12">
        <f t="shared" si="5"/>
        <v>2.7812919329999999</v>
      </c>
      <c r="BK15" s="12">
        <f t="shared" si="5"/>
        <v>2.7063021942000001</v>
      </c>
      <c r="BL15" s="12">
        <f t="shared" si="5"/>
        <v>2.8631144884499999</v>
      </c>
      <c r="BM15" s="12">
        <f t="shared" si="5"/>
        <v>2.5951471204500001</v>
      </c>
      <c r="BN15" s="12">
        <f t="shared" si="5"/>
        <v>2.8673903002499999</v>
      </c>
      <c r="BO15" s="12">
        <f t="shared" si="6"/>
        <v>2.6447433520500003</v>
      </c>
      <c r="BP15" s="12">
        <f t="shared" si="6"/>
        <v>2.8739926106999998</v>
      </c>
      <c r="BQ15" s="12">
        <f t="shared" si="6"/>
        <v>2.8799390947500005</v>
      </c>
      <c r="BR15" s="12">
        <f t="shared" si="6"/>
        <v>2.8369831054500003</v>
      </c>
      <c r="BS15" s="12">
        <f t="shared" si="6"/>
        <v>2.7217624270500003</v>
      </c>
      <c r="BT15" s="12">
        <f t="shared" si="6"/>
        <v>2.76247155681</v>
      </c>
      <c r="BU15" s="12">
        <f t="shared" si="6"/>
        <v>2.6082553795200005</v>
      </c>
      <c r="BV15" s="12">
        <f t="shared" si="6"/>
        <v>2.5921588514399998</v>
      </c>
      <c r="BW15" s="12">
        <f t="shared" si="6"/>
        <v>2.7180146465099999</v>
      </c>
      <c r="BX15" s="12">
        <f t="shared" si="6"/>
        <v>2.7638972397899999</v>
      </c>
      <c r="BY15" s="12">
        <f t="shared" si="6"/>
        <v>2.8085210146800001</v>
      </c>
      <c r="BZ15" s="12">
        <f t="shared" si="6"/>
        <v>2.6325714799800002</v>
      </c>
      <c r="CA15" s="12">
        <f t="shared" si="6"/>
        <v>3.1363859768850006</v>
      </c>
      <c r="CB15" s="12">
        <f t="shared" si="6"/>
        <v>2.965122074385</v>
      </c>
      <c r="CC15" s="12">
        <f t="shared" si="6"/>
        <v>2.9268905734350001</v>
      </c>
      <c r="CD15" s="12">
        <f t="shared" si="6"/>
        <v>2.9651684280300001</v>
      </c>
      <c r="CE15" s="12">
        <f t="shared" si="6"/>
        <v>2.9972547666450002</v>
      </c>
      <c r="CF15" s="12">
        <f t="shared" si="6"/>
        <v>3.1361114420100002</v>
      </c>
      <c r="CG15" s="12">
        <f t="shared" si="6"/>
        <v>3.09411888615</v>
      </c>
      <c r="CH15" s="12">
        <f t="shared" si="6"/>
        <v>2.98863257985</v>
      </c>
      <c r="CI15" s="12">
        <f t="shared" si="6"/>
        <v>2.9227961483999998</v>
      </c>
      <c r="CJ15" s="12">
        <f t="shared" si="6"/>
        <v>3.0666050845200004</v>
      </c>
      <c r="CK15" s="12">
        <f t="shared" si="6"/>
        <v>2.86722805005</v>
      </c>
      <c r="CL15" s="12">
        <f t="shared" si="6"/>
        <v>2.8573799179499999</v>
      </c>
      <c r="CM15" s="12">
        <f t="shared" si="6"/>
        <v>2.8270075976999998</v>
      </c>
      <c r="CN15" s="12">
        <f t="shared" si="6"/>
        <v>2.8607777158500003</v>
      </c>
    </row>
    <row r="16" spans="1:92" s="7" customFormat="1" ht="14.5" x14ac:dyDescent="0.7">
      <c r="A16" s="11" t="s">
        <v>5</v>
      </c>
      <c r="B16" s="12">
        <f t="shared" ref="B16:AG17" si="7">B46*B$64*B$74</f>
        <v>1.3734103310999999</v>
      </c>
      <c r="C16" s="12">
        <f t="shared" si="7"/>
        <v>1.3734363537000003</v>
      </c>
      <c r="D16" s="12">
        <f t="shared" si="7"/>
        <v>1.3733579304000003</v>
      </c>
      <c r="E16" s="12">
        <f t="shared" si="7"/>
        <v>1.3733348229000002</v>
      </c>
      <c r="F16" s="12">
        <f t="shared" si="7"/>
        <v>1.3734295281</v>
      </c>
      <c r="G16" s="12">
        <f t="shared" si="7"/>
        <v>1.3734475875000001</v>
      </c>
      <c r="H16" s="12">
        <f t="shared" si="7"/>
        <v>1.3733341829999999</v>
      </c>
      <c r="I16" s="12">
        <f t="shared" si="7"/>
        <v>1.3733238735000002</v>
      </c>
      <c r="J16" s="12">
        <f t="shared" si="7"/>
        <v>1.3734586791000001</v>
      </c>
      <c r="K16" s="12">
        <f t="shared" si="7"/>
        <v>1.3734577548</v>
      </c>
      <c r="L16" s="12">
        <f t="shared" si="7"/>
        <v>1.3732988463</v>
      </c>
      <c r="M16" s="12">
        <f t="shared" si="7"/>
        <v>1.3733153414999999</v>
      </c>
      <c r="N16" s="12">
        <f t="shared" si="7"/>
        <v>1.3735011258000001</v>
      </c>
      <c r="O16" s="12">
        <f t="shared" si="7"/>
        <v>1.3734636561</v>
      </c>
      <c r="P16" s="12">
        <f t="shared" si="7"/>
        <v>1.3732482230999998</v>
      </c>
      <c r="Q16" s="12">
        <f t="shared" si="7"/>
        <v>1.3733132796</v>
      </c>
      <c r="R16" s="12">
        <f t="shared" si="7"/>
        <v>1.3735610631000001</v>
      </c>
      <c r="S16" s="12">
        <f t="shared" si="7"/>
        <v>1.3734603144000002</v>
      </c>
      <c r="T16" s="12">
        <f t="shared" si="7"/>
        <v>1.3731778341</v>
      </c>
      <c r="U16" s="12">
        <f t="shared" si="7"/>
        <v>1.3733240867999998</v>
      </c>
      <c r="V16" s="12">
        <f t="shared" si="7"/>
        <v>1.3736429703000002</v>
      </c>
      <c r="W16" s="12">
        <f t="shared" si="7"/>
        <v>1.3708031651999999</v>
      </c>
      <c r="X16" s="12">
        <f t="shared" si="7"/>
        <v>1.368702729</v>
      </c>
      <c r="Y16" s="12">
        <f t="shared" si="7"/>
        <v>1.3666721130000001</v>
      </c>
      <c r="Z16" s="12">
        <f t="shared" si="7"/>
        <v>1.364466591</v>
      </c>
      <c r="AA16" s="12">
        <f t="shared" si="7"/>
        <v>1.3615770869999999</v>
      </c>
      <c r="AB16" s="12">
        <f t="shared" si="7"/>
        <v>1.3580965998000001</v>
      </c>
      <c r="AC16" s="12">
        <f t="shared" si="7"/>
        <v>1.3547356317000001</v>
      </c>
      <c r="AD16" s="12">
        <f t="shared" si="7"/>
        <v>1.3523611761000001</v>
      </c>
      <c r="AE16" s="12">
        <f t="shared" si="7"/>
        <v>1.3494342735000002</v>
      </c>
      <c r="AF16" s="12">
        <f t="shared" si="7"/>
        <v>1.3437474111000001</v>
      </c>
      <c r="AG16" s="12">
        <f t="shared" si="7"/>
        <v>1.34124294915</v>
      </c>
      <c r="AH16" s="12">
        <f t="shared" si="5"/>
        <v>1.3450409511750001</v>
      </c>
      <c r="AI16" s="12">
        <f t="shared" si="5"/>
        <v>1.3348505827799999</v>
      </c>
      <c r="AJ16" s="12">
        <f t="shared" si="5"/>
        <v>1.35174187377</v>
      </c>
      <c r="AK16" s="12">
        <f t="shared" si="5"/>
        <v>1.3407766113600001</v>
      </c>
      <c r="AL16" s="12">
        <f t="shared" si="5"/>
        <v>1.3156117617600001</v>
      </c>
      <c r="AM16" s="12">
        <f t="shared" si="5"/>
        <v>1.3102328370150003</v>
      </c>
      <c r="AN16" s="12">
        <f t="shared" si="5"/>
        <v>1.3399708421700003</v>
      </c>
      <c r="AO16" s="12">
        <f t="shared" si="5"/>
        <v>1.3397462194950001</v>
      </c>
      <c r="AP16" s="12">
        <f t="shared" si="5"/>
        <v>1.32973348023</v>
      </c>
      <c r="AQ16" s="12">
        <f t="shared" si="5"/>
        <v>1.3576803875100001</v>
      </c>
      <c r="AR16" s="12">
        <f t="shared" si="5"/>
        <v>1.381346929035</v>
      </c>
      <c r="AS16" s="12">
        <f t="shared" si="5"/>
        <v>1.333102799025</v>
      </c>
      <c r="AT16" s="12">
        <f t="shared" si="5"/>
        <v>1.3413455109000001</v>
      </c>
      <c r="AU16" s="12">
        <f t="shared" si="5"/>
        <v>1.3272046380900002</v>
      </c>
      <c r="AV16" s="12">
        <f t="shared" si="5"/>
        <v>1.3252241547000001</v>
      </c>
      <c r="AW16" s="12">
        <f t="shared" si="5"/>
        <v>1.2895293062250002</v>
      </c>
      <c r="AX16" s="12">
        <f t="shared" si="5"/>
        <v>1.3124635639650002</v>
      </c>
      <c r="AY16" s="12">
        <f t="shared" si="5"/>
        <v>1.3228218598949999</v>
      </c>
      <c r="AZ16" s="12">
        <f t="shared" si="5"/>
        <v>1.3208197158900001</v>
      </c>
      <c r="BA16" s="12">
        <f t="shared" si="5"/>
        <v>1.2713921050500001</v>
      </c>
      <c r="BB16" s="12">
        <f t="shared" si="5"/>
        <v>1.279635918975</v>
      </c>
      <c r="BC16" s="12">
        <f t="shared" si="5"/>
        <v>1.3017007801350002</v>
      </c>
      <c r="BD16" s="12">
        <f t="shared" si="5"/>
        <v>1.3306082128649999</v>
      </c>
      <c r="BE16" s="12">
        <f t="shared" si="5"/>
        <v>1.3101707916000001</v>
      </c>
      <c r="BF16" s="12">
        <f t="shared" si="5"/>
        <v>1.327776115005</v>
      </c>
      <c r="BG16" s="12">
        <f t="shared" si="5"/>
        <v>1.30915188594</v>
      </c>
      <c r="BH16" s="12">
        <f t="shared" si="5"/>
        <v>1.3055007160800001</v>
      </c>
      <c r="BI16" s="12">
        <f t="shared" si="5"/>
        <v>1.3261746230550002</v>
      </c>
      <c r="BJ16" s="12">
        <f t="shared" si="5"/>
        <v>1.255111758585</v>
      </c>
      <c r="BK16" s="12">
        <f t="shared" si="5"/>
        <v>1.3050497643300001</v>
      </c>
      <c r="BL16" s="12">
        <f t="shared" si="5"/>
        <v>1.3792670122949999</v>
      </c>
      <c r="BM16" s="12">
        <f t="shared" si="5"/>
        <v>1.386848917215</v>
      </c>
      <c r="BN16" s="12">
        <f t="shared" si="5"/>
        <v>1.3765146139800002</v>
      </c>
      <c r="BO16" s="12">
        <f t="shared" si="6"/>
        <v>1.3865348365200001</v>
      </c>
      <c r="BP16" s="12">
        <f t="shared" si="6"/>
        <v>1.4209088140799999</v>
      </c>
      <c r="BQ16" s="12">
        <f t="shared" si="6"/>
        <v>1.4555181681899998</v>
      </c>
      <c r="BR16" s="12">
        <f t="shared" si="6"/>
        <v>1.4349208679100001</v>
      </c>
      <c r="BS16" s="12">
        <f t="shared" si="6"/>
        <v>1.3926955270950001</v>
      </c>
      <c r="BT16" s="12">
        <f t="shared" si="6"/>
        <v>1.4481853550100001</v>
      </c>
      <c r="BU16" s="12">
        <f t="shared" si="6"/>
        <v>1.47366955737</v>
      </c>
      <c r="BV16" s="12">
        <f t="shared" si="6"/>
        <v>1.4676214394250002</v>
      </c>
      <c r="BW16" s="12">
        <f t="shared" si="6"/>
        <v>1.4281822623150005</v>
      </c>
      <c r="BX16" s="12">
        <f t="shared" si="6"/>
        <v>1.5167035789200001</v>
      </c>
      <c r="BY16" s="12">
        <f t="shared" si="6"/>
        <v>1.4344926717149997</v>
      </c>
      <c r="BZ16" s="12">
        <f t="shared" si="6"/>
        <v>1.3634460109350002</v>
      </c>
      <c r="CA16" s="12">
        <f t="shared" si="6"/>
        <v>1.3233034130850001</v>
      </c>
      <c r="CB16" s="12">
        <f t="shared" si="6"/>
        <v>1.4328422736299999</v>
      </c>
      <c r="CC16" s="12">
        <f t="shared" si="6"/>
        <v>1.37579177583</v>
      </c>
      <c r="CD16" s="12">
        <f t="shared" si="6"/>
        <v>1.353026348595</v>
      </c>
      <c r="CE16" s="12">
        <f t="shared" si="6"/>
        <v>1.419761498265</v>
      </c>
      <c r="CF16" s="12">
        <f t="shared" si="6"/>
        <v>1.4569907238449999</v>
      </c>
      <c r="CG16" s="12">
        <f t="shared" si="6"/>
        <v>1.4490611043749999</v>
      </c>
      <c r="CH16" s="12">
        <f t="shared" si="6"/>
        <v>1.4583361775850003</v>
      </c>
      <c r="CI16" s="12">
        <f t="shared" si="6"/>
        <v>1.4335749378</v>
      </c>
      <c r="CJ16" s="12">
        <f t="shared" si="6"/>
        <v>1.3920248336850001</v>
      </c>
      <c r="CK16" s="12">
        <f t="shared" si="6"/>
        <v>1.3438112589000002</v>
      </c>
      <c r="CL16" s="12">
        <f t="shared" si="6"/>
        <v>1.3282810991999998</v>
      </c>
      <c r="CM16" s="12">
        <f t="shared" si="6"/>
        <v>1.39018641165</v>
      </c>
      <c r="CN16" s="12">
        <f t="shared" si="6"/>
        <v>1.3719036510000002</v>
      </c>
    </row>
    <row r="17" spans="1:92" s="7" customFormat="1" ht="14.5" x14ac:dyDescent="0.7">
      <c r="A17" s="11" t="s">
        <v>6</v>
      </c>
      <c r="B17" s="12">
        <f t="shared" si="7"/>
        <v>12.161464260404212</v>
      </c>
      <c r="C17" s="12">
        <f t="shared" si="7"/>
        <v>12.161464260404212</v>
      </c>
      <c r="D17" s="12">
        <f t="shared" si="7"/>
        <v>12.161464260404212</v>
      </c>
      <c r="E17" s="12">
        <f t="shared" si="7"/>
        <v>12.161464260404212</v>
      </c>
      <c r="F17" s="12">
        <f t="shared" si="7"/>
        <v>12.161464260404212</v>
      </c>
      <c r="G17" s="12">
        <f t="shared" si="7"/>
        <v>12.161464260404212</v>
      </c>
      <c r="H17" s="12">
        <f t="shared" si="7"/>
        <v>12.161464260404212</v>
      </c>
      <c r="I17" s="12">
        <f t="shared" si="7"/>
        <v>12.161464260404212</v>
      </c>
      <c r="J17" s="12">
        <f t="shared" si="7"/>
        <v>12.161464260404212</v>
      </c>
      <c r="K17" s="12">
        <f t="shared" si="7"/>
        <v>12.161464260404212</v>
      </c>
      <c r="L17" s="12">
        <f t="shared" si="7"/>
        <v>12.161464260404212</v>
      </c>
      <c r="M17" s="12">
        <f t="shared" si="7"/>
        <v>12.161464260404212</v>
      </c>
      <c r="N17" s="12">
        <f t="shared" si="7"/>
        <v>12.161464260404212</v>
      </c>
      <c r="O17" s="12">
        <f t="shared" si="7"/>
        <v>12.161464260404212</v>
      </c>
      <c r="P17" s="12">
        <f t="shared" si="7"/>
        <v>12.161464260404212</v>
      </c>
      <c r="Q17" s="12">
        <f t="shared" si="7"/>
        <v>12.161464260404212</v>
      </c>
      <c r="R17" s="12">
        <f t="shared" si="7"/>
        <v>12.161464260404212</v>
      </c>
      <c r="S17" s="12">
        <f t="shared" si="7"/>
        <v>12.161464260404212</v>
      </c>
      <c r="T17" s="12">
        <f t="shared" si="7"/>
        <v>12.161464260404212</v>
      </c>
      <c r="U17" s="12">
        <f t="shared" si="7"/>
        <v>12.161464260404212</v>
      </c>
      <c r="V17" s="12">
        <f t="shared" si="7"/>
        <v>12.161464260404212</v>
      </c>
      <c r="W17" s="12">
        <f t="shared" si="7"/>
        <v>12.187029199006016</v>
      </c>
      <c r="X17" s="12">
        <f t="shared" si="7"/>
        <v>12.217443837494887</v>
      </c>
      <c r="Y17" s="12">
        <f t="shared" si="7"/>
        <v>12.251554951084513</v>
      </c>
      <c r="Z17" s="12">
        <f t="shared" si="7"/>
        <v>12.288470550180902</v>
      </c>
      <c r="AA17" s="12">
        <f t="shared" si="7"/>
        <v>12.327903326419849</v>
      </c>
      <c r="AB17" s="12">
        <f t="shared" si="7"/>
        <v>12.369282170067068</v>
      </c>
      <c r="AC17" s="12">
        <f t="shared" si="7"/>
        <v>12.41213398589233</v>
      </c>
      <c r="AD17" s="12">
        <f t="shared" si="7"/>
        <v>12.455805799621352</v>
      </c>
      <c r="AE17" s="12">
        <f t="shared" si="7"/>
        <v>12.500882998937595</v>
      </c>
      <c r="AF17" s="12">
        <f t="shared" si="7"/>
        <v>12.013681329418196</v>
      </c>
      <c r="AG17" s="12">
        <f t="shared" si="7"/>
        <v>11.729715670845001</v>
      </c>
      <c r="AH17" s="12">
        <f t="shared" si="5"/>
        <v>12.170272757265002</v>
      </c>
      <c r="AI17" s="12">
        <f t="shared" si="5"/>
        <v>12.189912614279997</v>
      </c>
      <c r="AJ17" s="12">
        <f t="shared" si="5"/>
        <v>12.574405377674999</v>
      </c>
      <c r="AK17" s="12">
        <f t="shared" si="5"/>
        <v>12.528104837265001</v>
      </c>
      <c r="AL17" s="12">
        <f t="shared" si="5"/>
        <v>12.735182787390004</v>
      </c>
      <c r="AM17" s="12">
        <f t="shared" si="5"/>
        <v>12.823080251264997</v>
      </c>
      <c r="AN17" s="12">
        <f t="shared" si="5"/>
        <v>13.145612496614998</v>
      </c>
      <c r="AO17" s="12">
        <f t="shared" si="5"/>
        <v>13.111585540380002</v>
      </c>
      <c r="AP17" s="12">
        <f t="shared" si="5"/>
        <v>12.976940900114998</v>
      </c>
      <c r="AQ17" s="12">
        <f t="shared" si="5"/>
        <v>13.130622682695002</v>
      </c>
      <c r="AR17" s="12">
        <f t="shared" si="5"/>
        <v>12.937825238669999</v>
      </c>
      <c r="AS17" s="12">
        <f t="shared" si="5"/>
        <v>13.2595183476</v>
      </c>
      <c r="AT17" s="12">
        <f t="shared" si="5"/>
        <v>13.260785218064999</v>
      </c>
      <c r="AU17" s="12">
        <f t="shared" si="5"/>
        <v>13.490581033079998</v>
      </c>
      <c r="AV17" s="12">
        <f t="shared" si="5"/>
        <v>13.722821045685</v>
      </c>
      <c r="AW17" s="12">
        <f t="shared" si="5"/>
        <v>13.815154882934999</v>
      </c>
      <c r="AX17" s="12">
        <f t="shared" si="5"/>
        <v>13.892446733085</v>
      </c>
      <c r="AY17" s="12">
        <f t="shared" si="5"/>
        <v>13.611503288025004</v>
      </c>
      <c r="AZ17" s="12">
        <f t="shared" si="5"/>
        <v>13.992107140935001</v>
      </c>
      <c r="BA17" s="12">
        <f t="shared" si="5"/>
        <v>14.2382448999</v>
      </c>
      <c r="BB17" s="12">
        <f t="shared" si="5"/>
        <v>14.057165603295003</v>
      </c>
      <c r="BC17" s="12">
        <f t="shared" si="5"/>
        <v>14.163113878290002</v>
      </c>
      <c r="BD17" s="12">
        <f t="shared" si="5"/>
        <v>14.261558472585001</v>
      </c>
      <c r="BE17" s="12">
        <f t="shared" si="5"/>
        <v>14.487724920554999</v>
      </c>
      <c r="BF17" s="12">
        <f t="shared" si="5"/>
        <v>14.631416868734998</v>
      </c>
      <c r="BG17" s="12">
        <f t="shared" si="5"/>
        <v>14.493258374040002</v>
      </c>
      <c r="BH17" s="12">
        <f t="shared" si="5"/>
        <v>14.741504407979997</v>
      </c>
      <c r="BI17" s="12">
        <f t="shared" si="5"/>
        <v>14.796999276884996</v>
      </c>
      <c r="BJ17" s="12">
        <f t="shared" si="5"/>
        <v>14.616567555525002</v>
      </c>
      <c r="BK17" s="12">
        <f t="shared" si="5"/>
        <v>14.650647563025002</v>
      </c>
      <c r="BL17" s="12">
        <f t="shared" si="5"/>
        <v>14.693366039220004</v>
      </c>
      <c r="BM17" s="12">
        <f t="shared" si="5"/>
        <v>14.612064486794999</v>
      </c>
      <c r="BN17" s="12">
        <f t="shared" si="5"/>
        <v>14.684224282064999</v>
      </c>
      <c r="BO17" s="12">
        <f t="shared" si="6"/>
        <v>14.764673277945002</v>
      </c>
      <c r="BP17" s="12">
        <f t="shared" si="6"/>
        <v>14.883588497205002</v>
      </c>
      <c r="BQ17" s="12">
        <f t="shared" si="6"/>
        <v>15.09090594768</v>
      </c>
      <c r="BR17" s="12">
        <f t="shared" si="6"/>
        <v>14.743924904385</v>
      </c>
      <c r="BS17" s="12">
        <f t="shared" si="6"/>
        <v>14.762927019285002</v>
      </c>
      <c r="BT17" s="12">
        <f t="shared" si="6"/>
        <v>14.91465252447</v>
      </c>
      <c r="BU17" s="12">
        <f t="shared" si="6"/>
        <v>15.006482081414998</v>
      </c>
      <c r="BV17" s="12">
        <f t="shared" si="6"/>
        <v>14.934016293074999</v>
      </c>
      <c r="BW17" s="12">
        <f t="shared" si="6"/>
        <v>15.339809432655002</v>
      </c>
      <c r="BX17" s="12">
        <f t="shared" si="6"/>
        <v>15.556466948850002</v>
      </c>
      <c r="BY17" s="12">
        <f t="shared" si="6"/>
        <v>15.853598317484996</v>
      </c>
      <c r="BZ17" s="12">
        <f t="shared" si="6"/>
        <v>15.729363086940003</v>
      </c>
      <c r="CA17" s="12">
        <f t="shared" si="6"/>
        <v>16.112956556205003</v>
      </c>
      <c r="CB17" s="12">
        <f t="shared" si="6"/>
        <v>16.877531636235002</v>
      </c>
      <c r="CC17" s="12">
        <f t="shared" si="6"/>
        <v>16.501417851420001</v>
      </c>
      <c r="CD17" s="12">
        <f t="shared" si="6"/>
        <v>16.695110828385001</v>
      </c>
      <c r="CE17" s="12">
        <f t="shared" si="6"/>
        <v>17.293846338675003</v>
      </c>
      <c r="CF17" s="12">
        <f t="shared" si="6"/>
        <v>17.466814479735</v>
      </c>
      <c r="CG17" s="12">
        <f t="shared" si="6"/>
        <v>18.081298899540002</v>
      </c>
      <c r="CH17" s="12">
        <f t="shared" si="6"/>
        <v>18.032003961299999</v>
      </c>
      <c r="CI17" s="12">
        <f t="shared" si="6"/>
        <v>17.912186756775</v>
      </c>
      <c r="CJ17" s="12">
        <f t="shared" si="6"/>
        <v>18.183291614910001</v>
      </c>
      <c r="CK17" s="12">
        <f t="shared" si="6"/>
        <v>18.735919098705001</v>
      </c>
      <c r="CL17" s="12">
        <f t="shared" si="6"/>
        <v>18.558306748304997</v>
      </c>
      <c r="CM17" s="12">
        <f t="shared" si="6"/>
        <v>18.607747558860002</v>
      </c>
      <c r="CN17" s="12">
        <f t="shared" si="6"/>
        <v>19.150229321504995</v>
      </c>
    </row>
    <row r="18" spans="1:92" s="7" customFormat="1" ht="14.5" x14ac:dyDescent="0.7">
      <c r="A18" s="11" t="s">
        <v>7</v>
      </c>
      <c r="B18" s="12">
        <f>SUM(B14:B17)</f>
        <v>18.735739816500001</v>
      </c>
      <c r="C18" s="12">
        <f t="shared" ref="C18:BN18" si="8">SUM(C14:C17)</f>
        <v>18.735765839100004</v>
      </c>
      <c r="D18" s="12">
        <f t="shared" si="8"/>
        <v>18.735687415800001</v>
      </c>
      <c r="E18" s="12">
        <f t="shared" si="8"/>
        <v>18.735664308300002</v>
      </c>
      <c r="F18" s="12">
        <f t="shared" si="8"/>
        <v>18.735759013500001</v>
      </c>
      <c r="G18" s="12">
        <f t="shared" si="8"/>
        <v>18.735777072900003</v>
      </c>
      <c r="H18" s="12">
        <f t="shared" si="8"/>
        <v>18.735663668400001</v>
      </c>
      <c r="I18" s="12">
        <f t="shared" si="8"/>
        <v>18.735653358900002</v>
      </c>
      <c r="J18" s="12">
        <f t="shared" si="8"/>
        <v>18.735788164500001</v>
      </c>
      <c r="K18" s="12">
        <f t="shared" si="8"/>
        <v>18.735787240200004</v>
      </c>
      <c r="L18" s="12">
        <f t="shared" si="8"/>
        <v>18.735628331700003</v>
      </c>
      <c r="M18" s="12">
        <f t="shared" si="8"/>
        <v>18.7356448269</v>
      </c>
      <c r="N18" s="12">
        <f t="shared" si="8"/>
        <v>18.735830611200001</v>
      </c>
      <c r="O18" s="12">
        <f t="shared" si="8"/>
        <v>18.735793141500004</v>
      </c>
      <c r="P18" s="12">
        <f t="shared" si="8"/>
        <v>18.735577708500003</v>
      </c>
      <c r="Q18" s="12">
        <f t="shared" si="8"/>
        <v>18.735642765000001</v>
      </c>
      <c r="R18" s="12">
        <f t="shared" si="8"/>
        <v>18.735890548500002</v>
      </c>
      <c r="S18" s="12">
        <f t="shared" si="8"/>
        <v>18.735789799800003</v>
      </c>
      <c r="T18" s="12">
        <f t="shared" si="8"/>
        <v>18.735507319500002</v>
      </c>
      <c r="U18" s="12">
        <f t="shared" si="8"/>
        <v>18.7356535722</v>
      </c>
      <c r="V18" s="12">
        <f t="shared" si="8"/>
        <v>18.726820108200002</v>
      </c>
      <c r="W18" s="12">
        <f t="shared" si="8"/>
        <v>18.753382926</v>
      </c>
      <c r="X18" s="12">
        <f t="shared" si="8"/>
        <v>18.786729039299999</v>
      </c>
      <c r="Y18" s="12">
        <f t="shared" si="8"/>
        <v>18.825136192800002</v>
      </c>
      <c r="Z18" s="12">
        <f t="shared" si="8"/>
        <v>18.867336175800002</v>
      </c>
      <c r="AA18" s="12">
        <f t="shared" si="8"/>
        <v>18.911752061400001</v>
      </c>
      <c r="AB18" s="12">
        <f t="shared" si="8"/>
        <v>18.956524726800001</v>
      </c>
      <c r="AC18" s="12">
        <f t="shared" si="8"/>
        <v>19.000677044699998</v>
      </c>
      <c r="AD18" s="12">
        <f t="shared" si="8"/>
        <v>19.0439734608</v>
      </c>
      <c r="AE18" s="12">
        <f t="shared" si="8"/>
        <v>19.080801696599998</v>
      </c>
      <c r="AF18" s="12">
        <f t="shared" si="8"/>
        <v>18.567863900100001</v>
      </c>
      <c r="AG18" s="12">
        <f t="shared" si="8"/>
        <v>18.236228088960001</v>
      </c>
      <c r="AH18" s="12">
        <f t="shared" si="8"/>
        <v>18.349694833455001</v>
      </c>
      <c r="AI18" s="12">
        <f t="shared" si="8"/>
        <v>18.687791921084997</v>
      </c>
      <c r="AJ18" s="12">
        <f t="shared" si="8"/>
        <v>19.153377800144998</v>
      </c>
      <c r="AK18" s="12">
        <f t="shared" si="8"/>
        <v>19.106823567825003</v>
      </c>
      <c r="AL18" s="12">
        <f t="shared" si="8"/>
        <v>19.439882921835004</v>
      </c>
      <c r="AM18" s="12">
        <f t="shared" si="8"/>
        <v>19.692573555419997</v>
      </c>
      <c r="AN18" s="12">
        <f t="shared" si="8"/>
        <v>19.833670883294999</v>
      </c>
      <c r="AO18" s="12">
        <f t="shared" si="8"/>
        <v>19.701402884955002</v>
      </c>
      <c r="AP18" s="12">
        <f t="shared" si="8"/>
        <v>19.664248936499998</v>
      </c>
      <c r="AQ18" s="12">
        <f t="shared" si="8"/>
        <v>20.258772596550003</v>
      </c>
      <c r="AR18" s="12">
        <f t="shared" si="8"/>
        <v>19.924194528765</v>
      </c>
      <c r="AS18" s="12">
        <f t="shared" si="8"/>
        <v>20.409646458825002</v>
      </c>
      <c r="AT18" s="12">
        <f t="shared" si="8"/>
        <v>20.74370998302</v>
      </c>
      <c r="AU18" s="12">
        <f t="shared" si="8"/>
        <v>21.188550602699998</v>
      </c>
      <c r="AV18" s="12">
        <f t="shared" si="8"/>
        <v>21.626729255475002</v>
      </c>
      <c r="AW18" s="12">
        <f t="shared" si="8"/>
        <v>21.626102334780001</v>
      </c>
      <c r="AX18" s="12">
        <f t="shared" si="8"/>
        <v>21.64349301795</v>
      </c>
      <c r="AY18" s="12">
        <f t="shared" si="8"/>
        <v>21.441895285185005</v>
      </c>
      <c r="AZ18" s="12">
        <f t="shared" si="8"/>
        <v>21.951349764705</v>
      </c>
      <c r="BA18" s="12">
        <f t="shared" si="8"/>
        <v>22.199805454770001</v>
      </c>
      <c r="BB18" s="12">
        <f t="shared" si="8"/>
        <v>21.858601631310002</v>
      </c>
      <c r="BC18" s="12">
        <f t="shared" si="8"/>
        <v>21.224692065825003</v>
      </c>
      <c r="BD18" s="12">
        <f t="shared" si="8"/>
        <v>22.010359373235001</v>
      </c>
      <c r="BE18" s="12">
        <f t="shared" si="8"/>
        <v>22.178601451079999</v>
      </c>
      <c r="BF18" s="12">
        <f t="shared" si="8"/>
        <v>22.229448825824999</v>
      </c>
      <c r="BG18" s="12">
        <f t="shared" si="8"/>
        <v>21.793870534680003</v>
      </c>
      <c r="BH18" s="12">
        <f t="shared" si="8"/>
        <v>21.936922518869999</v>
      </c>
      <c r="BI18" s="12">
        <f t="shared" si="8"/>
        <v>22.407820182944995</v>
      </c>
      <c r="BJ18" s="12">
        <f t="shared" si="8"/>
        <v>22.415595554520003</v>
      </c>
      <c r="BK18" s="12">
        <f t="shared" si="8"/>
        <v>22.429313392995002</v>
      </c>
      <c r="BL18" s="12">
        <f t="shared" si="8"/>
        <v>22.635672301710002</v>
      </c>
      <c r="BM18" s="12">
        <f t="shared" si="8"/>
        <v>22.18637997594</v>
      </c>
      <c r="BN18" s="12">
        <f t="shared" si="8"/>
        <v>22.507667295840001</v>
      </c>
      <c r="BO18" s="12">
        <f t="shared" ref="BO18:CM18" si="9">SUM(BO14:BO17)</f>
        <v>22.512555570150003</v>
      </c>
      <c r="BP18" s="12">
        <f t="shared" si="9"/>
        <v>23.067695059605001</v>
      </c>
      <c r="BQ18" s="12">
        <f t="shared" si="9"/>
        <v>23.295334642695</v>
      </c>
      <c r="BR18" s="12">
        <f t="shared" si="9"/>
        <v>22.9617015579</v>
      </c>
      <c r="BS18" s="12">
        <f t="shared" si="9"/>
        <v>22.841591705775002</v>
      </c>
      <c r="BT18" s="12">
        <f t="shared" si="9"/>
        <v>22.766235137190002</v>
      </c>
      <c r="BU18" s="12">
        <f t="shared" si="9"/>
        <v>22.717210585139998</v>
      </c>
      <c r="BV18" s="12">
        <f t="shared" si="9"/>
        <v>22.607625171869998</v>
      </c>
      <c r="BW18" s="12">
        <f t="shared" si="9"/>
        <v>22.938029452800002</v>
      </c>
      <c r="BX18" s="12">
        <f t="shared" si="9"/>
        <v>23.446220919030001</v>
      </c>
      <c r="BY18" s="12">
        <f t="shared" si="9"/>
        <v>23.822122413464996</v>
      </c>
      <c r="BZ18" s="12">
        <f t="shared" si="9"/>
        <v>23.628160347885004</v>
      </c>
      <c r="CA18" s="12">
        <f t="shared" si="9"/>
        <v>24.559329933900003</v>
      </c>
      <c r="CB18" s="12">
        <f t="shared" si="9"/>
        <v>25.306231772250001</v>
      </c>
      <c r="CC18" s="12">
        <f t="shared" si="9"/>
        <v>24.960933417105004</v>
      </c>
      <c r="CD18" s="12">
        <f t="shared" si="9"/>
        <v>25.271350204680001</v>
      </c>
      <c r="CE18" s="12">
        <f t="shared" si="9"/>
        <v>26.052565439835004</v>
      </c>
      <c r="CF18" s="12">
        <f t="shared" si="9"/>
        <v>26.514017810189998</v>
      </c>
      <c r="CG18" s="12">
        <f t="shared" si="9"/>
        <v>27.174410426385002</v>
      </c>
      <c r="CH18" s="12">
        <f t="shared" si="9"/>
        <v>27.082555899119999</v>
      </c>
      <c r="CI18" s="12">
        <f t="shared" si="9"/>
        <v>27.449662540409999</v>
      </c>
      <c r="CJ18" s="12">
        <f t="shared" si="9"/>
        <v>27.765825270930002</v>
      </c>
      <c r="CK18" s="12">
        <f t="shared" si="9"/>
        <v>27.936782213400001</v>
      </c>
      <c r="CL18" s="12">
        <f t="shared" si="9"/>
        <v>27.688243396769998</v>
      </c>
      <c r="CM18" s="12">
        <f t="shared" si="9"/>
        <v>27.673278954884999</v>
      </c>
      <c r="CN18" s="12">
        <f>SUM(CN14:CN17)</f>
        <v>28.233497632814995</v>
      </c>
    </row>
    <row r="19" spans="1:92" s="7" customFormat="1" ht="14.5" x14ac:dyDescent="0.7"/>
    <row r="20" spans="1:92" s="7" customFormat="1" ht="14.5" x14ac:dyDescent="0.7"/>
    <row r="21" spans="1:92" s="7" customFormat="1" ht="14.5" x14ac:dyDescent="0.7">
      <c r="A21" s="15" t="s">
        <v>229</v>
      </c>
      <c r="B21" s="14"/>
      <c r="C21" s="14"/>
      <c r="D21" s="14"/>
      <c r="E21" s="14"/>
      <c r="F21" s="14"/>
    </row>
    <row r="22" spans="1:92" s="7" customFormat="1" ht="14.5" x14ac:dyDescent="0.7">
      <c r="A22" s="126" t="s">
        <v>195</v>
      </c>
      <c r="B22" s="112">
        <v>1930</v>
      </c>
      <c r="C22" s="112">
        <v>1931</v>
      </c>
      <c r="D22" s="112">
        <v>1932</v>
      </c>
      <c r="E22" s="112">
        <v>1933</v>
      </c>
      <c r="F22" s="112">
        <v>1934</v>
      </c>
      <c r="G22" s="36">
        <v>1935</v>
      </c>
      <c r="H22" s="36">
        <v>1936</v>
      </c>
      <c r="I22" s="36">
        <v>1937</v>
      </c>
      <c r="J22" s="36">
        <v>1938</v>
      </c>
      <c r="K22" s="36">
        <v>1939</v>
      </c>
      <c r="L22" s="36">
        <v>1940</v>
      </c>
      <c r="M22" s="36">
        <v>1941</v>
      </c>
      <c r="N22" s="36">
        <v>1942</v>
      </c>
      <c r="O22" s="36">
        <v>1943</v>
      </c>
      <c r="P22" s="36">
        <v>1944</v>
      </c>
      <c r="Q22" s="36">
        <v>1945</v>
      </c>
      <c r="R22" s="36">
        <v>1946</v>
      </c>
      <c r="S22" s="36">
        <v>1947</v>
      </c>
      <c r="T22" s="36">
        <v>1948</v>
      </c>
      <c r="U22" s="36">
        <v>1949</v>
      </c>
      <c r="V22" s="36">
        <v>1950</v>
      </c>
      <c r="W22" s="36">
        <v>1951</v>
      </c>
      <c r="X22" s="36">
        <v>1952</v>
      </c>
      <c r="Y22" s="36">
        <v>1953</v>
      </c>
      <c r="Z22" s="36">
        <v>1954</v>
      </c>
      <c r="AA22" s="36">
        <v>1955</v>
      </c>
      <c r="AB22" s="36">
        <v>1956</v>
      </c>
      <c r="AC22" s="36">
        <v>1957</v>
      </c>
      <c r="AD22" s="36">
        <v>1958</v>
      </c>
      <c r="AE22" s="36">
        <v>1959</v>
      </c>
      <c r="AF22" s="36">
        <v>1960</v>
      </c>
      <c r="AG22" s="36">
        <v>1961</v>
      </c>
      <c r="AH22" s="36">
        <v>1962</v>
      </c>
      <c r="AI22" s="36">
        <v>1963</v>
      </c>
      <c r="AJ22" s="36">
        <v>1964</v>
      </c>
      <c r="AK22" s="36">
        <v>1965</v>
      </c>
      <c r="AL22" s="36">
        <v>1966</v>
      </c>
      <c r="AM22" s="36">
        <v>1967</v>
      </c>
      <c r="AN22" s="36">
        <v>1968</v>
      </c>
      <c r="AO22" s="36">
        <v>1969</v>
      </c>
      <c r="AP22" s="36">
        <v>1970</v>
      </c>
      <c r="AQ22" s="36">
        <v>1971</v>
      </c>
      <c r="AR22" s="36">
        <v>1972</v>
      </c>
      <c r="AS22" s="36">
        <v>1973</v>
      </c>
      <c r="AT22" s="36">
        <v>1974</v>
      </c>
      <c r="AU22" s="36">
        <v>1975</v>
      </c>
      <c r="AV22" s="36">
        <v>1976</v>
      </c>
      <c r="AW22" s="36">
        <v>1977</v>
      </c>
      <c r="AX22" s="36">
        <v>1978</v>
      </c>
      <c r="AY22" s="36">
        <v>1979</v>
      </c>
      <c r="AZ22" s="36">
        <v>1980</v>
      </c>
      <c r="BA22" s="36">
        <v>1981</v>
      </c>
      <c r="BB22" s="36">
        <v>1982</v>
      </c>
      <c r="BC22" s="36">
        <v>1983</v>
      </c>
      <c r="BD22" s="36">
        <v>1984</v>
      </c>
      <c r="BE22" s="36">
        <v>1985</v>
      </c>
      <c r="BF22" s="36">
        <v>1986</v>
      </c>
      <c r="BG22" s="36">
        <v>1987</v>
      </c>
      <c r="BH22" s="36">
        <v>1988</v>
      </c>
      <c r="BI22" s="36">
        <v>1989</v>
      </c>
      <c r="BJ22" s="36">
        <v>1990</v>
      </c>
      <c r="BK22" s="135">
        <v>1991</v>
      </c>
      <c r="BL22" s="36">
        <v>1992</v>
      </c>
      <c r="BM22" s="36">
        <v>1993</v>
      </c>
      <c r="BN22" s="36">
        <v>1994</v>
      </c>
      <c r="BO22" s="36">
        <v>1995</v>
      </c>
      <c r="BP22" s="36">
        <v>1996</v>
      </c>
      <c r="BQ22" s="36">
        <v>1997</v>
      </c>
      <c r="BR22" s="36">
        <v>1998</v>
      </c>
      <c r="BS22" s="36">
        <v>1999</v>
      </c>
      <c r="BT22" s="36">
        <v>2000</v>
      </c>
      <c r="BU22" s="36">
        <v>2001</v>
      </c>
      <c r="BV22" s="36">
        <v>2002</v>
      </c>
      <c r="BW22" s="36">
        <v>2003</v>
      </c>
      <c r="BX22" s="36">
        <v>2004</v>
      </c>
      <c r="BY22" s="36">
        <v>2005</v>
      </c>
      <c r="BZ22" s="36">
        <v>2006</v>
      </c>
      <c r="CA22" s="36">
        <v>2007</v>
      </c>
      <c r="CB22" s="36">
        <v>2008</v>
      </c>
      <c r="CC22" s="36">
        <v>2009</v>
      </c>
      <c r="CD22" s="36">
        <v>2010</v>
      </c>
      <c r="CE22" s="36">
        <v>2011</v>
      </c>
      <c r="CF22" s="36">
        <v>2012</v>
      </c>
      <c r="CG22" s="36">
        <v>2013</v>
      </c>
      <c r="CH22" s="36">
        <v>2014</v>
      </c>
      <c r="CI22" s="36">
        <v>2015</v>
      </c>
      <c r="CJ22" s="36">
        <v>2016</v>
      </c>
      <c r="CK22" s="36">
        <v>2017</v>
      </c>
      <c r="CL22" s="36">
        <v>2018</v>
      </c>
      <c r="CM22" s="36">
        <v>2019</v>
      </c>
      <c r="CN22" s="36">
        <v>2020</v>
      </c>
    </row>
    <row r="23" spans="1:92" s="7" customFormat="1" ht="14.5" x14ac:dyDescent="0.7">
      <c r="A23" s="126" t="s">
        <v>230</v>
      </c>
      <c r="B23" s="112" t="s">
        <v>231</v>
      </c>
      <c r="C23" s="112" t="s">
        <v>231</v>
      </c>
      <c r="D23" s="112" t="s">
        <v>231</v>
      </c>
      <c r="E23" s="112" t="s">
        <v>231</v>
      </c>
      <c r="F23" s="112" t="s">
        <v>231</v>
      </c>
      <c r="G23" s="112" t="s">
        <v>231</v>
      </c>
      <c r="H23" s="112" t="s">
        <v>231</v>
      </c>
      <c r="I23" s="112" t="s">
        <v>231</v>
      </c>
      <c r="J23" s="112" t="s">
        <v>231</v>
      </c>
      <c r="K23" s="112" t="s">
        <v>231</v>
      </c>
      <c r="L23" s="112" t="s">
        <v>231</v>
      </c>
      <c r="M23" s="112" t="s">
        <v>231</v>
      </c>
      <c r="N23" s="112" t="s">
        <v>231</v>
      </c>
      <c r="O23" s="112" t="s">
        <v>231</v>
      </c>
      <c r="P23" s="112" t="s">
        <v>231</v>
      </c>
      <c r="Q23" s="112" t="s">
        <v>231</v>
      </c>
      <c r="R23" s="112" t="s">
        <v>231</v>
      </c>
      <c r="S23" s="112" t="s">
        <v>231</v>
      </c>
      <c r="T23" s="112" t="s">
        <v>231</v>
      </c>
      <c r="U23" s="112" t="s">
        <v>231</v>
      </c>
      <c r="V23" s="112" t="s">
        <v>231</v>
      </c>
      <c r="W23" s="112" t="s">
        <v>231</v>
      </c>
      <c r="X23" s="112" t="s">
        <v>231</v>
      </c>
      <c r="Y23" s="112" t="s">
        <v>231</v>
      </c>
      <c r="Z23" s="112" t="s">
        <v>231</v>
      </c>
      <c r="AA23" s="112" t="s">
        <v>231</v>
      </c>
      <c r="AB23" s="112" t="s">
        <v>231</v>
      </c>
      <c r="AC23" s="112" t="s">
        <v>231</v>
      </c>
      <c r="AD23" s="112" t="s">
        <v>231</v>
      </c>
      <c r="AE23" s="112" t="s">
        <v>231</v>
      </c>
      <c r="AF23" s="112" t="s">
        <v>231</v>
      </c>
      <c r="AG23" s="112" t="s">
        <v>231</v>
      </c>
      <c r="AH23" s="112" t="s">
        <v>231</v>
      </c>
      <c r="AI23" s="112" t="s">
        <v>231</v>
      </c>
      <c r="AJ23" s="112" t="s">
        <v>231</v>
      </c>
      <c r="AK23" s="112" t="s">
        <v>231</v>
      </c>
      <c r="AL23" s="112" t="s">
        <v>231</v>
      </c>
      <c r="AM23" s="112" t="s">
        <v>231</v>
      </c>
      <c r="AN23" s="112" t="s">
        <v>231</v>
      </c>
      <c r="AO23" s="112" t="s">
        <v>231</v>
      </c>
      <c r="AP23" s="112" t="s">
        <v>231</v>
      </c>
      <c r="AQ23" s="112" t="s">
        <v>231</v>
      </c>
      <c r="AR23" s="112" t="s">
        <v>231</v>
      </c>
      <c r="AS23" s="112" t="s">
        <v>231</v>
      </c>
      <c r="AT23" s="112" t="s">
        <v>231</v>
      </c>
      <c r="AU23" s="112" t="s">
        <v>231</v>
      </c>
      <c r="AV23" s="112" t="s">
        <v>231</v>
      </c>
      <c r="AW23" s="112" t="s">
        <v>231</v>
      </c>
      <c r="AX23" s="112" t="s">
        <v>231</v>
      </c>
      <c r="AY23" s="112" t="s">
        <v>231</v>
      </c>
      <c r="AZ23" s="112" t="s">
        <v>231</v>
      </c>
      <c r="BA23" s="112" t="s">
        <v>231</v>
      </c>
      <c r="BB23" s="112" t="s">
        <v>231</v>
      </c>
      <c r="BC23" s="112" t="s">
        <v>231</v>
      </c>
      <c r="BD23" s="112" t="s">
        <v>231</v>
      </c>
      <c r="BE23" s="112" t="s">
        <v>231</v>
      </c>
      <c r="BF23" s="112" t="s">
        <v>231</v>
      </c>
      <c r="BG23" s="112" t="s">
        <v>231</v>
      </c>
      <c r="BH23" s="112" t="s">
        <v>231</v>
      </c>
      <c r="BI23" s="112" t="s">
        <v>231</v>
      </c>
      <c r="BJ23" s="82">
        <f t="shared" ref="BJ23:CN27" si="10">BJ54*BJ$75*BJ$66</f>
        <v>0</v>
      </c>
      <c r="BK23" s="82">
        <f t="shared" si="10"/>
        <v>0</v>
      </c>
      <c r="BL23" s="82">
        <f t="shared" si="10"/>
        <v>0</v>
      </c>
      <c r="BM23" s="82">
        <f t="shared" si="10"/>
        <v>0</v>
      </c>
      <c r="BN23" s="82">
        <f t="shared" si="10"/>
        <v>3.5569099999999999E-2</v>
      </c>
      <c r="BO23" s="82">
        <f t="shared" si="10"/>
        <v>0.30041889999999999</v>
      </c>
      <c r="BP23" s="82">
        <f t="shared" si="10"/>
        <v>0.14694289999999999</v>
      </c>
      <c r="BQ23" s="82">
        <f t="shared" si="10"/>
        <v>0.27024219999999999</v>
      </c>
      <c r="BR23" s="82">
        <f t="shared" si="10"/>
        <v>0.2451468</v>
      </c>
      <c r="BS23" s="82">
        <f t="shared" si="10"/>
        <v>0.24929480000000001</v>
      </c>
      <c r="BT23" s="82">
        <f t="shared" si="10"/>
        <v>0.25105769999999999</v>
      </c>
      <c r="BU23" s="82">
        <f t="shared" si="10"/>
        <v>0.25282060000000001</v>
      </c>
      <c r="BV23" s="82">
        <f t="shared" si="10"/>
        <v>0.25147249999999999</v>
      </c>
      <c r="BW23" s="82">
        <f t="shared" si="10"/>
        <v>0.25012439999999997</v>
      </c>
      <c r="BX23" s="82">
        <f t="shared" si="10"/>
        <v>0.24867259999999999</v>
      </c>
      <c r="BY23" s="82">
        <f t="shared" si="10"/>
        <v>0.53924000000000005</v>
      </c>
      <c r="BZ23" s="82">
        <f t="shared" si="10"/>
        <v>0.72589999999999999</v>
      </c>
      <c r="CA23" s="82">
        <f t="shared" si="10"/>
        <v>1.00589</v>
      </c>
      <c r="CB23" s="82">
        <f t="shared" si="10"/>
        <v>1.5243899999999999</v>
      </c>
      <c r="CC23" s="82">
        <f t="shared" si="10"/>
        <v>2.1465900000000002</v>
      </c>
      <c r="CD23" s="82">
        <f t="shared" si="10"/>
        <v>2.5717600000000003</v>
      </c>
      <c r="CE23" s="82">
        <f t="shared" si="10"/>
        <v>2.85175</v>
      </c>
      <c r="CF23" s="82">
        <f t="shared" si="10"/>
        <v>3.1109999999999998</v>
      </c>
      <c r="CG23" s="82">
        <f t="shared" si="10"/>
        <v>3.8369</v>
      </c>
      <c r="CH23" s="82">
        <f t="shared" si="10"/>
        <v>4.6042800000000002</v>
      </c>
      <c r="CI23" s="82">
        <f t="shared" si="10"/>
        <v>5.4649900000000002</v>
      </c>
      <c r="CJ23" s="82">
        <f t="shared" si="10"/>
        <v>6.70939</v>
      </c>
      <c r="CK23" s="82">
        <f t="shared" si="10"/>
        <v>8.236891</v>
      </c>
      <c r="CL23" s="82">
        <f t="shared" si="10"/>
        <v>9.3915904999999995</v>
      </c>
      <c r="CM23" s="82">
        <f t="shared" si="10"/>
        <v>11.52107</v>
      </c>
      <c r="CN23" s="82">
        <f t="shared" si="10"/>
        <v>13.75062</v>
      </c>
    </row>
    <row r="24" spans="1:92" s="7" customFormat="1" ht="14.5" x14ac:dyDescent="0.7">
      <c r="A24" s="126" t="s">
        <v>232</v>
      </c>
      <c r="B24" s="112" t="s">
        <v>231</v>
      </c>
      <c r="C24" s="112" t="s">
        <v>231</v>
      </c>
      <c r="D24" s="112" t="s">
        <v>231</v>
      </c>
      <c r="E24" s="112" t="s">
        <v>231</v>
      </c>
      <c r="F24" s="112" t="s">
        <v>231</v>
      </c>
      <c r="G24" s="112" t="s">
        <v>231</v>
      </c>
      <c r="H24" s="112" t="s">
        <v>231</v>
      </c>
      <c r="I24" s="112" t="s">
        <v>231</v>
      </c>
      <c r="J24" s="112" t="s">
        <v>231</v>
      </c>
      <c r="K24" s="112" t="s">
        <v>231</v>
      </c>
      <c r="L24" s="112" t="s">
        <v>231</v>
      </c>
      <c r="M24" s="112" t="s">
        <v>231</v>
      </c>
      <c r="N24" s="112" t="s">
        <v>231</v>
      </c>
      <c r="O24" s="112" t="s">
        <v>231</v>
      </c>
      <c r="P24" s="112" t="s">
        <v>231</v>
      </c>
      <c r="Q24" s="112" t="s">
        <v>231</v>
      </c>
      <c r="R24" s="112" t="s">
        <v>231</v>
      </c>
      <c r="S24" s="112" t="s">
        <v>231</v>
      </c>
      <c r="T24" s="112" t="s">
        <v>231</v>
      </c>
      <c r="U24" s="112" t="s">
        <v>231</v>
      </c>
      <c r="V24" s="112" t="s">
        <v>231</v>
      </c>
      <c r="W24" s="112" t="s">
        <v>231</v>
      </c>
      <c r="X24" s="112" t="s">
        <v>231</v>
      </c>
      <c r="Y24" s="112" t="s">
        <v>231</v>
      </c>
      <c r="Z24" s="112" t="s">
        <v>231</v>
      </c>
      <c r="AA24" s="112" t="s">
        <v>231</v>
      </c>
      <c r="AB24" s="112" t="s">
        <v>231</v>
      </c>
      <c r="AC24" s="112" t="s">
        <v>231</v>
      </c>
      <c r="AD24" s="112" t="s">
        <v>231</v>
      </c>
      <c r="AE24" s="112" t="s">
        <v>231</v>
      </c>
      <c r="AF24" s="112" t="s">
        <v>231</v>
      </c>
      <c r="AG24" s="112" t="s">
        <v>231</v>
      </c>
      <c r="AH24" s="112" t="s">
        <v>231</v>
      </c>
      <c r="AI24" s="112" t="s">
        <v>231</v>
      </c>
      <c r="AJ24" s="112" t="s">
        <v>231</v>
      </c>
      <c r="AK24" s="112" t="s">
        <v>231</v>
      </c>
      <c r="AL24" s="112" t="s">
        <v>231</v>
      </c>
      <c r="AM24" s="112" t="s">
        <v>231</v>
      </c>
      <c r="AN24" s="112" t="s">
        <v>231</v>
      </c>
      <c r="AO24" s="112" t="s">
        <v>231</v>
      </c>
      <c r="AP24" s="112" t="s">
        <v>231</v>
      </c>
      <c r="AQ24" s="112" t="s">
        <v>231</v>
      </c>
      <c r="AR24" s="112" t="s">
        <v>231</v>
      </c>
      <c r="AS24" s="112" t="s">
        <v>231</v>
      </c>
      <c r="AT24" s="112" t="s">
        <v>231</v>
      </c>
      <c r="AU24" s="112" t="s">
        <v>231</v>
      </c>
      <c r="AV24" s="112" t="s">
        <v>231</v>
      </c>
      <c r="AW24" s="112" t="s">
        <v>231</v>
      </c>
      <c r="AX24" s="112" t="s">
        <v>231</v>
      </c>
      <c r="AY24" s="112" t="s">
        <v>231</v>
      </c>
      <c r="AZ24" s="112" t="s">
        <v>231</v>
      </c>
      <c r="BA24" s="112" t="s">
        <v>231</v>
      </c>
      <c r="BB24" s="112" t="s">
        <v>231</v>
      </c>
      <c r="BC24" s="112" t="s">
        <v>231</v>
      </c>
      <c r="BD24" s="112" t="s">
        <v>231</v>
      </c>
      <c r="BE24" s="112" t="s">
        <v>231</v>
      </c>
      <c r="BF24" s="112" t="s">
        <v>231</v>
      </c>
      <c r="BG24" s="112" t="s">
        <v>231</v>
      </c>
      <c r="BH24" s="112" t="s">
        <v>231</v>
      </c>
      <c r="BI24" s="112" t="s">
        <v>231</v>
      </c>
      <c r="BJ24" s="82">
        <f t="shared" si="10"/>
        <v>7.1081164999999995</v>
      </c>
      <c r="BK24" s="82">
        <f t="shared" si="10"/>
        <v>3.4375513</v>
      </c>
      <c r="BL24" s="82">
        <f t="shared" si="10"/>
        <v>4.2058646</v>
      </c>
      <c r="BM24" s="82">
        <f t="shared" si="10"/>
        <v>4.3140236999999999</v>
      </c>
      <c r="BN24" s="82">
        <f t="shared" si="10"/>
        <v>4.3870285000000004</v>
      </c>
      <c r="BO24" s="82">
        <f t="shared" si="10"/>
        <v>4.2088719000000001</v>
      </c>
      <c r="BP24" s="82">
        <f t="shared" si="10"/>
        <v>4.1933169000000001</v>
      </c>
      <c r="BQ24" s="82">
        <f t="shared" si="10"/>
        <v>4.0825652999999997</v>
      </c>
      <c r="BR24" s="82">
        <f t="shared" si="10"/>
        <v>3.9452664999999998</v>
      </c>
      <c r="BS24" s="82">
        <f t="shared" si="10"/>
        <v>4.1032016000000002</v>
      </c>
      <c r="BT24" s="82">
        <f t="shared" si="10"/>
        <v>4.4161681999999995</v>
      </c>
      <c r="BU24" s="82">
        <f t="shared" si="10"/>
        <v>3.8183376999999998</v>
      </c>
      <c r="BV24" s="82">
        <f t="shared" si="10"/>
        <v>4.1697769999999998</v>
      </c>
      <c r="BW24" s="82">
        <f t="shared" si="10"/>
        <v>4.1180306999999994</v>
      </c>
      <c r="BX24" s="82">
        <f t="shared" si="10"/>
        <v>4.1927984</v>
      </c>
      <c r="BY24" s="82">
        <f t="shared" si="10"/>
        <v>4.3337266999999997</v>
      </c>
      <c r="BZ24" s="82">
        <f t="shared" si="10"/>
        <v>4.3433707999999998</v>
      </c>
      <c r="CA24" s="82">
        <f t="shared" si="10"/>
        <v>4.3543629999999993</v>
      </c>
      <c r="CB24" s="82">
        <f t="shared" si="10"/>
        <v>4.3158902999999995</v>
      </c>
      <c r="CC24" s="82">
        <f t="shared" si="10"/>
        <v>4.1975686000000003</v>
      </c>
      <c r="CD24" s="82">
        <f t="shared" si="10"/>
        <v>4.4109831999999995</v>
      </c>
      <c r="CE24" s="82">
        <f t="shared" si="10"/>
        <v>4.4500780999999998</v>
      </c>
      <c r="CF24" s="82">
        <f t="shared" si="10"/>
        <v>4.5312751999999996</v>
      </c>
      <c r="CG24" s="82">
        <f t="shared" si="10"/>
        <v>4.7219794999999998</v>
      </c>
      <c r="CH24" s="82">
        <f t="shared" si="10"/>
        <v>5.0359831000000002</v>
      </c>
      <c r="CI24" s="82">
        <f t="shared" si="10"/>
        <v>4.9509490999999999</v>
      </c>
      <c r="CJ24" s="82">
        <f>CJ55*CJ$75*CJ$66</f>
        <v>4.8549229</v>
      </c>
      <c r="CK24" s="82">
        <f t="shared" si="10"/>
        <v>4.8464194999999997</v>
      </c>
      <c r="CL24" s="82">
        <f t="shared" si="10"/>
        <v>4.7591041000000001</v>
      </c>
      <c r="CM24" s="82">
        <f t="shared" si="10"/>
        <v>4.4626257999999996</v>
      </c>
      <c r="CN24" s="82">
        <f t="shared" si="10"/>
        <v>4.2118791999999994</v>
      </c>
    </row>
    <row r="25" spans="1:92" s="7" customFormat="1" ht="14.5" x14ac:dyDescent="0.7">
      <c r="A25" s="126" t="s">
        <v>233</v>
      </c>
      <c r="B25" s="112" t="s">
        <v>231</v>
      </c>
      <c r="C25" s="112" t="s">
        <v>231</v>
      </c>
      <c r="D25" s="112" t="s">
        <v>231</v>
      </c>
      <c r="E25" s="112" t="s">
        <v>231</v>
      </c>
      <c r="F25" s="112" t="s">
        <v>231</v>
      </c>
      <c r="G25" s="112" t="s">
        <v>231</v>
      </c>
      <c r="H25" s="112" t="s">
        <v>231</v>
      </c>
      <c r="I25" s="112" t="s">
        <v>231</v>
      </c>
      <c r="J25" s="112" t="s">
        <v>231</v>
      </c>
      <c r="K25" s="112" t="s">
        <v>231</v>
      </c>
      <c r="L25" s="112" t="s">
        <v>231</v>
      </c>
      <c r="M25" s="112" t="s">
        <v>231</v>
      </c>
      <c r="N25" s="112" t="s">
        <v>231</v>
      </c>
      <c r="O25" s="112" t="s">
        <v>231</v>
      </c>
      <c r="P25" s="112" t="s">
        <v>231</v>
      </c>
      <c r="Q25" s="112" t="s">
        <v>231</v>
      </c>
      <c r="R25" s="112" t="s">
        <v>231</v>
      </c>
      <c r="S25" s="112" t="s">
        <v>231</v>
      </c>
      <c r="T25" s="112" t="s">
        <v>231</v>
      </c>
      <c r="U25" s="112" t="s">
        <v>231</v>
      </c>
      <c r="V25" s="112" t="s">
        <v>231</v>
      </c>
      <c r="W25" s="112" t="s">
        <v>231</v>
      </c>
      <c r="X25" s="112" t="s">
        <v>231</v>
      </c>
      <c r="Y25" s="112" t="s">
        <v>231</v>
      </c>
      <c r="Z25" s="112" t="s">
        <v>231</v>
      </c>
      <c r="AA25" s="112" t="s">
        <v>231</v>
      </c>
      <c r="AB25" s="112" t="s">
        <v>231</v>
      </c>
      <c r="AC25" s="112" t="s">
        <v>231</v>
      </c>
      <c r="AD25" s="112" t="s">
        <v>231</v>
      </c>
      <c r="AE25" s="112" t="s">
        <v>231</v>
      </c>
      <c r="AF25" s="112" t="s">
        <v>231</v>
      </c>
      <c r="AG25" s="112" t="s">
        <v>231</v>
      </c>
      <c r="AH25" s="112" t="s">
        <v>231</v>
      </c>
      <c r="AI25" s="112" t="s">
        <v>231</v>
      </c>
      <c r="AJ25" s="112" t="s">
        <v>231</v>
      </c>
      <c r="AK25" s="112" t="s">
        <v>231</v>
      </c>
      <c r="AL25" s="112" t="s">
        <v>231</v>
      </c>
      <c r="AM25" s="112" t="s">
        <v>231</v>
      </c>
      <c r="AN25" s="112" t="s">
        <v>231</v>
      </c>
      <c r="AO25" s="112" t="s">
        <v>231</v>
      </c>
      <c r="AP25" s="112" t="s">
        <v>231</v>
      </c>
      <c r="AQ25" s="112" t="s">
        <v>231</v>
      </c>
      <c r="AR25" s="112" t="s">
        <v>231</v>
      </c>
      <c r="AS25" s="112" t="s">
        <v>231</v>
      </c>
      <c r="AT25" s="112" t="s">
        <v>231</v>
      </c>
      <c r="AU25" s="112" t="s">
        <v>231</v>
      </c>
      <c r="AV25" s="112" t="s">
        <v>231</v>
      </c>
      <c r="AW25" s="112" t="s">
        <v>231</v>
      </c>
      <c r="AX25" s="112" t="s">
        <v>231</v>
      </c>
      <c r="AY25" s="112" t="s">
        <v>231</v>
      </c>
      <c r="AZ25" s="112" t="s">
        <v>231</v>
      </c>
      <c r="BA25" s="112" t="s">
        <v>231</v>
      </c>
      <c r="BB25" s="112" t="s">
        <v>231</v>
      </c>
      <c r="BC25" s="112" t="s">
        <v>231</v>
      </c>
      <c r="BD25" s="112" t="s">
        <v>231</v>
      </c>
      <c r="BE25" s="112" t="s">
        <v>231</v>
      </c>
      <c r="BF25" s="112" t="s">
        <v>231</v>
      </c>
      <c r="BG25" s="112" t="s">
        <v>231</v>
      </c>
      <c r="BH25" s="112" t="s">
        <v>231</v>
      </c>
      <c r="BI25" s="112" t="s">
        <v>231</v>
      </c>
      <c r="BJ25" s="82">
        <f t="shared" si="10"/>
        <v>1.1329225000000001</v>
      </c>
      <c r="BK25" s="82">
        <f t="shared" si="10"/>
        <v>1.1644473</v>
      </c>
      <c r="BL25" s="82">
        <f t="shared" si="10"/>
        <v>1.2243859000000001</v>
      </c>
      <c r="BM25" s="82">
        <f t="shared" si="10"/>
        <v>1.335656</v>
      </c>
      <c r="BN25" s="82">
        <f t="shared" si="10"/>
        <v>1.4179938000000001</v>
      </c>
      <c r="BO25" s="82">
        <f t="shared" si="10"/>
        <v>1.5710549999999999</v>
      </c>
      <c r="BP25" s="82">
        <f t="shared" si="10"/>
        <v>1.4576072</v>
      </c>
      <c r="BQ25" s="82">
        <f t="shared" si="10"/>
        <v>1.807491</v>
      </c>
      <c r="BR25" s="82">
        <f t="shared" si="10"/>
        <v>2.0209055999999999</v>
      </c>
      <c r="BS25" s="82">
        <f t="shared" si="10"/>
        <v>1.9977805</v>
      </c>
      <c r="BT25" s="82">
        <f t="shared" si="10"/>
        <v>2.1060433000000001</v>
      </c>
      <c r="BU25" s="82">
        <f t="shared" si="10"/>
        <v>2.1712706000000002</v>
      </c>
      <c r="BV25" s="82">
        <f t="shared" si="10"/>
        <v>2.5512273999999997</v>
      </c>
      <c r="BW25" s="82">
        <f t="shared" si="10"/>
        <v>3.0656830999999998</v>
      </c>
      <c r="BX25" s="82">
        <f t="shared" si="10"/>
        <v>3.9600955999999998</v>
      </c>
      <c r="BY25" s="82">
        <f t="shared" si="10"/>
        <v>4.5582371999999998</v>
      </c>
      <c r="BZ25" s="82">
        <f t="shared" si="10"/>
        <v>5.0266501000000003</v>
      </c>
      <c r="CA25" s="82">
        <f t="shared" si="10"/>
        <v>5.2487754999999998</v>
      </c>
      <c r="CB25" s="82">
        <f t="shared" si="10"/>
        <v>5.8572870999999997</v>
      </c>
      <c r="CC25" s="82">
        <f t="shared" si="10"/>
        <v>6.3189595000000001</v>
      </c>
      <c r="CD25" s="82">
        <f t="shared" si="10"/>
        <v>7.2233271999999999</v>
      </c>
      <c r="CE25" s="82">
        <f t="shared" si="10"/>
        <v>7.5300718</v>
      </c>
      <c r="CF25" s="82">
        <f t="shared" si="10"/>
        <v>8.149679299999999</v>
      </c>
      <c r="CG25" s="82">
        <f t="shared" si="10"/>
        <v>8.3273174000000001</v>
      </c>
      <c r="CH25" s="82">
        <f t="shared" si="10"/>
        <v>8.766694300000001</v>
      </c>
      <c r="CI25" s="82">
        <f t="shared" si="10"/>
        <v>9.4884462999999997</v>
      </c>
      <c r="CJ25" s="82">
        <f t="shared" si="10"/>
        <v>9.5293040999999992</v>
      </c>
      <c r="CK25" s="82">
        <f t="shared" si="10"/>
        <v>9.8397819000000002</v>
      </c>
      <c r="CL25" s="82">
        <f t="shared" si="10"/>
        <v>10.3722814</v>
      </c>
      <c r="CM25" s="82">
        <f t="shared" si="10"/>
        <v>11.0469536</v>
      </c>
      <c r="CN25" s="82">
        <f t="shared" si="10"/>
        <v>11.4544946</v>
      </c>
    </row>
    <row r="26" spans="1:92" s="7" customFormat="1" ht="14.5" x14ac:dyDescent="0.7">
      <c r="A26" s="126" t="s">
        <v>234</v>
      </c>
      <c r="B26" s="112" t="s">
        <v>231</v>
      </c>
      <c r="C26" s="112" t="s">
        <v>231</v>
      </c>
      <c r="D26" s="112" t="s">
        <v>231</v>
      </c>
      <c r="E26" s="112" t="s">
        <v>231</v>
      </c>
      <c r="F26" s="112" t="s">
        <v>231</v>
      </c>
      <c r="G26" s="112" t="s">
        <v>231</v>
      </c>
      <c r="H26" s="112" t="s">
        <v>231</v>
      </c>
      <c r="I26" s="112" t="s">
        <v>231</v>
      </c>
      <c r="J26" s="112" t="s">
        <v>231</v>
      </c>
      <c r="K26" s="112" t="s">
        <v>231</v>
      </c>
      <c r="L26" s="112" t="s">
        <v>231</v>
      </c>
      <c r="M26" s="112" t="s">
        <v>231</v>
      </c>
      <c r="N26" s="112" t="s">
        <v>231</v>
      </c>
      <c r="O26" s="112" t="s">
        <v>231</v>
      </c>
      <c r="P26" s="112" t="s">
        <v>231</v>
      </c>
      <c r="Q26" s="112" t="s">
        <v>231</v>
      </c>
      <c r="R26" s="112" t="s">
        <v>231</v>
      </c>
      <c r="S26" s="112" t="s">
        <v>231</v>
      </c>
      <c r="T26" s="112" t="s">
        <v>231</v>
      </c>
      <c r="U26" s="112" t="s">
        <v>231</v>
      </c>
      <c r="V26" s="112" t="s">
        <v>231</v>
      </c>
      <c r="W26" s="112" t="s">
        <v>231</v>
      </c>
      <c r="X26" s="112" t="s">
        <v>231</v>
      </c>
      <c r="Y26" s="112" t="s">
        <v>231</v>
      </c>
      <c r="Z26" s="112" t="s">
        <v>231</v>
      </c>
      <c r="AA26" s="112" t="s">
        <v>231</v>
      </c>
      <c r="AB26" s="112" t="s">
        <v>231</v>
      </c>
      <c r="AC26" s="112" t="s">
        <v>231</v>
      </c>
      <c r="AD26" s="112" t="s">
        <v>231</v>
      </c>
      <c r="AE26" s="112" t="s">
        <v>231</v>
      </c>
      <c r="AF26" s="112" t="s">
        <v>231</v>
      </c>
      <c r="AG26" s="112" t="s">
        <v>231</v>
      </c>
      <c r="AH26" s="112" t="s">
        <v>231</v>
      </c>
      <c r="AI26" s="112" t="s">
        <v>231</v>
      </c>
      <c r="AJ26" s="112" t="s">
        <v>231</v>
      </c>
      <c r="AK26" s="112" t="s">
        <v>231</v>
      </c>
      <c r="AL26" s="112" t="s">
        <v>231</v>
      </c>
      <c r="AM26" s="112" t="s">
        <v>231</v>
      </c>
      <c r="AN26" s="112" t="s">
        <v>231</v>
      </c>
      <c r="AO26" s="112" t="s">
        <v>231</v>
      </c>
      <c r="AP26" s="112" t="s">
        <v>231</v>
      </c>
      <c r="AQ26" s="112" t="s">
        <v>231</v>
      </c>
      <c r="AR26" s="112" t="s">
        <v>231</v>
      </c>
      <c r="AS26" s="112" t="s">
        <v>231</v>
      </c>
      <c r="AT26" s="112" t="s">
        <v>231</v>
      </c>
      <c r="AU26" s="112" t="s">
        <v>231</v>
      </c>
      <c r="AV26" s="112" t="s">
        <v>231</v>
      </c>
      <c r="AW26" s="112" t="s">
        <v>231</v>
      </c>
      <c r="AX26" s="112" t="s">
        <v>231</v>
      </c>
      <c r="AY26" s="112" t="s">
        <v>231</v>
      </c>
      <c r="AZ26" s="112" t="s">
        <v>231</v>
      </c>
      <c r="BA26" s="112" t="s">
        <v>231</v>
      </c>
      <c r="BB26" s="112" t="s">
        <v>231</v>
      </c>
      <c r="BC26" s="112" t="s">
        <v>231</v>
      </c>
      <c r="BD26" s="112" t="s">
        <v>231</v>
      </c>
      <c r="BE26" s="112" t="s">
        <v>231</v>
      </c>
      <c r="BF26" s="112" t="s">
        <v>231</v>
      </c>
      <c r="BG26" s="112" t="s">
        <v>231</v>
      </c>
      <c r="BH26" s="112" t="s">
        <v>231</v>
      </c>
      <c r="BI26" s="112" t="s">
        <v>231</v>
      </c>
      <c r="BJ26" s="82">
        <f t="shared" si="10"/>
        <v>2.3102285999999999</v>
      </c>
      <c r="BK26" s="82">
        <f t="shared" si="10"/>
        <v>2.4583121999999999</v>
      </c>
      <c r="BL26" s="82">
        <f t="shared" si="10"/>
        <v>2.7771896999999997</v>
      </c>
      <c r="BM26" s="82">
        <f t="shared" si="10"/>
        <v>2.7820635999999999</v>
      </c>
      <c r="BN26" s="82">
        <f t="shared" si="10"/>
        <v>2.9696569000000004</v>
      </c>
      <c r="BO26" s="82">
        <f t="shared" si="10"/>
        <v>3.1621241000000002</v>
      </c>
      <c r="BP26" s="82">
        <f t="shared" si="10"/>
        <v>3.2998376999999999</v>
      </c>
      <c r="BQ26" s="82">
        <f t="shared" si="10"/>
        <v>3.3986638</v>
      </c>
      <c r="BR26" s="82">
        <f t="shared" si="10"/>
        <v>3.3599836999999999</v>
      </c>
      <c r="BS26" s="82">
        <f t="shared" si="10"/>
        <v>3.6293963000000002</v>
      </c>
      <c r="BT26" s="82">
        <f t="shared" si="10"/>
        <v>3.5472658999999997</v>
      </c>
      <c r="BU26" s="82">
        <f t="shared" si="10"/>
        <v>3.8813872999999997</v>
      </c>
      <c r="BV26" s="82">
        <f t="shared" si="10"/>
        <v>4.1659401000000003</v>
      </c>
      <c r="BW26" s="82">
        <f t="shared" si="10"/>
        <v>4.4718551</v>
      </c>
      <c r="BX26" s="82">
        <f t="shared" si="10"/>
        <v>4.9085358000000001</v>
      </c>
      <c r="BY26" s="82">
        <f t="shared" si="10"/>
        <v>5.7630238</v>
      </c>
      <c r="BZ26" s="82">
        <f t="shared" si="10"/>
        <v>6.1583281999999997</v>
      </c>
      <c r="CA26" s="82">
        <f t="shared" si="10"/>
        <v>6.8871317999999997</v>
      </c>
      <c r="CB26" s="82">
        <f t="shared" si="10"/>
        <v>6.8810134999999999</v>
      </c>
      <c r="CC26" s="82">
        <f t="shared" si="10"/>
        <v>7.6505711999999999</v>
      </c>
      <c r="CD26" s="82">
        <f t="shared" si="10"/>
        <v>8.9891307999999999</v>
      </c>
      <c r="CE26" s="82">
        <f t="shared" si="10"/>
        <v>9.5029643000000004</v>
      </c>
      <c r="CF26" s="82">
        <f t="shared" si="10"/>
        <v>10.2492932</v>
      </c>
      <c r="CG26" s="82">
        <f t="shared" si="10"/>
        <v>11.5136036</v>
      </c>
      <c r="CH26" s="82">
        <f t="shared" si="10"/>
        <v>12.5381596</v>
      </c>
      <c r="CI26" s="82">
        <f t="shared" si="10"/>
        <v>13.056037399999999</v>
      </c>
      <c r="CJ26" s="82">
        <f t="shared" si="10"/>
        <v>15.578851</v>
      </c>
      <c r="CK26" s="82">
        <f t="shared" si="10"/>
        <v>16.622798899999999</v>
      </c>
      <c r="CL26" s="82">
        <f t="shared" si="10"/>
        <v>17.954306899999999</v>
      </c>
      <c r="CM26" s="82">
        <f>CM57*CM$75*CM$66</f>
        <v>18.6717035</v>
      </c>
      <c r="CN26" s="82">
        <f t="shared" si="10"/>
        <v>19.5756564</v>
      </c>
    </row>
    <row r="27" spans="1:92" s="7" customFormat="1" ht="14.5" x14ac:dyDescent="0.7">
      <c r="A27" s="126" t="s">
        <v>235</v>
      </c>
      <c r="B27" s="112" t="s">
        <v>231</v>
      </c>
      <c r="C27" s="112" t="s">
        <v>231</v>
      </c>
      <c r="D27" s="112" t="s">
        <v>231</v>
      </c>
      <c r="E27" s="112" t="s">
        <v>231</v>
      </c>
      <c r="F27" s="112" t="s">
        <v>231</v>
      </c>
      <c r="G27" s="112" t="s">
        <v>231</v>
      </c>
      <c r="H27" s="112" t="s">
        <v>231</v>
      </c>
      <c r="I27" s="112" t="s">
        <v>231</v>
      </c>
      <c r="J27" s="112" t="s">
        <v>231</v>
      </c>
      <c r="K27" s="112" t="s">
        <v>231</v>
      </c>
      <c r="L27" s="112" t="s">
        <v>231</v>
      </c>
      <c r="M27" s="112" t="s">
        <v>231</v>
      </c>
      <c r="N27" s="112" t="s">
        <v>231</v>
      </c>
      <c r="O27" s="112" t="s">
        <v>231</v>
      </c>
      <c r="P27" s="112" t="s">
        <v>231</v>
      </c>
      <c r="Q27" s="112" t="s">
        <v>231</v>
      </c>
      <c r="R27" s="112" t="s">
        <v>231</v>
      </c>
      <c r="S27" s="112" t="s">
        <v>231</v>
      </c>
      <c r="T27" s="112" t="s">
        <v>231</v>
      </c>
      <c r="U27" s="112" t="s">
        <v>231</v>
      </c>
      <c r="V27" s="112" t="s">
        <v>231</v>
      </c>
      <c r="W27" s="112" t="s">
        <v>231</v>
      </c>
      <c r="X27" s="112" t="s">
        <v>231</v>
      </c>
      <c r="Y27" s="112" t="s">
        <v>231</v>
      </c>
      <c r="Z27" s="112" t="s">
        <v>231</v>
      </c>
      <c r="AA27" s="112" t="s">
        <v>231</v>
      </c>
      <c r="AB27" s="112" t="s">
        <v>231</v>
      </c>
      <c r="AC27" s="112" t="s">
        <v>231</v>
      </c>
      <c r="AD27" s="112" t="s">
        <v>231</v>
      </c>
      <c r="AE27" s="112" t="s">
        <v>231</v>
      </c>
      <c r="AF27" s="112" t="s">
        <v>231</v>
      </c>
      <c r="AG27" s="112" t="s">
        <v>231</v>
      </c>
      <c r="AH27" s="112" t="s">
        <v>231</v>
      </c>
      <c r="AI27" s="112" t="s">
        <v>231</v>
      </c>
      <c r="AJ27" s="112" t="s">
        <v>231</v>
      </c>
      <c r="AK27" s="112" t="s">
        <v>231</v>
      </c>
      <c r="AL27" s="112" t="s">
        <v>231</v>
      </c>
      <c r="AM27" s="112" t="s">
        <v>231</v>
      </c>
      <c r="AN27" s="112" t="s">
        <v>231</v>
      </c>
      <c r="AO27" s="112" t="s">
        <v>231</v>
      </c>
      <c r="AP27" s="112" t="s">
        <v>231</v>
      </c>
      <c r="AQ27" s="112" t="s">
        <v>231</v>
      </c>
      <c r="AR27" s="112" t="s">
        <v>231</v>
      </c>
      <c r="AS27" s="112" t="s">
        <v>231</v>
      </c>
      <c r="AT27" s="112" t="s">
        <v>231</v>
      </c>
      <c r="AU27" s="112" t="s">
        <v>231</v>
      </c>
      <c r="AV27" s="112" t="s">
        <v>231</v>
      </c>
      <c r="AW27" s="112" t="s">
        <v>231</v>
      </c>
      <c r="AX27" s="112" t="s">
        <v>231</v>
      </c>
      <c r="AY27" s="112" t="s">
        <v>231</v>
      </c>
      <c r="AZ27" s="112" t="s">
        <v>231</v>
      </c>
      <c r="BA27" s="112" t="s">
        <v>231</v>
      </c>
      <c r="BB27" s="112" t="s">
        <v>231</v>
      </c>
      <c r="BC27" s="112" t="s">
        <v>231</v>
      </c>
      <c r="BD27" s="112" t="s">
        <v>231</v>
      </c>
      <c r="BE27" s="112" t="s">
        <v>231</v>
      </c>
      <c r="BF27" s="112" t="s">
        <v>231</v>
      </c>
      <c r="BG27" s="112" t="s">
        <v>231</v>
      </c>
      <c r="BH27" s="112" t="s">
        <v>231</v>
      </c>
      <c r="BI27" s="112" t="s">
        <v>231</v>
      </c>
      <c r="BJ27" s="82">
        <f t="shared" si="10"/>
        <v>10.551267599999999</v>
      </c>
      <c r="BK27" s="82">
        <f t="shared" si="10"/>
        <v>7.0603107999999999</v>
      </c>
      <c r="BL27" s="82">
        <f t="shared" si="10"/>
        <v>8.2074402000000006</v>
      </c>
      <c r="BM27" s="82">
        <f t="shared" si="10"/>
        <v>8.4317433000000008</v>
      </c>
      <c r="BN27" s="82">
        <f t="shared" si="10"/>
        <v>8.8102482999999996</v>
      </c>
      <c r="BO27" s="82">
        <f t="shared" si="10"/>
        <v>9.2424698999999997</v>
      </c>
      <c r="BP27" s="82">
        <f t="shared" si="10"/>
        <v>9.0977046999999995</v>
      </c>
      <c r="BQ27" s="82">
        <f t="shared" si="10"/>
        <v>9.5589622999999992</v>
      </c>
      <c r="BR27" s="82">
        <f t="shared" si="10"/>
        <v>9.5713025999999992</v>
      </c>
      <c r="BS27" s="82">
        <f t="shared" si="10"/>
        <v>9.9796732000000006</v>
      </c>
      <c r="BT27" s="82">
        <f t="shared" si="10"/>
        <v>10.320535100000001</v>
      </c>
      <c r="BU27" s="82">
        <f t="shared" si="10"/>
        <v>10.1238162</v>
      </c>
      <c r="BV27" s="82">
        <f t="shared" si="10"/>
        <v>11.138416999999999</v>
      </c>
      <c r="BW27" s="82">
        <f t="shared" si="10"/>
        <v>11.905693299999999</v>
      </c>
      <c r="BX27" s="82">
        <f t="shared" si="10"/>
        <v>13.3101024</v>
      </c>
      <c r="BY27" s="82">
        <f t="shared" si="10"/>
        <v>15.194227699999999</v>
      </c>
      <c r="BZ27" s="82">
        <f t="shared" si="10"/>
        <v>16.254249099999999</v>
      </c>
      <c r="CA27" s="82">
        <f t="shared" si="10"/>
        <v>17.4961603</v>
      </c>
      <c r="CB27" s="82">
        <f t="shared" si="10"/>
        <v>18.578580900000002</v>
      </c>
      <c r="CC27" s="82">
        <f t="shared" si="10"/>
        <v>20.313689299999997</v>
      </c>
      <c r="CD27" s="82">
        <f t="shared" si="10"/>
        <v>23.1952012</v>
      </c>
      <c r="CE27" s="82">
        <f t="shared" si="10"/>
        <v>24.334864199999998</v>
      </c>
      <c r="CF27" s="82">
        <f t="shared" si="10"/>
        <v>26.0412477</v>
      </c>
      <c r="CG27" s="82">
        <f t="shared" si="10"/>
        <v>28.399800500000001</v>
      </c>
      <c r="CH27" s="82">
        <f t="shared" si="10"/>
        <v>30.945117</v>
      </c>
      <c r="CI27" s="82">
        <f t="shared" si="10"/>
        <v>32.960422800000003</v>
      </c>
      <c r="CJ27" s="82">
        <f t="shared" si="10"/>
        <v>36.672467999999995</v>
      </c>
      <c r="CK27" s="82">
        <f t="shared" si="10"/>
        <v>39.545891299999994</v>
      </c>
      <c r="CL27" s="82">
        <f t="shared" si="10"/>
        <v>42.477282899999999</v>
      </c>
      <c r="CM27" s="82">
        <f t="shared" si="10"/>
        <v>45.702352899999994</v>
      </c>
      <c r="CN27" s="82">
        <f t="shared" si="10"/>
        <v>48.9926502</v>
      </c>
    </row>
    <row r="28" spans="1:92" s="7" customFormat="1" ht="14.5" x14ac:dyDescent="0.7">
      <c r="A28" s="7" t="s">
        <v>212</v>
      </c>
    </row>
    <row r="29" spans="1:92" s="7" customFormat="1" ht="14.5" x14ac:dyDescent="0.7"/>
    <row r="30" spans="1:92" s="7" customFormat="1" ht="14.5" x14ac:dyDescent="0.7"/>
    <row r="31" spans="1:92" s="7" customFormat="1" ht="14.5" x14ac:dyDescent="0.7">
      <c r="A31" s="9" t="s">
        <v>236</v>
      </c>
    </row>
    <row r="32" spans="1:92" s="7" customFormat="1" ht="14.5" x14ac:dyDescent="0.7">
      <c r="A32" s="36" t="s">
        <v>195</v>
      </c>
      <c r="B32" s="36">
        <v>1930</v>
      </c>
      <c r="C32" s="36">
        <v>1931</v>
      </c>
      <c r="D32" s="36">
        <v>1932</v>
      </c>
      <c r="E32" s="36">
        <v>1933</v>
      </c>
      <c r="F32" s="36">
        <v>1934</v>
      </c>
      <c r="G32" s="36">
        <v>1935</v>
      </c>
      <c r="H32" s="36">
        <v>1936</v>
      </c>
      <c r="I32" s="36">
        <v>1937</v>
      </c>
      <c r="J32" s="36">
        <v>1938</v>
      </c>
      <c r="K32" s="36">
        <v>1939</v>
      </c>
      <c r="L32" s="36">
        <v>1940</v>
      </c>
      <c r="M32" s="36">
        <v>1941</v>
      </c>
      <c r="N32" s="36">
        <v>1942</v>
      </c>
      <c r="O32" s="36">
        <v>1943</v>
      </c>
      <c r="P32" s="36">
        <v>1944</v>
      </c>
      <c r="Q32" s="36">
        <v>1945</v>
      </c>
      <c r="R32" s="36">
        <v>1946</v>
      </c>
      <c r="S32" s="36">
        <v>1947</v>
      </c>
      <c r="T32" s="36">
        <v>1948</v>
      </c>
      <c r="U32" s="36">
        <v>1949</v>
      </c>
      <c r="V32" s="36">
        <v>1950</v>
      </c>
      <c r="W32" s="36">
        <v>1951</v>
      </c>
      <c r="X32" s="36">
        <v>1952</v>
      </c>
      <c r="Y32" s="36">
        <v>1953</v>
      </c>
      <c r="Z32" s="36">
        <v>1954</v>
      </c>
      <c r="AA32" s="36">
        <v>1955</v>
      </c>
      <c r="AB32" s="36">
        <v>1956</v>
      </c>
      <c r="AC32" s="36">
        <v>1957</v>
      </c>
      <c r="AD32" s="36">
        <v>1958</v>
      </c>
      <c r="AE32" s="36">
        <v>1959</v>
      </c>
      <c r="AF32" s="36">
        <v>1960</v>
      </c>
      <c r="AG32" s="36">
        <v>1961</v>
      </c>
      <c r="AH32" s="36">
        <v>1962</v>
      </c>
      <c r="AI32" s="36">
        <v>1963</v>
      </c>
      <c r="AJ32" s="36">
        <v>1964</v>
      </c>
      <c r="AK32" s="36">
        <v>1965</v>
      </c>
      <c r="AL32" s="36">
        <v>1966</v>
      </c>
      <c r="AM32" s="36">
        <v>1967</v>
      </c>
      <c r="AN32" s="36">
        <v>1968</v>
      </c>
      <c r="AO32" s="36">
        <v>1969</v>
      </c>
      <c r="AP32" s="36">
        <v>1970</v>
      </c>
      <c r="AQ32" s="36">
        <v>1971</v>
      </c>
      <c r="AR32" s="36">
        <v>1972</v>
      </c>
      <c r="AS32" s="36">
        <v>1973</v>
      </c>
      <c r="AT32" s="36">
        <v>1974</v>
      </c>
      <c r="AU32" s="36">
        <v>1975</v>
      </c>
      <c r="AV32" s="36">
        <v>1976</v>
      </c>
      <c r="AW32" s="36">
        <v>1977</v>
      </c>
      <c r="AX32" s="36">
        <v>1978</v>
      </c>
      <c r="AY32" s="36">
        <v>1979</v>
      </c>
      <c r="AZ32" s="36">
        <v>1980</v>
      </c>
      <c r="BA32" s="36">
        <v>1981</v>
      </c>
      <c r="BB32" s="36">
        <v>1982</v>
      </c>
      <c r="BC32" s="36">
        <v>1983</v>
      </c>
      <c r="BD32" s="36">
        <v>1984</v>
      </c>
      <c r="BE32" s="36">
        <v>1985</v>
      </c>
      <c r="BF32" s="36">
        <v>1986</v>
      </c>
      <c r="BG32" s="36">
        <v>1987</v>
      </c>
      <c r="BH32" s="36">
        <v>1988</v>
      </c>
      <c r="BI32" s="36">
        <v>1989</v>
      </c>
      <c r="BJ32" s="36">
        <v>1990</v>
      </c>
      <c r="BK32" s="36">
        <v>1991</v>
      </c>
      <c r="BL32" s="36">
        <v>1992</v>
      </c>
      <c r="BM32" s="36">
        <v>1993</v>
      </c>
      <c r="BN32" s="36">
        <v>1994</v>
      </c>
      <c r="BO32" s="36">
        <v>1995</v>
      </c>
      <c r="BP32" s="36">
        <v>1996</v>
      </c>
      <c r="BQ32" s="36">
        <v>1997</v>
      </c>
      <c r="BR32" s="36">
        <v>1998</v>
      </c>
      <c r="BS32" s="36">
        <v>1999</v>
      </c>
      <c r="BT32" s="36">
        <v>2000</v>
      </c>
      <c r="BU32" s="36">
        <v>2001</v>
      </c>
      <c r="BV32" s="36">
        <v>2002</v>
      </c>
      <c r="BW32" s="36">
        <v>2003</v>
      </c>
      <c r="BX32" s="36">
        <v>2004</v>
      </c>
      <c r="BY32" s="36">
        <v>2005</v>
      </c>
      <c r="BZ32" s="36">
        <v>2006</v>
      </c>
      <c r="CA32" s="36">
        <v>2007</v>
      </c>
      <c r="CB32" s="36">
        <v>2008</v>
      </c>
      <c r="CC32" s="36">
        <v>2009</v>
      </c>
      <c r="CD32" s="36">
        <v>2010</v>
      </c>
      <c r="CE32" s="36">
        <v>2011</v>
      </c>
      <c r="CF32" s="36">
        <v>2012</v>
      </c>
      <c r="CG32" s="36">
        <v>2013</v>
      </c>
      <c r="CH32" s="36">
        <v>2014</v>
      </c>
      <c r="CI32" s="36">
        <v>2015</v>
      </c>
      <c r="CJ32" s="36">
        <v>2016</v>
      </c>
      <c r="CK32" s="36">
        <v>2017</v>
      </c>
      <c r="CL32" s="36">
        <v>2018</v>
      </c>
      <c r="CM32" s="36">
        <v>2019</v>
      </c>
      <c r="CN32" s="36">
        <v>2020</v>
      </c>
    </row>
    <row r="33" spans="1:92" s="7" customFormat="1" ht="14.5" x14ac:dyDescent="0.7">
      <c r="A33" s="11" t="s">
        <v>237</v>
      </c>
      <c r="B33" s="56">
        <v>227.7727042857143</v>
      </c>
      <c r="C33" s="56">
        <v>229.64790857142859</v>
      </c>
      <c r="D33" s="56">
        <v>231.52311285714288</v>
      </c>
      <c r="E33" s="56">
        <v>233.39831714285717</v>
      </c>
      <c r="F33" s="56">
        <v>235.27352142857143</v>
      </c>
      <c r="G33" s="56">
        <v>237.14872428571431</v>
      </c>
      <c r="H33" s="56">
        <v>239.0239285714286</v>
      </c>
      <c r="I33" s="56">
        <v>240.89913285714286</v>
      </c>
      <c r="J33" s="56">
        <v>242.77433714285715</v>
      </c>
      <c r="K33" s="56">
        <v>244.64954142857147</v>
      </c>
      <c r="L33" s="56">
        <v>246.52474571428573</v>
      </c>
      <c r="M33" s="56">
        <v>248.39994857142858</v>
      </c>
      <c r="N33" s="56">
        <v>250.2751528571429</v>
      </c>
      <c r="O33" s="56">
        <v>252.15035714285713</v>
      </c>
      <c r="P33" s="56">
        <v>254.02556142857145</v>
      </c>
      <c r="Q33" s="56">
        <v>255.90076571428574</v>
      </c>
      <c r="R33" s="56">
        <v>257.77596999999997</v>
      </c>
      <c r="S33" s="56">
        <v>259.65117285714285</v>
      </c>
      <c r="T33" s="56">
        <v>261.52637714285714</v>
      </c>
      <c r="U33" s="56">
        <v>263.40158142857143</v>
      </c>
      <c r="V33" s="56">
        <v>265.27678571428572</v>
      </c>
      <c r="W33" s="56">
        <v>267.56023571428574</v>
      </c>
      <c r="X33" s="56">
        <v>269.32324428571434</v>
      </c>
      <c r="Y33" s="56">
        <v>270.73146000000003</v>
      </c>
      <c r="Z33" s="56">
        <v>271.91862714285719</v>
      </c>
      <c r="AA33" s="56">
        <v>272.99408714285715</v>
      </c>
      <c r="AB33" s="56">
        <v>274.03886142857147</v>
      </c>
      <c r="AC33" s="56">
        <v>275.11277714285717</v>
      </c>
      <c r="AD33" s="56">
        <v>276.25154142857144</v>
      </c>
      <c r="AE33" s="56">
        <v>277.48210428571429</v>
      </c>
      <c r="AF33" s="56">
        <v>278.83565428571427</v>
      </c>
      <c r="AG33" s="12">
        <v>280.37249299999996</v>
      </c>
      <c r="AH33" s="12">
        <v>282.19410699999997</v>
      </c>
      <c r="AI33" s="12">
        <v>284.035865</v>
      </c>
      <c r="AJ33" s="12">
        <v>285.85217299999999</v>
      </c>
      <c r="AK33" s="12">
        <v>287.71736799999996</v>
      </c>
      <c r="AL33" s="12">
        <v>289.50209899999999</v>
      </c>
      <c r="AM33" s="12">
        <v>291.38208699999996</v>
      </c>
      <c r="AN33" s="12">
        <v>293.22500300000002</v>
      </c>
      <c r="AO33" s="12">
        <v>295.058311</v>
      </c>
      <c r="AP33" s="12">
        <v>297.01887600000003</v>
      </c>
      <c r="AQ33" s="12">
        <v>300.98650000000004</v>
      </c>
      <c r="AR33" s="12">
        <v>308.03513500000003</v>
      </c>
      <c r="AS33" s="12">
        <v>310.55811399999999</v>
      </c>
      <c r="AT33" s="12">
        <v>318.53964400000001</v>
      </c>
      <c r="AU33" s="12">
        <v>319.69965300000001</v>
      </c>
      <c r="AV33" s="12">
        <v>330.67852299999998</v>
      </c>
      <c r="AW33" s="12">
        <v>329.07702499999999</v>
      </c>
      <c r="AX33" s="12">
        <v>321.77969300000001</v>
      </c>
      <c r="AY33" s="12">
        <v>319.54256299999997</v>
      </c>
      <c r="AZ33" s="12">
        <v>316.442905</v>
      </c>
      <c r="BA33" s="12">
        <v>317.26943000000006</v>
      </c>
      <c r="BB33" s="12">
        <v>314.64404100000002</v>
      </c>
      <c r="BC33" s="12">
        <v>310.34871699999997</v>
      </c>
      <c r="BD33" s="12">
        <v>302.93752599999999</v>
      </c>
      <c r="BE33" s="12">
        <v>296.97623800000002</v>
      </c>
      <c r="BF33" s="12">
        <v>294.64930500000003</v>
      </c>
      <c r="BG33" s="12">
        <v>290.47274199999998</v>
      </c>
      <c r="BH33" s="12">
        <v>286.13408699999997</v>
      </c>
      <c r="BI33" s="12">
        <v>286.89178800000002</v>
      </c>
      <c r="BJ33" s="12">
        <v>287.33509500000002</v>
      </c>
      <c r="BK33" s="12">
        <v>282.82049000000001</v>
      </c>
      <c r="BL33" s="12">
        <v>273.74325099999999</v>
      </c>
      <c r="BM33" s="12">
        <v>264.81568699999997</v>
      </c>
      <c r="BN33" s="12">
        <v>256.89819799999998</v>
      </c>
      <c r="BO33" s="12">
        <v>250.74907399999998</v>
      </c>
      <c r="BP33" s="12">
        <v>245.58591199999998</v>
      </c>
      <c r="BQ33" s="12">
        <v>240.976012</v>
      </c>
      <c r="BR33" s="12">
        <v>236.09253599999997</v>
      </c>
      <c r="BS33" s="12">
        <v>231.82208400000002</v>
      </c>
      <c r="BT33" s="12">
        <v>227.62658099999999</v>
      </c>
      <c r="BU33" s="12">
        <v>223.417</v>
      </c>
      <c r="BV33" s="12">
        <v>219.28440699999999</v>
      </c>
      <c r="BW33" s="12">
        <v>215.24346799999998</v>
      </c>
      <c r="BX33" s="12">
        <v>211.26328599999999</v>
      </c>
      <c r="BY33" s="12">
        <v>207.36728399999998</v>
      </c>
      <c r="BZ33" s="12">
        <v>203.51324099999999</v>
      </c>
      <c r="CA33" s="12">
        <v>199.734995</v>
      </c>
      <c r="CB33" s="12">
        <v>196.02806600000002</v>
      </c>
      <c r="CC33" s="12">
        <v>192.390311</v>
      </c>
      <c r="CD33" s="12">
        <v>188.82305199999999</v>
      </c>
      <c r="CE33" s="12">
        <v>185.43071800000001</v>
      </c>
      <c r="CF33" s="12">
        <v>182.102217</v>
      </c>
      <c r="CG33" s="12">
        <v>178.83883900000001</v>
      </c>
      <c r="CH33" s="12">
        <v>175.62609599999999</v>
      </c>
      <c r="CI33" s="12">
        <v>172.47995599999999</v>
      </c>
      <c r="CJ33" s="12">
        <v>169.261619</v>
      </c>
      <c r="CK33" s="12">
        <v>166.10261199999999</v>
      </c>
      <c r="CL33" s="12">
        <v>163.00679099999999</v>
      </c>
      <c r="CM33" s="12">
        <v>159.968682</v>
      </c>
      <c r="CN33" s="12">
        <v>156.988178</v>
      </c>
    </row>
    <row r="34" spans="1:92" s="7" customFormat="1" ht="14.5" x14ac:dyDescent="0.7">
      <c r="A34" s="11" t="s">
        <v>238</v>
      </c>
      <c r="B34" s="56">
        <v>36.806951428571431</v>
      </c>
      <c r="C34" s="56">
        <v>36.806951428571431</v>
      </c>
      <c r="D34" s="56">
        <v>36.806951428571431</v>
      </c>
      <c r="E34" s="56">
        <v>36.806951428571431</v>
      </c>
      <c r="F34" s="56">
        <v>36.806951428571431</v>
      </c>
      <c r="G34" s="56">
        <v>36.806951428571431</v>
      </c>
      <c r="H34" s="56">
        <v>36.806951428571431</v>
      </c>
      <c r="I34" s="56">
        <v>36.806951428571431</v>
      </c>
      <c r="J34" s="56">
        <v>36.806951428571431</v>
      </c>
      <c r="K34" s="56">
        <v>36.806951428571431</v>
      </c>
      <c r="L34" s="56">
        <v>36.806951428571431</v>
      </c>
      <c r="M34" s="56">
        <v>36.806951428571431</v>
      </c>
      <c r="N34" s="56">
        <v>36.806951428571431</v>
      </c>
      <c r="O34" s="56">
        <v>36.806951428571431</v>
      </c>
      <c r="P34" s="56">
        <v>36.806951428571431</v>
      </c>
      <c r="Q34" s="56">
        <v>36.806951428571431</v>
      </c>
      <c r="R34" s="56">
        <v>36.806951428571431</v>
      </c>
      <c r="S34" s="56">
        <v>36.806951428571431</v>
      </c>
      <c r="T34" s="56">
        <v>36.806951428571431</v>
      </c>
      <c r="U34" s="56">
        <v>36.806951428571431</v>
      </c>
      <c r="V34" s="56">
        <v>36.806951428571431</v>
      </c>
      <c r="W34" s="56">
        <v>34.790204285714289</v>
      </c>
      <c r="X34" s="56">
        <v>33.568272857142858</v>
      </c>
      <c r="Y34" s="56">
        <v>32.907267142857144</v>
      </c>
      <c r="Z34" s="56">
        <v>32.542757142857148</v>
      </c>
      <c r="AA34" s="56">
        <v>32.295644285714289</v>
      </c>
      <c r="AB34" s="56">
        <v>31.99878285714286</v>
      </c>
      <c r="AC34" s="56">
        <v>31.567234285714289</v>
      </c>
      <c r="AD34" s="56">
        <v>30.872342857142858</v>
      </c>
      <c r="AE34" s="56">
        <v>29.860191428571429</v>
      </c>
      <c r="AF34" s="56">
        <v>29.186091428571434</v>
      </c>
      <c r="AG34" s="12">
        <v>41.432000000000002</v>
      </c>
      <c r="AH34" s="12">
        <v>32.936</v>
      </c>
      <c r="AI34" s="12">
        <v>30.444008</v>
      </c>
      <c r="AJ34" s="12">
        <v>32.002007999999996</v>
      </c>
      <c r="AK34" s="12">
        <v>29.393000000000001</v>
      </c>
      <c r="AL34" s="12">
        <v>29.45</v>
      </c>
      <c r="AM34" s="12">
        <v>30.186</v>
      </c>
      <c r="AN34" s="12">
        <v>31.091999999999999</v>
      </c>
      <c r="AO34" s="12">
        <v>31.149000000000004</v>
      </c>
      <c r="AP34" s="12">
        <v>35.821000000000005</v>
      </c>
      <c r="AQ34" s="12">
        <v>34.914999999999999</v>
      </c>
      <c r="AR34" s="12">
        <v>35.963000000000001</v>
      </c>
      <c r="AS34" s="12">
        <v>34.037000000000006</v>
      </c>
      <c r="AT34" s="12">
        <v>37.265000000000001</v>
      </c>
      <c r="AU34" s="12">
        <v>35.651000000000003</v>
      </c>
      <c r="AV34" s="12">
        <v>34.886000000000003</v>
      </c>
      <c r="AW34" s="12">
        <v>42.503999999999998</v>
      </c>
      <c r="AX34" s="12">
        <v>53.972000000000001</v>
      </c>
      <c r="AY34" s="12">
        <v>62.467000000000006</v>
      </c>
      <c r="AZ34" s="12">
        <v>71.076000000000008</v>
      </c>
      <c r="BA34" s="12">
        <v>76.455000000000013</v>
      </c>
      <c r="BB34" s="12">
        <v>100.24300000000001</v>
      </c>
      <c r="BC34" s="12">
        <v>96.192999999999998</v>
      </c>
      <c r="BD34" s="12">
        <v>102.67800000000001</v>
      </c>
      <c r="BE34" s="12">
        <v>97.807000000000002</v>
      </c>
      <c r="BF34" s="12">
        <v>100.04400000000001</v>
      </c>
      <c r="BG34" s="12">
        <v>82.940000000000012</v>
      </c>
      <c r="BH34" s="12">
        <v>82.14800000000001</v>
      </c>
      <c r="BI34" s="12">
        <v>80.703000000000003</v>
      </c>
      <c r="BJ34" s="12">
        <v>82.119</v>
      </c>
      <c r="BK34" s="12">
        <v>102.96000000000001</v>
      </c>
      <c r="BL34" s="12">
        <v>80.703000000000003</v>
      </c>
      <c r="BM34" s="12">
        <v>69.206000000000003</v>
      </c>
      <c r="BN34" s="12">
        <v>62.326000000000001</v>
      </c>
      <c r="BO34" s="12">
        <v>60.882000000000012</v>
      </c>
      <c r="BP34" s="12">
        <v>54.481999999999999</v>
      </c>
      <c r="BQ34" s="12">
        <v>48.139000000000003</v>
      </c>
      <c r="BR34" s="12">
        <v>46.212999999999994</v>
      </c>
      <c r="BS34" s="12">
        <v>46.015000000000001</v>
      </c>
      <c r="BT34" s="12">
        <v>45.93</v>
      </c>
      <c r="BU34" s="12">
        <v>45.902000000000001</v>
      </c>
      <c r="BV34" s="12">
        <v>43.042000000000002</v>
      </c>
      <c r="BW34" s="12">
        <v>42.900254999999994</v>
      </c>
      <c r="BX34" s="12">
        <v>43.608179999999997</v>
      </c>
      <c r="BY34" s="12">
        <v>43.891349999999996</v>
      </c>
      <c r="BZ34" s="12">
        <v>44.913999999999994</v>
      </c>
      <c r="CA34" s="12">
        <v>46.357759999999999</v>
      </c>
      <c r="CB34" s="12">
        <v>43.613844</v>
      </c>
      <c r="CC34" s="12">
        <v>40.436675999999999</v>
      </c>
      <c r="CD34" s="12">
        <v>40.436675999999999</v>
      </c>
      <c r="CE34" s="12">
        <v>40.436675999999999</v>
      </c>
      <c r="CF34" s="12">
        <v>40.436</v>
      </c>
      <c r="CG34" s="12">
        <v>41.880842999999999</v>
      </c>
      <c r="CH34" s="12">
        <v>41.880842999999999</v>
      </c>
      <c r="CI34" s="12">
        <v>44.344999999999999</v>
      </c>
      <c r="CJ34" s="12">
        <v>62.156000000000006</v>
      </c>
      <c r="CK34" s="12">
        <v>64.37</v>
      </c>
      <c r="CL34" s="12">
        <v>71.608562000000006</v>
      </c>
      <c r="CM34" s="12">
        <v>71.426930999999996</v>
      </c>
      <c r="CN34" s="12">
        <v>60.525360000000006</v>
      </c>
    </row>
    <row r="35" spans="1:92" s="7" customFormat="1" ht="14.5" x14ac:dyDescent="0.7">
      <c r="A35" s="11" t="s">
        <v>5</v>
      </c>
      <c r="B35" s="56">
        <v>122.83083571428571</v>
      </c>
      <c r="C35" s="56">
        <v>121.20634428571429</v>
      </c>
      <c r="D35" s="56">
        <v>119.58185285714286</v>
      </c>
      <c r="E35" s="56">
        <v>117.95735999999999</v>
      </c>
      <c r="F35" s="56">
        <v>116.33286857142858</v>
      </c>
      <c r="G35" s="56">
        <v>114.70837714285715</v>
      </c>
      <c r="H35" s="56">
        <v>113.08388571428573</v>
      </c>
      <c r="I35" s="56">
        <v>111.45939285714286</v>
      </c>
      <c r="J35" s="56">
        <v>109.83490142857144</v>
      </c>
      <c r="K35" s="56">
        <v>108.21041000000001</v>
      </c>
      <c r="L35" s="56">
        <v>106.58591857142856</v>
      </c>
      <c r="M35" s="56">
        <v>104.96142571428572</v>
      </c>
      <c r="N35" s="56">
        <v>103.33693428571429</v>
      </c>
      <c r="O35" s="56">
        <v>101.71244285714288</v>
      </c>
      <c r="P35" s="56">
        <v>100.08795142857143</v>
      </c>
      <c r="Q35" s="56">
        <v>98.463458571428575</v>
      </c>
      <c r="R35" s="56">
        <v>96.838967142857157</v>
      </c>
      <c r="S35" s="56">
        <v>95.214475714285712</v>
      </c>
      <c r="T35" s="56">
        <v>93.589984285714294</v>
      </c>
      <c r="U35" s="56">
        <v>91.96549142857144</v>
      </c>
      <c r="V35" s="56">
        <v>90.337382857142856</v>
      </c>
      <c r="W35" s="56">
        <v>88.699695714285724</v>
      </c>
      <c r="X35" s="56">
        <v>87.096645714285728</v>
      </c>
      <c r="Y35" s="56">
        <v>85.499854285714292</v>
      </c>
      <c r="Z35" s="56">
        <v>83.889765714285716</v>
      </c>
      <c r="AA35" s="56">
        <v>82.244441428571434</v>
      </c>
      <c r="AB35" s="56">
        <v>80.587258571428578</v>
      </c>
      <c r="AC35" s="56">
        <v>78.94499571428571</v>
      </c>
      <c r="AD35" s="56">
        <v>77.279237142857156</v>
      </c>
      <c r="AE35" s="56">
        <v>75.66131285714286</v>
      </c>
      <c r="AF35" s="56">
        <v>73.910788571428583</v>
      </c>
      <c r="AG35" s="12">
        <v>72.518000000000001</v>
      </c>
      <c r="AH35" s="12">
        <v>70.168999999999997</v>
      </c>
      <c r="AI35" s="12">
        <v>69.539000000000001</v>
      </c>
      <c r="AJ35" s="12">
        <v>65.210999999999999</v>
      </c>
      <c r="AK35" s="12">
        <v>62.467500000000001</v>
      </c>
      <c r="AL35" s="12">
        <v>67.995000000000005</v>
      </c>
      <c r="AM35" s="12">
        <v>65.782000000000011</v>
      </c>
      <c r="AN35" s="12">
        <v>63.221000000000004</v>
      </c>
      <c r="AO35" s="12">
        <v>55.188000000000002</v>
      </c>
      <c r="AP35" s="12">
        <v>55.963000000000008</v>
      </c>
      <c r="AQ35" s="12">
        <v>52.718000000000004</v>
      </c>
      <c r="AR35" s="12">
        <v>51.247000000000007</v>
      </c>
      <c r="AS35" s="12">
        <v>46.448</v>
      </c>
      <c r="AT35" s="12">
        <v>44.505000000000003</v>
      </c>
      <c r="AU35" s="12">
        <v>42.856999999999999</v>
      </c>
      <c r="AV35" s="12">
        <v>43.156999999999996</v>
      </c>
      <c r="AW35" s="12">
        <v>40.925000000000004</v>
      </c>
      <c r="AX35" s="12">
        <v>40.43</v>
      </c>
      <c r="AY35" s="12">
        <v>40.752000000000002</v>
      </c>
      <c r="AZ35" s="12">
        <v>43.430500000000002</v>
      </c>
      <c r="BA35" s="12">
        <v>45.686</v>
      </c>
      <c r="BB35" s="12">
        <v>45.739999999999995</v>
      </c>
      <c r="BC35" s="12">
        <v>46.03</v>
      </c>
      <c r="BD35" s="12">
        <v>46.339700000000001</v>
      </c>
      <c r="BE35" s="12">
        <v>48.607500000000002</v>
      </c>
      <c r="BF35" s="12">
        <v>49.869400000000006</v>
      </c>
      <c r="BG35" s="12">
        <v>47.264299999999999</v>
      </c>
      <c r="BH35" s="12">
        <v>65.138810000000007</v>
      </c>
      <c r="BI35" s="12">
        <v>65.274640000000005</v>
      </c>
      <c r="BJ35" s="12">
        <v>67.850400000000008</v>
      </c>
      <c r="BK35" s="12">
        <v>70.299800000000005</v>
      </c>
      <c r="BL35" s="12">
        <v>77.519500000000008</v>
      </c>
      <c r="BM35" s="12">
        <v>77.857200000000006</v>
      </c>
      <c r="BN35" s="12">
        <v>76.913000000000011</v>
      </c>
      <c r="BO35" s="12">
        <v>77.679500000000004</v>
      </c>
      <c r="BP35" s="12">
        <v>84.242800000000003</v>
      </c>
      <c r="BQ35" s="12">
        <v>86.559399999999997</v>
      </c>
      <c r="BR35" s="12">
        <v>83.384765000000002</v>
      </c>
      <c r="BS35" s="12">
        <v>83.588838999999993</v>
      </c>
      <c r="BT35" s="12">
        <v>85.152812999999995</v>
      </c>
      <c r="BU35" s="12">
        <v>88.328734000000011</v>
      </c>
      <c r="BV35" s="12">
        <v>85.163580999999994</v>
      </c>
      <c r="BW35" s="12">
        <v>90.264645999999999</v>
      </c>
      <c r="BX35" s="12">
        <v>92.51101700000001</v>
      </c>
      <c r="BY35" s="12">
        <v>91.907640999999998</v>
      </c>
      <c r="BZ35" s="12">
        <v>96.424285000000012</v>
      </c>
      <c r="CA35" s="12">
        <v>92.505256000000003</v>
      </c>
      <c r="CB35" s="12">
        <v>100.13701500000001</v>
      </c>
      <c r="CC35" s="12">
        <v>101.59990500000001</v>
      </c>
      <c r="CD35" s="12">
        <v>116.82884599999998</v>
      </c>
      <c r="CE35" s="12">
        <v>111.38792699999999</v>
      </c>
      <c r="CF35" s="12">
        <v>119.52590000000002</v>
      </c>
      <c r="CG35" s="12">
        <v>124.22422400000001</v>
      </c>
      <c r="CH35" s="12">
        <v>115.020894</v>
      </c>
      <c r="CI35" s="12">
        <v>120.899061</v>
      </c>
      <c r="CJ35" s="12">
        <v>120.198065</v>
      </c>
      <c r="CK35" s="12">
        <v>120.63863500000001</v>
      </c>
      <c r="CL35" s="12">
        <v>123.12206599999999</v>
      </c>
      <c r="CM35" s="12">
        <v>125.57813299999999</v>
      </c>
      <c r="CN35" s="12">
        <v>123.44259699999999</v>
      </c>
    </row>
    <row r="36" spans="1:92" s="7" customFormat="1" ht="14.5" x14ac:dyDescent="0.7">
      <c r="A36" s="11" t="s">
        <v>239</v>
      </c>
      <c r="B36" s="56">
        <v>1328.0956328571433</v>
      </c>
      <c r="C36" s="56">
        <v>1328.0956328571433</v>
      </c>
      <c r="D36" s="56">
        <v>1328.0956328571431</v>
      </c>
      <c r="E36" s="56">
        <v>1328.0956328571428</v>
      </c>
      <c r="F36" s="56">
        <v>1328.0956328571433</v>
      </c>
      <c r="G36" s="56">
        <v>1328.0956328571433</v>
      </c>
      <c r="H36" s="56">
        <v>1328.0956328571431</v>
      </c>
      <c r="I36" s="56">
        <v>1328.0956328571433</v>
      </c>
      <c r="J36" s="56">
        <v>1328.0956328571433</v>
      </c>
      <c r="K36" s="56">
        <v>1328.0956328571426</v>
      </c>
      <c r="L36" s="56">
        <v>1328.0956328571431</v>
      </c>
      <c r="M36" s="56">
        <v>1328.0956328571433</v>
      </c>
      <c r="N36" s="56">
        <v>1328.0956328571431</v>
      </c>
      <c r="O36" s="56">
        <v>1328.0956328571431</v>
      </c>
      <c r="P36" s="56">
        <v>1328.0956328571431</v>
      </c>
      <c r="Q36" s="56">
        <v>1328.0956328571428</v>
      </c>
      <c r="R36" s="56">
        <v>1328.0956328571428</v>
      </c>
      <c r="S36" s="56">
        <v>1328.0956328571431</v>
      </c>
      <c r="T36" s="56">
        <v>1328.0956328571428</v>
      </c>
      <c r="U36" s="56">
        <v>1328.0956328571431</v>
      </c>
      <c r="V36" s="56">
        <v>1320.4747728571431</v>
      </c>
      <c r="W36" s="56">
        <v>1324.9883785714285</v>
      </c>
      <c r="X36" s="56">
        <v>1329.7161028571429</v>
      </c>
      <c r="Y36" s="56">
        <v>1334.3898142857142</v>
      </c>
      <c r="Z36" s="56">
        <v>1339.2089071428572</v>
      </c>
      <c r="AA36" s="56">
        <v>1344.323175714286</v>
      </c>
      <c r="AB36" s="56">
        <v>1349.8864628571432</v>
      </c>
      <c r="AC36" s="56">
        <v>1355.9931314285714</v>
      </c>
      <c r="AD36" s="56">
        <v>1362.6668557142859</v>
      </c>
      <c r="AE36" s="56">
        <v>1370.0533085714289</v>
      </c>
      <c r="AF36" s="56">
        <v>1377.5371671428572</v>
      </c>
      <c r="AG36" s="12">
        <v>1384.7884660000002</v>
      </c>
      <c r="AH36" s="12">
        <v>1387.9914820000001</v>
      </c>
      <c r="AI36" s="12">
        <v>1401.3258569999998</v>
      </c>
      <c r="AJ36" s="12">
        <v>1416.2751699999997</v>
      </c>
      <c r="AK36" s="12">
        <v>1422.3111389999997</v>
      </c>
      <c r="AL36" s="12">
        <v>1428.9022810000001</v>
      </c>
      <c r="AM36" s="12">
        <v>1432.5811820000001</v>
      </c>
      <c r="AN36" s="12">
        <v>1436.6180559999998</v>
      </c>
      <c r="AO36" s="12">
        <v>1442.2845919999997</v>
      </c>
      <c r="AP36" s="12">
        <v>1450.6035010000003</v>
      </c>
      <c r="AQ36" s="12">
        <v>1462.7650530000001</v>
      </c>
      <c r="AR36" s="12">
        <v>1477.0123469999996</v>
      </c>
      <c r="AS36" s="12">
        <v>1484.5167169999997</v>
      </c>
      <c r="AT36" s="12">
        <v>1503.1055540000002</v>
      </c>
      <c r="AU36" s="12">
        <v>1513.1196049999999</v>
      </c>
      <c r="AV36" s="12">
        <v>1536.641617</v>
      </c>
      <c r="AW36" s="12">
        <v>1539.351443</v>
      </c>
      <c r="AX36" s="12">
        <v>1538.500929</v>
      </c>
      <c r="AY36" s="12">
        <v>1558.7908540000001</v>
      </c>
      <c r="AZ36" s="12">
        <v>1567.7961399999999</v>
      </c>
      <c r="BA36" s="12">
        <v>1581.9098000000004</v>
      </c>
      <c r="BB36" s="12">
        <v>1598.7023149999995</v>
      </c>
      <c r="BC36" s="12">
        <v>1604.7633089999997</v>
      </c>
      <c r="BD36" s="12">
        <v>1618.3119630000001</v>
      </c>
      <c r="BE36" s="12">
        <v>1625.0548040000001</v>
      </c>
      <c r="BF36" s="12">
        <v>1630.6244859999997</v>
      </c>
      <c r="BG36" s="12">
        <v>1645.233821</v>
      </c>
      <c r="BH36" s="12">
        <v>1645.1674710000002</v>
      </c>
      <c r="BI36" s="12">
        <v>1655.5858149999999</v>
      </c>
      <c r="BJ36" s="12">
        <v>1683.1135999999999</v>
      </c>
      <c r="BK36" s="12">
        <v>1696.6089309999995</v>
      </c>
      <c r="BL36" s="12">
        <v>1683.2387490000003</v>
      </c>
      <c r="BM36" s="12">
        <v>1662.8929980000005</v>
      </c>
      <c r="BN36" s="12">
        <v>1662.8807160000001</v>
      </c>
      <c r="BO36" s="12">
        <v>1670.8422439999999</v>
      </c>
      <c r="BP36" s="12">
        <v>1657.7758519999998</v>
      </c>
      <c r="BQ36" s="12">
        <v>1681.7791639999996</v>
      </c>
      <c r="BR36" s="12">
        <v>1680.917946</v>
      </c>
      <c r="BS36" s="12">
        <v>1685.402206</v>
      </c>
      <c r="BT36" s="12">
        <v>1664.1618139999998</v>
      </c>
      <c r="BU36" s="12">
        <v>1668.3179289999998</v>
      </c>
      <c r="BV36" s="12">
        <v>1692.438226</v>
      </c>
      <c r="BW36" s="12">
        <v>1698.669744</v>
      </c>
      <c r="BX36" s="12">
        <v>1700.0357739999995</v>
      </c>
      <c r="BY36" s="12">
        <v>1689.5321059999999</v>
      </c>
      <c r="BZ36" s="12">
        <v>1693.4673010000001</v>
      </c>
      <c r="CA36" s="12">
        <v>1702.331052</v>
      </c>
      <c r="CB36" s="12">
        <v>1704.6457530000002</v>
      </c>
      <c r="CC36" s="12">
        <v>1698.1721239999999</v>
      </c>
      <c r="CD36" s="12">
        <v>1706.736504</v>
      </c>
      <c r="CE36" s="12">
        <v>1719.1454949999998</v>
      </c>
      <c r="CF36" s="12">
        <v>1727.4350830000001</v>
      </c>
      <c r="CG36" s="12">
        <v>1731.7183160000002</v>
      </c>
      <c r="CH36" s="12">
        <v>1743.4728400000001</v>
      </c>
      <c r="CI36" s="12">
        <v>1736.0213779999999</v>
      </c>
      <c r="CJ36" s="12">
        <v>1745.4291350000001</v>
      </c>
      <c r="CK36" s="12">
        <v>1746.1027839999997</v>
      </c>
      <c r="CL36" s="12">
        <v>1750.7192230000001</v>
      </c>
      <c r="CM36" s="12">
        <v>1745.0024519999999</v>
      </c>
      <c r="CN36" s="12">
        <v>1744.0339979999997</v>
      </c>
    </row>
    <row r="37" spans="1:92" s="7" customFormat="1" ht="14.5" x14ac:dyDescent="0.7">
      <c r="A37" s="11" t="s">
        <v>240</v>
      </c>
      <c r="B37" s="12">
        <v>1715.5061242857146</v>
      </c>
      <c r="C37" s="12">
        <v>1715.7568371428576</v>
      </c>
      <c r="D37" s="12">
        <v>1716.0075500000003</v>
      </c>
      <c r="E37" s="12">
        <v>1716.2582614285714</v>
      </c>
      <c r="F37" s="12">
        <v>1716.5089742857149</v>
      </c>
      <c r="G37" s="12">
        <v>1716.7596857142862</v>
      </c>
      <c r="H37" s="12">
        <v>1717.0103985714288</v>
      </c>
      <c r="I37" s="12">
        <v>1717.2611100000004</v>
      </c>
      <c r="J37" s="12">
        <v>1717.5118228571432</v>
      </c>
      <c r="K37" s="12">
        <v>1717.7625357142856</v>
      </c>
      <c r="L37" s="12">
        <v>1718.0132485714289</v>
      </c>
      <c r="M37" s="12">
        <v>1718.2639585714292</v>
      </c>
      <c r="N37" s="12">
        <v>1718.5146714285715</v>
      </c>
      <c r="O37" s="12">
        <v>1718.7653842857144</v>
      </c>
      <c r="P37" s="12">
        <v>1719.0160971428575</v>
      </c>
      <c r="Q37" s="12">
        <v>1719.2668085714286</v>
      </c>
      <c r="R37" s="12">
        <v>1719.5175214285714</v>
      </c>
      <c r="S37" s="12">
        <v>1719.7682328571432</v>
      </c>
      <c r="T37" s="12">
        <v>1720.0189457142858</v>
      </c>
      <c r="U37" s="12">
        <v>1720.2696571428573</v>
      </c>
      <c r="V37" s="12">
        <v>1712.8958928571431</v>
      </c>
      <c r="W37" s="12">
        <v>1716.0385142857142</v>
      </c>
      <c r="X37" s="12">
        <v>1719.7042657142858</v>
      </c>
      <c r="Y37" s="12">
        <v>1723.5283957142856</v>
      </c>
      <c r="Z37" s="12">
        <v>1727.5600571428572</v>
      </c>
      <c r="AA37" s="12">
        <v>1731.8573485714287</v>
      </c>
      <c r="AB37" s="12">
        <v>1736.5113657142861</v>
      </c>
      <c r="AC37" s="12">
        <v>1741.6181385714285</v>
      </c>
      <c r="AD37" s="12">
        <v>1747.0699771428574</v>
      </c>
      <c r="AE37" s="12">
        <v>1753.0569171428574</v>
      </c>
      <c r="AF37" s="12">
        <v>1759.4697014285716</v>
      </c>
      <c r="AG37" s="12">
        <v>1779.1109590000001</v>
      </c>
      <c r="AH37" s="12">
        <v>1773.2905890000002</v>
      </c>
      <c r="AI37" s="12">
        <v>1785.3447299999998</v>
      </c>
      <c r="AJ37" s="12">
        <v>1799.3403509999996</v>
      </c>
      <c r="AK37" s="12">
        <v>1801.8890069999998</v>
      </c>
      <c r="AL37" s="12">
        <v>1815.8493800000001</v>
      </c>
      <c r="AM37" s="12">
        <v>1819.9312690000002</v>
      </c>
      <c r="AN37" s="12">
        <v>1824.1560589999999</v>
      </c>
      <c r="AO37" s="12">
        <v>1823.6799029999997</v>
      </c>
      <c r="AP37" s="12">
        <v>1839.4063770000002</v>
      </c>
      <c r="AQ37" s="12">
        <v>1851.3845530000001</v>
      </c>
      <c r="AR37" s="12">
        <v>1872.2574819999998</v>
      </c>
      <c r="AS37" s="12">
        <v>1875.5598309999996</v>
      </c>
      <c r="AT37" s="12">
        <v>1903.4151980000001</v>
      </c>
      <c r="AU37" s="12">
        <v>1911.3272579999998</v>
      </c>
      <c r="AV37" s="12">
        <v>1945.3631399999999</v>
      </c>
      <c r="AW37" s="12">
        <v>1951.8574680000002</v>
      </c>
      <c r="AX37" s="12">
        <v>1954.682622</v>
      </c>
      <c r="AY37" s="12">
        <v>1981.5524170000001</v>
      </c>
      <c r="AZ37" s="12">
        <v>1998.745545</v>
      </c>
      <c r="BA37" s="12">
        <v>2021.3202300000005</v>
      </c>
      <c r="BB37" s="12">
        <v>2059.3293559999997</v>
      </c>
      <c r="BC37" s="12">
        <v>2057.3350259999997</v>
      </c>
      <c r="BD37" s="12">
        <v>2070.2671890000001</v>
      </c>
      <c r="BE37" s="12">
        <v>2068.4455420000004</v>
      </c>
      <c r="BF37" s="12">
        <v>2075.1871909999995</v>
      </c>
      <c r="BG37" s="12">
        <v>2065.9108630000001</v>
      </c>
      <c r="BH37" s="12">
        <v>2078.5883680000002</v>
      </c>
      <c r="BI37" s="12">
        <v>2088.4552429999999</v>
      </c>
      <c r="BJ37" s="12">
        <v>2120.418095</v>
      </c>
      <c r="BK37" s="12">
        <v>2152.6892209999996</v>
      </c>
      <c r="BL37" s="12">
        <v>2115.2045000000003</v>
      </c>
      <c r="BM37" s="12">
        <v>2074.7718850000006</v>
      </c>
      <c r="BN37" s="12">
        <v>2059.017914</v>
      </c>
      <c r="BO37" s="12">
        <v>2060.152818</v>
      </c>
      <c r="BP37" s="12">
        <v>2042.0865639999997</v>
      </c>
      <c r="BQ37" s="12">
        <v>2057.4535759999994</v>
      </c>
      <c r="BR37" s="12">
        <v>2046.6082470000001</v>
      </c>
      <c r="BS37" s="12">
        <v>2046.828129</v>
      </c>
      <c r="BT37" s="12">
        <v>2022.8712079999998</v>
      </c>
      <c r="BU37" s="12">
        <v>2025.9656629999999</v>
      </c>
      <c r="BV37" s="12">
        <v>2039.928214</v>
      </c>
      <c r="BW37" s="12">
        <v>2047.078113</v>
      </c>
      <c r="BX37" s="12">
        <v>2047.4182569999994</v>
      </c>
      <c r="BY37" s="12">
        <v>2032.6983809999999</v>
      </c>
      <c r="BZ37" s="12">
        <v>2038.3188270000001</v>
      </c>
      <c r="CA37" s="12">
        <v>2040.929063</v>
      </c>
      <c r="CB37" s="12">
        <v>2044.4246780000003</v>
      </c>
      <c r="CC37" s="12">
        <v>2032.5990159999999</v>
      </c>
      <c r="CD37" s="12">
        <v>2052.8250779999998</v>
      </c>
      <c r="CE37" s="12">
        <v>2056.4008159999998</v>
      </c>
      <c r="CF37" s="12">
        <v>2069.4992000000002</v>
      </c>
      <c r="CG37" s="12">
        <v>2076.6622220000004</v>
      </c>
      <c r="CH37" s="12">
        <v>2076.000673</v>
      </c>
      <c r="CI37" s="12">
        <v>2073.7453949999999</v>
      </c>
      <c r="CJ37" s="12">
        <v>2097.0448190000002</v>
      </c>
      <c r="CK37" s="12">
        <v>2097.2140309999995</v>
      </c>
      <c r="CL37" s="12">
        <v>2108.4566420000001</v>
      </c>
      <c r="CM37" s="12">
        <v>2101.9761979999998</v>
      </c>
      <c r="CN37" s="12">
        <v>2084.9901329999998</v>
      </c>
    </row>
    <row r="38" spans="1:92" s="7" customFormat="1" ht="14.5" x14ac:dyDescent="0.7">
      <c r="A38" s="7" t="s">
        <v>241</v>
      </c>
    </row>
    <row r="39" spans="1:92" s="7" customFormat="1" ht="14.5" x14ac:dyDescent="0.7">
      <c r="A39" s="7" t="s">
        <v>242</v>
      </c>
    </row>
    <row r="40" spans="1:92" s="7" customFormat="1" ht="14.5" x14ac:dyDescent="0.7"/>
    <row r="41" spans="1:92" s="7" customFormat="1" ht="14.5" x14ac:dyDescent="0.7"/>
    <row r="42" spans="1:92" s="7" customFormat="1" ht="14.5" x14ac:dyDescent="0.7">
      <c r="A42" s="9" t="s">
        <v>243</v>
      </c>
    </row>
    <row r="43" spans="1:92" s="7" customFormat="1" ht="14.5" x14ac:dyDescent="0.7">
      <c r="A43" s="36" t="s">
        <v>195</v>
      </c>
      <c r="B43" s="36">
        <v>1930</v>
      </c>
      <c r="C43" s="36">
        <v>1931</v>
      </c>
      <c r="D43" s="36">
        <v>1932</v>
      </c>
      <c r="E43" s="36">
        <v>1933</v>
      </c>
      <c r="F43" s="36">
        <v>1934</v>
      </c>
      <c r="G43" s="36">
        <v>1935</v>
      </c>
      <c r="H43" s="36">
        <v>1936</v>
      </c>
      <c r="I43" s="36">
        <v>1937</v>
      </c>
      <c r="J43" s="36">
        <v>1938</v>
      </c>
      <c r="K43" s="36">
        <v>1939</v>
      </c>
      <c r="L43" s="36">
        <v>1940</v>
      </c>
      <c r="M43" s="36">
        <v>1941</v>
      </c>
      <c r="N43" s="36">
        <v>1942</v>
      </c>
      <c r="O43" s="36">
        <v>1943</v>
      </c>
      <c r="P43" s="36">
        <v>1944</v>
      </c>
      <c r="Q43" s="36">
        <v>1945</v>
      </c>
      <c r="R43" s="36">
        <v>1946</v>
      </c>
      <c r="S43" s="36">
        <v>1947</v>
      </c>
      <c r="T43" s="36">
        <v>1948</v>
      </c>
      <c r="U43" s="36">
        <v>1949</v>
      </c>
      <c r="V43" s="36">
        <v>1950</v>
      </c>
      <c r="W43" s="36">
        <v>1951</v>
      </c>
      <c r="X43" s="36">
        <v>1952</v>
      </c>
      <c r="Y43" s="36">
        <v>1953</v>
      </c>
      <c r="Z43" s="36">
        <v>1954</v>
      </c>
      <c r="AA43" s="36">
        <v>1955</v>
      </c>
      <c r="AB43" s="36">
        <v>1956</v>
      </c>
      <c r="AC43" s="36">
        <v>1957</v>
      </c>
      <c r="AD43" s="36">
        <v>1958</v>
      </c>
      <c r="AE43" s="36">
        <v>1959</v>
      </c>
      <c r="AF43" s="36">
        <v>1960</v>
      </c>
      <c r="AG43" s="36">
        <v>1961</v>
      </c>
      <c r="AH43" s="36">
        <v>1962</v>
      </c>
      <c r="AI43" s="36">
        <v>1963</v>
      </c>
      <c r="AJ43" s="36">
        <v>1964</v>
      </c>
      <c r="AK43" s="36">
        <v>1965</v>
      </c>
      <c r="AL43" s="36">
        <v>1966</v>
      </c>
      <c r="AM43" s="36">
        <v>1967</v>
      </c>
      <c r="AN43" s="36">
        <v>1968</v>
      </c>
      <c r="AO43" s="36">
        <v>1969</v>
      </c>
      <c r="AP43" s="36">
        <v>1970</v>
      </c>
      <c r="AQ43" s="36">
        <v>1971</v>
      </c>
      <c r="AR43" s="36">
        <v>1972</v>
      </c>
      <c r="AS43" s="36">
        <v>1973</v>
      </c>
      <c r="AT43" s="36">
        <v>1974</v>
      </c>
      <c r="AU43" s="36">
        <v>1975</v>
      </c>
      <c r="AV43" s="36">
        <v>1976</v>
      </c>
      <c r="AW43" s="36">
        <v>1977</v>
      </c>
      <c r="AX43" s="36">
        <v>1978</v>
      </c>
      <c r="AY43" s="36">
        <v>1979</v>
      </c>
      <c r="AZ43" s="36">
        <v>1980</v>
      </c>
      <c r="BA43" s="36">
        <v>1981</v>
      </c>
      <c r="BB43" s="36">
        <v>1982</v>
      </c>
      <c r="BC43" s="36">
        <v>1983</v>
      </c>
      <c r="BD43" s="36">
        <v>1984</v>
      </c>
      <c r="BE43" s="36">
        <v>1985</v>
      </c>
      <c r="BF43" s="36">
        <v>1986</v>
      </c>
      <c r="BG43" s="36">
        <v>1987</v>
      </c>
      <c r="BH43" s="36">
        <v>1988</v>
      </c>
      <c r="BI43" s="36">
        <v>1989</v>
      </c>
      <c r="BJ43" s="36">
        <v>1990</v>
      </c>
      <c r="BK43" s="36">
        <v>1991</v>
      </c>
      <c r="BL43" s="36">
        <v>1992</v>
      </c>
      <c r="BM43" s="36">
        <v>1993</v>
      </c>
      <c r="BN43" s="36">
        <v>1994</v>
      </c>
      <c r="BO43" s="36">
        <v>1995</v>
      </c>
      <c r="BP43" s="36">
        <v>1996</v>
      </c>
      <c r="BQ43" s="36">
        <v>1997</v>
      </c>
      <c r="BR43" s="36">
        <v>1998</v>
      </c>
      <c r="BS43" s="36">
        <v>1999</v>
      </c>
      <c r="BT43" s="36">
        <v>2000</v>
      </c>
      <c r="BU43" s="36">
        <v>2001</v>
      </c>
      <c r="BV43" s="36">
        <v>2002</v>
      </c>
      <c r="BW43" s="36">
        <v>2003</v>
      </c>
      <c r="BX43" s="36">
        <v>2004</v>
      </c>
      <c r="BY43" s="36">
        <v>2005</v>
      </c>
      <c r="BZ43" s="36">
        <v>2006</v>
      </c>
      <c r="CA43" s="36">
        <v>2007</v>
      </c>
      <c r="CB43" s="36">
        <v>2008</v>
      </c>
      <c r="CC43" s="36">
        <v>2009</v>
      </c>
      <c r="CD43" s="36">
        <v>2010</v>
      </c>
      <c r="CE43" s="36">
        <v>2011</v>
      </c>
      <c r="CF43" s="36">
        <v>2012</v>
      </c>
      <c r="CG43" s="36">
        <v>2013</v>
      </c>
      <c r="CH43" s="36">
        <v>2014</v>
      </c>
      <c r="CI43" s="36">
        <v>2015</v>
      </c>
      <c r="CJ43" s="36">
        <v>2016</v>
      </c>
      <c r="CK43" s="36">
        <v>2017</v>
      </c>
      <c r="CL43" s="36">
        <v>2018</v>
      </c>
      <c r="CM43" s="36">
        <v>2019</v>
      </c>
      <c r="CN43" s="36">
        <v>2020</v>
      </c>
    </row>
    <row r="44" spans="1:92" s="7" customFormat="1" ht="14.5" x14ac:dyDescent="0.7">
      <c r="A44" s="11" t="s">
        <v>3</v>
      </c>
      <c r="B44" s="136">
        <v>40.950620694736848</v>
      </c>
      <c r="C44" s="136">
        <v>40.950620694736848</v>
      </c>
      <c r="D44" s="136">
        <v>40.950620694736848</v>
      </c>
      <c r="E44" s="136">
        <v>40.950620694736848</v>
      </c>
      <c r="F44" s="136">
        <v>40.950620694736848</v>
      </c>
      <c r="G44" s="136">
        <v>40.950620694736848</v>
      </c>
      <c r="H44" s="136">
        <v>40.950620694736848</v>
      </c>
      <c r="I44" s="136">
        <v>40.950620694736848</v>
      </c>
      <c r="J44" s="136">
        <v>40.950620694736848</v>
      </c>
      <c r="K44" s="136">
        <v>40.950620694736848</v>
      </c>
      <c r="L44" s="136">
        <v>40.950620694736848</v>
      </c>
      <c r="M44" s="136">
        <v>40.950620694736848</v>
      </c>
      <c r="N44" s="136">
        <v>40.950620694736848</v>
      </c>
      <c r="O44" s="136">
        <v>40.950620694736848</v>
      </c>
      <c r="P44" s="136">
        <v>40.950620694736848</v>
      </c>
      <c r="Q44" s="136">
        <v>40.950620694736848</v>
      </c>
      <c r="R44" s="136">
        <v>40.950620694736848</v>
      </c>
      <c r="S44" s="136">
        <v>40.950620694736848</v>
      </c>
      <c r="T44" s="136">
        <v>40.950620694736848</v>
      </c>
      <c r="U44" s="136">
        <v>40.950620694736848</v>
      </c>
      <c r="V44" s="136">
        <v>40.950620694736848</v>
      </c>
      <c r="W44" s="136">
        <v>40.878425563909779</v>
      </c>
      <c r="X44" s="136">
        <v>40.822817870676694</v>
      </c>
      <c r="Y44" s="136">
        <v>40.778596372932327</v>
      </c>
      <c r="Z44" s="136">
        <v>40.741596634586472</v>
      </c>
      <c r="AA44" s="136">
        <v>40.708467560902257</v>
      </c>
      <c r="AB44" s="136">
        <v>40.676814637593985</v>
      </c>
      <c r="AC44" s="136">
        <v>40.64500680601504</v>
      </c>
      <c r="AD44" s="136">
        <v>40.612317951879703</v>
      </c>
      <c r="AE44" s="136">
        <v>40.578511774436095</v>
      </c>
      <c r="AF44" s="136">
        <v>40.543543930827063</v>
      </c>
      <c r="AG44" s="36">
        <v>40.506945149999993</v>
      </c>
      <c r="AH44" s="36">
        <v>37.851300649999999</v>
      </c>
      <c r="AI44" s="36">
        <v>40.736414850000003</v>
      </c>
      <c r="AJ44" s="36">
        <v>42.479743649999996</v>
      </c>
      <c r="AK44" s="36">
        <v>42.6703343</v>
      </c>
      <c r="AL44" s="36">
        <v>44.095072349999995</v>
      </c>
      <c r="AM44" s="36">
        <v>43.578376149999997</v>
      </c>
      <c r="AN44" s="36">
        <v>43.017172049999999</v>
      </c>
      <c r="AO44" s="36">
        <v>43.509426700000006</v>
      </c>
      <c r="AP44" s="36">
        <v>44.531743249999998</v>
      </c>
      <c r="AQ44" s="36">
        <v>46.9166509</v>
      </c>
      <c r="AR44" s="36">
        <v>47.312326200000001</v>
      </c>
      <c r="AS44" s="36">
        <v>47.2236829</v>
      </c>
      <c r="AT44" s="36">
        <v>48.573676900000009</v>
      </c>
      <c r="AU44" s="36">
        <v>50.155655400000001</v>
      </c>
      <c r="AV44" s="36">
        <v>51.360575799999999</v>
      </c>
      <c r="AW44" s="36">
        <v>51.246083299999995</v>
      </c>
      <c r="AX44" s="36">
        <v>51.445498999999998</v>
      </c>
      <c r="AY44" s="36">
        <v>51.287080350000004</v>
      </c>
      <c r="AZ44" s="36">
        <v>51.398176799999995</v>
      </c>
      <c r="BA44" s="36">
        <v>49.840069</v>
      </c>
      <c r="BB44" s="36">
        <v>48.761968299999999</v>
      </c>
      <c r="BC44" s="36">
        <v>49.554917600000003</v>
      </c>
      <c r="BD44" s="36">
        <v>49.520655149999996</v>
      </c>
      <c r="BE44" s="36">
        <v>48.075881750000001</v>
      </c>
      <c r="BF44" s="36">
        <v>49.745961149999999</v>
      </c>
      <c r="BG44" s="36">
        <v>50.393777</v>
      </c>
      <c r="BH44" s="36">
        <v>49.789050899999999</v>
      </c>
      <c r="BI44" s="36">
        <v>51.28687635</v>
      </c>
      <c r="BJ44" s="36">
        <v>52.9201731</v>
      </c>
      <c r="BK44" s="36">
        <v>52.986130399999993</v>
      </c>
      <c r="BL44" s="36">
        <v>52.038322950000001</v>
      </c>
      <c r="BM44" s="36">
        <v>50.52488679999999</v>
      </c>
      <c r="BN44" s="36">
        <v>50.345120950000002</v>
      </c>
      <c r="BO44" s="36">
        <v>52.272912850000004</v>
      </c>
      <c r="BP44" s="36">
        <v>54.700494200000001</v>
      </c>
      <c r="BQ44" s="36">
        <v>54.415913250000003</v>
      </c>
      <c r="BR44" s="36">
        <v>55.497506050000005</v>
      </c>
      <c r="BS44" s="36">
        <v>55.755368950000005</v>
      </c>
      <c r="BT44" s="36">
        <v>51.208519000000003</v>
      </c>
      <c r="BU44" s="36">
        <v>51.038024849999999</v>
      </c>
      <c r="BV44" s="36">
        <v>50.8274063</v>
      </c>
      <c r="BW44" s="36">
        <v>48.551661200000005</v>
      </c>
      <c r="BX44" s="36">
        <v>50.761647700000005</v>
      </c>
      <c r="BY44" s="36">
        <v>52.398177350000005</v>
      </c>
      <c r="BZ44" s="36">
        <v>54.891417300000001</v>
      </c>
      <c r="CA44" s="36">
        <v>56.071504750000003</v>
      </c>
      <c r="CB44" s="36">
        <v>56.691079999999999</v>
      </c>
      <c r="CC44" s="36">
        <v>58.464602200000002</v>
      </c>
      <c r="CD44" s="36">
        <v>59.888109700000001</v>
      </c>
      <c r="CE44" s="36">
        <v>61.0647375</v>
      </c>
      <c r="CF44" s="36">
        <v>62.645586000000002</v>
      </c>
      <c r="CG44" s="36">
        <v>63.993411200000004</v>
      </c>
      <c r="CH44" s="36">
        <v>64.74800535</v>
      </c>
      <c r="CI44" s="36">
        <v>72.870670849999996</v>
      </c>
      <c r="CJ44" s="36">
        <v>72.066156650000011</v>
      </c>
      <c r="CK44" s="36">
        <v>70.180362950000003</v>
      </c>
      <c r="CL44" s="36">
        <v>69.539741650000011</v>
      </c>
      <c r="CM44" s="36">
        <v>68.190399249999999</v>
      </c>
      <c r="CN44" s="36">
        <v>68.222038599999991</v>
      </c>
    </row>
    <row r="45" spans="1:92" s="7" customFormat="1" ht="14.5" x14ac:dyDescent="0.7">
      <c r="A45" s="11" t="s">
        <v>4</v>
      </c>
      <c r="B45" s="136">
        <v>32.197975999999997</v>
      </c>
      <c r="C45" s="136">
        <v>32.197975999999997</v>
      </c>
      <c r="D45" s="136">
        <v>32.197975999999997</v>
      </c>
      <c r="E45" s="136">
        <v>32.197975999999997</v>
      </c>
      <c r="F45" s="136">
        <v>32.197975999999997</v>
      </c>
      <c r="G45" s="136">
        <v>32.197975999999997</v>
      </c>
      <c r="H45" s="136">
        <v>32.197975999999997</v>
      </c>
      <c r="I45" s="136">
        <v>32.197975999999997</v>
      </c>
      <c r="J45" s="136">
        <v>32.197975999999997</v>
      </c>
      <c r="K45" s="136">
        <v>32.197975999999997</v>
      </c>
      <c r="L45" s="136">
        <v>32.197975999999997</v>
      </c>
      <c r="M45" s="136">
        <v>32.197975999999997</v>
      </c>
      <c r="N45" s="136">
        <v>32.197975999999997</v>
      </c>
      <c r="O45" s="136">
        <v>32.197975999999997</v>
      </c>
      <c r="P45" s="136">
        <v>32.197975999999997</v>
      </c>
      <c r="Q45" s="136">
        <v>32.197975999999997</v>
      </c>
      <c r="R45" s="136">
        <v>32.197975999999997</v>
      </c>
      <c r="S45" s="136">
        <v>32.197975999999997</v>
      </c>
      <c r="T45" s="136">
        <v>32.197975999999997</v>
      </c>
      <c r="U45" s="136">
        <v>32.197975999999997</v>
      </c>
      <c r="V45" s="136">
        <v>32.069251000000001</v>
      </c>
      <c r="W45" s="136">
        <v>32.195422000000001</v>
      </c>
      <c r="X45" s="136">
        <v>32.321801999999998</v>
      </c>
      <c r="Y45" s="136">
        <v>32.455005999999997</v>
      </c>
      <c r="Z45" s="136">
        <v>32.597349000000001</v>
      </c>
      <c r="AA45" s="136">
        <v>32.741204000000003</v>
      </c>
      <c r="AB45" s="136">
        <v>32.869542000000003</v>
      </c>
      <c r="AC45" s="136">
        <v>32.966912000000001</v>
      </c>
      <c r="AD45" s="136">
        <v>33.027717000000003</v>
      </c>
      <c r="AE45" s="136">
        <v>32.986669999999997</v>
      </c>
      <c r="AF45" s="136">
        <v>32.739651000000002</v>
      </c>
      <c r="AG45" s="36">
        <v>32.141007999999999</v>
      </c>
      <c r="AH45" s="36">
        <v>30.142807999999999</v>
      </c>
      <c r="AI45" s="36">
        <v>31.8800229</v>
      </c>
      <c r="AJ45" s="36">
        <v>31.039673350000001</v>
      </c>
      <c r="AK45" s="36">
        <v>30.999737700000001</v>
      </c>
      <c r="AL45" s="36">
        <v>31.700825999999999</v>
      </c>
      <c r="AM45" s="36">
        <v>34.610941250000003</v>
      </c>
      <c r="AN45" s="36">
        <v>32.202062050000002</v>
      </c>
      <c r="AO45" s="36">
        <v>30.331236100000002</v>
      </c>
      <c r="AP45" s="36">
        <v>30.820922800000002</v>
      </c>
      <c r="AQ45" s="36">
        <v>34.243258049999994</v>
      </c>
      <c r="AR45" s="36">
        <v>31.5206184</v>
      </c>
      <c r="AS45" s="36">
        <v>34.591019100000004</v>
      </c>
      <c r="AT45" s="36">
        <v>37.805778150000002</v>
      </c>
      <c r="AU45" s="36">
        <v>39.447226899999997</v>
      </c>
      <c r="AV45" s="36">
        <v>41.166626100000002</v>
      </c>
      <c r="AW45" s="36">
        <v>40.475690899999996</v>
      </c>
      <c r="AX45" s="36">
        <v>39.111220000000003</v>
      </c>
      <c r="AY45" s="36">
        <v>40.239925799999995</v>
      </c>
      <c r="AZ45" s="36">
        <v>41.969234</v>
      </c>
      <c r="BA45" s="36">
        <v>44.255127200000004</v>
      </c>
      <c r="BB45" s="36">
        <v>42.965178100000003</v>
      </c>
      <c r="BC45" s="36">
        <v>31.456016399999999</v>
      </c>
      <c r="BD45" s="36">
        <v>40.749284200000005</v>
      </c>
      <c r="BE45" s="36">
        <v>41.666815</v>
      </c>
      <c r="BF45" s="36">
        <v>38.443291200000004</v>
      </c>
      <c r="BG45" s="36">
        <v>33.874299999999998</v>
      </c>
      <c r="BH45" s="36">
        <v>33.050856199999998</v>
      </c>
      <c r="BI45" s="36">
        <v>37.104773200000004</v>
      </c>
      <c r="BJ45" s="36">
        <v>39.118029999999997</v>
      </c>
      <c r="BK45" s="36">
        <v>38.063321999999999</v>
      </c>
      <c r="BL45" s="36">
        <v>40.268839499999999</v>
      </c>
      <c r="BM45" s="36">
        <v>36.499959500000003</v>
      </c>
      <c r="BN45" s="36">
        <v>40.328977500000001</v>
      </c>
      <c r="BO45" s="36">
        <v>37.197515500000002</v>
      </c>
      <c r="BP45" s="36">
        <v>40.421836999999996</v>
      </c>
      <c r="BQ45" s="36">
        <v>40.505472500000003</v>
      </c>
      <c r="BR45" s="36">
        <v>39.901309500000004</v>
      </c>
      <c r="BS45" s="36">
        <v>38.280765500000001</v>
      </c>
      <c r="BT45" s="36">
        <v>38.853327100000001</v>
      </c>
      <c r="BU45" s="36">
        <v>36.684323200000001</v>
      </c>
      <c r="BV45" s="36">
        <v>36.457930399999995</v>
      </c>
      <c r="BW45" s="36">
        <v>38.228054100000001</v>
      </c>
      <c r="BX45" s="36">
        <v>38.873378899999999</v>
      </c>
      <c r="BY45" s="36">
        <v>39.500998799999998</v>
      </c>
      <c r="BZ45" s="36">
        <v>37.026321799999998</v>
      </c>
      <c r="CA45" s="36">
        <v>44.112320350000005</v>
      </c>
      <c r="CB45" s="36">
        <v>41.703545349999999</v>
      </c>
      <c r="CC45" s="36">
        <v>41.165830849999999</v>
      </c>
      <c r="CD45" s="36">
        <v>41.704197299999997</v>
      </c>
      <c r="CE45" s="36">
        <v>42.155481950000002</v>
      </c>
      <c r="CF45" s="36">
        <v>44.108459100000005</v>
      </c>
      <c r="CG45" s="36">
        <v>43.517846499999997</v>
      </c>
      <c r="CH45" s="36">
        <v>42.0342135</v>
      </c>
      <c r="CI45" s="36">
        <v>41.108243999999999</v>
      </c>
      <c r="CJ45" s="36">
        <v>43.130873200000003</v>
      </c>
      <c r="CK45" s="36">
        <v>40.3266955</v>
      </c>
      <c r="CL45" s="36">
        <v>40.188184499999998</v>
      </c>
      <c r="CM45" s="36">
        <v>39.761006999999999</v>
      </c>
      <c r="CN45" s="36">
        <v>40.2359735</v>
      </c>
    </row>
    <row r="46" spans="1:92" s="7" customFormat="1" ht="14.5" x14ac:dyDescent="0.7">
      <c r="A46" s="11" t="s">
        <v>5</v>
      </c>
      <c r="B46" s="136">
        <v>19.316600999999999</v>
      </c>
      <c r="C46" s="136">
        <v>19.316967000000002</v>
      </c>
      <c r="D46" s="136">
        <v>19.315864000000001</v>
      </c>
      <c r="E46" s="136">
        <v>19.315539000000001</v>
      </c>
      <c r="F46" s="136">
        <v>19.316870999999999</v>
      </c>
      <c r="G46" s="136">
        <v>19.317125000000001</v>
      </c>
      <c r="H46" s="136">
        <v>19.315529999999999</v>
      </c>
      <c r="I46" s="136">
        <v>19.315384999999999</v>
      </c>
      <c r="J46" s="136">
        <v>19.317281000000001</v>
      </c>
      <c r="K46" s="136">
        <v>19.317267999999999</v>
      </c>
      <c r="L46" s="136">
        <v>19.315033</v>
      </c>
      <c r="M46" s="136">
        <v>19.315265</v>
      </c>
      <c r="N46" s="136">
        <v>19.317878</v>
      </c>
      <c r="O46" s="136">
        <v>19.317350999999999</v>
      </c>
      <c r="P46" s="136">
        <v>19.314321</v>
      </c>
      <c r="Q46" s="136">
        <v>19.315235999999999</v>
      </c>
      <c r="R46" s="136">
        <v>19.318721</v>
      </c>
      <c r="S46" s="136">
        <v>19.317304</v>
      </c>
      <c r="T46" s="136">
        <v>19.313331000000002</v>
      </c>
      <c r="U46" s="136">
        <v>19.315387999999999</v>
      </c>
      <c r="V46" s="136">
        <v>19.319873000000001</v>
      </c>
      <c r="W46" s="136">
        <v>19.279931999999999</v>
      </c>
      <c r="X46" s="136">
        <v>19.250389999999999</v>
      </c>
      <c r="Y46" s="136">
        <v>19.221830000000001</v>
      </c>
      <c r="Z46" s="136">
        <v>19.190809999999999</v>
      </c>
      <c r="AA46" s="136">
        <v>19.150169999999999</v>
      </c>
      <c r="AB46" s="136">
        <v>19.101217999999999</v>
      </c>
      <c r="AC46" s="136">
        <v>19.053947000000001</v>
      </c>
      <c r="AD46" s="136">
        <v>19.020551000000001</v>
      </c>
      <c r="AE46" s="136">
        <v>18.979385000000001</v>
      </c>
      <c r="AF46" s="136">
        <v>18.899401000000001</v>
      </c>
      <c r="AG46" s="36">
        <v>18.864176499999999</v>
      </c>
      <c r="AH46" s="36">
        <v>18.91759425</v>
      </c>
      <c r="AI46" s="36">
        <v>18.774269799999999</v>
      </c>
      <c r="AJ46" s="36">
        <v>19.0118407</v>
      </c>
      <c r="AK46" s="36">
        <v>18.857617600000001</v>
      </c>
      <c r="AL46" s="36">
        <v>18.5036816</v>
      </c>
      <c r="AM46" s="36">
        <v>18.428028650000002</v>
      </c>
      <c r="AN46" s="36">
        <v>18.846284700000002</v>
      </c>
      <c r="AO46" s="36">
        <v>18.843125449999999</v>
      </c>
      <c r="AP46" s="36">
        <v>18.7022993</v>
      </c>
      <c r="AQ46" s="36">
        <v>19.095364100000001</v>
      </c>
      <c r="AR46" s="36">
        <v>19.428226850000001</v>
      </c>
      <c r="AS46" s="36">
        <v>18.74968775</v>
      </c>
      <c r="AT46" s="36">
        <v>18.865618999999999</v>
      </c>
      <c r="AU46" s="36">
        <v>18.666731900000002</v>
      </c>
      <c r="AV46" s="36">
        <v>18.638877000000001</v>
      </c>
      <c r="AW46" s="36">
        <v>18.13683975</v>
      </c>
      <c r="AX46" s="36">
        <v>18.459403150000004</v>
      </c>
      <c r="AY46" s="36">
        <v>18.605089449999998</v>
      </c>
      <c r="AZ46" s="36">
        <v>18.576929900000003</v>
      </c>
      <c r="BA46" s="36">
        <v>17.881745500000001</v>
      </c>
      <c r="BB46" s="36">
        <v>17.99769225</v>
      </c>
      <c r="BC46" s="36">
        <v>18.308027850000002</v>
      </c>
      <c r="BD46" s="36">
        <v>18.714602149999997</v>
      </c>
      <c r="BE46" s="36">
        <v>18.427156</v>
      </c>
      <c r="BF46" s="36">
        <v>18.674769550000001</v>
      </c>
      <c r="BG46" s="36">
        <v>18.412825399999999</v>
      </c>
      <c r="BH46" s="36">
        <v>18.361472800000001</v>
      </c>
      <c r="BI46" s="36">
        <v>18.652245050000001</v>
      </c>
      <c r="BJ46" s="36">
        <v>17.652767350000001</v>
      </c>
      <c r="BK46" s="36">
        <v>18.355130299999999</v>
      </c>
      <c r="BL46" s="36">
        <v>19.39897345</v>
      </c>
      <c r="BM46" s="36">
        <v>19.505610649999998</v>
      </c>
      <c r="BN46" s="36">
        <v>19.3602618</v>
      </c>
      <c r="BO46" s="36">
        <v>19.501193199999999</v>
      </c>
      <c r="BP46" s="36">
        <v>19.984652799999999</v>
      </c>
      <c r="BQ46" s="36">
        <v>20.471422899999997</v>
      </c>
      <c r="BR46" s="36">
        <v>20.181728100000001</v>
      </c>
      <c r="BS46" s="36">
        <v>19.587841450000003</v>
      </c>
      <c r="BT46" s="36">
        <v>20.368289100000002</v>
      </c>
      <c r="BU46" s="36">
        <v>20.726716700000001</v>
      </c>
      <c r="BV46" s="36">
        <v>20.641651750000001</v>
      </c>
      <c r="BW46" s="36">
        <v>20.086951650000003</v>
      </c>
      <c r="BX46" s="36">
        <v>21.331977200000001</v>
      </c>
      <c r="BY46" s="36">
        <v>20.175705649999998</v>
      </c>
      <c r="BZ46" s="36">
        <v>19.17645585</v>
      </c>
      <c r="CA46" s="36">
        <v>18.611862350000003</v>
      </c>
      <c r="CB46" s="36">
        <v>20.1524933</v>
      </c>
      <c r="CC46" s="36">
        <v>19.3500953</v>
      </c>
      <c r="CD46" s="36">
        <v>19.029906449999999</v>
      </c>
      <c r="CE46" s="36">
        <v>19.968516149999999</v>
      </c>
      <c r="CF46" s="36">
        <v>20.492133949999999</v>
      </c>
      <c r="CG46" s="36">
        <v>20.38060625</v>
      </c>
      <c r="CH46" s="36">
        <v>20.511057350000002</v>
      </c>
      <c r="CI46" s="36">
        <v>20.162797999999999</v>
      </c>
      <c r="CJ46" s="36">
        <v>19.57840835</v>
      </c>
      <c r="CK46" s="36">
        <v>18.900299</v>
      </c>
      <c r="CL46" s="36">
        <v>18.681871999999998</v>
      </c>
      <c r="CM46" s="36">
        <v>19.5525515</v>
      </c>
      <c r="CN46" s="36">
        <v>19.29541</v>
      </c>
    </row>
    <row r="47" spans="1:92" s="7" customFormat="1" ht="14.5" x14ac:dyDescent="0.7">
      <c r="A47" s="11" t="s">
        <v>6</v>
      </c>
      <c r="B47" s="136">
        <v>171.04731730526316</v>
      </c>
      <c r="C47" s="136">
        <v>171.04731730526316</v>
      </c>
      <c r="D47" s="136">
        <v>171.04731730526316</v>
      </c>
      <c r="E47" s="136">
        <v>171.04731730526316</v>
      </c>
      <c r="F47" s="136">
        <v>171.04731730526316</v>
      </c>
      <c r="G47" s="136">
        <v>171.04731730526316</v>
      </c>
      <c r="H47" s="136">
        <v>171.04731730526316</v>
      </c>
      <c r="I47" s="136">
        <v>171.04731730526316</v>
      </c>
      <c r="J47" s="136">
        <v>171.04731730526316</v>
      </c>
      <c r="K47" s="136">
        <v>171.04731730526316</v>
      </c>
      <c r="L47" s="136">
        <v>171.04731730526316</v>
      </c>
      <c r="M47" s="136">
        <v>171.04731730526316</v>
      </c>
      <c r="N47" s="136">
        <v>171.04731730526316</v>
      </c>
      <c r="O47" s="136">
        <v>171.04731730526316</v>
      </c>
      <c r="P47" s="136">
        <v>171.04731730526316</v>
      </c>
      <c r="Q47" s="136">
        <v>171.04731730526316</v>
      </c>
      <c r="R47" s="136">
        <v>171.04731730526316</v>
      </c>
      <c r="S47" s="136">
        <v>171.04731730526316</v>
      </c>
      <c r="T47" s="136">
        <v>171.04731730526316</v>
      </c>
      <c r="U47" s="136">
        <v>171.04731730526316</v>
      </c>
      <c r="V47" s="136">
        <v>171.04731730526316</v>
      </c>
      <c r="W47" s="136">
        <v>171.40688043609023</v>
      </c>
      <c r="X47" s="136">
        <v>171.8346531293233</v>
      </c>
      <c r="Y47" s="136">
        <v>172.31441562706769</v>
      </c>
      <c r="Z47" s="136">
        <v>172.83362236541353</v>
      </c>
      <c r="AA47" s="136">
        <v>173.38823243909772</v>
      </c>
      <c r="AB47" s="136">
        <v>173.97021336240601</v>
      </c>
      <c r="AC47" s="136">
        <v>174.57291119398496</v>
      </c>
      <c r="AD47" s="136">
        <v>175.18714204812028</v>
      </c>
      <c r="AE47" s="136">
        <v>175.82113922556391</v>
      </c>
      <c r="AF47" s="136">
        <v>168.96879506917293</v>
      </c>
      <c r="AG47" s="36">
        <v>164.97490395</v>
      </c>
      <c r="AH47" s="36">
        <v>171.17120615000002</v>
      </c>
      <c r="AI47" s="36">
        <v>171.44743479999997</v>
      </c>
      <c r="AJ47" s="36">
        <v>176.85520925</v>
      </c>
      <c r="AK47" s="36">
        <v>176.20400615</v>
      </c>
      <c r="AL47" s="36">
        <v>179.11649490000005</v>
      </c>
      <c r="AM47" s="36">
        <v>180.35274614999997</v>
      </c>
      <c r="AN47" s="36">
        <v>184.88906464999997</v>
      </c>
      <c r="AO47" s="36">
        <v>184.41048580000003</v>
      </c>
      <c r="AP47" s="36">
        <v>182.51674964999998</v>
      </c>
      <c r="AQ47" s="36">
        <v>184.67823745000001</v>
      </c>
      <c r="AR47" s="36">
        <v>181.96659969999999</v>
      </c>
      <c r="AS47" s="36">
        <v>186.49111600000001</v>
      </c>
      <c r="AT47" s="36">
        <v>186.50893414999999</v>
      </c>
      <c r="AU47" s="36">
        <v>189.74094279999997</v>
      </c>
      <c r="AV47" s="36">
        <v>193.00732834999999</v>
      </c>
      <c r="AW47" s="36">
        <v>194.30597584999998</v>
      </c>
      <c r="AX47" s="36">
        <v>195.39306235000001</v>
      </c>
      <c r="AY47" s="36">
        <v>191.44167775000005</v>
      </c>
      <c r="AZ47" s="36">
        <v>196.79475585</v>
      </c>
      <c r="BA47" s="36">
        <v>200.256609</v>
      </c>
      <c r="BB47" s="36">
        <v>197.70978345000003</v>
      </c>
      <c r="BC47" s="36">
        <v>199.19991390000001</v>
      </c>
      <c r="BD47" s="36">
        <v>200.58450735</v>
      </c>
      <c r="BE47" s="36">
        <v>203.76547005</v>
      </c>
      <c r="BF47" s="36">
        <v>205.78645384999996</v>
      </c>
      <c r="BG47" s="36">
        <v>203.84329640000001</v>
      </c>
      <c r="BH47" s="36">
        <v>207.33480179999998</v>
      </c>
      <c r="BI47" s="36">
        <v>208.11532034999996</v>
      </c>
      <c r="BJ47" s="36">
        <v>205.57760275000001</v>
      </c>
      <c r="BK47" s="36">
        <v>206.05692775</v>
      </c>
      <c r="BL47" s="36">
        <v>206.65775020000004</v>
      </c>
      <c r="BM47" s="36">
        <v>205.51426844999997</v>
      </c>
      <c r="BN47" s="36">
        <v>206.52917414999999</v>
      </c>
      <c r="BO47" s="36">
        <v>207.66066495000001</v>
      </c>
      <c r="BP47" s="36">
        <v>209.33317155</v>
      </c>
      <c r="BQ47" s="36">
        <v>212.24902879999999</v>
      </c>
      <c r="BR47" s="36">
        <v>207.36884534999999</v>
      </c>
      <c r="BS47" s="36">
        <v>207.63610435000001</v>
      </c>
      <c r="BT47" s="36">
        <v>209.7700777</v>
      </c>
      <c r="BU47" s="36">
        <v>211.06163264999998</v>
      </c>
      <c r="BV47" s="36">
        <v>210.04242324999996</v>
      </c>
      <c r="BW47" s="36">
        <v>215.74978105000002</v>
      </c>
      <c r="BX47" s="36">
        <v>218.79700350000002</v>
      </c>
      <c r="BY47" s="36">
        <v>222.97606634999994</v>
      </c>
      <c r="BZ47" s="36">
        <v>221.22873540000001</v>
      </c>
      <c r="CA47" s="36">
        <v>226.62386155000002</v>
      </c>
      <c r="CB47" s="36">
        <v>237.37737884999999</v>
      </c>
      <c r="CC47" s="36">
        <v>232.08745220000003</v>
      </c>
      <c r="CD47" s="36">
        <v>234.81168535000003</v>
      </c>
      <c r="CE47" s="36">
        <v>243.23271925000003</v>
      </c>
      <c r="CF47" s="36">
        <v>245.66546384999998</v>
      </c>
      <c r="CG47" s="36">
        <v>254.30800140000002</v>
      </c>
      <c r="CH47" s="36">
        <v>253.61468299999996</v>
      </c>
      <c r="CI47" s="36">
        <v>251.92949024999999</v>
      </c>
      <c r="CJ47" s="36">
        <v>255.74249810000001</v>
      </c>
      <c r="CK47" s="36">
        <v>263.51503654999999</v>
      </c>
      <c r="CL47" s="36">
        <v>261.01697254999993</v>
      </c>
      <c r="CM47" s="36">
        <v>261.7123426</v>
      </c>
      <c r="CN47" s="36">
        <v>269.34218454999996</v>
      </c>
    </row>
    <row r="48" spans="1:92" s="7" customFormat="1" ht="14.5" x14ac:dyDescent="0.7">
      <c r="A48" s="11" t="s">
        <v>7</v>
      </c>
      <c r="B48" s="136">
        <v>263.51251500000001</v>
      </c>
      <c r="C48" s="136">
        <v>263.51288099999999</v>
      </c>
      <c r="D48" s="136">
        <v>263.51177799999999</v>
      </c>
      <c r="E48" s="136">
        <v>263.51145300000002</v>
      </c>
      <c r="F48" s="136">
        <v>263.51278500000001</v>
      </c>
      <c r="G48" s="136">
        <v>263.51303899999999</v>
      </c>
      <c r="H48" s="136">
        <v>263.51144399999998</v>
      </c>
      <c r="I48" s="136">
        <v>263.51129900000001</v>
      </c>
      <c r="J48" s="136">
        <v>263.513195</v>
      </c>
      <c r="K48" s="136">
        <v>263.51318199999997</v>
      </c>
      <c r="L48" s="136">
        <v>263.51094699999999</v>
      </c>
      <c r="M48" s="136">
        <v>263.51117900000003</v>
      </c>
      <c r="N48" s="136">
        <v>263.51379200000002</v>
      </c>
      <c r="O48" s="136">
        <v>263.51326499999999</v>
      </c>
      <c r="P48" s="136">
        <v>263.51023500000002</v>
      </c>
      <c r="Q48" s="136">
        <v>263.51114999999999</v>
      </c>
      <c r="R48" s="136">
        <v>263.514635</v>
      </c>
      <c r="S48" s="136">
        <v>263.51321799999999</v>
      </c>
      <c r="T48" s="136">
        <v>263.50924500000002</v>
      </c>
      <c r="U48" s="136">
        <v>263.511302</v>
      </c>
      <c r="V48" s="136">
        <v>263.38706200000001</v>
      </c>
      <c r="W48" s="136">
        <v>263.76065999999997</v>
      </c>
      <c r="X48" s="136">
        <v>264.22966300000002</v>
      </c>
      <c r="Y48" s="136">
        <v>264.76984800000002</v>
      </c>
      <c r="Z48" s="136">
        <v>265.36337800000001</v>
      </c>
      <c r="AA48" s="136">
        <v>265.98807399999998</v>
      </c>
      <c r="AB48" s="136">
        <v>266.61778800000002</v>
      </c>
      <c r="AC48" s="136">
        <v>267.23877700000003</v>
      </c>
      <c r="AD48" s="136">
        <v>267.84772800000002</v>
      </c>
      <c r="AE48" s="136">
        <v>268.36570599999999</v>
      </c>
      <c r="AF48" s="136">
        <v>261.15139099999999</v>
      </c>
      <c r="AG48" s="36">
        <v>256.48703360000002</v>
      </c>
      <c r="AH48" s="36">
        <v>258.08290905000001</v>
      </c>
      <c r="AI48" s="36">
        <v>262.83814235</v>
      </c>
      <c r="AJ48" s="36">
        <v>269.38646695</v>
      </c>
      <c r="AK48" s="36">
        <v>268.73169574999997</v>
      </c>
      <c r="AL48" s="36">
        <v>273.41607485000003</v>
      </c>
      <c r="AM48" s="36">
        <v>276.97009220000001</v>
      </c>
      <c r="AN48" s="36">
        <v>278.95458344999997</v>
      </c>
      <c r="AO48" s="36">
        <v>277.09427405000002</v>
      </c>
      <c r="AP48" s="36">
        <v>276.57171499999998</v>
      </c>
      <c r="AQ48" s="36">
        <v>284.93351050000001</v>
      </c>
      <c r="AR48" s="36">
        <v>280.22777114999997</v>
      </c>
      <c r="AS48" s="36">
        <v>287.05550575000001</v>
      </c>
      <c r="AT48" s="36">
        <v>291.75400819999999</v>
      </c>
      <c r="AU48" s="36">
        <v>298.01055700000001</v>
      </c>
      <c r="AV48" s="36">
        <v>304.17340725000003</v>
      </c>
      <c r="AW48" s="36">
        <v>304.16458979999999</v>
      </c>
      <c r="AX48" s="36">
        <v>304.40918449999998</v>
      </c>
      <c r="AY48" s="36">
        <v>301.57377335000001</v>
      </c>
      <c r="AZ48" s="36">
        <v>308.73909655</v>
      </c>
      <c r="BA48" s="36">
        <v>312.23355069999997</v>
      </c>
      <c r="BB48" s="36">
        <v>307.43462210000001</v>
      </c>
      <c r="BC48" s="36">
        <v>298.51887575000001</v>
      </c>
      <c r="BD48" s="36">
        <v>309.56904885</v>
      </c>
      <c r="BE48" s="36">
        <v>311.93532279999999</v>
      </c>
      <c r="BF48" s="36">
        <v>312.65047575</v>
      </c>
      <c r="BG48" s="36">
        <v>306.52419880000002</v>
      </c>
      <c r="BH48" s="36">
        <v>308.53618169999999</v>
      </c>
      <c r="BI48" s="36">
        <v>315.15921494999998</v>
      </c>
      <c r="BJ48" s="36">
        <v>315.26857319999999</v>
      </c>
      <c r="BK48" s="36">
        <v>315.46151044999999</v>
      </c>
      <c r="BL48" s="36">
        <v>318.3638861</v>
      </c>
      <c r="BM48" s="36">
        <v>312.0447254</v>
      </c>
      <c r="BN48" s="36">
        <v>316.56353439999998</v>
      </c>
      <c r="BO48" s="36">
        <v>316.63228650000002</v>
      </c>
      <c r="BP48" s="36">
        <v>324.44015554999999</v>
      </c>
      <c r="BQ48" s="36">
        <v>327.64183744999997</v>
      </c>
      <c r="BR48" s="36">
        <v>322.949389</v>
      </c>
      <c r="BS48" s="36">
        <v>321.26008024999999</v>
      </c>
      <c r="BT48" s="36">
        <v>320.2002129</v>
      </c>
      <c r="BU48" s="36">
        <v>319.51069739999997</v>
      </c>
      <c r="BV48" s="36">
        <v>317.96941169999997</v>
      </c>
      <c r="BW48" s="36">
        <v>322.61644799999999</v>
      </c>
      <c r="BX48" s="36">
        <v>329.7640073</v>
      </c>
      <c r="BY48" s="36">
        <v>335.05094814999995</v>
      </c>
      <c r="BZ48" s="36">
        <v>332.32293035000004</v>
      </c>
      <c r="CA48" s="36">
        <v>345.41954900000002</v>
      </c>
      <c r="CB48" s="36">
        <v>355.92449749999997</v>
      </c>
      <c r="CC48" s="36">
        <v>351.06798055000002</v>
      </c>
      <c r="CD48" s="36">
        <v>355.43389880000001</v>
      </c>
      <c r="CE48" s="36">
        <v>366.42145485000003</v>
      </c>
      <c r="CF48" s="36">
        <v>372.9116429</v>
      </c>
      <c r="CG48" s="36">
        <v>382.19986535000004</v>
      </c>
      <c r="CH48" s="36">
        <v>380.90795919999999</v>
      </c>
      <c r="CI48" s="36">
        <v>386.07120310000005</v>
      </c>
      <c r="CJ48" s="36">
        <v>390.51793630000003</v>
      </c>
      <c r="CK48" s="36">
        <v>392.922394</v>
      </c>
      <c r="CL48" s="36">
        <v>389.42677069999996</v>
      </c>
      <c r="CM48" s="36">
        <v>389.21630035000004</v>
      </c>
      <c r="CN48" s="36">
        <v>397.09560664999998</v>
      </c>
    </row>
    <row r="49" spans="1:92" s="7" customFormat="1" ht="14.5" x14ac:dyDescent="0.7">
      <c r="A49" s="7" t="s">
        <v>244</v>
      </c>
    </row>
    <row r="50" spans="1:92" s="7" customFormat="1" ht="14.5" x14ac:dyDescent="0.7">
      <c r="A50" s="7" t="s">
        <v>242</v>
      </c>
    </row>
    <row r="51" spans="1:92" s="7" customFormat="1" ht="14.5" x14ac:dyDescent="0.7"/>
    <row r="52" spans="1:92" s="7" customFormat="1" ht="14.5" x14ac:dyDescent="0.7">
      <c r="A52" s="15" t="s">
        <v>245</v>
      </c>
      <c r="B52" s="14"/>
      <c r="C52" s="14"/>
      <c r="D52" s="14"/>
      <c r="E52" s="14"/>
      <c r="F52" s="14"/>
    </row>
    <row r="53" spans="1:92" s="7" customFormat="1" ht="14.5" x14ac:dyDescent="0.7">
      <c r="A53" s="126" t="s">
        <v>195</v>
      </c>
      <c r="B53" s="112">
        <v>1930</v>
      </c>
      <c r="C53" s="112">
        <v>1931</v>
      </c>
      <c r="D53" s="112">
        <v>1932</v>
      </c>
      <c r="E53" s="112">
        <v>1933</v>
      </c>
      <c r="F53" s="112">
        <v>1934</v>
      </c>
      <c r="G53" s="36">
        <v>1935</v>
      </c>
      <c r="H53" s="36">
        <v>1936</v>
      </c>
      <c r="I53" s="36">
        <v>1937</v>
      </c>
      <c r="J53" s="36">
        <v>1938</v>
      </c>
      <c r="K53" s="36">
        <v>1939</v>
      </c>
      <c r="L53" s="36">
        <v>1940</v>
      </c>
      <c r="M53" s="36">
        <v>1941</v>
      </c>
      <c r="N53" s="36">
        <v>1942</v>
      </c>
      <c r="O53" s="36">
        <v>1943</v>
      </c>
      <c r="P53" s="36">
        <v>1944</v>
      </c>
      <c r="Q53" s="36">
        <v>1945</v>
      </c>
      <c r="R53" s="36">
        <v>1946</v>
      </c>
      <c r="S53" s="36">
        <v>1947</v>
      </c>
      <c r="T53" s="36">
        <v>1948</v>
      </c>
      <c r="U53" s="36">
        <v>1949</v>
      </c>
      <c r="V53" s="36">
        <v>1950</v>
      </c>
      <c r="W53" s="36">
        <v>1951</v>
      </c>
      <c r="X53" s="36">
        <v>1952</v>
      </c>
      <c r="Y53" s="36">
        <v>1953</v>
      </c>
      <c r="Z53" s="36">
        <v>1954</v>
      </c>
      <c r="AA53" s="36">
        <v>1955</v>
      </c>
      <c r="AB53" s="36">
        <v>1956</v>
      </c>
      <c r="AC53" s="36">
        <v>1957</v>
      </c>
      <c r="AD53" s="36">
        <v>1958</v>
      </c>
      <c r="AE53" s="36">
        <v>1959</v>
      </c>
      <c r="AF53" s="36">
        <v>1960</v>
      </c>
      <c r="AG53" s="36">
        <v>1961</v>
      </c>
      <c r="AH53" s="36">
        <v>1962</v>
      </c>
      <c r="AI53" s="36">
        <v>1963</v>
      </c>
      <c r="AJ53" s="36">
        <v>1964</v>
      </c>
      <c r="AK53" s="36">
        <v>1965</v>
      </c>
      <c r="AL53" s="36">
        <v>1966</v>
      </c>
      <c r="AM53" s="36">
        <v>1967</v>
      </c>
      <c r="AN53" s="36">
        <v>1968</v>
      </c>
      <c r="AO53" s="36">
        <v>1969</v>
      </c>
      <c r="AP53" s="36">
        <v>1970</v>
      </c>
      <c r="AQ53" s="36">
        <v>1971</v>
      </c>
      <c r="AR53" s="36">
        <v>1972</v>
      </c>
      <c r="AS53" s="36">
        <v>1973</v>
      </c>
      <c r="AT53" s="36">
        <v>1974</v>
      </c>
      <c r="AU53" s="36">
        <v>1975</v>
      </c>
      <c r="AV53" s="36">
        <v>1976</v>
      </c>
      <c r="AW53" s="36">
        <v>1977</v>
      </c>
      <c r="AX53" s="36">
        <v>1978</v>
      </c>
      <c r="AY53" s="36">
        <v>1979</v>
      </c>
      <c r="AZ53" s="36">
        <v>1980</v>
      </c>
      <c r="BA53" s="36">
        <v>1981</v>
      </c>
      <c r="BB53" s="36">
        <v>1982</v>
      </c>
      <c r="BC53" s="36">
        <v>1983</v>
      </c>
      <c r="BD53" s="36">
        <v>1984</v>
      </c>
      <c r="BE53" s="36">
        <v>1985</v>
      </c>
      <c r="BF53" s="36">
        <v>1986</v>
      </c>
      <c r="BG53" s="36">
        <v>1987</v>
      </c>
      <c r="BH53" s="36">
        <v>1988</v>
      </c>
      <c r="BI53" s="36">
        <v>1989</v>
      </c>
      <c r="BJ53" s="112">
        <v>1990</v>
      </c>
      <c r="BK53" s="112">
        <v>1991</v>
      </c>
      <c r="BL53" s="112">
        <v>1992</v>
      </c>
      <c r="BM53" s="112">
        <v>1993</v>
      </c>
      <c r="BN53" s="112">
        <v>1994</v>
      </c>
      <c r="BO53" s="36">
        <v>1995</v>
      </c>
      <c r="BP53" s="36">
        <v>1996</v>
      </c>
      <c r="BQ53" s="36">
        <v>1997</v>
      </c>
      <c r="BR53" s="36">
        <v>1998</v>
      </c>
      <c r="BS53" s="36">
        <v>1999</v>
      </c>
      <c r="BT53" s="36">
        <v>2000</v>
      </c>
      <c r="BU53" s="36">
        <v>2001</v>
      </c>
      <c r="BV53" s="36">
        <v>2002</v>
      </c>
      <c r="BW53" s="36">
        <v>2003</v>
      </c>
      <c r="BX53" s="36">
        <v>2004</v>
      </c>
      <c r="BY53" s="36">
        <v>2005</v>
      </c>
      <c r="BZ53" s="36">
        <v>2006</v>
      </c>
      <c r="CA53" s="36">
        <v>2007</v>
      </c>
      <c r="CB53" s="36">
        <v>2008</v>
      </c>
      <c r="CC53" s="36">
        <v>2009</v>
      </c>
      <c r="CD53" s="36">
        <v>2010</v>
      </c>
      <c r="CE53" s="36">
        <v>2011</v>
      </c>
      <c r="CF53" s="36">
        <v>2012</v>
      </c>
      <c r="CG53" s="36">
        <v>2013</v>
      </c>
      <c r="CH53" s="36">
        <v>2014</v>
      </c>
      <c r="CI53" s="36">
        <v>2015</v>
      </c>
      <c r="CJ53" s="36">
        <v>2016</v>
      </c>
      <c r="CK53" s="36">
        <v>2017</v>
      </c>
      <c r="CL53" s="36">
        <v>2018</v>
      </c>
      <c r="CM53" s="36">
        <v>2019</v>
      </c>
      <c r="CN53" s="36">
        <v>2020</v>
      </c>
    </row>
    <row r="54" spans="1:92" s="7" customFormat="1" ht="14.5" x14ac:dyDescent="0.7">
      <c r="A54" s="126" t="s">
        <v>246</v>
      </c>
      <c r="B54" s="112" t="s">
        <v>231</v>
      </c>
      <c r="C54" s="112" t="s">
        <v>231</v>
      </c>
      <c r="D54" s="112" t="s">
        <v>231</v>
      </c>
      <c r="E54" s="112" t="s">
        <v>231</v>
      </c>
      <c r="F54" s="112" t="s">
        <v>231</v>
      </c>
      <c r="G54" s="112" t="s">
        <v>231</v>
      </c>
      <c r="H54" s="112" t="s">
        <v>231</v>
      </c>
      <c r="I54" s="112" t="s">
        <v>231</v>
      </c>
      <c r="J54" s="112" t="s">
        <v>231</v>
      </c>
      <c r="K54" s="112" t="s">
        <v>231</v>
      </c>
      <c r="L54" s="112" t="s">
        <v>231</v>
      </c>
      <c r="M54" s="112" t="s">
        <v>231</v>
      </c>
      <c r="N54" s="112" t="s">
        <v>231</v>
      </c>
      <c r="O54" s="112" t="s">
        <v>231</v>
      </c>
      <c r="P54" s="112" t="s">
        <v>231</v>
      </c>
      <c r="Q54" s="112" t="s">
        <v>231</v>
      </c>
      <c r="R54" s="112" t="s">
        <v>231</v>
      </c>
      <c r="S54" s="112" t="s">
        <v>231</v>
      </c>
      <c r="T54" s="112" t="s">
        <v>231</v>
      </c>
      <c r="U54" s="112" t="s">
        <v>231</v>
      </c>
      <c r="V54" s="112" t="s">
        <v>231</v>
      </c>
      <c r="W54" s="112" t="s">
        <v>231</v>
      </c>
      <c r="X54" s="112" t="s">
        <v>231</v>
      </c>
      <c r="Y54" s="112" t="s">
        <v>231</v>
      </c>
      <c r="Z54" s="112" t="s">
        <v>231</v>
      </c>
      <c r="AA54" s="112" t="s">
        <v>231</v>
      </c>
      <c r="AB54" s="112" t="s">
        <v>231</v>
      </c>
      <c r="AC54" s="112" t="s">
        <v>231</v>
      </c>
      <c r="AD54" s="112" t="s">
        <v>231</v>
      </c>
      <c r="AE54" s="112" t="s">
        <v>231</v>
      </c>
      <c r="AF54" s="112" t="s">
        <v>231</v>
      </c>
      <c r="AG54" s="112" t="s">
        <v>231</v>
      </c>
      <c r="AH54" s="112" t="s">
        <v>231</v>
      </c>
      <c r="AI54" s="112" t="s">
        <v>231</v>
      </c>
      <c r="AJ54" s="112" t="s">
        <v>231</v>
      </c>
      <c r="AK54" s="112" t="s">
        <v>231</v>
      </c>
      <c r="AL54" s="112" t="s">
        <v>231</v>
      </c>
      <c r="AM54" s="112" t="s">
        <v>231</v>
      </c>
      <c r="AN54" s="112" t="s">
        <v>231</v>
      </c>
      <c r="AO54" s="112" t="s">
        <v>231</v>
      </c>
      <c r="AP54" s="112" t="s">
        <v>231</v>
      </c>
      <c r="AQ54" s="112" t="s">
        <v>231</v>
      </c>
      <c r="AR54" s="112" t="s">
        <v>231</v>
      </c>
      <c r="AS54" s="112" t="s">
        <v>231</v>
      </c>
      <c r="AT54" s="112" t="s">
        <v>231</v>
      </c>
      <c r="AU54" s="112" t="s">
        <v>231</v>
      </c>
      <c r="AV54" s="112" t="s">
        <v>231</v>
      </c>
      <c r="AW54" s="112" t="s">
        <v>231</v>
      </c>
      <c r="AX54" s="112" t="s">
        <v>231</v>
      </c>
      <c r="AY54" s="112" t="s">
        <v>231</v>
      </c>
      <c r="AZ54" s="112" t="s">
        <v>231</v>
      </c>
      <c r="BA54" s="112" t="s">
        <v>231</v>
      </c>
      <c r="BB54" s="112" t="s">
        <v>231</v>
      </c>
      <c r="BC54" s="112" t="s">
        <v>231</v>
      </c>
      <c r="BD54" s="112" t="s">
        <v>231</v>
      </c>
      <c r="BE54" s="112" t="s">
        <v>231</v>
      </c>
      <c r="BF54" s="112" t="s">
        <v>231</v>
      </c>
      <c r="BG54" s="112" t="s">
        <v>231</v>
      </c>
      <c r="BH54" s="112" t="s">
        <v>231</v>
      </c>
      <c r="BI54" s="112" t="s">
        <v>231</v>
      </c>
      <c r="BJ54" s="112">
        <v>0</v>
      </c>
      <c r="BK54" s="112">
        <v>0</v>
      </c>
      <c r="BL54" s="112">
        <v>0</v>
      </c>
      <c r="BM54" s="112">
        <v>0</v>
      </c>
      <c r="BN54" s="112">
        <v>343</v>
      </c>
      <c r="BO54" s="36">
        <v>2897</v>
      </c>
      <c r="BP54" s="36">
        <v>1417</v>
      </c>
      <c r="BQ54" s="36">
        <v>2606</v>
      </c>
      <c r="BR54" s="36">
        <v>2364</v>
      </c>
      <c r="BS54" s="36">
        <v>2404</v>
      </c>
      <c r="BT54" s="36">
        <v>2421</v>
      </c>
      <c r="BU54" s="36">
        <v>2438</v>
      </c>
      <c r="BV54" s="36">
        <v>2425</v>
      </c>
      <c r="BW54" s="36">
        <v>2412</v>
      </c>
      <c r="BX54" s="36">
        <v>2398</v>
      </c>
      <c r="BY54" s="36">
        <v>5200</v>
      </c>
      <c r="BZ54" s="36">
        <v>7000</v>
      </c>
      <c r="CA54" s="36">
        <v>9700</v>
      </c>
      <c r="CB54" s="36">
        <v>14700</v>
      </c>
      <c r="CC54" s="36">
        <v>20700</v>
      </c>
      <c r="CD54" s="36">
        <v>24800</v>
      </c>
      <c r="CE54" s="36">
        <v>27500</v>
      </c>
      <c r="CF54" s="36">
        <v>30000</v>
      </c>
      <c r="CG54" s="36">
        <v>37000</v>
      </c>
      <c r="CH54" s="36">
        <v>44400</v>
      </c>
      <c r="CI54" s="36">
        <v>52700</v>
      </c>
      <c r="CJ54" s="36">
        <v>64700</v>
      </c>
      <c r="CK54" s="36">
        <v>79430</v>
      </c>
      <c r="CL54" s="36">
        <v>90565</v>
      </c>
      <c r="CM54" s="36">
        <v>111100</v>
      </c>
      <c r="CN54" s="36">
        <v>132600</v>
      </c>
    </row>
    <row r="55" spans="1:92" s="7" customFormat="1" ht="14.5" x14ac:dyDescent="0.7">
      <c r="A55" s="126" t="s">
        <v>209</v>
      </c>
      <c r="B55" s="112" t="s">
        <v>231</v>
      </c>
      <c r="C55" s="112" t="s">
        <v>231</v>
      </c>
      <c r="D55" s="112" t="s">
        <v>231</v>
      </c>
      <c r="E55" s="112" t="s">
        <v>231</v>
      </c>
      <c r="F55" s="112" t="s">
        <v>231</v>
      </c>
      <c r="G55" s="112" t="s">
        <v>231</v>
      </c>
      <c r="H55" s="112" t="s">
        <v>231</v>
      </c>
      <c r="I55" s="112" t="s">
        <v>231</v>
      </c>
      <c r="J55" s="112" t="s">
        <v>231</v>
      </c>
      <c r="K55" s="112" t="s">
        <v>231</v>
      </c>
      <c r="L55" s="112" t="s">
        <v>231</v>
      </c>
      <c r="M55" s="112" t="s">
        <v>231</v>
      </c>
      <c r="N55" s="112" t="s">
        <v>231</v>
      </c>
      <c r="O55" s="112" t="s">
        <v>231</v>
      </c>
      <c r="P55" s="112" t="s">
        <v>231</v>
      </c>
      <c r="Q55" s="112" t="s">
        <v>231</v>
      </c>
      <c r="R55" s="112" t="s">
        <v>231</v>
      </c>
      <c r="S55" s="112" t="s">
        <v>231</v>
      </c>
      <c r="T55" s="112" t="s">
        <v>231</v>
      </c>
      <c r="U55" s="112" t="s">
        <v>231</v>
      </c>
      <c r="V55" s="112" t="s">
        <v>231</v>
      </c>
      <c r="W55" s="112" t="s">
        <v>231</v>
      </c>
      <c r="X55" s="112" t="s">
        <v>231</v>
      </c>
      <c r="Y55" s="112" t="s">
        <v>231</v>
      </c>
      <c r="Z55" s="112" t="s">
        <v>231</v>
      </c>
      <c r="AA55" s="112" t="s">
        <v>231</v>
      </c>
      <c r="AB55" s="112" t="s">
        <v>231</v>
      </c>
      <c r="AC55" s="112" t="s">
        <v>231</v>
      </c>
      <c r="AD55" s="112" t="s">
        <v>231</v>
      </c>
      <c r="AE55" s="112" t="s">
        <v>231</v>
      </c>
      <c r="AF55" s="112" t="s">
        <v>231</v>
      </c>
      <c r="AG55" s="112" t="s">
        <v>231</v>
      </c>
      <c r="AH55" s="112" t="s">
        <v>231</v>
      </c>
      <c r="AI55" s="112" t="s">
        <v>231</v>
      </c>
      <c r="AJ55" s="112" t="s">
        <v>231</v>
      </c>
      <c r="AK55" s="112" t="s">
        <v>231</v>
      </c>
      <c r="AL55" s="112" t="s">
        <v>231</v>
      </c>
      <c r="AM55" s="112" t="s">
        <v>231</v>
      </c>
      <c r="AN55" s="112" t="s">
        <v>231</v>
      </c>
      <c r="AO55" s="112" t="s">
        <v>231</v>
      </c>
      <c r="AP55" s="112" t="s">
        <v>231</v>
      </c>
      <c r="AQ55" s="112" t="s">
        <v>231</v>
      </c>
      <c r="AR55" s="112" t="s">
        <v>231</v>
      </c>
      <c r="AS55" s="112" t="s">
        <v>231</v>
      </c>
      <c r="AT55" s="112" t="s">
        <v>231</v>
      </c>
      <c r="AU55" s="112" t="s">
        <v>231</v>
      </c>
      <c r="AV55" s="112" t="s">
        <v>231</v>
      </c>
      <c r="AW55" s="112" t="s">
        <v>231</v>
      </c>
      <c r="AX55" s="112" t="s">
        <v>231</v>
      </c>
      <c r="AY55" s="112" t="s">
        <v>231</v>
      </c>
      <c r="AZ55" s="112" t="s">
        <v>231</v>
      </c>
      <c r="BA55" s="112" t="s">
        <v>231</v>
      </c>
      <c r="BB55" s="112" t="s">
        <v>231</v>
      </c>
      <c r="BC55" s="112" t="s">
        <v>231</v>
      </c>
      <c r="BD55" s="112" t="s">
        <v>231</v>
      </c>
      <c r="BE55" s="112" t="s">
        <v>231</v>
      </c>
      <c r="BF55" s="112" t="s">
        <v>231</v>
      </c>
      <c r="BG55" s="112" t="s">
        <v>231</v>
      </c>
      <c r="BH55" s="112" t="s">
        <v>231</v>
      </c>
      <c r="BI55" s="112" t="s">
        <v>231</v>
      </c>
      <c r="BJ55" s="82">
        <v>68545</v>
      </c>
      <c r="BK55" s="82">
        <v>33149</v>
      </c>
      <c r="BL55" s="82">
        <v>40558</v>
      </c>
      <c r="BM55" s="82">
        <v>41601</v>
      </c>
      <c r="BN55" s="82">
        <v>42305</v>
      </c>
      <c r="BO55" s="12">
        <v>40587</v>
      </c>
      <c r="BP55" s="12">
        <v>40437</v>
      </c>
      <c r="BQ55" s="12">
        <v>39369</v>
      </c>
      <c r="BR55" s="12">
        <v>38045</v>
      </c>
      <c r="BS55" s="12">
        <v>39568</v>
      </c>
      <c r="BT55" s="12">
        <v>42586</v>
      </c>
      <c r="BU55" s="12">
        <v>36821</v>
      </c>
      <c r="BV55" s="12">
        <v>40210</v>
      </c>
      <c r="BW55" s="12">
        <v>39711</v>
      </c>
      <c r="BX55" s="12">
        <v>40432</v>
      </c>
      <c r="BY55" s="12">
        <v>41791</v>
      </c>
      <c r="BZ55" s="12">
        <v>41884</v>
      </c>
      <c r="CA55" s="12">
        <v>41990</v>
      </c>
      <c r="CB55" s="12">
        <v>41619</v>
      </c>
      <c r="CC55" s="12">
        <v>40478</v>
      </c>
      <c r="CD55" s="12">
        <v>42536</v>
      </c>
      <c r="CE55" s="12">
        <v>42913</v>
      </c>
      <c r="CF55" s="12">
        <v>43696</v>
      </c>
      <c r="CG55" s="12">
        <v>45535</v>
      </c>
      <c r="CH55" s="12">
        <v>48563</v>
      </c>
      <c r="CI55" s="12">
        <v>47743</v>
      </c>
      <c r="CJ55" s="12">
        <v>46817</v>
      </c>
      <c r="CK55" s="12">
        <v>46735</v>
      </c>
      <c r="CL55" s="12">
        <v>45893</v>
      </c>
      <c r="CM55" s="12">
        <v>43034</v>
      </c>
      <c r="CN55" s="12">
        <v>40616</v>
      </c>
    </row>
    <row r="56" spans="1:92" s="7" customFormat="1" ht="14.5" x14ac:dyDescent="0.7">
      <c r="A56" s="126" t="s">
        <v>210</v>
      </c>
      <c r="B56" s="112" t="s">
        <v>231</v>
      </c>
      <c r="C56" s="112" t="s">
        <v>231</v>
      </c>
      <c r="D56" s="112" t="s">
        <v>231</v>
      </c>
      <c r="E56" s="112" t="s">
        <v>231</v>
      </c>
      <c r="F56" s="112" t="s">
        <v>231</v>
      </c>
      <c r="G56" s="112" t="s">
        <v>231</v>
      </c>
      <c r="H56" s="112" t="s">
        <v>231</v>
      </c>
      <c r="I56" s="112" t="s">
        <v>231</v>
      </c>
      <c r="J56" s="112" t="s">
        <v>231</v>
      </c>
      <c r="K56" s="112" t="s">
        <v>231</v>
      </c>
      <c r="L56" s="112" t="s">
        <v>231</v>
      </c>
      <c r="M56" s="112" t="s">
        <v>231</v>
      </c>
      <c r="N56" s="112" t="s">
        <v>231</v>
      </c>
      <c r="O56" s="112" t="s">
        <v>231</v>
      </c>
      <c r="P56" s="112" t="s">
        <v>231</v>
      </c>
      <c r="Q56" s="112" t="s">
        <v>231</v>
      </c>
      <c r="R56" s="112" t="s">
        <v>231</v>
      </c>
      <c r="S56" s="112" t="s">
        <v>231</v>
      </c>
      <c r="T56" s="112" t="s">
        <v>231</v>
      </c>
      <c r="U56" s="112" t="s">
        <v>231</v>
      </c>
      <c r="V56" s="112" t="s">
        <v>231</v>
      </c>
      <c r="W56" s="112" t="s">
        <v>231</v>
      </c>
      <c r="X56" s="112" t="s">
        <v>231</v>
      </c>
      <c r="Y56" s="112" t="s">
        <v>231</v>
      </c>
      <c r="Z56" s="112" t="s">
        <v>231</v>
      </c>
      <c r="AA56" s="112" t="s">
        <v>231</v>
      </c>
      <c r="AB56" s="112" t="s">
        <v>231</v>
      </c>
      <c r="AC56" s="112" t="s">
        <v>231</v>
      </c>
      <c r="AD56" s="112" t="s">
        <v>231</v>
      </c>
      <c r="AE56" s="112" t="s">
        <v>231</v>
      </c>
      <c r="AF56" s="112" t="s">
        <v>231</v>
      </c>
      <c r="AG56" s="112" t="s">
        <v>231</v>
      </c>
      <c r="AH56" s="112" t="s">
        <v>231</v>
      </c>
      <c r="AI56" s="112" t="s">
        <v>231</v>
      </c>
      <c r="AJ56" s="112" t="s">
        <v>231</v>
      </c>
      <c r="AK56" s="112" t="s">
        <v>231</v>
      </c>
      <c r="AL56" s="112" t="s">
        <v>231</v>
      </c>
      <c r="AM56" s="112" t="s">
        <v>231</v>
      </c>
      <c r="AN56" s="112" t="s">
        <v>231</v>
      </c>
      <c r="AO56" s="112" t="s">
        <v>231</v>
      </c>
      <c r="AP56" s="112" t="s">
        <v>231</v>
      </c>
      <c r="AQ56" s="112" t="s">
        <v>231</v>
      </c>
      <c r="AR56" s="112" t="s">
        <v>231</v>
      </c>
      <c r="AS56" s="112" t="s">
        <v>231</v>
      </c>
      <c r="AT56" s="112" t="s">
        <v>231</v>
      </c>
      <c r="AU56" s="112" t="s">
        <v>231</v>
      </c>
      <c r="AV56" s="112" t="s">
        <v>231</v>
      </c>
      <c r="AW56" s="112" t="s">
        <v>231</v>
      </c>
      <c r="AX56" s="112" t="s">
        <v>231</v>
      </c>
      <c r="AY56" s="112" t="s">
        <v>231</v>
      </c>
      <c r="AZ56" s="112" t="s">
        <v>231</v>
      </c>
      <c r="BA56" s="112" t="s">
        <v>231</v>
      </c>
      <c r="BB56" s="112" t="s">
        <v>231</v>
      </c>
      <c r="BC56" s="112" t="s">
        <v>231</v>
      </c>
      <c r="BD56" s="112" t="s">
        <v>231</v>
      </c>
      <c r="BE56" s="112" t="s">
        <v>231</v>
      </c>
      <c r="BF56" s="112" t="s">
        <v>231</v>
      </c>
      <c r="BG56" s="112" t="s">
        <v>231</v>
      </c>
      <c r="BH56" s="112" t="s">
        <v>231</v>
      </c>
      <c r="BI56" s="112" t="s">
        <v>231</v>
      </c>
      <c r="BJ56" s="82">
        <v>10925</v>
      </c>
      <c r="BK56" s="82">
        <v>11229</v>
      </c>
      <c r="BL56" s="82">
        <v>11807</v>
      </c>
      <c r="BM56" s="82">
        <v>12880</v>
      </c>
      <c r="BN56" s="82">
        <v>13674</v>
      </c>
      <c r="BO56" s="12">
        <v>15150</v>
      </c>
      <c r="BP56" s="12">
        <v>14056</v>
      </c>
      <c r="BQ56" s="12">
        <v>17430</v>
      </c>
      <c r="BR56" s="12">
        <v>19488</v>
      </c>
      <c r="BS56" s="12">
        <v>19265</v>
      </c>
      <c r="BT56" s="12">
        <v>20309</v>
      </c>
      <c r="BU56" s="12">
        <v>20938</v>
      </c>
      <c r="BV56" s="12">
        <v>24602</v>
      </c>
      <c r="BW56" s="12">
        <v>29563</v>
      </c>
      <c r="BX56" s="12">
        <v>38188</v>
      </c>
      <c r="BY56" s="12">
        <v>43956</v>
      </c>
      <c r="BZ56" s="12">
        <v>48473</v>
      </c>
      <c r="CA56" s="12">
        <v>50615</v>
      </c>
      <c r="CB56" s="12">
        <v>56483</v>
      </c>
      <c r="CC56" s="12">
        <v>60935</v>
      </c>
      <c r="CD56" s="12">
        <v>69656</v>
      </c>
      <c r="CE56" s="12">
        <v>72614</v>
      </c>
      <c r="CF56" s="12">
        <v>78589</v>
      </c>
      <c r="CG56" s="12">
        <v>80302</v>
      </c>
      <c r="CH56" s="12">
        <v>84539</v>
      </c>
      <c r="CI56" s="12">
        <v>91499</v>
      </c>
      <c r="CJ56" s="12">
        <v>91893</v>
      </c>
      <c r="CK56" s="12">
        <v>94887</v>
      </c>
      <c r="CL56" s="12">
        <v>100022</v>
      </c>
      <c r="CM56" s="12">
        <v>106528</v>
      </c>
      <c r="CN56" s="12">
        <v>110458</v>
      </c>
    </row>
    <row r="57" spans="1:92" s="7" customFormat="1" ht="14.5" x14ac:dyDescent="0.7">
      <c r="A57" s="126" t="s">
        <v>211</v>
      </c>
      <c r="B57" s="112" t="s">
        <v>231</v>
      </c>
      <c r="C57" s="112" t="s">
        <v>231</v>
      </c>
      <c r="D57" s="112" t="s">
        <v>231</v>
      </c>
      <c r="E57" s="112" t="s">
        <v>231</v>
      </c>
      <c r="F57" s="112" t="s">
        <v>231</v>
      </c>
      <c r="G57" s="112" t="s">
        <v>231</v>
      </c>
      <c r="H57" s="112" t="s">
        <v>231</v>
      </c>
      <c r="I57" s="112" t="s">
        <v>231</v>
      </c>
      <c r="J57" s="112" t="s">
        <v>231</v>
      </c>
      <c r="K57" s="112" t="s">
        <v>231</v>
      </c>
      <c r="L57" s="112" t="s">
        <v>231</v>
      </c>
      <c r="M57" s="112" t="s">
        <v>231</v>
      </c>
      <c r="N57" s="112" t="s">
        <v>231</v>
      </c>
      <c r="O57" s="112" t="s">
        <v>231</v>
      </c>
      <c r="P57" s="112" t="s">
        <v>231</v>
      </c>
      <c r="Q57" s="112" t="s">
        <v>231</v>
      </c>
      <c r="R57" s="112" t="s">
        <v>231</v>
      </c>
      <c r="S57" s="112" t="s">
        <v>231</v>
      </c>
      <c r="T57" s="112" t="s">
        <v>231</v>
      </c>
      <c r="U57" s="112" t="s">
        <v>231</v>
      </c>
      <c r="V57" s="112" t="s">
        <v>231</v>
      </c>
      <c r="W57" s="112" t="s">
        <v>231</v>
      </c>
      <c r="X57" s="112" t="s">
        <v>231</v>
      </c>
      <c r="Y57" s="112" t="s">
        <v>231</v>
      </c>
      <c r="Z57" s="112" t="s">
        <v>231</v>
      </c>
      <c r="AA57" s="112" t="s">
        <v>231</v>
      </c>
      <c r="AB57" s="112" t="s">
        <v>231</v>
      </c>
      <c r="AC57" s="112" t="s">
        <v>231</v>
      </c>
      <c r="AD57" s="112" t="s">
        <v>231</v>
      </c>
      <c r="AE57" s="112" t="s">
        <v>231</v>
      </c>
      <c r="AF57" s="112" t="s">
        <v>231</v>
      </c>
      <c r="AG57" s="112" t="s">
        <v>231</v>
      </c>
      <c r="AH57" s="112" t="s">
        <v>231</v>
      </c>
      <c r="AI57" s="112" t="s">
        <v>231</v>
      </c>
      <c r="AJ57" s="112" t="s">
        <v>231</v>
      </c>
      <c r="AK57" s="112" t="s">
        <v>231</v>
      </c>
      <c r="AL57" s="112" t="s">
        <v>231</v>
      </c>
      <c r="AM57" s="112" t="s">
        <v>231</v>
      </c>
      <c r="AN57" s="112" t="s">
        <v>231</v>
      </c>
      <c r="AO57" s="112" t="s">
        <v>231</v>
      </c>
      <c r="AP57" s="112" t="s">
        <v>231</v>
      </c>
      <c r="AQ57" s="112" t="s">
        <v>231</v>
      </c>
      <c r="AR57" s="112" t="s">
        <v>231</v>
      </c>
      <c r="AS57" s="112" t="s">
        <v>231</v>
      </c>
      <c r="AT57" s="112" t="s">
        <v>231</v>
      </c>
      <c r="AU57" s="112" t="s">
        <v>231</v>
      </c>
      <c r="AV57" s="112" t="s">
        <v>231</v>
      </c>
      <c r="AW57" s="112" t="s">
        <v>231</v>
      </c>
      <c r="AX57" s="112" t="s">
        <v>231</v>
      </c>
      <c r="AY57" s="112" t="s">
        <v>231</v>
      </c>
      <c r="AZ57" s="112" t="s">
        <v>231</v>
      </c>
      <c r="BA57" s="112" t="s">
        <v>231</v>
      </c>
      <c r="BB57" s="112" t="s">
        <v>231</v>
      </c>
      <c r="BC57" s="112" t="s">
        <v>231</v>
      </c>
      <c r="BD57" s="112" t="s">
        <v>231</v>
      </c>
      <c r="BE57" s="112" t="s">
        <v>231</v>
      </c>
      <c r="BF57" s="112" t="s">
        <v>231</v>
      </c>
      <c r="BG57" s="112" t="s">
        <v>231</v>
      </c>
      <c r="BH57" s="112" t="s">
        <v>231</v>
      </c>
      <c r="BI57" s="112" t="s">
        <v>231</v>
      </c>
      <c r="BJ57" s="82">
        <v>22278</v>
      </c>
      <c r="BK57" s="82">
        <v>23706</v>
      </c>
      <c r="BL57" s="82">
        <v>26781</v>
      </c>
      <c r="BM57" s="82">
        <v>26828</v>
      </c>
      <c r="BN57" s="82">
        <v>28637</v>
      </c>
      <c r="BO57" s="12">
        <v>30493</v>
      </c>
      <c r="BP57" s="12">
        <v>31821</v>
      </c>
      <c r="BQ57" s="12">
        <v>32774</v>
      </c>
      <c r="BR57" s="12">
        <v>32401</v>
      </c>
      <c r="BS57" s="12">
        <v>34999</v>
      </c>
      <c r="BT57" s="12">
        <v>34207</v>
      </c>
      <c r="BU57" s="12">
        <v>37429</v>
      </c>
      <c r="BV57" s="12">
        <v>40173</v>
      </c>
      <c r="BW57" s="12">
        <v>43123</v>
      </c>
      <c r="BX57" s="12">
        <v>47334</v>
      </c>
      <c r="BY57" s="12">
        <v>55574</v>
      </c>
      <c r="BZ57" s="12">
        <v>59386</v>
      </c>
      <c r="CA57" s="12">
        <v>66414</v>
      </c>
      <c r="CB57" s="12">
        <v>66355</v>
      </c>
      <c r="CC57" s="12">
        <v>73776</v>
      </c>
      <c r="CD57" s="12">
        <v>86684</v>
      </c>
      <c r="CE57" s="12">
        <v>91639</v>
      </c>
      <c r="CF57" s="12">
        <v>98836</v>
      </c>
      <c r="CG57" s="12">
        <v>111028</v>
      </c>
      <c r="CH57" s="12">
        <v>120908</v>
      </c>
      <c r="CI57" s="12">
        <v>125902</v>
      </c>
      <c r="CJ57" s="12">
        <v>150230</v>
      </c>
      <c r="CK57" s="12">
        <v>160297</v>
      </c>
      <c r="CL57" s="12">
        <v>173137</v>
      </c>
      <c r="CM57" s="12">
        <v>180055</v>
      </c>
      <c r="CN57" s="12">
        <v>188772</v>
      </c>
    </row>
    <row r="58" spans="1:92" s="7" customFormat="1" ht="14.5" x14ac:dyDescent="0.7">
      <c r="A58" s="126" t="s">
        <v>247</v>
      </c>
      <c r="B58" s="112" t="s">
        <v>231</v>
      </c>
      <c r="C58" s="112" t="s">
        <v>231</v>
      </c>
      <c r="D58" s="112" t="s">
        <v>231</v>
      </c>
      <c r="E58" s="112" t="s">
        <v>231</v>
      </c>
      <c r="F58" s="112" t="s">
        <v>231</v>
      </c>
      <c r="G58" s="112" t="s">
        <v>231</v>
      </c>
      <c r="H58" s="112" t="s">
        <v>231</v>
      </c>
      <c r="I58" s="112" t="s">
        <v>231</v>
      </c>
      <c r="J58" s="112" t="s">
        <v>231</v>
      </c>
      <c r="K58" s="112" t="s">
        <v>231</v>
      </c>
      <c r="L58" s="112" t="s">
        <v>231</v>
      </c>
      <c r="M58" s="112" t="s">
        <v>231</v>
      </c>
      <c r="N58" s="112" t="s">
        <v>231</v>
      </c>
      <c r="O58" s="112" t="s">
        <v>231</v>
      </c>
      <c r="P58" s="112" t="s">
        <v>231</v>
      </c>
      <c r="Q58" s="112" t="s">
        <v>231</v>
      </c>
      <c r="R58" s="112" t="s">
        <v>231</v>
      </c>
      <c r="S58" s="112" t="s">
        <v>231</v>
      </c>
      <c r="T58" s="112" t="s">
        <v>231</v>
      </c>
      <c r="U58" s="112" t="s">
        <v>231</v>
      </c>
      <c r="V58" s="112" t="s">
        <v>231</v>
      </c>
      <c r="W58" s="112" t="s">
        <v>231</v>
      </c>
      <c r="X58" s="112" t="s">
        <v>231</v>
      </c>
      <c r="Y58" s="112" t="s">
        <v>231</v>
      </c>
      <c r="Z58" s="112" t="s">
        <v>231</v>
      </c>
      <c r="AA58" s="112" t="s">
        <v>231</v>
      </c>
      <c r="AB58" s="112" t="s">
        <v>231</v>
      </c>
      <c r="AC58" s="112" t="s">
        <v>231</v>
      </c>
      <c r="AD58" s="112" t="s">
        <v>231</v>
      </c>
      <c r="AE58" s="112" t="s">
        <v>231</v>
      </c>
      <c r="AF58" s="112" t="s">
        <v>231</v>
      </c>
      <c r="AG58" s="112" t="s">
        <v>231</v>
      </c>
      <c r="AH58" s="112" t="s">
        <v>231</v>
      </c>
      <c r="AI58" s="112" t="s">
        <v>231</v>
      </c>
      <c r="AJ58" s="112" t="s">
        <v>231</v>
      </c>
      <c r="AK58" s="112" t="s">
        <v>231</v>
      </c>
      <c r="AL58" s="112" t="s">
        <v>231</v>
      </c>
      <c r="AM58" s="112" t="s">
        <v>231</v>
      </c>
      <c r="AN58" s="112" t="s">
        <v>231</v>
      </c>
      <c r="AO58" s="112" t="s">
        <v>231</v>
      </c>
      <c r="AP58" s="112" t="s">
        <v>231</v>
      </c>
      <c r="AQ58" s="112" t="s">
        <v>231</v>
      </c>
      <c r="AR58" s="112" t="s">
        <v>231</v>
      </c>
      <c r="AS58" s="112" t="s">
        <v>231</v>
      </c>
      <c r="AT58" s="112" t="s">
        <v>231</v>
      </c>
      <c r="AU58" s="112" t="s">
        <v>231</v>
      </c>
      <c r="AV58" s="112" t="s">
        <v>231</v>
      </c>
      <c r="AW58" s="112" t="s">
        <v>231</v>
      </c>
      <c r="AX58" s="112" t="s">
        <v>231</v>
      </c>
      <c r="AY58" s="112" t="s">
        <v>231</v>
      </c>
      <c r="AZ58" s="112" t="s">
        <v>231</v>
      </c>
      <c r="BA58" s="112" t="s">
        <v>231</v>
      </c>
      <c r="BB58" s="112" t="s">
        <v>231</v>
      </c>
      <c r="BC58" s="112" t="s">
        <v>231</v>
      </c>
      <c r="BD58" s="112" t="s">
        <v>231</v>
      </c>
      <c r="BE58" s="112" t="s">
        <v>231</v>
      </c>
      <c r="BF58" s="112" t="s">
        <v>231</v>
      </c>
      <c r="BG58" s="112" t="s">
        <v>231</v>
      </c>
      <c r="BH58" s="112" t="s">
        <v>231</v>
      </c>
      <c r="BI58" s="112" t="s">
        <v>231</v>
      </c>
      <c r="BJ58" s="82">
        <f>SUM(BJ54:BJ57)</f>
        <v>101748</v>
      </c>
      <c r="BK58" s="82">
        <f t="shared" ref="BK58:CN58" si="11">SUM(BK54:BK57)</f>
        <v>68084</v>
      </c>
      <c r="BL58" s="82">
        <f t="shared" si="11"/>
        <v>79146</v>
      </c>
      <c r="BM58" s="82">
        <f t="shared" si="11"/>
        <v>81309</v>
      </c>
      <c r="BN58" s="82">
        <f t="shared" si="11"/>
        <v>84959</v>
      </c>
      <c r="BO58" s="82">
        <f t="shared" si="11"/>
        <v>89127</v>
      </c>
      <c r="BP58" s="82">
        <f t="shared" si="11"/>
        <v>87731</v>
      </c>
      <c r="BQ58" s="82">
        <f t="shared" si="11"/>
        <v>92179</v>
      </c>
      <c r="BR58" s="82">
        <f>SUM(BR54:BR57)</f>
        <v>92298</v>
      </c>
      <c r="BS58" s="82">
        <f t="shared" si="11"/>
        <v>96236</v>
      </c>
      <c r="BT58" s="82">
        <f t="shared" si="11"/>
        <v>99523</v>
      </c>
      <c r="BU58" s="82">
        <f t="shared" si="11"/>
        <v>97626</v>
      </c>
      <c r="BV58" s="82">
        <f t="shared" si="11"/>
        <v>107410</v>
      </c>
      <c r="BW58" s="82">
        <f t="shared" si="11"/>
        <v>114809</v>
      </c>
      <c r="BX58" s="82">
        <f t="shared" si="11"/>
        <v>128352</v>
      </c>
      <c r="BY58" s="82">
        <f t="shared" si="11"/>
        <v>146521</v>
      </c>
      <c r="BZ58" s="82">
        <f t="shared" si="11"/>
        <v>156743</v>
      </c>
      <c r="CA58" s="82">
        <f t="shared" si="11"/>
        <v>168719</v>
      </c>
      <c r="CB58" s="82">
        <f t="shared" si="11"/>
        <v>179157</v>
      </c>
      <c r="CC58" s="82">
        <f t="shared" si="11"/>
        <v>195889</v>
      </c>
      <c r="CD58" s="82">
        <f t="shared" si="11"/>
        <v>223676</v>
      </c>
      <c r="CE58" s="82">
        <f t="shared" si="11"/>
        <v>234666</v>
      </c>
      <c r="CF58" s="82">
        <f t="shared" si="11"/>
        <v>251121</v>
      </c>
      <c r="CG58" s="82">
        <f t="shared" si="11"/>
        <v>273865</v>
      </c>
      <c r="CH58" s="82">
        <f t="shared" si="11"/>
        <v>298410</v>
      </c>
      <c r="CI58" s="82">
        <f t="shared" si="11"/>
        <v>317844</v>
      </c>
      <c r="CJ58" s="82">
        <f t="shared" si="11"/>
        <v>353640</v>
      </c>
      <c r="CK58" s="82">
        <f t="shared" si="11"/>
        <v>381349</v>
      </c>
      <c r="CL58" s="82">
        <f t="shared" si="11"/>
        <v>409617</v>
      </c>
      <c r="CM58" s="82">
        <f t="shared" si="11"/>
        <v>440717</v>
      </c>
      <c r="CN58" s="82">
        <f t="shared" si="11"/>
        <v>472446</v>
      </c>
    </row>
    <row r="59" spans="1:92" s="7" customFormat="1" ht="14.5" x14ac:dyDescent="0.7">
      <c r="A59" s="7" t="s">
        <v>212</v>
      </c>
    </row>
    <row r="60" spans="1:92" s="7" customFormat="1" ht="14.5" x14ac:dyDescent="0.7"/>
    <row r="61" spans="1:92" s="7" customFormat="1" ht="14.5" x14ac:dyDescent="0.7"/>
    <row r="62" spans="1:92" s="7" customFormat="1" ht="14.5" x14ac:dyDescent="0.7">
      <c r="A62" s="15" t="s">
        <v>248</v>
      </c>
    </row>
    <row r="63" spans="1:92" s="7" customFormat="1" ht="14.5" x14ac:dyDescent="0.7">
      <c r="A63" s="36" t="s">
        <v>195</v>
      </c>
      <c r="B63" s="36">
        <v>1930</v>
      </c>
      <c r="C63" s="36">
        <v>1931</v>
      </c>
      <c r="D63" s="36">
        <v>1932</v>
      </c>
      <c r="E63" s="36">
        <v>1933</v>
      </c>
      <c r="F63" s="36">
        <v>1934</v>
      </c>
      <c r="G63" s="36">
        <v>1935</v>
      </c>
      <c r="H63" s="36">
        <v>1936</v>
      </c>
      <c r="I63" s="36">
        <v>1937</v>
      </c>
      <c r="J63" s="36">
        <v>1938</v>
      </c>
      <c r="K63" s="36">
        <v>1939</v>
      </c>
      <c r="L63" s="36">
        <v>1940</v>
      </c>
      <c r="M63" s="36">
        <v>1941</v>
      </c>
      <c r="N63" s="36">
        <v>1942</v>
      </c>
      <c r="O63" s="36">
        <v>1943</v>
      </c>
      <c r="P63" s="36">
        <v>1944</v>
      </c>
      <c r="Q63" s="36">
        <v>1945</v>
      </c>
      <c r="R63" s="36">
        <v>1946</v>
      </c>
      <c r="S63" s="36">
        <v>1947</v>
      </c>
      <c r="T63" s="36">
        <v>1948</v>
      </c>
      <c r="U63" s="36">
        <v>1949</v>
      </c>
      <c r="V63" s="36">
        <v>1950</v>
      </c>
      <c r="W63" s="36">
        <v>1951</v>
      </c>
      <c r="X63" s="36">
        <v>1952</v>
      </c>
      <c r="Y63" s="36">
        <v>1953</v>
      </c>
      <c r="Z63" s="36">
        <v>1954</v>
      </c>
      <c r="AA63" s="36">
        <v>1955</v>
      </c>
      <c r="AB63" s="36">
        <v>1956</v>
      </c>
      <c r="AC63" s="36">
        <v>1957</v>
      </c>
      <c r="AD63" s="36">
        <v>1958</v>
      </c>
      <c r="AE63" s="36">
        <v>1959</v>
      </c>
      <c r="AF63" s="36">
        <v>1960</v>
      </c>
      <c r="AG63" s="36">
        <v>1961</v>
      </c>
      <c r="AH63" s="36">
        <v>1962</v>
      </c>
      <c r="AI63" s="36">
        <v>1963</v>
      </c>
      <c r="AJ63" s="36">
        <v>1964</v>
      </c>
      <c r="AK63" s="36">
        <v>1965</v>
      </c>
      <c r="AL63" s="36">
        <v>1966</v>
      </c>
      <c r="AM63" s="36">
        <v>1967</v>
      </c>
      <c r="AN63" s="36">
        <v>1968</v>
      </c>
      <c r="AO63" s="36">
        <v>1969</v>
      </c>
      <c r="AP63" s="36">
        <v>1970</v>
      </c>
      <c r="AQ63" s="36">
        <v>1971</v>
      </c>
      <c r="AR63" s="36">
        <v>1972</v>
      </c>
      <c r="AS63" s="36">
        <v>1973</v>
      </c>
      <c r="AT63" s="36">
        <v>1974</v>
      </c>
      <c r="AU63" s="36">
        <v>1975</v>
      </c>
      <c r="AV63" s="36">
        <v>1976</v>
      </c>
      <c r="AW63" s="36">
        <v>1977</v>
      </c>
      <c r="AX63" s="36">
        <v>1978</v>
      </c>
      <c r="AY63" s="36">
        <v>1979</v>
      </c>
      <c r="AZ63" s="36">
        <v>1980</v>
      </c>
      <c r="BA63" s="36">
        <v>1981</v>
      </c>
      <c r="BB63" s="36">
        <v>1982</v>
      </c>
      <c r="BC63" s="36">
        <v>1983</v>
      </c>
      <c r="BD63" s="36">
        <v>1984</v>
      </c>
      <c r="BE63" s="36">
        <v>1985</v>
      </c>
      <c r="BF63" s="36">
        <v>1986</v>
      </c>
      <c r="BG63" s="36">
        <v>1987</v>
      </c>
      <c r="BH63" s="36">
        <v>1988</v>
      </c>
      <c r="BI63" s="36">
        <v>1989</v>
      </c>
      <c r="BJ63" s="36">
        <v>1990</v>
      </c>
      <c r="BK63" s="36">
        <v>1991</v>
      </c>
      <c r="BL63" s="36">
        <v>1992</v>
      </c>
      <c r="BM63" s="36">
        <v>1993</v>
      </c>
      <c r="BN63" s="36">
        <v>1994</v>
      </c>
      <c r="BO63" s="36">
        <v>1995</v>
      </c>
      <c r="BP63" s="36">
        <v>1996</v>
      </c>
      <c r="BQ63" s="36">
        <v>1997</v>
      </c>
      <c r="BR63" s="36">
        <v>1998</v>
      </c>
      <c r="BS63" s="36">
        <v>1999</v>
      </c>
      <c r="BT63" s="36">
        <v>2000</v>
      </c>
      <c r="BU63" s="36">
        <v>2001</v>
      </c>
      <c r="BV63" s="36">
        <v>2002</v>
      </c>
      <c r="BW63" s="36">
        <v>2003</v>
      </c>
      <c r="BX63" s="36">
        <v>2004</v>
      </c>
      <c r="BY63" s="36">
        <v>2005</v>
      </c>
      <c r="BZ63" s="36">
        <v>2006</v>
      </c>
      <c r="CA63" s="36">
        <v>2007</v>
      </c>
      <c r="CB63" s="36">
        <v>2008</v>
      </c>
      <c r="CC63" s="36">
        <v>2009</v>
      </c>
      <c r="CD63" s="36">
        <v>2010</v>
      </c>
      <c r="CE63" s="36">
        <v>2011</v>
      </c>
      <c r="CF63" s="36">
        <v>2012</v>
      </c>
      <c r="CG63" s="36">
        <v>2013</v>
      </c>
      <c r="CH63" s="36">
        <v>2014</v>
      </c>
      <c r="CI63" s="36">
        <v>2015</v>
      </c>
      <c r="CJ63" s="36">
        <v>2016</v>
      </c>
      <c r="CK63" s="36">
        <v>2017</v>
      </c>
      <c r="CL63" s="36">
        <v>2018</v>
      </c>
      <c r="CM63" s="36">
        <v>2019</v>
      </c>
      <c r="CN63" s="36">
        <v>2020</v>
      </c>
    </row>
    <row r="64" spans="1:92" s="7" customFormat="1" ht="14.5" x14ac:dyDescent="0.7">
      <c r="A64" s="126" t="s">
        <v>249</v>
      </c>
      <c r="B64" s="137">
        <v>7.9000000000000001E-2</v>
      </c>
      <c r="C64" s="137">
        <v>7.9000000000000001E-2</v>
      </c>
      <c r="D64" s="137">
        <v>7.9000000000000001E-2</v>
      </c>
      <c r="E64" s="137">
        <v>7.9000000000000001E-2</v>
      </c>
      <c r="F64" s="137">
        <v>7.9000000000000001E-2</v>
      </c>
      <c r="G64" s="137">
        <v>7.9000000000000001E-2</v>
      </c>
      <c r="H64" s="137">
        <v>7.9000000000000001E-2</v>
      </c>
      <c r="I64" s="137">
        <v>7.9000000000000001E-2</v>
      </c>
      <c r="J64" s="137">
        <v>7.9000000000000001E-2</v>
      </c>
      <c r="K64" s="137">
        <v>7.9000000000000001E-2</v>
      </c>
      <c r="L64" s="137">
        <v>7.9000000000000001E-2</v>
      </c>
      <c r="M64" s="137">
        <v>7.9000000000000001E-2</v>
      </c>
      <c r="N64" s="137">
        <v>7.9000000000000001E-2</v>
      </c>
      <c r="O64" s="137">
        <v>7.9000000000000001E-2</v>
      </c>
      <c r="P64" s="137">
        <v>7.9000000000000001E-2</v>
      </c>
      <c r="Q64" s="137">
        <v>7.9000000000000001E-2</v>
      </c>
      <c r="R64" s="137">
        <v>7.9000000000000001E-2</v>
      </c>
      <c r="S64" s="137">
        <v>7.9000000000000001E-2</v>
      </c>
      <c r="T64" s="137">
        <v>7.9000000000000001E-2</v>
      </c>
      <c r="U64" s="137">
        <v>7.9000000000000001E-2</v>
      </c>
      <c r="V64" s="137">
        <v>7.9000000000000001E-2</v>
      </c>
      <c r="W64" s="137">
        <v>7.9000000000000001E-2</v>
      </c>
      <c r="X64" s="137">
        <v>7.9000000000000001E-2</v>
      </c>
      <c r="Y64" s="137">
        <v>7.9000000000000001E-2</v>
      </c>
      <c r="Z64" s="137">
        <v>7.9000000000000001E-2</v>
      </c>
      <c r="AA64" s="137">
        <v>7.9000000000000001E-2</v>
      </c>
      <c r="AB64" s="137">
        <v>7.9000000000000001E-2</v>
      </c>
      <c r="AC64" s="137">
        <v>7.9000000000000001E-2</v>
      </c>
      <c r="AD64" s="137">
        <v>7.9000000000000001E-2</v>
      </c>
      <c r="AE64" s="137">
        <v>7.9000000000000001E-2</v>
      </c>
      <c r="AF64" s="137">
        <v>7.9000000000000001E-2</v>
      </c>
      <c r="AG64" s="137">
        <v>7.9000000000000001E-2</v>
      </c>
      <c r="AH64" s="137">
        <v>7.9000000000000001E-2</v>
      </c>
      <c r="AI64" s="137">
        <v>7.9000000000000001E-2</v>
      </c>
      <c r="AJ64" s="137">
        <v>7.9000000000000001E-2</v>
      </c>
      <c r="AK64" s="137">
        <v>7.9000000000000001E-2</v>
      </c>
      <c r="AL64" s="137">
        <v>7.9000000000000001E-2</v>
      </c>
      <c r="AM64" s="137">
        <v>7.9000000000000001E-2</v>
      </c>
      <c r="AN64" s="137">
        <v>7.9000000000000001E-2</v>
      </c>
      <c r="AO64" s="137">
        <v>7.9000000000000001E-2</v>
      </c>
      <c r="AP64" s="137">
        <v>7.9000000000000001E-2</v>
      </c>
      <c r="AQ64" s="137">
        <v>7.9000000000000001E-2</v>
      </c>
      <c r="AR64" s="137">
        <v>7.9000000000000001E-2</v>
      </c>
      <c r="AS64" s="137">
        <v>7.9000000000000001E-2</v>
      </c>
      <c r="AT64" s="137">
        <v>7.9000000000000001E-2</v>
      </c>
      <c r="AU64" s="137">
        <v>7.9000000000000001E-2</v>
      </c>
      <c r="AV64" s="137">
        <v>7.9000000000000001E-2</v>
      </c>
      <c r="AW64" s="137">
        <v>7.9000000000000001E-2</v>
      </c>
      <c r="AX64" s="137">
        <v>7.9000000000000001E-2</v>
      </c>
      <c r="AY64" s="137">
        <v>7.9000000000000001E-2</v>
      </c>
      <c r="AZ64" s="137">
        <v>7.9000000000000001E-2</v>
      </c>
      <c r="BA64" s="137">
        <v>7.9000000000000001E-2</v>
      </c>
      <c r="BB64" s="137">
        <v>7.9000000000000001E-2</v>
      </c>
      <c r="BC64" s="137">
        <v>7.9000000000000001E-2</v>
      </c>
      <c r="BD64" s="137">
        <v>7.9000000000000001E-2</v>
      </c>
      <c r="BE64" s="137">
        <v>7.9000000000000001E-2</v>
      </c>
      <c r="BF64" s="137">
        <v>7.9000000000000001E-2</v>
      </c>
      <c r="BG64" s="137">
        <v>7.9000000000000001E-2</v>
      </c>
      <c r="BH64" s="137">
        <v>7.9000000000000001E-2</v>
      </c>
      <c r="BI64" s="137">
        <v>7.9000000000000001E-2</v>
      </c>
      <c r="BJ64" s="137">
        <v>7.9000000000000001E-2</v>
      </c>
      <c r="BK64" s="137">
        <v>7.9000000000000001E-2</v>
      </c>
      <c r="BL64" s="137">
        <v>7.9000000000000001E-2</v>
      </c>
      <c r="BM64" s="137">
        <v>7.9000000000000001E-2</v>
      </c>
      <c r="BN64" s="137">
        <v>7.9000000000000001E-2</v>
      </c>
      <c r="BO64" s="137">
        <v>7.9000000000000001E-2</v>
      </c>
      <c r="BP64" s="137">
        <v>7.9000000000000001E-2</v>
      </c>
      <c r="BQ64" s="137">
        <v>7.9000000000000001E-2</v>
      </c>
      <c r="BR64" s="137">
        <v>7.9000000000000001E-2</v>
      </c>
      <c r="BS64" s="137">
        <v>7.9000000000000001E-2</v>
      </c>
      <c r="BT64" s="137">
        <v>7.9000000000000001E-2</v>
      </c>
      <c r="BU64" s="137">
        <v>7.9000000000000001E-2</v>
      </c>
      <c r="BV64" s="137">
        <v>7.9000000000000001E-2</v>
      </c>
      <c r="BW64" s="137">
        <v>7.9000000000000001E-2</v>
      </c>
      <c r="BX64" s="137">
        <v>7.9000000000000001E-2</v>
      </c>
      <c r="BY64" s="137">
        <v>7.9000000000000001E-2</v>
      </c>
      <c r="BZ64" s="137">
        <v>7.9000000000000001E-2</v>
      </c>
      <c r="CA64" s="137">
        <v>7.9000000000000001E-2</v>
      </c>
      <c r="CB64" s="137">
        <v>7.9000000000000001E-2</v>
      </c>
      <c r="CC64" s="137">
        <v>7.9000000000000001E-2</v>
      </c>
      <c r="CD64" s="137">
        <v>7.9000000000000001E-2</v>
      </c>
      <c r="CE64" s="137">
        <v>7.9000000000000001E-2</v>
      </c>
      <c r="CF64" s="137">
        <v>7.9000000000000001E-2</v>
      </c>
      <c r="CG64" s="137">
        <v>7.9000000000000001E-2</v>
      </c>
      <c r="CH64" s="137">
        <v>7.9000000000000001E-2</v>
      </c>
      <c r="CI64" s="137">
        <v>7.9000000000000001E-2</v>
      </c>
      <c r="CJ64" s="137">
        <v>7.9000000000000001E-2</v>
      </c>
      <c r="CK64" s="137">
        <v>7.9000000000000001E-2</v>
      </c>
      <c r="CL64" s="137">
        <v>7.9000000000000001E-2</v>
      </c>
      <c r="CM64" s="137">
        <v>7.9000000000000001E-2</v>
      </c>
      <c r="CN64" s="137">
        <v>7.9000000000000001E-2</v>
      </c>
    </row>
    <row r="65" spans="1:92" s="7" customFormat="1" ht="14.5" x14ac:dyDescent="0.7">
      <c r="A65" s="126" t="s">
        <v>250</v>
      </c>
      <c r="B65" s="138">
        <v>1.2E-2</v>
      </c>
      <c r="C65" s="138">
        <v>1.2E-2</v>
      </c>
      <c r="D65" s="138">
        <v>1.2E-2</v>
      </c>
      <c r="E65" s="138">
        <v>1.2E-2</v>
      </c>
      <c r="F65" s="138">
        <v>1.2E-2</v>
      </c>
      <c r="G65" s="138">
        <v>1.2E-2</v>
      </c>
      <c r="H65" s="138">
        <v>1.2E-2</v>
      </c>
      <c r="I65" s="138">
        <v>1.2E-2</v>
      </c>
      <c r="J65" s="138">
        <v>1.2E-2</v>
      </c>
      <c r="K65" s="138">
        <v>1.2E-2</v>
      </c>
      <c r="L65" s="138">
        <v>1.2E-2</v>
      </c>
      <c r="M65" s="138">
        <v>1.2E-2</v>
      </c>
      <c r="N65" s="138">
        <v>1.2E-2</v>
      </c>
      <c r="O65" s="138">
        <v>1.2E-2</v>
      </c>
      <c r="P65" s="138">
        <v>1.2E-2</v>
      </c>
      <c r="Q65" s="138">
        <v>1.2E-2</v>
      </c>
      <c r="R65" s="138">
        <v>1.2E-2</v>
      </c>
      <c r="S65" s="138">
        <v>1.2E-2</v>
      </c>
      <c r="T65" s="138">
        <v>1.2E-2</v>
      </c>
      <c r="U65" s="138">
        <v>1.2E-2</v>
      </c>
      <c r="V65" s="138">
        <v>1.2E-2</v>
      </c>
      <c r="W65" s="138">
        <v>1.2E-2</v>
      </c>
      <c r="X65" s="138">
        <v>1.2E-2</v>
      </c>
      <c r="Y65" s="138">
        <v>1.2E-2</v>
      </c>
      <c r="Z65" s="138">
        <v>1.2E-2</v>
      </c>
      <c r="AA65" s="138">
        <v>1.2E-2</v>
      </c>
      <c r="AB65" s="138">
        <v>1.2E-2</v>
      </c>
      <c r="AC65" s="138">
        <v>1.2E-2</v>
      </c>
      <c r="AD65" s="138">
        <v>1.2E-2</v>
      </c>
      <c r="AE65" s="138">
        <v>1.2E-2</v>
      </c>
      <c r="AF65" s="138">
        <v>1.2E-2</v>
      </c>
      <c r="AG65" s="138">
        <v>1.2E-2</v>
      </c>
      <c r="AH65" s="138">
        <v>1.2E-2</v>
      </c>
      <c r="AI65" s="138">
        <v>1.2E-2</v>
      </c>
      <c r="AJ65" s="138">
        <v>1.2E-2</v>
      </c>
      <c r="AK65" s="138">
        <v>1.2E-2</v>
      </c>
      <c r="AL65" s="138">
        <v>1.2E-2</v>
      </c>
      <c r="AM65" s="138">
        <v>1.2E-2</v>
      </c>
      <c r="AN65" s="138">
        <v>1.2E-2</v>
      </c>
      <c r="AO65" s="138">
        <v>1.2E-2</v>
      </c>
      <c r="AP65" s="138">
        <v>1.2E-2</v>
      </c>
      <c r="AQ65" s="138">
        <v>1.2E-2</v>
      </c>
      <c r="AR65" s="138">
        <v>1.2E-2</v>
      </c>
      <c r="AS65" s="138">
        <v>1.2E-2</v>
      </c>
      <c r="AT65" s="138">
        <v>1.2E-2</v>
      </c>
      <c r="AU65" s="138">
        <v>1.2E-2</v>
      </c>
      <c r="AV65" s="138">
        <v>1.2E-2</v>
      </c>
      <c r="AW65" s="138">
        <v>1.2E-2</v>
      </c>
      <c r="AX65" s="138">
        <v>1.2E-2</v>
      </c>
      <c r="AY65" s="138">
        <v>1.2E-2</v>
      </c>
      <c r="AZ65" s="138">
        <v>1.2E-2</v>
      </c>
      <c r="BA65" s="138">
        <v>1.2E-2</v>
      </c>
      <c r="BB65" s="138">
        <v>1.2E-2</v>
      </c>
      <c r="BC65" s="138">
        <v>1.2E-2</v>
      </c>
      <c r="BD65" s="138">
        <v>1.2E-2</v>
      </c>
      <c r="BE65" s="138">
        <v>1.2E-2</v>
      </c>
      <c r="BF65" s="138">
        <v>1.2E-2</v>
      </c>
      <c r="BG65" s="138">
        <v>1.2E-2</v>
      </c>
      <c r="BH65" s="138">
        <v>1.2E-2</v>
      </c>
      <c r="BI65" s="138">
        <v>1.2E-2</v>
      </c>
      <c r="BJ65" s="138">
        <v>1.2E-2</v>
      </c>
      <c r="BK65" s="138">
        <v>1.2E-2</v>
      </c>
      <c r="BL65" s="138">
        <v>1.2E-2</v>
      </c>
      <c r="BM65" s="138">
        <v>1.2E-2</v>
      </c>
      <c r="BN65" s="138">
        <v>1.2E-2</v>
      </c>
      <c r="BO65" s="138">
        <v>1.2E-2</v>
      </c>
      <c r="BP65" s="138">
        <v>1.2E-2</v>
      </c>
      <c r="BQ65" s="138">
        <v>1.2E-2</v>
      </c>
      <c r="BR65" s="138">
        <v>1.2E-2</v>
      </c>
      <c r="BS65" s="138">
        <v>1.2E-2</v>
      </c>
      <c r="BT65" s="138">
        <v>1.2E-2</v>
      </c>
      <c r="BU65" s="138">
        <v>1.2E-2</v>
      </c>
      <c r="BV65" s="138">
        <v>1.2E-2</v>
      </c>
      <c r="BW65" s="138">
        <v>1.2E-2</v>
      </c>
      <c r="BX65" s="138">
        <v>1.2E-2</v>
      </c>
      <c r="BY65" s="138">
        <v>1.2E-2</v>
      </c>
      <c r="BZ65" s="138">
        <v>1.2E-2</v>
      </c>
      <c r="CA65" s="138">
        <v>1.2E-2</v>
      </c>
      <c r="CB65" s="138">
        <v>1.2E-2</v>
      </c>
      <c r="CC65" s="138">
        <v>1.2E-2</v>
      </c>
      <c r="CD65" s="138">
        <v>1.2E-2</v>
      </c>
      <c r="CE65" s="138">
        <v>1.2E-2</v>
      </c>
      <c r="CF65" s="138">
        <v>1.2E-2</v>
      </c>
      <c r="CG65" s="138">
        <v>1.2E-2</v>
      </c>
      <c r="CH65" s="138">
        <v>1.2E-2</v>
      </c>
      <c r="CI65" s="138">
        <v>1.2E-2</v>
      </c>
      <c r="CJ65" s="138">
        <v>1.2E-2</v>
      </c>
      <c r="CK65" s="138">
        <v>1.2E-2</v>
      </c>
      <c r="CL65" s="138">
        <v>1.2E-2</v>
      </c>
      <c r="CM65" s="138">
        <v>1.2E-2</v>
      </c>
      <c r="CN65" s="138">
        <v>1.2E-2</v>
      </c>
    </row>
    <row r="66" spans="1:92" s="7" customFormat="1" ht="14.5" x14ac:dyDescent="0.7">
      <c r="A66" s="126" t="s">
        <v>251</v>
      </c>
      <c r="B66" s="138">
        <v>6.8000000000000005E-2</v>
      </c>
      <c r="C66" s="138">
        <v>6.8000000000000005E-2</v>
      </c>
      <c r="D66" s="138">
        <v>6.8000000000000005E-2</v>
      </c>
      <c r="E66" s="138">
        <v>6.8000000000000005E-2</v>
      </c>
      <c r="F66" s="138">
        <v>6.8000000000000005E-2</v>
      </c>
      <c r="G66" s="138">
        <v>6.8000000000000005E-2</v>
      </c>
      <c r="H66" s="138">
        <v>6.8000000000000005E-2</v>
      </c>
      <c r="I66" s="138">
        <v>6.8000000000000005E-2</v>
      </c>
      <c r="J66" s="138">
        <v>6.8000000000000005E-2</v>
      </c>
      <c r="K66" s="138">
        <v>6.8000000000000005E-2</v>
      </c>
      <c r="L66" s="138">
        <v>6.8000000000000005E-2</v>
      </c>
      <c r="M66" s="138">
        <v>6.8000000000000005E-2</v>
      </c>
      <c r="N66" s="138">
        <v>6.8000000000000005E-2</v>
      </c>
      <c r="O66" s="138">
        <v>6.8000000000000005E-2</v>
      </c>
      <c r="P66" s="138">
        <v>6.8000000000000005E-2</v>
      </c>
      <c r="Q66" s="138">
        <v>6.8000000000000005E-2</v>
      </c>
      <c r="R66" s="138">
        <v>6.8000000000000005E-2</v>
      </c>
      <c r="S66" s="138">
        <v>6.8000000000000005E-2</v>
      </c>
      <c r="T66" s="138">
        <v>6.8000000000000005E-2</v>
      </c>
      <c r="U66" s="138">
        <v>6.8000000000000005E-2</v>
      </c>
      <c r="V66" s="138">
        <v>6.8000000000000005E-2</v>
      </c>
      <c r="W66" s="138">
        <v>6.8000000000000005E-2</v>
      </c>
      <c r="X66" s="138">
        <v>6.8000000000000005E-2</v>
      </c>
      <c r="Y66" s="138">
        <v>6.8000000000000005E-2</v>
      </c>
      <c r="Z66" s="138">
        <v>6.8000000000000005E-2</v>
      </c>
      <c r="AA66" s="138">
        <v>6.8000000000000005E-2</v>
      </c>
      <c r="AB66" s="138">
        <v>6.8000000000000005E-2</v>
      </c>
      <c r="AC66" s="138">
        <v>6.8000000000000005E-2</v>
      </c>
      <c r="AD66" s="138">
        <v>6.8000000000000005E-2</v>
      </c>
      <c r="AE66" s="138">
        <v>6.8000000000000005E-2</v>
      </c>
      <c r="AF66" s="138">
        <v>6.8000000000000005E-2</v>
      </c>
      <c r="AG66" s="138">
        <v>6.8000000000000005E-2</v>
      </c>
      <c r="AH66" s="138">
        <v>6.8000000000000005E-2</v>
      </c>
      <c r="AI66" s="138">
        <v>6.8000000000000005E-2</v>
      </c>
      <c r="AJ66" s="138">
        <v>6.8000000000000005E-2</v>
      </c>
      <c r="AK66" s="138">
        <v>6.8000000000000005E-2</v>
      </c>
      <c r="AL66" s="138">
        <v>6.8000000000000005E-2</v>
      </c>
      <c r="AM66" s="138">
        <v>6.8000000000000005E-2</v>
      </c>
      <c r="AN66" s="138">
        <v>6.8000000000000005E-2</v>
      </c>
      <c r="AO66" s="138">
        <v>6.8000000000000005E-2</v>
      </c>
      <c r="AP66" s="138">
        <v>6.8000000000000005E-2</v>
      </c>
      <c r="AQ66" s="138">
        <v>6.8000000000000005E-2</v>
      </c>
      <c r="AR66" s="138">
        <v>6.8000000000000005E-2</v>
      </c>
      <c r="AS66" s="138">
        <v>6.8000000000000005E-2</v>
      </c>
      <c r="AT66" s="138">
        <v>6.8000000000000005E-2</v>
      </c>
      <c r="AU66" s="138">
        <v>6.8000000000000005E-2</v>
      </c>
      <c r="AV66" s="138">
        <v>6.8000000000000005E-2</v>
      </c>
      <c r="AW66" s="138">
        <v>6.8000000000000005E-2</v>
      </c>
      <c r="AX66" s="138">
        <v>6.8000000000000005E-2</v>
      </c>
      <c r="AY66" s="138">
        <v>6.8000000000000005E-2</v>
      </c>
      <c r="AZ66" s="138">
        <v>6.8000000000000005E-2</v>
      </c>
      <c r="BA66" s="138">
        <v>6.8000000000000005E-2</v>
      </c>
      <c r="BB66" s="138">
        <v>6.8000000000000005E-2</v>
      </c>
      <c r="BC66" s="138">
        <v>6.8000000000000005E-2</v>
      </c>
      <c r="BD66" s="138">
        <v>6.8000000000000005E-2</v>
      </c>
      <c r="BE66" s="138">
        <v>6.8000000000000005E-2</v>
      </c>
      <c r="BF66" s="138">
        <v>6.8000000000000005E-2</v>
      </c>
      <c r="BG66" s="138">
        <v>6.8000000000000005E-2</v>
      </c>
      <c r="BH66" s="138">
        <v>6.8000000000000005E-2</v>
      </c>
      <c r="BI66" s="138">
        <v>6.8000000000000005E-2</v>
      </c>
      <c r="BJ66" s="138">
        <v>6.8000000000000005E-2</v>
      </c>
      <c r="BK66" s="138">
        <v>6.8000000000000005E-2</v>
      </c>
      <c r="BL66" s="138">
        <v>6.8000000000000005E-2</v>
      </c>
      <c r="BM66" s="138">
        <v>6.8000000000000005E-2</v>
      </c>
      <c r="BN66" s="138">
        <v>6.8000000000000005E-2</v>
      </c>
      <c r="BO66" s="138">
        <v>6.8000000000000005E-2</v>
      </c>
      <c r="BP66" s="138">
        <v>6.8000000000000005E-2</v>
      </c>
      <c r="BQ66" s="138">
        <v>6.8000000000000005E-2</v>
      </c>
      <c r="BR66" s="138">
        <v>6.8000000000000005E-2</v>
      </c>
      <c r="BS66" s="138">
        <v>6.8000000000000005E-2</v>
      </c>
      <c r="BT66" s="138">
        <v>6.8000000000000005E-2</v>
      </c>
      <c r="BU66" s="138">
        <v>6.8000000000000005E-2</v>
      </c>
      <c r="BV66" s="138">
        <v>6.8000000000000005E-2</v>
      </c>
      <c r="BW66" s="138">
        <v>6.8000000000000005E-2</v>
      </c>
      <c r="BX66" s="138">
        <v>6.8000000000000005E-2</v>
      </c>
      <c r="BY66" s="138">
        <v>6.8000000000000005E-2</v>
      </c>
      <c r="BZ66" s="138">
        <v>6.8000000000000005E-2</v>
      </c>
      <c r="CA66" s="138">
        <v>6.8000000000000005E-2</v>
      </c>
      <c r="CB66" s="138">
        <v>6.8000000000000005E-2</v>
      </c>
      <c r="CC66" s="138">
        <v>6.8000000000000005E-2</v>
      </c>
      <c r="CD66" s="138">
        <v>6.8000000000000005E-2</v>
      </c>
      <c r="CE66" s="138">
        <v>6.8000000000000005E-2</v>
      </c>
      <c r="CF66" s="138">
        <v>6.8000000000000005E-2</v>
      </c>
      <c r="CG66" s="138">
        <v>6.8000000000000005E-2</v>
      </c>
      <c r="CH66" s="138">
        <v>6.8000000000000005E-2</v>
      </c>
      <c r="CI66" s="138">
        <v>6.8000000000000005E-2</v>
      </c>
      <c r="CJ66" s="138">
        <v>6.8000000000000005E-2</v>
      </c>
      <c r="CK66" s="138">
        <v>6.8000000000000005E-2</v>
      </c>
      <c r="CL66" s="138">
        <v>6.8000000000000005E-2</v>
      </c>
      <c r="CM66" s="138">
        <v>6.8000000000000005E-2</v>
      </c>
      <c r="CN66" s="138">
        <v>6.8000000000000005E-2</v>
      </c>
    </row>
    <row r="67" spans="1:92" s="7" customFormat="1" ht="14.5" x14ac:dyDescent="0.7">
      <c r="A67" s="7" t="s">
        <v>252</v>
      </c>
    </row>
    <row r="68" spans="1:92" s="7" customFormat="1" ht="14.5" x14ac:dyDescent="0.7">
      <c r="A68" s="490"/>
    </row>
    <row r="69" spans="1:92" s="7" customFormat="1" ht="14.5" x14ac:dyDescent="0.7"/>
    <row r="70" spans="1:92" s="7" customFormat="1" ht="14.5" x14ac:dyDescent="0.7">
      <c r="A70" s="15" t="s">
        <v>253</v>
      </c>
    </row>
    <row r="71" spans="1:92" s="7" customFormat="1" ht="14.5" x14ac:dyDescent="0.7">
      <c r="A71" s="36" t="s">
        <v>2</v>
      </c>
      <c r="B71" s="36">
        <v>1930</v>
      </c>
      <c r="C71" s="36">
        <v>1931</v>
      </c>
      <c r="D71" s="36">
        <v>1932</v>
      </c>
      <c r="E71" s="36">
        <v>1933</v>
      </c>
      <c r="F71" s="36">
        <v>1934</v>
      </c>
      <c r="G71" s="36">
        <v>1935</v>
      </c>
      <c r="H71" s="36">
        <v>1936</v>
      </c>
      <c r="I71" s="36">
        <v>1937</v>
      </c>
      <c r="J71" s="36">
        <v>1938</v>
      </c>
      <c r="K71" s="36">
        <v>1939</v>
      </c>
      <c r="L71" s="36">
        <v>1940</v>
      </c>
      <c r="M71" s="36">
        <v>1941</v>
      </c>
      <c r="N71" s="36">
        <v>1942</v>
      </c>
      <c r="O71" s="36">
        <v>1943</v>
      </c>
      <c r="P71" s="36">
        <v>1944</v>
      </c>
      <c r="Q71" s="36">
        <v>1945</v>
      </c>
      <c r="R71" s="36">
        <v>1946</v>
      </c>
      <c r="S71" s="36">
        <v>1947</v>
      </c>
      <c r="T71" s="36">
        <v>1948</v>
      </c>
      <c r="U71" s="36">
        <v>1949</v>
      </c>
      <c r="V71" s="36">
        <v>1950</v>
      </c>
      <c r="W71" s="36">
        <v>1951</v>
      </c>
      <c r="X71" s="36">
        <v>1952</v>
      </c>
      <c r="Y71" s="36">
        <v>1953</v>
      </c>
      <c r="Z71" s="36">
        <v>1954</v>
      </c>
      <c r="AA71" s="36">
        <v>1955</v>
      </c>
      <c r="AB71" s="36">
        <v>1956</v>
      </c>
      <c r="AC71" s="36">
        <v>1957</v>
      </c>
      <c r="AD71" s="36">
        <v>1958</v>
      </c>
      <c r="AE71" s="36">
        <v>1959</v>
      </c>
      <c r="AF71" s="36">
        <v>1960</v>
      </c>
      <c r="AG71" s="36">
        <v>1961</v>
      </c>
      <c r="AH71" s="36">
        <v>1962</v>
      </c>
      <c r="AI71" s="36">
        <v>1963</v>
      </c>
      <c r="AJ71" s="36">
        <v>1964</v>
      </c>
      <c r="AK71" s="36">
        <v>1965</v>
      </c>
      <c r="AL71" s="36">
        <v>1966</v>
      </c>
      <c r="AM71" s="36">
        <v>1967</v>
      </c>
      <c r="AN71" s="36">
        <v>1968</v>
      </c>
      <c r="AO71" s="36">
        <v>1969</v>
      </c>
      <c r="AP71" s="36">
        <v>1970</v>
      </c>
      <c r="AQ71" s="36">
        <v>1971</v>
      </c>
      <c r="AR71" s="36">
        <v>1972</v>
      </c>
      <c r="AS71" s="36">
        <v>1973</v>
      </c>
      <c r="AT71" s="36">
        <v>1974</v>
      </c>
      <c r="AU71" s="36">
        <v>1975</v>
      </c>
      <c r="AV71" s="36">
        <v>1976</v>
      </c>
      <c r="AW71" s="36">
        <v>1977</v>
      </c>
      <c r="AX71" s="36">
        <v>1978</v>
      </c>
      <c r="AY71" s="36">
        <v>1979</v>
      </c>
      <c r="AZ71" s="36">
        <v>1980</v>
      </c>
      <c r="BA71" s="36">
        <v>1981</v>
      </c>
      <c r="BB71" s="36">
        <v>1982</v>
      </c>
      <c r="BC71" s="36">
        <v>1983</v>
      </c>
      <c r="BD71" s="36">
        <v>1984</v>
      </c>
      <c r="BE71" s="36">
        <v>1985</v>
      </c>
      <c r="BF71" s="36">
        <v>1986</v>
      </c>
      <c r="BG71" s="36">
        <v>1987</v>
      </c>
      <c r="BH71" s="36">
        <v>1988</v>
      </c>
      <c r="BI71" s="36">
        <v>1989</v>
      </c>
      <c r="BJ71" s="36">
        <v>1990</v>
      </c>
      <c r="BK71" s="36">
        <v>1991</v>
      </c>
      <c r="BL71" s="36">
        <v>1992</v>
      </c>
      <c r="BM71" s="36">
        <v>1993</v>
      </c>
      <c r="BN71" s="36">
        <v>1994</v>
      </c>
      <c r="BO71" s="36">
        <v>1995</v>
      </c>
      <c r="BP71" s="36">
        <v>1996</v>
      </c>
      <c r="BQ71" s="36">
        <v>1997</v>
      </c>
      <c r="BR71" s="36">
        <v>1998</v>
      </c>
      <c r="BS71" s="36">
        <v>1999</v>
      </c>
      <c r="BT71" s="36">
        <v>2000</v>
      </c>
      <c r="BU71" s="36">
        <v>2001</v>
      </c>
      <c r="BV71" s="36">
        <v>2002</v>
      </c>
      <c r="BW71" s="36">
        <v>2003</v>
      </c>
      <c r="BX71" s="36">
        <v>2004</v>
      </c>
      <c r="BY71" s="36">
        <v>2005</v>
      </c>
      <c r="BZ71" s="36">
        <v>2006</v>
      </c>
      <c r="CA71" s="36">
        <v>2007</v>
      </c>
      <c r="CB71" s="36">
        <v>2008</v>
      </c>
      <c r="CC71" s="36">
        <v>2009</v>
      </c>
      <c r="CD71" s="36">
        <v>2010</v>
      </c>
      <c r="CE71" s="36">
        <v>2011</v>
      </c>
      <c r="CF71" s="36">
        <v>2012</v>
      </c>
      <c r="CG71" s="36">
        <v>2013</v>
      </c>
      <c r="CH71" s="36">
        <v>2014</v>
      </c>
      <c r="CI71" s="36">
        <v>2015</v>
      </c>
      <c r="CJ71" s="36">
        <v>2016</v>
      </c>
      <c r="CK71" s="36">
        <v>2017</v>
      </c>
      <c r="CL71" s="36">
        <v>2018</v>
      </c>
      <c r="CM71" s="36">
        <v>2019</v>
      </c>
      <c r="CN71" s="36">
        <v>2020</v>
      </c>
    </row>
    <row r="72" spans="1:92" s="7" customFormat="1" ht="14.5" x14ac:dyDescent="0.7">
      <c r="A72" s="11" t="s">
        <v>254</v>
      </c>
      <c r="B72" s="135">
        <v>0.7</v>
      </c>
      <c r="C72" s="36">
        <v>0.7</v>
      </c>
      <c r="D72" s="36">
        <v>0.7</v>
      </c>
      <c r="E72" s="36">
        <v>0.7</v>
      </c>
      <c r="F72" s="36">
        <v>0.7</v>
      </c>
      <c r="G72" s="36">
        <v>0.7</v>
      </c>
      <c r="H72" s="36">
        <v>0.7</v>
      </c>
      <c r="I72" s="36">
        <v>0.7</v>
      </c>
      <c r="J72" s="36">
        <v>0.7</v>
      </c>
      <c r="K72" s="36">
        <v>0.7</v>
      </c>
      <c r="L72" s="36">
        <v>0.7</v>
      </c>
      <c r="M72" s="36">
        <v>0.7</v>
      </c>
      <c r="N72" s="36">
        <v>0.7</v>
      </c>
      <c r="O72" s="36">
        <v>0.7</v>
      </c>
      <c r="P72" s="36">
        <v>0.7</v>
      </c>
      <c r="Q72" s="36">
        <v>0.7</v>
      </c>
      <c r="R72" s="36">
        <v>0.7</v>
      </c>
      <c r="S72" s="36">
        <v>0.7</v>
      </c>
      <c r="T72" s="36">
        <v>0.7</v>
      </c>
      <c r="U72" s="36">
        <v>0.7</v>
      </c>
      <c r="V72" s="36">
        <v>0.7</v>
      </c>
      <c r="W72" s="36">
        <v>0.7</v>
      </c>
      <c r="X72" s="36">
        <v>0.7</v>
      </c>
      <c r="Y72" s="36">
        <v>0.7</v>
      </c>
      <c r="Z72" s="36">
        <v>0.7</v>
      </c>
      <c r="AA72" s="36">
        <v>0.7</v>
      </c>
      <c r="AB72" s="36">
        <v>0.7</v>
      </c>
      <c r="AC72" s="36">
        <v>0.7</v>
      </c>
      <c r="AD72" s="36">
        <v>0.7</v>
      </c>
      <c r="AE72" s="36">
        <v>0.7</v>
      </c>
      <c r="AF72" s="36">
        <v>0.7</v>
      </c>
      <c r="AG72" s="36">
        <v>0.7</v>
      </c>
      <c r="AH72" s="36">
        <v>0.7</v>
      </c>
      <c r="AI72" s="36">
        <v>0.7</v>
      </c>
      <c r="AJ72" s="36">
        <v>0.7</v>
      </c>
      <c r="AK72" s="36">
        <v>0.7</v>
      </c>
      <c r="AL72" s="36">
        <v>0.7</v>
      </c>
      <c r="AM72" s="36">
        <v>0.7</v>
      </c>
      <c r="AN72" s="36">
        <v>0.7</v>
      </c>
      <c r="AO72" s="36">
        <v>0.7</v>
      </c>
      <c r="AP72" s="36">
        <v>0.7</v>
      </c>
      <c r="AQ72" s="36">
        <v>0.7</v>
      </c>
      <c r="AR72" s="36">
        <v>0.7</v>
      </c>
      <c r="AS72" s="36">
        <v>0.7</v>
      </c>
      <c r="AT72" s="36">
        <v>0.7</v>
      </c>
      <c r="AU72" s="36">
        <v>0.7</v>
      </c>
      <c r="AV72" s="36">
        <v>0.7</v>
      </c>
      <c r="AW72" s="36">
        <v>0.7</v>
      </c>
      <c r="AX72" s="36">
        <v>0.7</v>
      </c>
      <c r="AY72" s="36">
        <v>0.7</v>
      </c>
      <c r="AZ72" s="36">
        <v>0.7</v>
      </c>
      <c r="BA72" s="36">
        <v>0.7</v>
      </c>
      <c r="BB72" s="36">
        <v>0.7</v>
      </c>
      <c r="BC72" s="36">
        <v>0.7</v>
      </c>
      <c r="BD72" s="36">
        <v>0.7</v>
      </c>
      <c r="BE72" s="36">
        <v>0.7</v>
      </c>
      <c r="BF72" s="36">
        <v>0.7</v>
      </c>
      <c r="BG72" s="36">
        <v>0.7</v>
      </c>
      <c r="BH72" s="36">
        <v>0.7</v>
      </c>
      <c r="BI72" s="36">
        <v>0.7</v>
      </c>
      <c r="BJ72" s="36">
        <v>0.7</v>
      </c>
      <c r="BK72" s="36">
        <v>0.7</v>
      </c>
      <c r="BL72" s="36">
        <v>0.7</v>
      </c>
      <c r="BM72" s="36">
        <v>0.7</v>
      </c>
      <c r="BN72" s="36">
        <v>0.7</v>
      </c>
      <c r="BO72" s="36">
        <v>0.7</v>
      </c>
      <c r="BP72" s="36">
        <v>0.7</v>
      </c>
      <c r="BQ72" s="36">
        <v>0.7</v>
      </c>
      <c r="BR72" s="36">
        <v>0.7</v>
      </c>
      <c r="BS72" s="36">
        <v>0.7</v>
      </c>
      <c r="BT72" s="36">
        <v>0.7</v>
      </c>
      <c r="BU72" s="36">
        <v>0.7</v>
      </c>
      <c r="BV72" s="36">
        <v>0.7</v>
      </c>
      <c r="BW72" s="36">
        <v>0.7</v>
      </c>
      <c r="BX72" s="36">
        <v>0.7</v>
      </c>
      <c r="BY72" s="36">
        <v>0.7</v>
      </c>
      <c r="BZ72" s="36">
        <v>0.7</v>
      </c>
      <c r="CA72" s="36">
        <v>0.7</v>
      </c>
      <c r="CB72" s="36">
        <v>0.7</v>
      </c>
      <c r="CC72" s="36">
        <v>0.7</v>
      </c>
      <c r="CD72" s="36">
        <v>0.7</v>
      </c>
      <c r="CE72" s="36">
        <v>0.7</v>
      </c>
      <c r="CF72" s="36">
        <v>0.7</v>
      </c>
      <c r="CG72" s="36">
        <v>0.7</v>
      </c>
      <c r="CH72" s="36">
        <v>0.7</v>
      </c>
      <c r="CI72" s="36">
        <v>0.7</v>
      </c>
      <c r="CJ72" s="36">
        <v>0.7</v>
      </c>
      <c r="CK72" s="36">
        <v>0.7</v>
      </c>
      <c r="CL72" s="36">
        <v>0.7</v>
      </c>
      <c r="CM72" s="36">
        <v>0.7</v>
      </c>
      <c r="CN72" s="36">
        <v>0.7</v>
      </c>
    </row>
    <row r="73" spans="1:92" s="7" customFormat="1" ht="14.5" x14ac:dyDescent="0.7">
      <c r="A73" s="11" t="s">
        <v>255</v>
      </c>
      <c r="B73" s="135">
        <v>0.92020000000000002</v>
      </c>
      <c r="C73" s="135">
        <v>0.92020000000000002</v>
      </c>
      <c r="D73" s="135">
        <v>0.92020000000000002</v>
      </c>
      <c r="E73" s="135">
        <v>0.92020000000000002</v>
      </c>
      <c r="F73" s="135">
        <v>0.92020000000000002</v>
      </c>
      <c r="G73" s="135">
        <v>0.92020000000000002</v>
      </c>
      <c r="H73" s="135">
        <v>0.92020000000000002</v>
      </c>
      <c r="I73" s="135">
        <v>0.92020000000000002</v>
      </c>
      <c r="J73" s="135">
        <v>0.92020000000000002</v>
      </c>
      <c r="K73" s="135">
        <v>0.92020000000000002</v>
      </c>
      <c r="L73" s="135">
        <v>0.92020000000000002</v>
      </c>
      <c r="M73" s="135">
        <v>0.92020000000000002</v>
      </c>
      <c r="N73" s="135">
        <v>0.92020000000000002</v>
      </c>
      <c r="O73" s="135">
        <v>0.92020000000000002</v>
      </c>
      <c r="P73" s="135">
        <v>0.92020000000000002</v>
      </c>
      <c r="Q73" s="135">
        <v>0.92020000000000002</v>
      </c>
      <c r="R73" s="135">
        <v>0.92020000000000002</v>
      </c>
      <c r="S73" s="135">
        <v>0.92020000000000002</v>
      </c>
      <c r="T73" s="135">
        <v>0.92020000000000002</v>
      </c>
      <c r="U73" s="135">
        <v>0.92020000000000002</v>
      </c>
      <c r="V73" s="135">
        <v>0.92020000000000002</v>
      </c>
      <c r="W73" s="135">
        <v>0.92020000000000002</v>
      </c>
      <c r="X73" s="135">
        <v>0.92020000000000002</v>
      </c>
      <c r="Y73" s="135">
        <v>0.92020000000000002</v>
      </c>
      <c r="Z73" s="135">
        <v>0.92020000000000002</v>
      </c>
      <c r="AA73" s="135">
        <v>0.92020000000000002</v>
      </c>
      <c r="AB73" s="135">
        <v>0.92020000000000002</v>
      </c>
      <c r="AC73" s="135">
        <v>0.92020000000000002</v>
      </c>
      <c r="AD73" s="135">
        <v>0.92020000000000002</v>
      </c>
      <c r="AE73" s="135">
        <v>0.92020000000000002</v>
      </c>
      <c r="AF73" s="135">
        <v>0.92020000000000002</v>
      </c>
      <c r="AG73" s="135">
        <v>0.92020000000000002</v>
      </c>
      <c r="AH73" s="135">
        <v>0.92020000000000002</v>
      </c>
      <c r="AI73" s="135">
        <v>0.92020000000000002</v>
      </c>
      <c r="AJ73" s="135">
        <v>0.92020000000000002</v>
      </c>
      <c r="AK73" s="135">
        <v>0.92020000000000002</v>
      </c>
      <c r="AL73" s="135">
        <v>0.92020000000000002</v>
      </c>
      <c r="AM73" s="135">
        <v>0.92020000000000002</v>
      </c>
      <c r="AN73" s="135">
        <v>0.92020000000000002</v>
      </c>
      <c r="AO73" s="135">
        <v>0.92020000000000002</v>
      </c>
      <c r="AP73" s="135">
        <v>0.92020000000000002</v>
      </c>
      <c r="AQ73" s="135">
        <v>0.92020000000000002</v>
      </c>
      <c r="AR73" s="135">
        <v>0.92020000000000002</v>
      </c>
      <c r="AS73" s="135">
        <v>0.92020000000000002</v>
      </c>
      <c r="AT73" s="135">
        <v>0.92020000000000002</v>
      </c>
      <c r="AU73" s="135">
        <v>0.92020000000000002</v>
      </c>
      <c r="AV73" s="135">
        <v>0.92020000000000002</v>
      </c>
      <c r="AW73" s="135">
        <v>0.92020000000000002</v>
      </c>
      <c r="AX73" s="135">
        <v>0.92020000000000002</v>
      </c>
      <c r="AY73" s="135">
        <v>0.92020000000000002</v>
      </c>
      <c r="AZ73" s="135">
        <v>0.92020000000000002</v>
      </c>
      <c r="BA73" s="135">
        <v>0.92020000000000002</v>
      </c>
      <c r="BB73" s="135">
        <v>0.92020000000000002</v>
      </c>
      <c r="BC73" s="135">
        <v>0.92020000000000002</v>
      </c>
      <c r="BD73" s="135">
        <v>0.92020000000000002</v>
      </c>
      <c r="BE73" s="135">
        <v>0.92020000000000002</v>
      </c>
      <c r="BF73" s="135">
        <v>0.92020000000000002</v>
      </c>
      <c r="BG73" s="135">
        <v>0.92020000000000002</v>
      </c>
      <c r="BH73" s="135">
        <v>0.92020000000000002</v>
      </c>
      <c r="BI73" s="135">
        <v>0.92020000000000002</v>
      </c>
      <c r="BJ73" s="135">
        <v>0.92020000000000002</v>
      </c>
      <c r="BK73" s="135">
        <v>0.92020000000000002</v>
      </c>
      <c r="BL73" s="135">
        <v>0.92020000000000002</v>
      </c>
      <c r="BM73" s="135">
        <v>0.92020000000000002</v>
      </c>
      <c r="BN73" s="135">
        <v>0.92020000000000002</v>
      </c>
      <c r="BO73" s="135">
        <v>0.92020000000000002</v>
      </c>
      <c r="BP73" s="135">
        <v>0.92020000000000002</v>
      </c>
      <c r="BQ73" s="135">
        <v>0.92020000000000002</v>
      </c>
      <c r="BR73" s="135">
        <v>0.92020000000000002</v>
      </c>
      <c r="BS73" s="135">
        <v>0.92020000000000002</v>
      </c>
      <c r="BT73" s="135">
        <v>0.92020000000000002</v>
      </c>
      <c r="BU73" s="135">
        <v>0.92020000000000002</v>
      </c>
      <c r="BV73" s="135">
        <v>0.92020000000000002</v>
      </c>
      <c r="BW73" s="135">
        <v>0.92020000000000002</v>
      </c>
      <c r="BX73" s="135">
        <v>0.92020000000000002</v>
      </c>
      <c r="BY73" s="135">
        <v>0.92020000000000002</v>
      </c>
      <c r="BZ73" s="135">
        <v>0.92020000000000002</v>
      </c>
      <c r="CA73" s="135">
        <v>0.92020000000000002</v>
      </c>
      <c r="CB73" s="135">
        <v>0.92020000000000002</v>
      </c>
      <c r="CC73" s="135">
        <v>0.92020000000000002</v>
      </c>
      <c r="CD73" s="135">
        <v>0.92020000000000002</v>
      </c>
      <c r="CE73" s="135">
        <v>0.92020000000000002</v>
      </c>
      <c r="CF73" s="135">
        <v>0.92020000000000002</v>
      </c>
      <c r="CG73" s="135">
        <v>0.92020000000000002</v>
      </c>
      <c r="CH73" s="135">
        <v>0.92020000000000002</v>
      </c>
      <c r="CI73" s="135">
        <v>0.92020000000000002</v>
      </c>
      <c r="CJ73" s="135">
        <v>0.92020000000000002</v>
      </c>
      <c r="CK73" s="135">
        <v>0.92020000000000002</v>
      </c>
      <c r="CL73" s="135">
        <v>0.92020000000000002</v>
      </c>
      <c r="CM73" s="135">
        <v>0.92020000000000002</v>
      </c>
      <c r="CN73" s="135">
        <v>0.92020000000000002</v>
      </c>
    </row>
    <row r="74" spans="1:92" s="7" customFormat="1" ht="14.5" x14ac:dyDescent="0.7">
      <c r="A74" s="11" t="s">
        <v>256</v>
      </c>
      <c r="B74" s="139">
        <v>0.9</v>
      </c>
      <c r="C74" s="92">
        <v>0.9</v>
      </c>
      <c r="D74" s="92">
        <v>0.9</v>
      </c>
      <c r="E74" s="92">
        <v>0.9</v>
      </c>
      <c r="F74" s="92">
        <v>0.9</v>
      </c>
      <c r="G74" s="92">
        <v>0.9</v>
      </c>
      <c r="H74" s="92">
        <v>0.9</v>
      </c>
      <c r="I74" s="92">
        <v>0.9</v>
      </c>
      <c r="J74" s="92">
        <v>0.9</v>
      </c>
      <c r="K74" s="92">
        <v>0.9</v>
      </c>
      <c r="L74" s="92">
        <v>0.9</v>
      </c>
      <c r="M74" s="92">
        <v>0.9</v>
      </c>
      <c r="N74" s="92">
        <v>0.9</v>
      </c>
      <c r="O74" s="92">
        <v>0.9</v>
      </c>
      <c r="P74" s="92">
        <v>0.9</v>
      </c>
      <c r="Q74" s="92">
        <v>0.9</v>
      </c>
      <c r="R74" s="92">
        <v>0.9</v>
      </c>
      <c r="S74" s="92">
        <v>0.9</v>
      </c>
      <c r="T74" s="92">
        <v>0.9</v>
      </c>
      <c r="U74" s="92">
        <v>0.9</v>
      </c>
      <c r="V74" s="92">
        <v>0.9</v>
      </c>
      <c r="W74" s="92">
        <v>0.9</v>
      </c>
      <c r="X74" s="92">
        <v>0.9</v>
      </c>
      <c r="Y74" s="92">
        <v>0.9</v>
      </c>
      <c r="Z74" s="92">
        <v>0.9</v>
      </c>
      <c r="AA74" s="92">
        <v>0.9</v>
      </c>
      <c r="AB74" s="92">
        <v>0.9</v>
      </c>
      <c r="AC74" s="92">
        <v>0.9</v>
      </c>
      <c r="AD74" s="92">
        <v>0.9</v>
      </c>
      <c r="AE74" s="92">
        <v>0.9</v>
      </c>
      <c r="AF74" s="92">
        <v>0.9</v>
      </c>
      <c r="AG74" s="92">
        <v>0.9</v>
      </c>
      <c r="AH74" s="92">
        <v>0.9</v>
      </c>
      <c r="AI74" s="92">
        <v>0.9</v>
      </c>
      <c r="AJ74" s="92">
        <v>0.9</v>
      </c>
      <c r="AK74" s="92">
        <v>0.9</v>
      </c>
      <c r="AL74" s="92">
        <v>0.9</v>
      </c>
      <c r="AM74" s="92">
        <v>0.9</v>
      </c>
      <c r="AN74" s="92">
        <v>0.9</v>
      </c>
      <c r="AO74" s="92">
        <v>0.9</v>
      </c>
      <c r="AP74" s="92">
        <v>0.9</v>
      </c>
      <c r="AQ74" s="92">
        <v>0.9</v>
      </c>
      <c r="AR74" s="92">
        <v>0.9</v>
      </c>
      <c r="AS74" s="92">
        <v>0.9</v>
      </c>
      <c r="AT74" s="92">
        <v>0.9</v>
      </c>
      <c r="AU74" s="92">
        <v>0.9</v>
      </c>
      <c r="AV74" s="92">
        <v>0.9</v>
      </c>
      <c r="AW74" s="92">
        <v>0.9</v>
      </c>
      <c r="AX74" s="92">
        <v>0.9</v>
      </c>
      <c r="AY74" s="92">
        <v>0.9</v>
      </c>
      <c r="AZ74" s="92">
        <v>0.9</v>
      </c>
      <c r="BA74" s="92">
        <v>0.9</v>
      </c>
      <c r="BB74" s="92">
        <v>0.9</v>
      </c>
      <c r="BC74" s="92">
        <v>0.9</v>
      </c>
      <c r="BD74" s="92">
        <v>0.9</v>
      </c>
      <c r="BE74" s="92">
        <v>0.9</v>
      </c>
      <c r="BF74" s="92">
        <v>0.9</v>
      </c>
      <c r="BG74" s="92">
        <v>0.9</v>
      </c>
      <c r="BH74" s="92">
        <v>0.9</v>
      </c>
      <c r="BI74" s="92">
        <v>0.9</v>
      </c>
      <c r="BJ74" s="92">
        <v>0.9</v>
      </c>
      <c r="BK74" s="92">
        <v>0.9</v>
      </c>
      <c r="BL74" s="92">
        <v>0.9</v>
      </c>
      <c r="BM74" s="92">
        <v>0.9</v>
      </c>
      <c r="BN74" s="92">
        <v>0.9</v>
      </c>
      <c r="BO74" s="92">
        <v>0.9</v>
      </c>
      <c r="BP74" s="92">
        <v>0.9</v>
      </c>
      <c r="BQ74" s="92">
        <v>0.9</v>
      </c>
      <c r="BR74" s="92">
        <v>0.9</v>
      </c>
      <c r="BS74" s="92">
        <v>0.9</v>
      </c>
      <c r="BT74" s="92">
        <v>0.9</v>
      </c>
      <c r="BU74" s="92">
        <v>0.9</v>
      </c>
      <c r="BV74" s="92">
        <v>0.9</v>
      </c>
      <c r="BW74" s="92">
        <v>0.9</v>
      </c>
      <c r="BX74" s="92">
        <v>0.9</v>
      </c>
      <c r="BY74" s="92">
        <v>0.9</v>
      </c>
      <c r="BZ74" s="92">
        <v>0.9</v>
      </c>
      <c r="CA74" s="92">
        <v>0.9</v>
      </c>
      <c r="CB74" s="92">
        <v>0.9</v>
      </c>
      <c r="CC74" s="92">
        <v>0.9</v>
      </c>
      <c r="CD74" s="92">
        <v>0.9</v>
      </c>
      <c r="CE74" s="92">
        <v>0.9</v>
      </c>
      <c r="CF74" s="92">
        <v>0.9</v>
      </c>
      <c r="CG74" s="92">
        <v>0.9</v>
      </c>
      <c r="CH74" s="92">
        <v>0.9</v>
      </c>
      <c r="CI74" s="92">
        <v>0.9</v>
      </c>
      <c r="CJ74" s="92">
        <v>0.9</v>
      </c>
      <c r="CK74" s="92">
        <v>0.9</v>
      </c>
      <c r="CL74" s="92">
        <v>0.9</v>
      </c>
      <c r="CM74" s="92">
        <v>0.9</v>
      </c>
      <c r="CN74" s="92">
        <v>0.9</v>
      </c>
    </row>
    <row r="75" spans="1:92" s="7" customFormat="1" ht="14.5" x14ac:dyDescent="0.7">
      <c r="A75" s="11" t="s">
        <v>257</v>
      </c>
      <c r="B75" s="76">
        <v>1.5249999999999999E-3</v>
      </c>
      <c r="C75" s="76">
        <v>1.5249999999999999E-3</v>
      </c>
      <c r="D75" s="76">
        <v>1.5249999999999999E-3</v>
      </c>
      <c r="E75" s="76">
        <v>1.5249999999999999E-3</v>
      </c>
      <c r="F75" s="76">
        <v>1.5249999999999999E-3</v>
      </c>
      <c r="G75" s="76">
        <v>1.5249999999999999E-3</v>
      </c>
      <c r="H75" s="76">
        <v>1.5249999999999999E-3</v>
      </c>
      <c r="I75" s="76">
        <v>1.5249999999999999E-3</v>
      </c>
      <c r="J75" s="76">
        <v>1.5249999999999999E-3</v>
      </c>
      <c r="K75" s="76">
        <v>1.5249999999999999E-3</v>
      </c>
      <c r="L75" s="76">
        <v>1.5249999999999999E-3</v>
      </c>
      <c r="M75" s="76">
        <v>1.5249999999999999E-3</v>
      </c>
      <c r="N75" s="76">
        <v>1.5249999999999999E-3</v>
      </c>
      <c r="O75" s="76">
        <v>1.5249999999999999E-3</v>
      </c>
      <c r="P75" s="76">
        <v>1.5249999999999999E-3</v>
      </c>
      <c r="Q75" s="76">
        <v>1.5249999999999999E-3</v>
      </c>
      <c r="R75" s="76">
        <v>1.5249999999999999E-3</v>
      </c>
      <c r="S75" s="76">
        <v>1.5249999999999999E-3</v>
      </c>
      <c r="T75" s="76">
        <v>1.5249999999999999E-3</v>
      </c>
      <c r="U75" s="76">
        <v>1.5249999999999999E-3</v>
      </c>
      <c r="V75" s="76">
        <v>1.5249999999999999E-3</v>
      </c>
      <c r="W75" s="76">
        <v>1.5249999999999999E-3</v>
      </c>
      <c r="X75" s="76">
        <v>1.5249999999999999E-3</v>
      </c>
      <c r="Y75" s="76">
        <v>1.5249999999999999E-3</v>
      </c>
      <c r="Z75" s="76">
        <v>1.5249999999999999E-3</v>
      </c>
      <c r="AA75" s="76">
        <v>1.5249999999999999E-3</v>
      </c>
      <c r="AB75" s="76">
        <v>1.5249999999999999E-3</v>
      </c>
      <c r="AC75" s="76">
        <v>1.5249999999999999E-3</v>
      </c>
      <c r="AD75" s="76">
        <v>1.5249999999999999E-3</v>
      </c>
      <c r="AE75" s="76">
        <v>1.5249999999999999E-3</v>
      </c>
      <c r="AF75" s="76">
        <v>1.5249999999999999E-3</v>
      </c>
      <c r="AG75" s="76">
        <v>1.5249999999999999E-3</v>
      </c>
      <c r="AH75" s="76">
        <v>1.5249999999999999E-3</v>
      </c>
      <c r="AI75" s="76">
        <v>1.5249999999999999E-3</v>
      </c>
      <c r="AJ75" s="76">
        <v>1.5249999999999999E-3</v>
      </c>
      <c r="AK75" s="76">
        <v>1.5249999999999999E-3</v>
      </c>
      <c r="AL75" s="76">
        <v>1.5249999999999999E-3</v>
      </c>
      <c r="AM75" s="76">
        <v>1.5249999999999999E-3</v>
      </c>
      <c r="AN75" s="76">
        <v>1.5249999999999999E-3</v>
      </c>
      <c r="AO75" s="76">
        <v>1.5249999999999999E-3</v>
      </c>
      <c r="AP75" s="76">
        <v>1.5249999999999999E-3</v>
      </c>
      <c r="AQ75" s="76">
        <v>1.5249999999999999E-3</v>
      </c>
      <c r="AR75" s="76">
        <v>1.5249999999999999E-3</v>
      </c>
      <c r="AS75" s="76">
        <v>1.5249999999999999E-3</v>
      </c>
      <c r="AT75" s="76">
        <v>1.5249999999999999E-3</v>
      </c>
      <c r="AU75" s="76">
        <v>1.5249999999999999E-3</v>
      </c>
      <c r="AV75" s="76">
        <v>1.5249999999999999E-3</v>
      </c>
      <c r="AW75" s="76">
        <v>1.5249999999999999E-3</v>
      </c>
      <c r="AX75" s="76">
        <v>1.5249999999999999E-3</v>
      </c>
      <c r="AY75" s="76">
        <v>1.5249999999999999E-3</v>
      </c>
      <c r="AZ75" s="76">
        <v>1.5249999999999999E-3</v>
      </c>
      <c r="BA75" s="76">
        <v>1.5249999999999999E-3</v>
      </c>
      <c r="BB75" s="76">
        <v>1.5249999999999999E-3</v>
      </c>
      <c r="BC75" s="76">
        <v>1.5249999999999999E-3</v>
      </c>
      <c r="BD75" s="76">
        <v>1.5249999999999999E-3</v>
      </c>
      <c r="BE75" s="76">
        <v>1.5249999999999999E-3</v>
      </c>
      <c r="BF75" s="76">
        <v>1.5249999999999999E-3</v>
      </c>
      <c r="BG75" s="76">
        <v>1.5249999999999999E-3</v>
      </c>
      <c r="BH75" s="76">
        <v>1.5249999999999999E-3</v>
      </c>
      <c r="BI75" s="76">
        <v>1.5249999999999999E-3</v>
      </c>
      <c r="BJ75" s="76">
        <v>1.5249999999999999E-3</v>
      </c>
      <c r="BK75" s="76">
        <v>1.5249999999999999E-3</v>
      </c>
      <c r="BL75" s="76">
        <v>1.5249999999999999E-3</v>
      </c>
      <c r="BM75" s="76">
        <v>1.5249999999999999E-3</v>
      </c>
      <c r="BN75" s="76">
        <v>1.5249999999999999E-3</v>
      </c>
      <c r="BO75" s="76">
        <v>1.5249999999999999E-3</v>
      </c>
      <c r="BP75" s="76">
        <v>1.5249999999999999E-3</v>
      </c>
      <c r="BQ75" s="76">
        <v>1.5249999999999999E-3</v>
      </c>
      <c r="BR75" s="76">
        <v>1.5249999999999999E-3</v>
      </c>
      <c r="BS75" s="76">
        <v>1.5249999999999999E-3</v>
      </c>
      <c r="BT75" s="76">
        <v>1.5249999999999999E-3</v>
      </c>
      <c r="BU75" s="76">
        <v>1.5249999999999999E-3</v>
      </c>
      <c r="BV75" s="76">
        <v>1.5249999999999999E-3</v>
      </c>
      <c r="BW75" s="76">
        <v>1.5249999999999999E-3</v>
      </c>
      <c r="BX75" s="76">
        <v>1.5249999999999999E-3</v>
      </c>
      <c r="BY75" s="76">
        <v>1.5249999999999999E-3</v>
      </c>
      <c r="BZ75" s="76">
        <v>1.5249999999999999E-3</v>
      </c>
      <c r="CA75" s="76">
        <v>1.5249999999999999E-3</v>
      </c>
      <c r="CB75" s="76">
        <v>1.5249999999999999E-3</v>
      </c>
      <c r="CC75" s="76">
        <v>1.5249999999999999E-3</v>
      </c>
      <c r="CD75" s="76">
        <v>1.5249999999999999E-3</v>
      </c>
      <c r="CE75" s="76">
        <v>1.5249999999999999E-3</v>
      </c>
      <c r="CF75" s="76">
        <v>1.5249999999999999E-3</v>
      </c>
      <c r="CG75" s="76">
        <v>1.5249999999999999E-3</v>
      </c>
      <c r="CH75" s="76">
        <v>1.5249999999999999E-3</v>
      </c>
      <c r="CI75" s="76">
        <v>1.5249999999999999E-3</v>
      </c>
      <c r="CJ75" s="76">
        <v>1.5249999999999999E-3</v>
      </c>
      <c r="CK75" s="76">
        <v>1.5249999999999999E-3</v>
      </c>
      <c r="CL75" s="76">
        <v>1.5249999999999999E-3</v>
      </c>
      <c r="CM75" s="76">
        <v>1.5249999999999999E-3</v>
      </c>
      <c r="CN75" s="76">
        <v>1.5249999999999999E-3</v>
      </c>
    </row>
    <row r="76" spans="1:92" s="7" customFormat="1" ht="14.5" x14ac:dyDescent="0.7">
      <c r="A76" s="7" t="s">
        <v>258</v>
      </c>
    </row>
    <row r="77" spans="1:92" s="7" customFormat="1" ht="14.5" x14ac:dyDescent="0.7">
      <c r="A77" s="7" t="s">
        <v>259</v>
      </c>
    </row>
    <row r="78" spans="1:92" s="7" customFormat="1" ht="14.5" x14ac:dyDescent="0.7">
      <c r="A78" s="7" t="s">
        <v>260</v>
      </c>
    </row>
    <row r="79" spans="1:92" s="7" customFormat="1" ht="14.5" x14ac:dyDescent="0.7">
      <c r="A79" s="7" t="s">
        <v>261</v>
      </c>
    </row>
    <row r="80" spans="1:92" s="7" customFormat="1" ht="14.5" x14ac:dyDescent="0.7"/>
    <row r="81" s="7" customFormat="1" ht="14.5" x14ac:dyDescent="0.7"/>
  </sheetData>
  <phoneticPr fontId="7" type="noConversion"/>
  <conditionalFormatting sqref="A1:A2">
    <cfRule type="cellIs" dxfId="32" priority="1" operator="lessThan">
      <formula>0</formula>
    </cfRule>
  </conditionalFormatting>
  <conditionalFormatting sqref="A5:A9">
    <cfRule type="cellIs" dxfId="31" priority="2" operator="lessThan">
      <formula>0</formula>
    </cfRule>
  </conditionalFormatting>
  <conditionalFormatting sqref="A14:A18">
    <cfRule type="cellIs" dxfId="30" priority="4" operator="lessThan">
      <formula>0</formula>
    </cfRule>
  </conditionalFormatting>
  <conditionalFormatting sqref="A33:A37">
    <cfRule type="cellIs" dxfId="29" priority="3" operator="lessThan">
      <formula>0</formula>
    </cfRule>
  </conditionalFormatting>
  <conditionalFormatting sqref="A44:A48">
    <cfRule type="cellIs" dxfId="28" priority="5" operator="lessThan">
      <formula>0</formula>
    </cfRule>
  </conditionalFormatting>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316A1-B1EB-4F9F-83EB-7E349EB566EA}">
  <dimension ref="A1:P97"/>
  <sheetViews>
    <sheetView workbookViewId="0">
      <selection activeCell="E15" sqref="E15"/>
    </sheetView>
  </sheetViews>
  <sheetFormatPr defaultColWidth="8.6484375" defaultRowHeight="14.5" x14ac:dyDescent="0.7"/>
  <cols>
    <col min="1" max="1" width="20.6484375" style="7" customWidth="1"/>
    <col min="2" max="4" width="9" style="7" bestFit="1" customWidth="1"/>
    <col min="5" max="6" width="8.8671875" style="7" bestFit="1" customWidth="1"/>
    <col min="7" max="7" width="9" style="7" bestFit="1" customWidth="1"/>
    <col min="8" max="8" width="9.8671875" style="7" bestFit="1" customWidth="1"/>
    <col min="9" max="9" width="8.8671875" style="7" bestFit="1" customWidth="1"/>
    <col min="10" max="10" width="9" style="7" bestFit="1" customWidth="1"/>
    <col min="11" max="11" width="8.8671875" style="7" bestFit="1" customWidth="1"/>
    <col min="12" max="12" width="8.8671875" style="7" customWidth="1"/>
    <col min="13" max="14" width="8.8671875" style="7" bestFit="1" customWidth="1"/>
    <col min="15" max="15" width="9" style="7" bestFit="1" customWidth="1"/>
    <col min="16" max="16" width="8.8671875" style="7" customWidth="1"/>
    <col min="17" max="16384" width="8.6484375" style="7"/>
  </cols>
  <sheetData>
    <row r="1" spans="1:16" s="74" customFormat="1" ht="17.75" x14ac:dyDescent="0.75">
      <c r="A1" s="6" t="s">
        <v>277</v>
      </c>
    </row>
    <row r="2" spans="1:16" s="74" customFormat="1" ht="17.75" x14ac:dyDescent="0.75">
      <c r="A2" s="6"/>
    </row>
    <row r="3" spans="1:16" s="101" customFormat="1" x14ac:dyDescent="0.65">
      <c r="A3" s="134" t="s">
        <v>262</v>
      </c>
      <c r="B3" s="134" t="s">
        <v>263</v>
      </c>
      <c r="C3" s="134" t="s">
        <v>264</v>
      </c>
      <c r="D3" s="134" t="s">
        <v>265</v>
      </c>
      <c r="E3" s="134" t="s">
        <v>266</v>
      </c>
      <c r="F3" s="134" t="s">
        <v>267</v>
      </c>
      <c r="G3" s="134" t="s">
        <v>268</v>
      </c>
      <c r="H3" s="134" t="s">
        <v>269</v>
      </c>
      <c r="I3" s="134" t="s">
        <v>270</v>
      </c>
      <c r="J3" s="134" t="s">
        <v>271</v>
      </c>
      <c r="K3" s="487" t="s">
        <v>1374</v>
      </c>
      <c r="L3" s="134" t="s">
        <v>272</v>
      </c>
      <c r="M3" s="134" t="s">
        <v>273</v>
      </c>
      <c r="N3" s="134" t="s">
        <v>274</v>
      </c>
      <c r="O3" s="134" t="s">
        <v>275</v>
      </c>
      <c r="P3" s="141" t="s">
        <v>1561</v>
      </c>
    </row>
    <row r="4" spans="1:16" x14ac:dyDescent="0.7">
      <c r="A4" s="142">
        <v>1930</v>
      </c>
      <c r="B4" s="141">
        <v>2.506218E-2</v>
      </c>
      <c r="C4" s="141">
        <v>8.7662220950651765E-2</v>
      </c>
      <c r="D4" s="141">
        <v>8.1089720000000005E-5</v>
      </c>
      <c r="E4" s="141">
        <v>5.9340839453881852E-4</v>
      </c>
      <c r="F4" s="141">
        <v>8.1089720000000005E-5</v>
      </c>
      <c r="G4" s="141">
        <v>1.7332401635510202E-3</v>
      </c>
      <c r="H4" s="141">
        <v>0.10003802464740011</v>
      </c>
      <c r="I4" s="141">
        <v>8.4323374174103419E-2</v>
      </c>
      <c r="J4" s="141">
        <v>3.2224896573496152E-5</v>
      </c>
      <c r="K4" s="141">
        <v>3.1996053195268805E-2</v>
      </c>
      <c r="L4" s="141">
        <v>4.6695507707629402E-3</v>
      </c>
      <c r="M4" s="141">
        <v>1.3263595999999997E-2</v>
      </c>
      <c r="N4" s="141">
        <v>5.4277198591998399E-3</v>
      </c>
      <c r="O4" s="141">
        <v>5.0391446434312325E-3</v>
      </c>
      <c r="P4" s="141">
        <v>0.39995059702130087</v>
      </c>
    </row>
    <row r="5" spans="1:16" x14ac:dyDescent="0.7">
      <c r="A5" s="142">
        <v>1931</v>
      </c>
      <c r="B5" s="141">
        <v>1.7482191986897037E-2</v>
      </c>
      <c r="C5" s="141">
        <v>6.4084795717828977E-2</v>
      </c>
      <c r="D5" s="141">
        <v>8.1089720000000005E-5</v>
      </c>
      <c r="E5" s="141">
        <v>4.6000000000000001E-4</v>
      </c>
      <c r="F5" s="141">
        <v>8.1089720000000005E-5</v>
      </c>
      <c r="G5" s="141">
        <v>1.6677711968571428E-3</v>
      </c>
      <c r="H5" s="141">
        <v>7.9936943935258506E-2</v>
      </c>
      <c r="I5" s="141">
        <v>7.9959243242239395E-2</v>
      </c>
      <c r="J5" s="141">
        <v>3.1390671328768891E-5</v>
      </c>
      <c r="K5" s="141">
        <v>3.1998017148026407E-2</v>
      </c>
      <c r="L5" s="141">
        <v>4.8733724892402984E-3</v>
      </c>
      <c r="M5" s="141">
        <v>1.3036812000000002E-2</v>
      </c>
      <c r="N5" s="141">
        <v>5.4357273212668512E-3</v>
      </c>
      <c r="O5" s="141">
        <v>4.800914561860983E-3</v>
      </c>
      <c r="P5" s="141">
        <v>0.34388205382179743</v>
      </c>
    </row>
    <row r="6" spans="1:16" x14ac:dyDescent="0.7">
      <c r="A6" s="142">
        <v>1932</v>
      </c>
      <c r="B6" s="141">
        <v>1.2483934622147917E-2</v>
      </c>
      <c r="C6" s="141">
        <v>4.706597845337232E-2</v>
      </c>
      <c r="D6" s="141">
        <v>8.1089720000000005E-5</v>
      </c>
      <c r="E6" s="141">
        <v>3.0600000000000001E-4</v>
      </c>
      <c r="F6" s="141">
        <v>8.1089720000000005E-5</v>
      </c>
      <c r="G6" s="141">
        <v>1.5935884905306122E-3</v>
      </c>
      <c r="H6" s="141">
        <v>6.2743029161177757E-2</v>
      </c>
      <c r="I6" s="141">
        <v>7.1870393307096464E-2</v>
      </c>
      <c r="J6" s="141">
        <v>3.0962388418534565E-5</v>
      </c>
      <c r="K6" s="141">
        <v>3.1999876654884005E-2</v>
      </c>
      <c r="L6" s="141">
        <v>3.2909563426020468E-3</v>
      </c>
      <c r="M6" s="141">
        <v>1.2884802499999999E-2</v>
      </c>
      <c r="N6" s="141">
        <v>3.7597362029665104E-3</v>
      </c>
      <c r="O6" s="141">
        <v>3.1987813291111636E-3</v>
      </c>
      <c r="P6" s="141">
        <v>0.29134789549807433</v>
      </c>
    </row>
    <row r="7" spans="1:16" x14ac:dyDescent="0.7">
      <c r="A7" s="142">
        <v>1933</v>
      </c>
      <c r="B7" s="141">
        <v>1.5444667247659477E-2</v>
      </c>
      <c r="C7" s="141">
        <v>6.317600137981659E-2</v>
      </c>
      <c r="D7" s="141">
        <v>8.1089720000000005E-5</v>
      </c>
      <c r="E7" s="141">
        <v>3.0660000000000003E-4</v>
      </c>
      <c r="F7" s="141">
        <v>8.1089720000000005E-5</v>
      </c>
      <c r="G7" s="141">
        <v>1.5093994038367349E-3</v>
      </c>
      <c r="H7" s="141">
        <v>7.4983367255613609E-2</v>
      </c>
      <c r="I7" s="141">
        <v>7.53186418768865E-2</v>
      </c>
      <c r="J7" s="141">
        <v>2.9603163258738035E-5</v>
      </c>
      <c r="K7" s="141">
        <v>3.2001791466499202E-2</v>
      </c>
      <c r="L7" s="141">
        <v>3.2450668927957644E-3</v>
      </c>
      <c r="M7" s="141">
        <v>1.3028537500000001E-2</v>
      </c>
      <c r="N7" s="141">
        <v>3.6585760637456027E-3</v>
      </c>
      <c r="O7" s="141">
        <v>3.0341670886023728E-3</v>
      </c>
      <c r="P7" s="141">
        <v>0.32586127465552922</v>
      </c>
    </row>
    <row r="8" spans="1:16" x14ac:dyDescent="0.7">
      <c r="A8" s="142">
        <v>1934</v>
      </c>
      <c r="B8" s="141">
        <v>1.9116899213889406E-2</v>
      </c>
      <c r="C8" s="141">
        <v>7.6408682390883068E-2</v>
      </c>
      <c r="D8" s="141">
        <v>8.1089720000000005E-5</v>
      </c>
      <c r="E8" s="141">
        <v>2.8360000000000001E-4</v>
      </c>
      <c r="F8" s="141">
        <v>8.1089720000000005E-5</v>
      </c>
      <c r="G8" s="141">
        <v>1.413699725510204E-3</v>
      </c>
      <c r="H8" s="141">
        <v>7.6666157770807833E-2</v>
      </c>
      <c r="I8" s="141">
        <v>8.2862573847358095E-2</v>
      </c>
      <c r="J8" s="141">
        <v>3.2658057968203417E-5</v>
      </c>
      <c r="K8" s="141">
        <v>3.2003824101856808E-2</v>
      </c>
      <c r="L8" s="141">
        <v>3.9609294165950781E-3</v>
      </c>
      <c r="M8" s="141">
        <v>1.3135156E-2</v>
      </c>
      <c r="N8" s="141">
        <v>4.3864520284096313E-3</v>
      </c>
      <c r="O8" s="141">
        <v>3.6737940436698297E-3</v>
      </c>
      <c r="P8" s="141">
        <v>0.35407431700453651</v>
      </c>
    </row>
    <row r="9" spans="1:16" x14ac:dyDescent="0.7">
      <c r="A9" s="142">
        <v>1935</v>
      </c>
      <c r="B9" s="141">
        <v>2.3359751394583704E-2</v>
      </c>
      <c r="C9" s="141">
        <v>9.2443182491496315E-2</v>
      </c>
      <c r="D9" s="141">
        <v>8.1089720000000005E-5</v>
      </c>
      <c r="E9" s="141">
        <v>3.4160000000000001E-4</v>
      </c>
      <c r="F9" s="141">
        <v>8.1089720000000005E-5</v>
      </c>
      <c r="G9" s="141">
        <v>1.3047352948163265E-3</v>
      </c>
      <c r="H9" s="141">
        <v>8.3466642686230816E-2</v>
      </c>
      <c r="I9" s="141">
        <v>8.5200307589060026E-2</v>
      </c>
      <c r="J9" s="141">
        <v>3.3256811503970678E-5</v>
      </c>
      <c r="K9" s="141">
        <v>3.2005780080372005E-2</v>
      </c>
      <c r="L9" s="141">
        <v>4.5028606409342389E-3</v>
      </c>
      <c r="M9" s="141">
        <v>1.3278093000000001E-2</v>
      </c>
      <c r="N9" s="141">
        <v>4.8686360241142167E-3</v>
      </c>
      <c r="O9" s="141">
        <v>4.032757919917555E-3</v>
      </c>
      <c r="P9" s="141">
        <v>0.38497250611806511</v>
      </c>
    </row>
    <row r="10" spans="1:16" x14ac:dyDescent="0.7">
      <c r="A10" s="142">
        <v>1936</v>
      </c>
      <c r="B10" s="141">
        <v>2.8800047114668985E-2</v>
      </c>
      <c r="C10" s="141">
        <v>0.11600648812247023</v>
      </c>
      <c r="D10" s="141">
        <v>8.1089720000000005E-5</v>
      </c>
      <c r="E10" s="141">
        <v>7.1979999999999993E-4</v>
      </c>
      <c r="F10" s="141">
        <v>8.1089720000000005E-5</v>
      </c>
      <c r="G10" s="141">
        <v>1.180458348122449E-3</v>
      </c>
      <c r="H10" s="141">
        <v>9.2496039734266344E-2</v>
      </c>
      <c r="I10" s="141">
        <v>9.4990640714132921E-2</v>
      </c>
      <c r="J10" s="141">
        <v>4.2803602889820854E-5</v>
      </c>
      <c r="K10" s="141">
        <v>3.2007604606029604E-2</v>
      </c>
      <c r="L10" s="141">
        <v>4.1562253624141884E-3</v>
      </c>
      <c r="M10" s="141">
        <v>1.3521378499999997E-2</v>
      </c>
      <c r="N10" s="141">
        <v>4.8099515966198029E-3</v>
      </c>
      <c r="O10" s="141">
        <v>4.209711621389535E-3</v>
      </c>
      <c r="P10" s="141">
        <v>0.43308102337561377</v>
      </c>
    </row>
    <row r="11" spans="1:16" x14ac:dyDescent="0.7">
      <c r="A11" s="142">
        <v>1937</v>
      </c>
      <c r="B11" s="141">
        <v>3.2693635372713227E-2</v>
      </c>
      <c r="C11" s="141">
        <v>0.12488529938115853</v>
      </c>
      <c r="D11" s="141">
        <v>8.1089720000000005E-5</v>
      </c>
      <c r="E11" s="141">
        <v>9.630000000000001E-4</v>
      </c>
      <c r="F11" s="141">
        <v>8.1089720000000005E-5</v>
      </c>
      <c r="G11" s="141">
        <v>1.0384735057959184E-3</v>
      </c>
      <c r="H11" s="141">
        <v>0.10207093657623952</v>
      </c>
      <c r="I11" s="141">
        <v>0.10042484205497118</v>
      </c>
      <c r="J11" s="141">
        <v>5.7339235675240351E-5</v>
      </c>
      <c r="K11" s="141">
        <v>3.2009532215644801E-2</v>
      </c>
      <c r="L11" s="141">
        <v>5.6808528507554376E-3</v>
      </c>
      <c r="M11" s="141">
        <v>1.3618696500000003E-2</v>
      </c>
      <c r="N11" s="141">
        <v>6.1468469668800709E-3</v>
      </c>
      <c r="O11" s="141">
        <v>5.2801209655944396E-3</v>
      </c>
      <c r="P11" s="141">
        <v>0.46501445283708576</v>
      </c>
    </row>
    <row r="12" spans="1:16" x14ac:dyDescent="0.7">
      <c r="A12" s="142">
        <v>1938</v>
      </c>
      <c r="B12" s="141">
        <v>2.6110911505905186E-2</v>
      </c>
      <c r="C12" s="141">
        <v>0.10220597049246408</v>
      </c>
      <c r="D12" s="141">
        <v>8.1089720000000005E-5</v>
      </c>
      <c r="E12" s="141">
        <v>1.1575999999999999E-3</v>
      </c>
      <c r="F12" s="141">
        <v>8.1089720000000005E-5</v>
      </c>
      <c r="G12" s="141">
        <v>8.7597611510204084E-4</v>
      </c>
      <c r="H12" s="141">
        <v>9.2179511793558697E-2</v>
      </c>
      <c r="I12" s="141">
        <v>9.8299401301235767E-2</v>
      </c>
      <c r="J12" s="141">
        <v>7.8140393574335049E-5</v>
      </c>
      <c r="K12" s="141">
        <v>3.2011604951402407E-2</v>
      </c>
      <c r="L12" s="141">
        <v>6.0000514667507285E-3</v>
      </c>
      <c r="M12" s="141">
        <v>1.3425799000000002E-2</v>
      </c>
      <c r="N12" s="141">
        <v>6.2958346220092793E-3</v>
      </c>
      <c r="O12" s="141">
        <v>5.3524293393201975E-3</v>
      </c>
      <c r="P12" s="141">
        <v>0.424143155466154</v>
      </c>
    </row>
    <row r="13" spans="1:16" x14ac:dyDescent="0.7">
      <c r="A13" s="142">
        <v>1939</v>
      </c>
      <c r="B13" s="141">
        <v>3.2025269681868758E-2</v>
      </c>
      <c r="C13" s="141">
        <v>0.12243671730806065</v>
      </c>
      <c r="D13" s="141">
        <v>8.1089720000000005E-5</v>
      </c>
      <c r="E13" s="141">
        <v>1.3540000000000002E-3</v>
      </c>
      <c r="F13" s="141">
        <v>8.1089720000000005E-5</v>
      </c>
      <c r="G13" s="141">
        <v>6.8967689277551016E-4</v>
      </c>
      <c r="H13" s="141">
        <v>0.10802709809368607</v>
      </c>
      <c r="I13" s="141">
        <v>0.1063773709981953</v>
      </c>
      <c r="J13" s="141">
        <v>9.0309081561417809E-5</v>
      </c>
      <c r="K13" s="141">
        <v>3.201354195726E-2</v>
      </c>
      <c r="L13" s="141">
        <v>6.8294115216613258E-3</v>
      </c>
      <c r="M13" s="141">
        <v>1.3661171E-2</v>
      </c>
      <c r="N13" s="141">
        <v>6.4512506405972874E-3</v>
      </c>
      <c r="O13" s="141">
        <v>5.8642027176786585E-3</v>
      </c>
      <c r="P13" s="141">
        <v>0.47597495041694998</v>
      </c>
    </row>
    <row r="14" spans="1:16" x14ac:dyDescent="0.7">
      <c r="A14" s="142">
        <v>1940</v>
      </c>
      <c r="B14" s="141">
        <v>3.4887388401464353E-2</v>
      </c>
      <c r="C14" s="141">
        <v>0.12660269594678694</v>
      </c>
      <c r="D14" s="141">
        <v>8.1089720000000005E-5</v>
      </c>
      <c r="E14" s="141">
        <v>1.6059999999999998E-3</v>
      </c>
      <c r="F14" s="141">
        <v>8.1089720000000005E-5</v>
      </c>
      <c r="G14" s="141">
        <v>5.9225897008163267E-4</v>
      </c>
      <c r="H14" s="141">
        <v>0.12842062092550069</v>
      </c>
      <c r="I14" s="141">
        <v>0.11591378585348942</v>
      </c>
      <c r="J14" s="141">
        <v>6.3399934018455468E-5</v>
      </c>
      <c r="K14" s="141">
        <v>3.20153209789176E-2</v>
      </c>
      <c r="L14" s="141">
        <v>5.9647978729133466E-3</v>
      </c>
      <c r="M14" s="141">
        <v>1.3728525999999998E-2</v>
      </c>
      <c r="N14" s="141">
        <v>5.5741230039936833E-3</v>
      </c>
      <c r="O14" s="141">
        <v>5.3141771334599339E-3</v>
      </c>
      <c r="P14" s="141">
        <v>0.51084298358780489</v>
      </c>
    </row>
    <row r="15" spans="1:16" x14ac:dyDescent="0.7">
      <c r="A15" s="142">
        <v>1941</v>
      </c>
      <c r="B15" s="141">
        <v>3.5282944031417587E-2</v>
      </c>
      <c r="C15" s="141">
        <v>0.14392421958146817</v>
      </c>
      <c r="D15" s="141">
        <v>8.1089720000000005E-5</v>
      </c>
      <c r="E15" s="141">
        <v>1.5511040000000002E-3</v>
      </c>
      <c r="F15" s="141">
        <v>8.1089720000000005E-5</v>
      </c>
      <c r="G15" s="141">
        <v>5.8555826733850129E-4</v>
      </c>
      <c r="H15" s="141">
        <v>0.10559761056897822</v>
      </c>
      <c r="I15" s="141">
        <v>0.12335343184143792</v>
      </c>
      <c r="J15" s="141">
        <v>4.4963130493005077E-5</v>
      </c>
      <c r="K15" s="141">
        <v>3.2017275382190402E-2</v>
      </c>
      <c r="L15" s="141">
        <v>6.041728845480261E-3</v>
      </c>
      <c r="M15" s="141">
        <v>1.3868499000000003E-2</v>
      </c>
      <c r="N15" s="141">
        <v>6.4985371856911556E-3</v>
      </c>
      <c r="O15" s="141">
        <v>5.9683153667716054E-3</v>
      </c>
      <c r="P15" s="141">
        <v>0.51489908704216691</v>
      </c>
    </row>
    <row r="16" spans="1:16" x14ac:dyDescent="0.7">
      <c r="A16" s="142">
        <v>1942</v>
      </c>
      <c r="B16" s="141">
        <v>3.7148901787073994E-2</v>
      </c>
      <c r="C16" s="141">
        <v>0.14281719866161782</v>
      </c>
      <c r="D16" s="141">
        <v>1.0929616000000002E-4</v>
      </c>
      <c r="E16" s="141">
        <v>2.8E-3</v>
      </c>
      <c r="F16" s="141">
        <v>8.1089720000000005E-5</v>
      </c>
      <c r="G16" s="141">
        <v>8.4571780494307048E-4</v>
      </c>
      <c r="H16" s="141">
        <v>9.6693888538315884E-2</v>
      </c>
      <c r="I16" s="141">
        <v>0.11660649309862307</v>
      </c>
      <c r="J16" s="141">
        <v>3.3068675386133361E-5</v>
      </c>
      <c r="K16" s="141">
        <v>3.2019399096647999E-2</v>
      </c>
      <c r="L16" s="141">
        <v>5.5096678647488335E-3</v>
      </c>
      <c r="M16" s="141">
        <v>1.3979345000000001E-2</v>
      </c>
      <c r="N16" s="141">
        <v>5.9852493569244316E-3</v>
      </c>
      <c r="O16" s="141">
        <v>5.7665004617833944E-3</v>
      </c>
      <c r="P16" s="141">
        <v>0.50040359938733869</v>
      </c>
    </row>
    <row r="17" spans="1:16" x14ac:dyDescent="0.7">
      <c r="A17" s="142">
        <v>1943</v>
      </c>
      <c r="B17" s="141">
        <v>3.5406589881104122E-2</v>
      </c>
      <c r="C17" s="141">
        <v>0.16217017430034172</v>
      </c>
      <c r="D17" s="141">
        <v>1.3025356000000003E-4</v>
      </c>
      <c r="E17" s="141">
        <v>3.9039999999999999E-3</v>
      </c>
      <c r="F17" s="141">
        <v>8.1089720000000005E-5</v>
      </c>
      <c r="G17" s="141">
        <v>1.4463501840935155E-3</v>
      </c>
      <c r="H17" s="141">
        <v>8.8198167814586212E-2</v>
      </c>
      <c r="I17" s="141">
        <v>0.11677242254649102</v>
      </c>
      <c r="J17" s="141">
        <v>5.4721880248937251E-5</v>
      </c>
      <c r="K17" s="141">
        <v>3.2021299557105608E-2</v>
      </c>
      <c r="L17" s="141">
        <v>4.8614636750859185E-3</v>
      </c>
      <c r="M17" s="141">
        <v>1.4225670499999999E-2</v>
      </c>
      <c r="N17" s="141">
        <v>5.2834897835605764E-3</v>
      </c>
      <c r="O17" s="141">
        <v>4.8510578520653876E-3</v>
      </c>
      <c r="P17" s="141">
        <v>0.50941952935233092</v>
      </c>
    </row>
    <row r="18" spans="1:16" x14ac:dyDescent="0.7">
      <c r="A18" s="142">
        <v>1944</v>
      </c>
      <c r="B18" s="141">
        <v>3.3038915698898712E-2</v>
      </c>
      <c r="C18" s="141">
        <v>0.15476458341752472</v>
      </c>
      <c r="D18" s="141">
        <v>1.2492984000000003E-4</v>
      </c>
      <c r="E18" s="141">
        <v>3.346E-3</v>
      </c>
      <c r="F18" s="141">
        <v>8.1089720000000005E-5</v>
      </c>
      <c r="G18" s="141">
        <v>1.7447622552710978E-3</v>
      </c>
      <c r="H18" s="141">
        <v>8.4806712004012158E-2</v>
      </c>
      <c r="I18" s="141">
        <v>0.11317724849015176</v>
      </c>
      <c r="J18" s="141">
        <v>5.3661187038318156E-5</v>
      </c>
      <c r="K18" s="141">
        <v>3.202302205426321E-2</v>
      </c>
      <c r="L18" s="141">
        <v>3.8827330573695329E-3</v>
      </c>
      <c r="M18" s="141">
        <v>1.4110312E-2</v>
      </c>
      <c r="N18" s="141">
        <v>3.9445740972891248E-3</v>
      </c>
      <c r="O18" s="141">
        <v>3.6340261671680609E-3</v>
      </c>
      <c r="P18" s="141">
        <v>0.48875028895820827</v>
      </c>
    </row>
    <row r="19" spans="1:16" x14ac:dyDescent="0.7">
      <c r="A19" s="142">
        <v>1945</v>
      </c>
      <c r="B19" s="141">
        <v>2.5362644250412892E-2</v>
      </c>
      <c r="C19" s="141">
        <v>0.11860210715958869</v>
      </c>
      <c r="D19" s="141">
        <v>3.7554840000000004E-5</v>
      </c>
      <c r="E19" s="141">
        <v>1.738E-3</v>
      </c>
      <c r="F19" s="141">
        <v>1.0109290027791424E-3</v>
      </c>
      <c r="G19" s="141">
        <v>1.0812505902243711E-3</v>
      </c>
      <c r="H19" s="141">
        <v>7.7738750396078304E-2</v>
      </c>
      <c r="I19" s="141">
        <v>9.0204818192061817E-2</v>
      </c>
      <c r="J19" s="141">
        <v>7.3998570744531191E-5</v>
      </c>
      <c r="K19" s="141">
        <v>3.2025025029878397E-2</v>
      </c>
      <c r="L19" s="141">
        <v>3.4578041252020081E-3</v>
      </c>
      <c r="M19" s="141">
        <v>1.3630239000000002E-2</v>
      </c>
      <c r="N19" s="141">
        <v>3.5825161357181095E-3</v>
      </c>
      <c r="O19" s="141">
        <v>3.4314919647655787E-3</v>
      </c>
      <c r="P19" s="141">
        <v>0.41199987428172313</v>
      </c>
    </row>
    <row r="20" spans="1:16" x14ac:dyDescent="0.7">
      <c r="A20" s="142">
        <v>1946</v>
      </c>
      <c r="B20" s="141">
        <v>2.4800689633537858E-2</v>
      </c>
      <c r="C20" s="141">
        <v>0.10676612961231495</v>
      </c>
      <c r="D20" s="141">
        <v>4.0066879999999999E-5</v>
      </c>
      <c r="E20" s="141">
        <v>1.5840000000000001E-3</v>
      </c>
      <c r="F20" s="141">
        <v>1.0864757436525592E-3</v>
      </c>
      <c r="G20" s="141">
        <v>1.2346275812084404E-3</v>
      </c>
      <c r="H20" s="141">
        <v>8.4397677205441432E-2</v>
      </c>
      <c r="I20" s="141">
        <v>9.9829399904740962E-2</v>
      </c>
      <c r="J20" s="141">
        <v>1.7959617079234879E-4</v>
      </c>
      <c r="K20" s="141">
        <v>3.2027210743536004E-2</v>
      </c>
      <c r="L20" s="141">
        <v>4.9722469815207159E-3</v>
      </c>
      <c r="M20" s="141">
        <v>1.34858675E-2</v>
      </c>
      <c r="N20" s="141">
        <v>5.3321088307285011E-3</v>
      </c>
      <c r="O20" s="141">
        <v>5.1298869365051479E-3</v>
      </c>
      <c r="P20" s="141">
        <v>0.42089381034382184</v>
      </c>
    </row>
    <row r="21" spans="1:16" x14ac:dyDescent="0.7">
      <c r="A21" s="142">
        <v>1947</v>
      </c>
      <c r="B21" s="141">
        <v>3.106672800607465E-2</v>
      </c>
      <c r="C21" s="141">
        <v>0.13247225022198508</v>
      </c>
      <c r="D21" s="141">
        <v>4.4207760000000004E-5</v>
      </c>
      <c r="E21" s="141">
        <v>2.1679999999999998E-3</v>
      </c>
      <c r="F21" s="141">
        <v>1.3552797022293108E-3</v>
      </c>
      <c r="G21" s="141">
        <v>1.1261256411006398E-3</v>
      </c>
      <c r="H21" s="141">
        <v>9.6822101836651256E-2</v>
      </c>
      <c r="I21" s="141">
        <v>0.1124935245183116</v>
      </c>
      <c r="J21" s="141">
        <v>2.5216479187552076E-4</v>
      </c>
      <c r="K21" s="141">
        <v>3.2029047913951204E-2</v>
      </c>
      <c r="L21" s="141">
        <v>5.8434546851834895E-3</v>
      </c>
      <c r="M21" s="141">
        <v>1.3737826500000001E-2</v>
      </c>
      <c r="N21" s="141">
        <v>6.3601608765463599E-3</v>
      </c>
      <c r="O21" s="141">
        <v>6.0224936388910055E-3</v>
      </c>
      <c r="P21" s="141">
        <v>0.48182616839649073</v>
      </c>
    </row>
    <row r="22" spans="1:16" x14ac:dyDescent="0.7">
      <c r="A22" s="142">
        <v>1948</v>
      </c>
      <c r="B22" s="141">
        <v>3.510059586709191E-2</v>
      </c>
      <c r="C22" s="141">
        <v>0.15401975302451937</v>
      </c>
      <c r="D22" s="141">
        <v>4.6812760000000004E-5</v>
      </c>
      <c r="E22" s="141">
        <v>2.5299999999999997E-3</v>
      </c>
      <c r="F22" s="141">
        <v>1.3249816588198448E-3</v>
      </c>
      <c r="G22" s="141">
        <v>1.8487910717694151E-3</v>
      </c>
      <c r="H22" s="141">
        <v>0.10357630010177948</v>
      </c>
      <c r="I22" s="141">
        <v>0.12736035899977766</v>
      </c>
      <c r="J22" s="141">
        <v>3.2786292785403899E-4</v>
      </c>
      <c r="K22" s="141">
        <v>3.2030703363808796E-2</v>
      </c>
      <c r="L22" s="141">
        <v>6.9389242932697487E-3</v>
      </c>
      <c r="M22" s="141">
        <v>1.3923846E-2</v>
      </c>
      <c r="N22" s="141">
        <v>7.5866211581216026E-3</v>
      </c>
      <c r="O22" s="141">
        <v>7.0272164272192107E-3</v>
      </c>
      <c r="P22" s="141">
        <v>0.53368049046049548</v>
      </c>
    </row>
    <row r="23" spans="1:16" x14ac:dyDescent="0.7">
      <c r="A23" s="142">
        <v>1949</v>
      </c>
      <c r="B23" s="141">
        <v>3.6108982409650887E-2</v>
      </c>
      <c r="C23" s="141">
        <v>0.1592406337024547</v>
      </c>
      <c r="D23" s="141">
        <v>5.2369640000000004E-5</v>
      </c>
      <c r="E23" s="141">
        <v>2.6199999999999999E-3</v>
      </c>
      <c r="F23" s="141">
        <v>1.5027499292542309E-3</v>
      </c>
      <c r="G23" s="141">
        <v>1.7701240813522601E-3</v>
      </c>
      <c r="H23" s="141">
        <v>8.7581064731613256E-2</v>
      </c>
      <c r="I23" s="141">
        <v>0.12623130501611537</v>
      </c>
      <c r="J23" s="141">
        <v>3.938544598588987E-4</v>
      </c>
      <c r="K23" s="141">
        <v>3.2032787535624004E-2</v>
      </c>
      <c r="L23" s="141">
        <v>7.8390309263814753E-3</v>
      </c>
      <c r="M23" s="141">
        <v>1.3944356500000001E-2</v>
      </c>
      <c r="N23" s="141">
        <v>8.5593461388501144E-3</v>
      </c>
      <c r="O23" s="141">
        <v>7.7484859606207672E-3</v>
      </c>
      <c r="P23" s="141">
        <v>0.52566786456048797</v>
      </c>
    </row>
    <row r="24" spans="1:16" x14ac:dyDescent="0.7">
      <c r="A24" s="142">
        <v>1950</v>
      </c>
      <c r="B24" s="141">
        <v>4.2009958046450975E-2</v>
      </c>
      <c r="C24" s="141">
        <v>0.21218003666541499</v>
      </c>
      <c r="D24" s="141">
        <v>5.7102160000000001E-5</v>
      </c>
      <c r="E24" s="141">
        <v>3.0000000000000001E-3</v>
      </c>
      <c r="F24" s="141">
        <v>1.8090325281013978E-3</v>
      </c>
      <c r="G24" s="141">
        <v>1.7091651031208046E-3</v>
      </c>
      <c r="H24" s="141">
        <v>9.6485123623138297E-2</v>
      </c>
      <c r="I24" s="141">
        <v>0.13364204157394699</v>
      </c>
      <c r="J24" s="141">
        <v>5.1373801304205801E-4</v>
      </c>
      <c r="K24" s="141">
        <v>3.1966957233300002E-2</v>
      </c>
      <c r="L24" s="141">
        <v>9.3141708637892503E-3</v>
      </c>
      <c r="M24" s="141">
        <v>1.4373376500000002E-2</v>
      </c>
      <c r="N24" s="141">
        <v>9.6574399712757737E-3</v>
      </c>
      <c r="O24" s="141">
        <v>8.7856403654907669E-3</v>
      </c>
      <c r="P24" s="141">
        <v>0.60539663075944627</v>
      </c>
    </row>
    <row r="25" spans="1:16" x14ac:dyDescent="0.7">
      <c r="A25" s="142">
        <v>1951</v>
      </c>
      <c r="B25" s="141">
        <v>4.7084790298895743E-2</v>
      </c>
      <c r="C25" s="141">
        <v>0.23446721492724981</v>
      </c>
      <c r="D25" s="141">
        <v>9.3465840000000005E-5</v>
      </c>
      <c r="E25" s="141">
        <v>3.5800000000000003E-3</v>
      </c>
      <c r="F25" s="141">
        <v>2.5133971012701122E-3</v>
      </c>
      <c r="G25" s="141">
        <v>2.0157223601932105E-3</v>
      </c>
      <c r="H25" s="141">
        <v>0.11483115653971475</v>
      </c>
      <c r="I25" s="141">
        <v>0.1427870687105974</v>
      </c>
      <c r="J25" s="141">
        <v>6.171298765499483E-4</v>
      </c>
      <c r="K25" s="141">
        <v>3.2017811509104002E-2</v>
      </c>
      <c r="L25" s="141">
        <v>1.044521238458955E-2</v>
      </c>
      <c r="M25" s="141">
        <v>1.4611655499999997E-2</v>
      </c>
      <c r="N25" s="141">
        <v>1.0813371559732082E-2</v>
      </c>
      <c r="O25" s="141">
        <v>9.7992977905013347E-3</v>
      </c>
      <c r="P25" s="141">
        <v>0.66564096516075</v>
      </c>
    </row>
    <row r="26" spans="1:16" x14ac:dyDescent="0.7">
      <c r="A26" s="142">
        <v>1952</v>
      </c>
      <c r="B26" s="141">
        <v>4.8208636093846874E-2</v>
      </c>
      <c r="C26" s="141">
        <v>0.23331783758527244</v>
      </c>
      <c r="D26" s="141">
        <v>1.1710839340000003E-4</v>
      </c>
      <c r="E26" s="141">
        <v>4.0999999999999995E-3</v>
      </c>
      <c r="F26" s="141">
        <v>2.3771232433111287E-3</v>
      </c>
      <c r="G26" s="141">
        <v>2.0015542744837691E-3</v>
      </c>
      <c r="H26" s="141">
        <v>0.10888245357710334</v>
      </c>
      <c r="I26" s="141">
        <v>0.14604236548675892</v>
      </c>
      <c r="J26" s="141">
        <v>7.5029794301595333E-4</v>
      </c>
      <c r="K26" s="141">
        <v>3.2079492707906394E-2</v>
      </c>
      <c r="L26" s="141">
        <v>1.1312364223939874E-2</v>
      </c>
      <c r="M26" s="141">
        <v>1.4657274499999999E-2</v>
      </c>
      <c r="N26" s="141">
        <v>1.1671816542981326E-2</v>
      </c>
      <c r="O26" s="141">
        <v>1.0469960424408434E-2</v>
      </c>
      <c r="P26" s="141">
        <v>0.66603528519446165</v>
      </c>
    </row>
    <row r="27" spans="1:16" x14ac:dyDescent="0.7">
      <c r="A27" s="142">
        <v>1953</v>
      </c>
      <c r="B27" s="141">
        <v>5.3680597785321242E-2</v>
      </c>
      <c r="C27" s="141">
        <v>0.25741411733209563</v>
      </c>
      <c r="D27" s="141">
        <v>1.4833379123999998E-4</v>
      </c>
      <c r="E27" s="141">
        <v>4.9299999999999995E-3</v>
      </c>
      <c r="F27" s="141">
        <v>3.0174638334027953E-3</v>
      </c>
      <c r="G27" s="141">
        <v>1.9789186595433714E-3</v>
      </c>
      <c r="H27" s="141">
        <v>0.12367928243996316</v>
      </c>
      <c r="I27" s="141">
        <v>0.14432332328394609</v>
      </c>
      <c r="J27" s="141">
        <v>8.7369680896584449E-4</v>
      </c>
      <c r="K27" s="141">
        <v>3.2147459162584803E-2</v>
      </c>
      <c r="L27" s="141">
        <v>1.2561076449904642E-2</v>
      </c>
      <c r="M27" s="141">
        <v>1.4931378E-2</v>
      </c>
      <c r="N27" s="141">
        <v>1.2851701416229204E-2</v>
      </c>
      <c r="O27" s="141">
        <v>1.1530680112185394E-2</v>
      </c>
      <c r="P27" s="141">
        <v>0.7142030587974596</v>
      </c>
    </row>
    <row r="28" spans="1:16" x14ac:dyDescent="0.7">
      <c r="A28" s="142">
        <v>1954</v>
      </c>
      <c r="B28" s="141">
        <v>5.0489198812613656E-2</v>
      </c>
      <c r="C28" s="141">
        <v>0.24237305378877858</v>
      </c>
      <c r="D28" s="141">
        <v>1.3081875052000001E-4</v>
      </c>
      <c r="E28" s="141">
        <v>6.1899999999999993E-3</v>
      </c>
      <c r="F28" s="141">
        <v>2.3370010415799938E-3</v>
      </c>
      <c r="G28" s="141">
        <v>2.7207253972895053E-3</v>
      </c>
      <c r="H28" s="141">
        <v>0.11856875311231564</v>
      </c>
      <c r="I28" s="141">
        <v>0.15532767915979731</v>
      </c>
      <c r="J28" s="141">
        <v>1.0314965438797368E-3</v>
      </c>
      <c r="K28" s="141">
        <v>3.2220822598296006E-2</v>
      </c>
      <c r="L28" s="141">
        <v>1.3762623762776347E-2</v>
      </c>
      <c r="M28" s="141">
        <v>1.4927321500000002E-2</v>
      </c>
      <c r="N28" s="141">
        <v>1.4079168340011992E-2</v>
      </c>
      <c r="O28" s="141">
        <v>1.2495365529508688E-2</v>
      </c>
      <c r="P28" s="141">
        <v>0.70688238389361524</v>
      </c>
    </row>
    <row r="29" spans="1:16" x14ac:dyDescent="0.7">
      <c r="A29" s="142">
        <v>1955</v>
      </c>
      <c r="B29" s="141">
        <v>6.1189496735646741E-2</v>
      </c>
      <c r="C29" s="141">
        <v>0.29111557973321944</v>
      </c>
      <c r="D29" s="141">
        <v>1.6118750500000002E-4</v>
      </c>
      <c r="E29" s="141">
        <v>6.9199999999999999E-3</v>
      </c>
      <c r="F29" s="141">
        <v>3.3517369679666011E-3</v>
      </c>
      <c r="G29" s="141">
        <v>3.6612290767312709E-3</v>
      </c>
      <c r="H29" s="141">
        <v>0.12184939913098143</v>
      </c>
      <c r="I29" s="141">
        <v>0.1695659429258588</v>
      </c>
      <c r="J29" s="141">
        <v>1.3618006499999996E-3</v>
      </c>
      <c r="K29" s="141">
        <v>3.2298455171505598E-2</v>
      </c>
      <c r="L29" s="141">
        <v>1.5354092810974045E-2</v>
      </c>
      <c r="M29" s="141">
        <v>1.5389705499999998E-2</v>
      </c>
      <c r="N29" s="141">
        <v>1.5682042510218815E-2</v>
      </c>
      <c r="O29" s="141">
        <v>1.3970459656231398E-2</v>
      </c>
      <c r="P29" s="141">
        <v>0.79219878714050673</v>
      </c>
    </row>
    <row r="30" spans="1:16" x14ac:dyDescent="0.7">
      <c r="A30" s="142">
        <v>1956</v>
      </c>
      <c r="B30" s="141">
        <v>6.4563589750871772E-2</v>
      </c>
      <c r="C30" s="141">
        <v>0.30351266965153045</v>
      </c>
      <c r="D30" s="141">
        <v>1.7616719048000001E-4</v>
      </c>
      <c r="E30" s="141">
        <v>7.4400000000000004E-3</v>
      </c>
      <c r="F30" s="141">
        <v>3.6231003725107234E-3</v>
      </c>
      <c r="G30" s="141">
        <v>4.2066176598946851E-3</v>
      </c>
      <c r="H30" s="141">
        <v>0.13654125551682419</v>
      </c>
      <c r="I30" s="141">
        <v>0.18153407437788219</v>
      </c>
      <c r="J30" s="141">
        <v>1.4844352219632192E-3</v>
      </c>
      <c r="K30" s="141">
        <v>3.2379201900134408E-2</v>
      </c>
      <c r="L30" s="141">
        <v>1.6633596532434597E-2</v>
      </c>
      <c r="M30" s="141">
        <v>1.5535872499999999E-2</v>
      </c>
      <c r="N30" s="141">
        <v>1.6988699158034762E-2</v>
      </c>
      <c r="O30" s="141">
        <v>1.5122425833495467E-2</v>
      </c>
      <c r="P30" s="141">
        <v>0.84017589925130354</v>
      </c>
    </row>
    <row r="31" spans="1:16" x14ac:dyDescent="0.7">
      <c r="A31" s="142">
        <v>1957</v>
      </c>
      <c r="B31" s="141">
        <v>6.7768066049878881E-2</v>
      </c>
      <c r="C31" s="141">
        <v>0.31054722332480639</v>
      </c>
      <c r="D31" s="141">
        <v>9.1933483720000038E-5</v>
      </c>
      <c r="E31" s="141">
        <v>7.4500000000000009E-3</v>
      </c>
      <c r="F31" s="141">
        <v>3.8635973549290478E-3</v>
      </c>
      <c r="G31" s="141">
        <v>4.385815845223376E-3</v>
      </c>
      <c r="H31" s="141">
        <v>0.13864240413616319</v>
      </c>
      <c r="I31" s="141">
        <v>0.19238108440316182</v>
      </c>
      <c r="J31" s="141">
        <v>1.5739229537149082E-3</v>
      </c>
      <c r="K31" s="141">
        <v>3.2462827938052795E-2</v>
      </c>
      <c r="L31" s="141">
        <v>1.7563904019006836E-2</v>
      </c>
      <c r="M31" s="141">
        <v>1.55858995E-2</v>
      </c>
      <c r="N31" s="141">
        <v>1.7731930783683871E-2</v>
      </c>
      <c r="O31" s="141">
        <v>1.5562406782418409E-2</v>
      </c>
      <c r="P31" s="141">
        <v>0.86616059729912087</v>
      </c>
    </row>
    <row r="32" spans="1:16" x14ac:dyDescent="0.7">
      <c r="A32" s="142">
        <v>1958</v>
      </c>
      <c r="B32" s="141">
        <v>6.4597296776864113E-2</v>
      </c>
      <c r="C32" s="141">
        <v>0.28479027000406859</v>
      </c>
      <c r="D32" s="141">
        <v>9.1271482560000017E-5</v>
      </c>
      <c r="E32" s="141">
        <v>7.7799999999999996E-3</v>
      </c>
      <c r="F32" s="141">
        <v>4.0345216997572288E-3</v>
      </c>
      <c r="G32" s="141">
        <v>5.9429070577636731E-3</v>
      </c>
      <c r="H32" s="141">
        <v>0.11796706408258156</v>
      </c>
      <c r="I32" s="141">
        <v>0.21439356522817021</v>
      </c>
      <c r="J32" s="141">
        <v>1.6677203341628373E-3</v>
      </c>
      <c r="K32" s="141">
        <v>3.2548265321721601E-2</v>
      </c>
      <c r="L32" s="141">
        <v>1.8656053201069563E-2</v>
      </c>
      <c r="M32" s="141">
        <v>1.5385706000000001E-2</v>
      </c>
      <c r="N32" s="141">
        <v>1.886914496728076E-2</v>
      </c>
      <c r="O32" s="141">
        <v>1.6555618139190563E-2</v>
      </c>
      <c r="P32" s="141">
        <v>0.84395100252737143</v>
      </c>
    </row>
    <row r="33" spans="1:16" x14ac:dyDescent="0.7">
      <c r="A33" s="142">
        <v>1959</v>
      </c>
      <c r="B33" s="141">
        <v>7.7166440954943336E-2</v>
      </c>
      <c r="C33" s="141">
        <v>0.3190867872333758</v>
      </c>
      <c r="D33" s="141">
        <v>9.7259750520000001E-5</v>
      </c>
      <c r="E33" s="141">
        <v>8.9600000000000009E-3</v>
      </c>
      <c r="F33" s="141">
        <v>4.1367631702448624E-3</v>
      </c>
      <c r="G33" s="141">
        <v>5.4422171129286587E-3</v>
      </c>
      <c r="H33" s="141">
        <v>0.11888718432157631</v>
      </c>
      <c r="I33" s="141">
        <v>0.22594840882720013</v>
      </c>
      <c r="J33" s="141">
        <v>1.70219663780979E-3</v>
      </c>
      <c r="K33" s="141">
        <v>3.2631370687900799E-2</v>
      </c>
      <c r="L33" s="141">
        <v>2.0896235751135896E-2</v>
      </c>
      <c r="M33" s="141">
        <v>1.57600725E-2</v>
      </c>
      <c r="N33" s="141">
        <v>2.117839846332302E-2</v>
      </c>
      <c r="O33" s="141">
        <v>1.8539981795853311E-2</v>
      </c>
      <c r="P33" s="141">
        <v>0.91123565301727238</v>
      </c>
    </row>
    <row r="34" spans="1:16" x14ac:dyDescent="0.7">
      <c r="A34" s="142">
        <v>1960</v>
      </c>
      <c r="B34" s="141">
        <v>9.0195527170996034E-2</v>
      </c>
      <c r="C34" s="141">
        <v>0.36359426113503601</v>
      </c>
      <c r="D34" s="141">
        <v>1.1879283752000002E-4</v>
      </c>
      <c r="E34" s="141">
        <v>9.9699999999999997E-3</v>
      </c>
      <c r="F34" s="141">
        <v>4.3946450160543965E-3</v>
      </c>
      <c r="G34" s="141">
        <v>5.8354144632418803E-3</v>
      </c>
      <c r="H34" s="141">
        <v>0.13253115902948159</v>
      </c>
      <c r="I34" s="141">
        <v>0.22372309921956257</v>
      </c>
      <c r="J34" s="141">
        <v>1.8910128713338025E-3</v>
      </c>
      <c r="K34" s="141">
        <v>3.2168001661838405E-2</v>
      </c>
      <c r="L34" s="141">
        <v>2.2622306509829888E-2</v>
      </c>
      <c r="M34" s="141">
        <v>1.6175070499999996E-2</v>
      </c>
      <c r="N34" s="141">
        <v>2.2667393627119448E-2</v>
      </c>
      <c r="O34" s="141">
        <v>1.9543896671475651E-2</v>
      </c>
      <c r="P34" s="141">
        <v>0.98620513997691372</v>
      </c>
    </row>
    <row r="35" spans="1:16" x14ac:dyDescent="0.7">
      <c r="A35" s="142">
        <v>1961</v>
      </c>
      <c r="B35" s="141">
        <v>8.9236131778737862E-2</v>
      </c>
      <c r="C35" s="141">
        <v>0.34309076917003711</v>
      </c>
      <c r="D35" s="141">
        <v>1.4580863068000002E-4</v>
      </c>
      <c r="E35" s="141">
        <v>1.0410000000000001E-2</v>
      </c>
      <c r="F35" s="141">
        <v>4.7500739741036958E-3</v>
      </c>
      <c r="G35" s="141">
        <v>4.8054700037488893E-3</v>
      </c>
      <c r="H35" s="141">
        <v>0.11559706516567755</v>
      </c>
      <c r="I35" s="141">
        <v>0.23816402913139159</v>
      </c>
      <c r="J35" s="141">
        <v>2.0451301455937224E-3</v>
      </c>
      <c r="K35" s="141">
        <v>3.1988186486523122E-2</v>
      </c>
      <c r="L35" s="141">
        <v>2.3938361602784099E-2</v>
      </c>
      <c r="M35" s="141">
        <v>1.6202506500000002E-2</v>
      </c>
      <c r="N35" s="141">
        <v>2.3767107868999795E-2</v>
      </c>
      <c r="O35" s="141">
        <v>2.0321819267740737E-2</v>
      </c>
      <c r="P35" s="141">
        <v>0.96552847217881632</v>
      </c>
    </row>
    <row r="36" spans="1:16" x14ac:dyDescent="0.7">
      <c r="A36" s="142">
        <v>1962</v>
      </c>
      <c r="B36" s="141">
        <v>8.7609013239518474E-2</v>
      </c>
      <c r="C36" s="141">
        <v>0.33041624967745964</v>
      </c>
      <c r="D36" s="141">
        <v>1.5031584020000003E-4</v>
      </c>
      <c r="E36" s="141">
        <v>1.119E-2</v>
      </c>
      <c r="F36" s="141">
        <v>5.2736210151135034E-3</v>
      </c>
      <c r="G36" s="141">
        <v>5.0467195465210514E-3</v>
      </c>
      <c r="H36" s="141">
        <v>0.10604583904207041</v>
      </c>
      <c r="I36" s="141">
        <v>0.22185834317665923</v>
      </c>
      <c r="J36" s="141">
        <v>2.1604656531429892E-3</v>
      </c>
      <c r="K36" s="141">
        <v>3.2056663633436525E-2</v>
      </c>
      <c r="L36" s="141">
        <v>2.588466547952914E-2</v>
      </c>
      <c r="M36" s="141">
        <v>1.6276131500000002E-2</v>
      </c>
      <c r="N36" s="141">
        <v>2.5456682150881208E-2</v>
      </c>
      <c r="O36" s="141">
        <v>2.1698448411548402E-2</v>
      </c>
      <c r="P36" s="141">
        <v>0.9321074186015128</v>
      </c>
    </row>
    <row r="37" spans="1:16" x14ac:dyDescent="0.7">
      <c r="A37" s="142">
        <v>1963</v>
      </c>
      <c r="B37" s="141">
        <v>9.3220649271724063E-2</v>
      </c>
      <c r="C37" s="141">
        <v>0.30329266506966662</v>
      </c>
      <c r="D37" s="141">
        <v>1.6217337772000002E-4</v>
      </c>
      <c r="E37" s="141">
        <v>1.2189999999999999E-2</v>
      </c>
      <c r="F37" s="141">
        <v>5.1649155284700082E-3</v>
      </c>
      <c r="G37" s="141">
        <v>4.6482032257598709E-3</v>
      </c>
      <c r="H37" s="141">
        <v>8.5274024000000018E-2</v>
      </c>
      <c r="I37" s="141">
        <v>0.23066828579110621</v>
      </c>
      <c r="J37" s="141">
        <v>2.4753882087326711E-3</v>
      </c>
      <c r="K37" s="141">
        <v>3.2487935373671395E-2</v>
      </c>
      <c r="L37" s="141">
        <v>2.7139702793713836E-2</v>
      </c>
      <c r="M37" s="141">
        <v>1.5039026299999996E-2</v>
      </c>
      <c r="N37" s="141">
        <v>2.7004030224229404E-2</v>
      </c>
      <c r="O37" s="141">
        <v>2.2881286644180984E-2</v>
      </c>
      <c r="P37" s="141">
        <v>0.90297596026958316</v>
      </c>
    </row>
    <row r="38" spans="1:16" x14ac:dyDescent="0.7">
      <c r="A38" s="142">
        <v>1964</v>
      </c>
      <c r="B38" s="141">
        <v>0.10437569449384895</v>
      </c>
      <c r="C38" s="141">
        <v>0.32243707403094368</v>
      </c>
      <c r="D38" s="141">
        <v>1.6678024839999998E-4</v>
      </c>
      <c r="E38" s="141">
        <v>1.3105588000000001E-2</v>
      </c>
      <c r="F38" s="141">
        <v>6.1353149659463249E-3</v>
      </c>
      <c r="G38" s="141">
        <v>4.7319412076120802E-3</v>
      </c>
      <c r="H38" s="141">
        <v>9.1045000000000001E-2</v>
      </c>
      <c r="I38" s="141">
        <v>0.24048226584061486</v>
      </c>
      <c r="J38" s="141">
        <v>2.9092487856140206E-3</v>
      </c>
      <c r="K38" s="141">
        <v>3.3061702924462678E-2</v>
      </c>
      <c r="L38" s="141">
        <v>2.9831824868035071E-2</v>
      </c>
      <c r="M38" s="141">
        <v>1.6580867750000002E-2</v>
      </c>
      <c r="N38" s="141">
        <v>2.9721375563146298E-2</v>
      </c>
      <c r="O38" s="141">
        <v>2.4979998215600617E-2</v>
      </c>
      <c r="P38" s="141">
        <v>0.96131326448483212</v>
      </c>
    </row>
    <row r="39" spans="1:16" x14ac:dyDescent="0.7">
      <c r="A39" s="142">
        <v>1965</v>
      </c>
      <c r="B39" s="141">
        <v>0.11017265821424103</v>
      </c>
      <c r="C39" s="141">
        <v>0.32012414331593886</v>
      </c>
      <c r="D39" s="141">
        <v>1.8683993204000001E-4</v>
      </c>
      <c r="E39" s="141">
        <v>1.3902529999999998E-2</v>
      </c>
      <c r="F39" s="141">
        <v>6.4923898665859309E-3</v>
      </c>
      <c r="G39" s="141">
        <v>3.1162035688179321E-3</v>
      </c>
      <c r="H39" s="141">
        <v>9.6525604000000015E-2</v>
      </c>
      <c r="I39" s="141">
        <v>0.24932054602244147</v>
      </c>
      <c r="J39" s="141">
        <v>3.3952688025887935E-3</v>
      </c>
      <c r="K39" s="141">
        <v>3.3034848987452764E-2</v>
      </c>
      <c r="L39" s="141">
        <v>3.1136918682913409E-2</v>
      </c>
      <c r="M39" s="141">
        <v>1.6060742749999999E-2</v>
      </c>
      <c r="N39" s="141">
        <v>3.12608447171462E-2</v>
      </c>
      <c r="O39" s="141">
        <v>2.7391549860324355E-2</v>
      </c>
      <c r="P39" s="141">
        <v>0.98390642568272935</v>
      </c>
    </row>
    <row r="40" spans="1:16" x14ac:dyDescent="0.7">
      <c r="A40" s="142">
        <v>1966</v>
      </c>
      <c r="B40" s="141">
        <v>0.11398656749244196</v>
      </c>
      <c r="C40" s="141">
        <v>0.3161249450904462</v>
      </c>
      <c r="D40" s="141">
        <v>1.9288029808000004E-4</v>
      </c>
      <c r="E40" s="141">
        <v>1.5165422E-2</v>
      </c>
      <c r="F40" s="141">
        <v>6.6586673289456347E-3</v>
      </c>
      <c r="G40" s="141">
        <v>2.4952880318077678E-3</v>
      </c>
      <c r="H40" s="141">
        <v>0.10384329600000002</v>
      </c>
      <c r="I40" s="141">
        <v>0.25517992397879052</v>
      </c>
      <c r="J40" s="141">
        <v>3.5355799145616552E-3</v>
      </c>
      <c r="K40" s="141">
        <v>3.3475817557433403E-2</v>
      </c>
      <c r="L40" s="141">
        <v>3.3491623644302297E-2</v>
      </c>
      <c r="M40" s="141">
        <v>1.6508647800000002E-2</v>
      </c>
      <c r="N40" s="141">
        <v>3.3347363673680082E-2</v>
      </c>
      <c r="O40" s="141">
        <v>2.9165936024889424E-2</v>
      </c>
      <c r="P40" s="141">
        <v>1.0053372438607682</v>
      </c>
    </row>
    <row r="41" spans="1:16" x14ac:dyDescent="0.7">
      <c r="A41" s="142">
        <v>1967</v>
      </c>
      <c r="B41" s="141">
        <v>0.11469509412657734</v>
      </c>
      <c r="C41" s="141">
        <v>0.31294177620317454</v>
      </c>
      <c r="D41" s="141">
        <v>2.0770985692000001E-4</v>
      </c>
      <c r="E41" s="141">
        <v>1.6703484000000005E-2</v>
      </c>
      <c r="F41" s="141">
        <v>6.3161864309360122E-3</v>
      </c>
      <c r="G41" s="141">
        <v>2.1952131315961304E-3</v>
      </c>
      <c r="H41" s="141">
        <v>0.10502289599999999</v>
      </c>
      <c r="I41" s="141">
        <v>0.2429364254550333</v>
      </c>
      <c r="J41" s="141">
        <v>3.681456018229235E-3</v>
      </c>
      <c r="K41" s="141">
        <v>3.3760059886783919E-2</v>
      </c>
      <c r="L41" s="141">
        <v>3.4509883195901939E-2</v>
      </c>
      <c r="M41" s="141">
        <v>1.664431635E-2</v>
      </c>
      <c r="N41" s="141">
        <v>3.444008438926003E-2</v>
      </c>
      <c r="O41" s="141">
        <v>2.8833556498682047E-2</v>
      </c>
      <c r="P41" s="141">
        <v>0.9952117018906379</v>
      </c>
    </row>
    <row r="42" spans="1:16" x14ac:dyDescent="0.7">
      <c r="A42" s="142">
        <v>1968</v>
      </c>
      <c r="B42" s="141">
        <v>0.12529783381375872</v>
      </c>
      <c r="C42" s="141">
        <v>0.32075253464829245</v>
      </c>
      <c r="D42" s="141">
        <v>2.1982480103999998E-4</v>
      </c>
      <c r="E42" s="141">
        <v>1.72E-2</v>
      </c>
      <c r="F42" s="141">
        <v>6.5246092557308443E-3</v>
      </c>
      <c r="G42" s="141">
        <v>2.8505468939744815E-3</v>
      </c>
      <c r="H42" s="141">
        <v>0.11311559600000001</v>
      </c>
      <c r="I42" s="141">
        <v>0.25380250445024399</v>
      </c>
      <c r="J42" s="141">
        <v>3.861738833216056E-3</v>
      </c>
      <c r="K42" s="141">
        <v>3.3933813489426118E-2</v>
      </c>
      <c r="L42" s="141">
        <v>3.7082980848447675E-2</v>
      </c>
      <c r="M42" s="141">
        <v>1.6833767249999999E-2</v>
      </c>
      <c r="N42" s="141">
        <v>3.699253962452477E-2</v>
      </c>
      <c r="O42" s="141">
        <v>3.1161891377538414E-2</v>
      </c>
      <c r="P42" s="141">
        <v>1.0420809686878856</v>
      </c>
    </row>
    <row r="43" spans="1:16" x14ac:dyDescent="0.7">
      <c r="A43" s="142">
        <v>1969</v>
      </c>
      <c r="B43" s="141">
        <v>0.13507631085484842</v>
      </c>
      <c r="C43" s="141">
        <v>0.33356317038245753</v>
      </c>
      <c r="D43" s="141">
        <v>2.3563290404E-4</v>
      </c>
      <c r="E43" s="141">
        <v>1.9199999999999995E-2</v>
      </c>
      <c r="F43" s="141">
        <v>7.1069686800829569E-3</v>
      </c>
      <c r="G43" s="141">
        <v>3.5511714897424446E-3</v>
      </c>
      <c r="H43" s="141">
        <v>0.12207140799999999</v>
      </c>
      <c r="I43" s="141">
        <v>0.27226535063872664</v>
      </c>
      <c r="J43" s="141">
        <v>4.1977890133230887E-3</v>
      </c>
      <c r="K43" s="141">
        <v>3.3797864957576036E-2</v>
      </c>
      <c r="L43" s="141">
        <v>3.9155417844336106E-2</v>
      </c>
      <c r="M43" s="141">
        <v>1.7682749000000001E-2</v>
      </c>
      <c r="N43" s="141">
        <v>3.8909519185760737E-2</v>
      </c>
      <c r="O43" s="141">
        <v>3.2539448190276876E-2</v>
      </c>
      <c r="P43" s="141">
        <v>1.1017538978149219</v>
      </c>
    </row>
    <row r="44" spans="1:16" x14ac:dyDescent="0.7">
      <c r="A44" s="142">
        <v>1970</v>
      </c>
      <c r="B44" s="141">
        <v>0.13974846220898707</v>
      </c>
      <c r="C44" s="141">
        <v>0.33515570158488911</v>
      </c>
      <c r="D44" s="141">
        <v>2.5184712536000003E-4</v>
      </c>
      <c r="E44" s="141">
        <v>2.0799999999999999E-2</v>
      </c>
      <c r="F44" s="141">
        <v>6.8885293401028244E-3</v>
      </c>
      <c r="G44" s="141">
        <v>3.3954886749801871E-3</v>
      </c>
      <c r="H44" s="141">
        <v>0.12558313500000001</v>
      </c>
      <c r="I44" s="141">
        <v>0.292670834447394</v>
      </c>
      <c r="J44" s="141">
        <v>4.6741404997270595E-3</v>
      </c>
      <c r="K44" s="141">
        <v>3.3882271620669355E-2</v>
      </c>
      <c r="L44" s="141">
        <v>3.9891957692295248E-2</v>
      </c>
      <c r="M44" s="141">
        <v>1.8762003150000001E-2</v>
      </c>
      <c r="N44" s="141">
        <v>4.4735095624563147E-2</v>
      </c>
      <c r="O44" s="141">
        <v>5.7820766459430621E-2</v>
      </c>
      <c r="P44" s="141">
        <v>1.1669640744065026</v>
      </c>
    </row>
    <row r="45" spans="1:16" x14ac:dyDescent="0.7">
      <c r="A45" s="142">
        <v>1971</v>
      </c>
      <c r="B45" s="141">
        <v>0.14076060009382838</v>
      </c>
      <c r="C45" s="141">
        <v>0.30793208193091232</v>
      </c>
      <c r="D45" s="141">
        <v>2.4858475520000002E-4</v>
      </c>
      <c r="E45" s="141">
        <v>2.2799999999999997E-2</v>
      </c>
      <c r="F45" s="141">
        <v>6.122219477473002E-3</v>
      </c>
      <c r="G45" s="141">
        <v>3.4421855584150589E-3</v>
      </c>
      <c r="H45" s="141">
        <v>0.12750701</v>
      </c>
      <c r="I45" s="141">
        <v>0.30836307399253599</v>
      </c>
      <c r="J45" s="141">
        <v>5.5249744785441117E-3</v>
      </c>
      <c r="K45" s="141">
        <v>3.4569382748183046E-2</v>
      </c>
      <c r="L45" s="141">
        <v>4.2562224958008446E-2</v>
      </c>
      <c r="M45" s="141">
        <v>1.9259201800000004E-2</v>
      </c>
      <c r="N45" s="141">
        <v>4.6450665827091127E-2</v>
      </c>
      <c r="O45" s="141">
        <v>7.7652629609439944E-2</v>
      </c>
      <c r="P45" s="141">
        <v>1.1863184752814837</v>
      </c>
    </row>
    <row r="46" spans="1:16" x14ac:dyDescent="0.7">
      <c r="A46" s="142">
        <v>1972</v>
      </c>
      <c r="B46" s="141">
        <v>0.1478792773596303</v>
      </c>
      <c r="C46" s="141">
        <v>0.31083404965318134</v>
      </c>
      <c r="D46" s="141">
        <v>2.6295678696000005E-4</v>
      </c>
      <c r="E46" s="141">
        <v>2.35E-2</v>
      </c>
      <c r="F46" s="141">
        <v>5.9047003450812523E-3</v>
      </c>
      <c r="G46" s="141">
        <v>2.6852836928557208E-3</v>
      </c>
      <c r="H46" s="141">
        <v>0.13667479999999996</v>
      </c>
      <c r="I46" s="141">
        <v>0.3322654950779545</v>
      </c>
      <c r="J46" s="141">
        <v>6.6558534442845811E-3</v>
      </c>
      <c r="K46" s="141">
        <v>3.4396145742230759E-2</v>
      </c>
      <c r="L46" s="141">
        <v>4.7980727709898544E-2</v>
      </c>
      <c r="M46" s="141">
        <v>1.9426602249999998E-2</v>
      </c>
      <c r="N46" s="141">
        <v>4.9248062584241137E-2</v>
      </c>
      <c r="O46" s="141">
        <v>5.9850052325757748E-2</v>
      </c>
      <c r="P46" s="141">
        <v>1.2210028007970359</v>
      </c>
    </row>
    <row r="47" spans="1:16" x14ac:dyDescent="0.7">
      <c r="A47" s="142">
        <v>1973</v>
      </c>
      <c r="B47" s="141">
        <v>0.16265856374738513</v>
      </c>
      <c r="C47" s="141">
        <v>0.33036996080237735</v>
      </c>
      <c r="D47" s="141">
        <v>2.7673360903999995E-4</v>
      </c>
      <c r="E47" s="141">
        <v>2.64E-2</v>
      </c>
      <c r="F47" s="141">
        <v>6.5873284804075583E-3</v>
      </c>
      <c r="G47" s="141">
        <v>2.2257508243568266E-3</v>
      </c>
      <c r="H47" s="141">
        <v>0.1473621</v>
      </c>
      <c r="I47" s="141">
        <v>0.33608156973255687</v>
      </c>
      <c r="J47" s="141">
        <v>7.1480955153705025E-3</v>
      </c>
      <c r="K47" s="141">
        <v>3.4907123773309082E-2</v>
      </c>
      <c r="L47" s="141">
        <v>5.0678776565014919E-2</v>
      </c>
      <c r="M47" s="141">
        <v>1.992070105E-2</v>
      </c>
      <c r="N47" s="141">
        <v>5.2747623142411444E-2</v>
      </c>
      <c r="O47" s="141">
        <v>6.5863728973820104E-2</v>
      </c>
      <c r="P47" s="141">
        <v>1.2868802715360002</v>
      </c>
    </row>
    <row r="48" spans="1:16" x14ac:dyDescent="0.7">
      <c r="A48" s="142">
        <v>1974</v>
      </c>
      <c r="B48" s="141">
        <v>0.16631065698834907</v>
      </c>
      <c r="C48" s="141">
        <v>0.30567857359911249</v>
      </c>
      <c r="D48" s="141">
        <v>2.7425677600000011E-4</v>
      </c>
      <c r="E48" s="141">
        <v>2.8500000000000001E-2</v>
      </c>
      <c r="F48" s="141">
        <v>6.8503020093359816E-3</v>
      </c>
      <c r="G48" s="141">
        <v>2.46323635696597E-3</v>
      </c>
      <c r="H48" s="141">
        <v>0.14950690800000002</v>
      </c>
      <c r="I48" s="141">
        <v>0.37316164990503969</v>
      </c>
      <c r="J48" s="141">
        <v>7.6658383618770295E-3</v>
      </c>
      <c r="K48" s="141">
        <v>3.5456500370696642E-2</v>
      </c>
      <c r="L48" s="141">
        <v>5.0856416930459974E-2</v>
      </c>
      <c r="M48" s="141">
        <v>2.0283409150000001E-2</v>
      </c>
      <c r="N48" s="141">
        <v>5.4234760399895041E-2</v>
      </c>
      <c r="O48" s="141">
        <v>7.9167922294248502E-2</v>
      </c>
      <c r="P48" s="141">
        <v>1.3247203595539312</v>
      </c>
    </row>
    <row r="49" spans="1:16" x14ac:dyDescent="0.7">
      <c r="A49" s="142">
        <v>1975</v>
      </c>
      <c r="B49" s="141">
        <v>0.15635537826578333</v>
      </c>
      <c r="C49" s="141">
        <v>0.26841342621656755</v>
      </c>
      <c r="D49" s="141">
        <v>2.6378660364000008E-4</v>
      </c>
      <c r="E49" s="141">
        <v>2.6100000000000002E-2</v>
      </c>
      <c r="F49" s="141">
        <v>6.5529969361965996E-3</v>
      </c>
      <c r="G49" s="141">
        <v>2.3758047362099047E-3</v>
      </c>
      <c r="H49" s="141">
        <v>0.12702772500000001</v>
      </c>
      <c r="I49" s="141">
        <v>0.38008408096540641</v>
      </c>
      <c r="J49" s="141">
        <v>8.2821981727221328E-3</v>
      </c>
      <c r="K49" s="141">
        <v>3.5962498682317441E-2</v>
      </c>
      <c r="L49" s="141">
        <v>5.093266256476689E-2</v>
      </c>
      <c r="M49" s="141">
        <v>2.0083893949999997E-2</v>
      </c>
      <c r="N49" s="141">
        <v>5.5500031948592272E-2</v>
      </c>
      <c r="O49" s="141">
        <v>9.317611887474439E-2</v>
      </c>
      <c r="P49" s="141">
        <v>1.2757136634871586</v>
      </c>
    </row>
    <row r="50" spans="1:16" x14ac:dyDescent="0.7">
      <c r="A50" s="142">
        <v>1976</v>
      </c>
      <c r="B50" s="141">
        <v>0.16024612975367286</v>
      </c>
      <c r="C50" s="141">
        <v>0.27363247798045537</v>
      </c>
      <c r="D50" s="141">
        <v>4.7851005336000015E-4</v>
      </c>
      <c r="E50" s="141">
        <v>2.7199999999999998E-2</v>
      </c>
      <c r="F50" s="141">
        <v>5.9075935690988358E-3</v>
      </c>
      <c r="G50" s="141">
        <v>2.4055929234400859E-3</v>
      </c>
      <c r="H50" s="141">
        <v>0.14629820800000004</v>
      </c>
      <c r="I50" s="141">
        <v>0.38942938441594266</v>
      </c>
      <c r="J50" s="141">
        <v>8.6707146843755072E-3</v>
      </c>
      <c r="K50" s="141">
        <v>3.6663763811470206E-2</v>
      </c>
      <c r="L50" s="141">
        <v>5.2537391722946462E-2</v>
      </c>
      <c r="M50" s="141">
        <v>2.0283378750000001E-2</v>
      </c>
      <c r="N50" s="141">
        <v>5.5724287534572328E-2</v>
      </c>
      <c r="O50" s="141">
        <v>6.7558883870437764E-2</v>
      </c>
      <c r="P50" s="141">
        <v>1.2924521352693601</v>
      </c>
    </row>
    <row r="51" spans="1:16" x14ac:dyDescent="0.7">
      <c r="A51" s="142">
        <v>1977</v>
      </c>
      <c r="B51" s="141">
        <v>0.15840267712579612</v>
      </c>
      <c r="C51" s="141">
        <v>0.26134150591998784</v>
      </c>
      <c r="D51" s="141">
        <v>4.9161859784000003E-4</v>
      </c>
      <c r="E51" s="141">
        <v>2.9700000000000004E-2</v>
      </c>
      <c r="F51" s="141">
        <v>5.4335155836513849E-3</v>
      </c>
      <c r="G51" s="141">
        <v>2.672625937448101E-3</v>
      </c>
      <c r="H51" s="141">
        <v>0.15114599999999997</v>
      </c>
      <c r="I51" s="141">
        <v>0.42344758418988498</v>
      </c>
      <c r="J51" s="141">
        <v>9.0759819699743928E-3</v>
      </c>
      <c r="K51" s="141">
        <v>3.6713335968030239E-2</v>
      </c>
      <c r="L51" s="141">
        <v>5.7013223893606919E-2</v>
      </c>
      <c r="M51" s="141">
        <v>2.1161886499999998E-2</v>
      </c>
      <c r="N51" s="141">
        <v>6.4540063227793584E-2</v>
      </c>
      <c r="O51" s="141">
        <v>0.11579311492590408</v>
      </c>
      <c r="P51" s="141">
        <v>1.3824784425321606</v>
      </c>
    </row>
    <row r="52" spans="1:16" x14ac:dyDescent="0.7">
      <c r="A52" s="142">
        <v>1978</v>
      </c>
      <c r="B52" s="141">
        <v>0.1648090703449808</v>
      </c>
      <c r="C52" s="141">
        <v>0.27231967473360191</v>
      </c>
      <c r="D52" s="141">
        <v>5.4708473164000009E-4</v>
      </c>
      <c r="E52" s="141">
        <v>2.98E-2</v>
      </c>
      <c r="F52" s="141">
        <v>6.0120320759428766E-3</v>
      </c>
      <c r="G52" s="141">
        <v>2.9294913684163718E-3</v>
      </c>
      <c r="H52" s="141">
        <v>0.15893370000000004</v>
      </c>
      <c r="I52" s="141">
        <v>0.43908888416693104</v>
      </c>
      <c r="J52" s="141">
        <v>9.6973362084986255E-3</v>
      </c>
      <c r="K52" s="141">
        <v>3.675256418757096E-2</v>
      </c>
      <c r="L52" s="141">
        <v>6.1027850295761021E-2</v>
      </c>
      <c r="M52" s="141">
        <v>2.1504540100000004E-2</v>
      </c>
      <c r="N52" s="141">
        <v>7.0409245866700165E-2</v>
      </c>
      <c r="O52" s="141">
        <v>0.13883387444361137</v>
      </c>
      <c r="P52" s="141">
        <v>1.4582723540970428</v>
      </c>
    </row>
    <row r="53" spans="1:16" x14ac:dyDescent="0.7">
      <c r="A53" s="142">
        <v>1979</v>
      </c>
      <c r="B53" s="141">
        <v>0.17265960075702377</v>
      </c>
      <c r="C53" s="141">
        <v>0.28598325998336332</v>
      </c>
      <c r="D53" s="141">
        <v>5.8376098180000003E-4</v>
      </c>
      <c r="E53" s="141">
        <v>3.1400000000000004E-2</v>
      </c>
      <c r="F53" s="141">
        <v>6.45346165600744E-3</v>
      </c>
      <c r="G53" s="141">
        <v>3.1646585619515707E-3</v>
      </c>
      <c r="H53" s="141">
        <v>0.167801808</v>
      </c>
      <c r="I53" s="141">
        <v>0.4464725097185499</v>
      </c>
      <c r="J53" s="141">
        <v>1.01858070306037E-2</v>
      </c>
      <c r="K53" s="141">
        <v>3.6758661371821558E-2</v>
      </c>
      <c r="L53" s="141">
        <v>6.2290263543976772E-2</v>
      </c>
      <c r="M53" s="141">
        <v>2.1379388050000003E-2</v>
      </c>
      <c r="N53" s="141">
        <v>7.9225306741859361E-2</v>
      </c>
      <c r="O53" s="141">
        <v>0.21651267010085082</v>
      </c>
      <c r="P53" s="141">
        <v>1.586953462392646</v>
      </c>
    </row>
    <row r="54" spans="1:16" x14ac:dyDescent="0.7">
      <c r="A54" s="142">
        <v>1980</v>
      </c>
      <c r="B54" s="141">
        <v>0.16734165596105516</v>
      </c>
      <c r="C54" s="141">
        <v>0.2753819604823376</v>
      </c>
      <c r="D54" s="141">
        <v>5.978960688799999E-4</v>
      </c>
      <c r="E54" s="141">
        <v>3.3400000000000006E-2</v>
      </c>
      <c r="F54" s="141">
        <v>6.2015167608912994E-3</v>
      </c>
      <c r="G54" s="141">
        <v>3.361171263313248E-3</v>
      </c>
      <c r="H54" s="141">
        <v>0.16931659600000001</v>
      </c>
      <c r="I54" s="141">
        <v>0.42565469417282781</v>
      </c>
      <c r="J54" s="141">
        <v>1.0696099845459422E-2</v>
      </c>
      <c r="K54" s="141">
        <v>3.7401013228980602E-2</v>
      </c>
      <c r="L54" s="141">
        <v>6.2941114066811896E-2</v>
      </c>
      <c r="M54" s="141">
        <v>2.2149492250000003E-2</v>
      </c>
      <c r="N54" s="141">
        <v>7.8501490863489662E-2</v>
      </c>
      <c r="O54" s="141">
        <v>0.20263544035200465</v>
      </c>
      <c r="P54" s="141">
        <v>1.5421605364175766</v>
      </c>
    </row>
    <row r="55" spans="1:16" x14ac:dyDescent="0.7">
      <c r="A55" s="142">
        <v>1981</v>
      </c>
      <c r="B55" s="141">
        <v>0.16287212003658028</v>
      </c>
      <c r="C55" s="141">
        <v>0.25297783136417207</v>
      </c>
      <c r="D55" s="141">
        <v>5.6535802436000009E-4</v>
      </c>
      <c r="E55" s="141">
        <v>3.2099999999999997E-2</v>
      </c>
      <c r="F55" s="141">
        <v>6.2564403885066377E-3</v>
      </c>
      <c r="G55" s="141">
        <v>3.6136360555108675E-3</v>
      </c>
      <c r="H55" s="141">
        <v>0.16911814299999997</v>
      </c>
      <c r="I55" s="141">
        <v>0.44783135274940117</v>
      </c>
      <c r="J55" s="141">
        <v>1.0834364723833719E-2</v>
      </c>
      <c r="K55" s="141">
        <v>3.7823964010196408E-2</v>
      </c>
      <c r="L55" s="141">
        <v>6.3825824980836332E-2</v>
      </c>
      <c r="M55" s="141">
        <v>2.2009577200000002E-2</v>
      </c>
      <c r="N55" s="141">
        <v>7.094346255743203E-2</v>
      </c>
      <c r="O55" s="141">
        <v>0.12862307767361394</v>
      </c>
      <c r="P55" s="141">
        <v>1.456501807061082</v>
      </c>
    </row>
    <row r="56" spans="1:16" x14ac:dyDescent="0.7">
      <c r="A56" s="142">
        <v>1982</v>
      </c>
      <c r="B56" s="141">
        <v>0.14929995592624373</v>
      </c>
      <c r="C56" s="141">
        <v>0.2228013040440536</v>
      </c>
      <c r="D56" s="141">
        <v>4.8927008460000006E-4</v>
      </c>
      <c r="E56" s="141">
        <v>2.8000000000000001E-2</v>
      </c>
      <c r="F56" s="141">
        <v>5.4558275158603725E-3</v>
      </c>
      <c r="G56" s="141">
        <v>3.9931049881724631E-3</v>
      </c>
      <c r="H56" s="141">
        <v>0.16624651199999999</v>
      </c>
      <c r="I56" s="141">
        <v>0.45590559892838656</v>
      </c>
      <c r="J56" s="141">
        <v>1.0652637954010299E-2</v>
      </c>
      <c r="K56" s="141">
        <v>3.7776558567796083E-2</v>
      </c>
      <c r="L56" s="141">
        <v>6.4218642856917196E-2</v>
      </c>
      <c r="M56" s="141">
        <v>2.1399235449999998E-2</v>
      </c>
      <c r="N56" s="141">
        <v>7.0146528870718497E-2</v>
      </c>
      <c r="O56" s="141">
        <v>0.12230477495834619</v>
      </c>
      <c r="P56" s="141">
        <v>1.4064519287350545</v>
      </c>
    </row>
    <row r="57" spans="1:16" x14ac:dyDescent="0.7">
      <c r="A57" s="142">
        <v>1983</v>
      </c>
      <c r="B57" s="141">
        <v>0.15141793292495567</v>
      </c>
      <c r="C57" s="141">
        <v>0.21319373663085167</v>
      </c>
      <c r="D57" s="141">
        <v>4.9756862668000009E-4</v>
      </c>
      <c r="E57" s="141">
        <v>2.9299999999999996E-2</v>
      </c>
      <c r="F57" s="141">
        <v>5.7013389225114503E-3</v>
      </c>
      <c r="G57" s="141">
        <v>4.0760470471051169E-3</v>
      </c>
      <c r="H57" s="141">
        <v>0.17642708700000001</v>
      </c>
      <c r="I57" s="141">
        <v>0.46855443940810665</v>
      </c>
      <c r="J57" s="141">
        <v>1.0399799152688472E-2</v>
      </c>
      <c r="K57" s="141">
        <v>3.7127233469596684E-2</v>
      </c>
      <c r="L57" s="141">
        <v>6.5552835595655001E-2</v>
      </c>
      <c r="M57" s="141">
        <v>2.2179745950000003E-2</v>
      </c>
      <c r="N57" s="141">
        <v>7.2058434175076347E-2</v>
      </c>
      <c r="O57" s="141">
        <v>0.11475314613459289</v>
      </c>
      <c r="P57" s="141">
        <v>1.418768918047097</v>
      </c>
    </row>
    <row r="58" spans="1:16" x14ac:dyDescent="0.7">
      <c r="A58" s="142">
        <v>1984</v>
      </c>
      <c r="B58" s="141">
        <v>0.16003796604427475</v>
      </c>
      <c r="C58" s="141">
        <v>0.21422002235798465</v>
      </c>
      <c r="D58" s="141">
        <v>6.2476296892000007E-4</v>
      </c>
      <c r="E58" s="141">
        <v>3.3700000000000001E-2</v>
      </c>
      <c r="F58" s="141">
        <v>6.2471095619651591E-3</v>
      </c>
      <c r="G58" s="141">
        <v>4.3042487434082639E-3</v>
      </c>
      <c r="H58" s="141">
        <v>0.189058265</v>
      </c>
      <c r="I58" s="141">
        <v>0.48120439898521633</v>
      </c>
      <c r="J58" s="141">
        <v>1.0650703985518052E-2</v>
      </c>
      <c r="K58" s="141">
        <v>3.8012862258704525E-2</v>
      </c>
      <c r="L58" s="141">
        <v>6.7036011387441807E-2</v>
      </c>
      <c r="M58" s="141">
        <v>2.2631525100000001E-2</v>
      </c>
      <c r="N58" s="141">
        <v>7.543301165398146E-2</v>
      </c>
      <c r="O58" s="141">
        <v>0.12975229110592884</v>
      </c>
      <c r="P58" s="141">
        <v>1.4809396697293002</v>
      </c>
    </row>
    <row r="59" spans="1:16" x14ac:dyDescent="0.7">
      <c r="A59" s="142">
        <v>1985</v>
      </c>
      <c r="B59" s="141">
        <v>0.16379403745753099</v>
      </c>
      <c r="C59" s="141">
        <v>0.20235502855044843</v>
      </c>
      <c r="D59" s="141">
        <v>6.3218059632000009E-4</v>
      </c>
      <c r="E59" s="141">
        <v>3.2199999999999999E-2</v>
      </c>
      <c r="F59" s="141">
        <v>5.1472622538310227E-3</v>
      </c>
      <c r="G59" s="141">
        <v>4.5414156773303342E-3</v>
      </c>
      <c r="H59" s="141">
        <v>0.19205205499999997</v>
      </c>
      <c r="I59" s="141">
        <v>0.49890182967070179</v>
      </c>
      <c r="J59" s="141">
        <v>1.0756560492342998E-2</v>
      </c>
      <c r="K59" s="141">
        <v>3.8167023588166558E-2</v>
      </c>
      <c r="L59" s="141">
        <v>6.8114420655911986E-2</v>
      </c>
      <c r="M59" s="141">
        <v>2.2881273450000003E-2</v>
      </c>
      <c r="N59" s="141">
        <v>7.5075421908372811E-2</v>
      </c>
      <c r="O59" s="141">
        <v>0.11509509500745625</v>
      </c>
      <c r="P59" s="141">
        <v>1.4777548311350333</v>
      </c>
    </row>
    <row r="60" spans="1:16" x14ac:dyDescent="0.7">
      <c r="A60" s="142">
        <v>1986</v>
      </c>
      <c r="B60" s="141">
        <v>0.16325230301773822</v>
      </c>
      <c r="C60" s="141">
        <v>0.19471080725013681</v>
      </c>
      <c r="D60" s="141">
        <v>6.3001744000000005E-4</v>
      </c>
      <c r="E60" s="141">
        <v>3.2799999999999996E-2</v>
      </c>
      <c r="F60" s="141">
        <v>5.9232894288839284E-3</v>
      </c>
      <c r="G60" s="141">
        <v>3.4320213027797431E-3</v>
      </c>
      <c r="H60" s="141">
        <v>0.202361443</v>
      </c>
      <c r="I60" s="141">
        <v>0.50877120639208451</v>
      </c>
      <c r="J60" s="141">
        <v>1.0340546074970876E-2</v>
      </c>
      <c r="K60" s="141">
        <v>3.8269981752353868E-2</v>
      </c>
      <c r="L60" s="141">
        <v>7.1267363105874573E-2</v>
      </c>
      <c r="M60" s="141">
        <v>2.393843155E-2</v>
      </c>
      <c r="N60" s="141">
        <v>8.0234511407025796E-2</v>
      </c>
      <c r="O60" s="141">
        <v>0.1295579705496204</v>
      </c>
      <c r="P60" s="141">
        <v>1.5136811859412018</v>
      </c>
    </row>
    <row r="61" spans="1:16" x14ac:dyDescent="0.7">
      <c r="A61" s="142">
        <v>1987</v>
      </c>
      <c r="B61" s="141">
        <v>0.16645506431390969</v>
      </c>
      <c r="C61" s="141">
        <v>0.19127499496987882</v>
      </c>
      <c r="D61" s="141">
        <v>6.5954695999999996E-4</v>
      </c>
      <c r="E61" s="141">
        <v>3.4900000000000007E-2</v>
      </c>
      <c r="F61" s="141">
        <v>5.9498450303306152E-3</v>
      </c>
      <c r="G61" s="141">
        <v>3.8622817862977157E-3</v>
      </c>
      <c r="H61" s="141">
        <v>0.21370001000000002</v>
      </c>
      <c r="I61" s="141">
        <v>0.52948418206506731</v>
      </c>
      <c r="J61" s="141">
        <v>1.0793328990829611E-2</v>
      </c>
      <c r="K61" s="141">
        <v>3.7762700414193842E-2</v>
      </c>
      <c r="L61" s="141">
        <v>7.3926313796810167E-2</v>
      </c>
      <c r="M61" s="141">
        <v>2.3748065800000003E-2</v>
      </c>
      <c r="N61" s="141">
        <v>8.4823861867944578E-2</v>
      </c>
      <c r="O61" s="141">
        <v>0.13826608573839921</v>
      </c>
      <c r="P61" s="141">
        <v>1.5634800149498185</v>
      </c>
    </row>
    <row r="62" spans="1:16" x14ac:dyDescent="0.7">
      <c r="A62" s="142">
        <v>1988</v>
      </c>
      <c r="B62" s="141">
        <v>0.17573701570747743</v>
      </c>
      <c r="C62" s="141">
        <v>0.19396294875444223</v>
      </c>
      <c r="D62" s="141">
        <v>6.7611200000000009E-4</v>
      </c>
      <c r="E62" s="141">
        <v>3.8899999999999997E-2</v>
      </c>
      <c r="F62" s="141">
        <v>5.1760730233338477E-3</v>
      </c>
      <c r="G62" s="141">
        <v>3.6486670677598082E-3</v>
      </c>
      <c r="H62" s="141">
        <v>0.22658942800000004</v>
      </c>
      <c r="I62" s="141">
        <v>0.54128396801570988</v>
      </c>
      <c r="J62" s="141">
        <v>1.0436404820624422E-2</v>
      </c>
      <c r="K62" s="141">
        <v>3.8003745455232239E-2</v>
      </c>
      <c r="L62" s="141">
        <v>7.8317510970721455E-2</v>
      </c>
      <c r="M62" s="141">
        <v>2.388436515E-2</v>
      </c>
      <c r="N62" s="141">
        <v>9.1688662209848198E-2</v>
      </c>
      <c r="O62" s="141">
        <v>0.1565462155648995</v>
      </c>
      <c r="P62" s="141">
        <v>1.6330214575170381</v>
      </c>
    </row>
    <row r="63" spans="1:16" x14ac:dyDescent="0.7">
      <c r="A63" s="142">
        <v>1989</v>
      </c>
      <c r="B63" s="141">
        <v>0.17790926956922909</v>
      </c>
      <c r="C63" s="141">
        <v>0.18690590096638385</v>
      </c>
      <c r="D63" s="141">
        <v>6.9218980000000012E-4</v>
      </c>
      <c r="E63" s="141">
        <v>4.1500000000000002E-2</v>
      </c>
      <c r="F63" s="141">
        <v>5.265106047159805E-3</v>
      </c>
      <c r="G63" s="141">
        <v>4.0640219322976507E-3</v>
      </c>
      <c r="H63" s="141">
        <v>0.23219991799999998</v>
      </c>
      <c r="I63" s="141">
        <v>0.55165665204281211</v>
      </c>
      <c r="J63" s="141">
        <v>1.0728305063889854E-2</v>
      </c>
      <c r="K63" s="141">
        <v>3.855091090565723E-2</v>
      </c>
      <c r="L63" s="141">
        <v>7.2336301764075364E-2</v>
      </c>
      <c r="M63" s="141">
        <v>2.3165681599999998E-2</v>
      </c>
      <c r="N63" s="141">
        <v>8.812139323007244E-2</v>
      </c>
      <c r="O63" s="141">
        <v>0.164984148397504</v>
      </c>
      <c r="P63" s="141">
        <v>1.6465902227290079</v>
      </c>
    </row>
    <row r="64" spans="1:16" x14ac:dyDescent="0.7">
      <c r="A64" s="142">
        <v>1990</v>
      </c>
      <c r="B64" s="141">
        <v>0.17147399999999999</v>
      </c>
      <c r="C64" s="141">
        <v>0.19494248871522701</v>
      </c>
      <c r="D64" s="141">
        <v>7.356496000000001E-4</v>
      </c>
      <c r="E64" s="141">
        <v>4.2599999999999992E-2</v>
      </c>
      <c r="F64" s="141">
        <v>5.5582939732011305E-3</v>
      </c>
      <c r="G64" s="141">
        <v>3.7433655182519169E-3</v>
      </c>
      <c r="H64" s="141">
        <v>0.23935324299999999</v>
      </c>
      <c r="I64" s="141">
        <v>0.52205534921330243</v>
      </c>
      <c r="J64" s="141">
        <v>1.0969056396174169E-2</v>
      </c>
      <c r="K64" s="141">
        <v>5.5287714527819824E-2</v>
      </c>
      <c r="L64" s="141">
        <v>7.2522481102280101E-2</v>
      </c>
      <c r="M64" s="141">
        <v>2.2619194099999997E-2</v>
      </c>
      <c r="N64" s="141">
        <v>9.3019274251830902E-2</v>
      </c>
      <c r="O64" s="141">
        <v>0.22169107682126662</v>
      </c>
      <c r="P64" s="141">
        <v>1.7061877149635867</v>
      </c>
    </row>
    <row r="65" spans="1:16" x14ac:dyDescent="0.7">
      <c r="A65" s="142">
        <v>1991</v>
      </c>
      <c r="B65" s="141">
        <v>0.171127</v>
      </c>
      <c r="C65" s="141">
        <v>0.18733237117164997</v>
      </c>
      <c r="D65" s="141">
        <v>7.2907840000000011E-4</v>
      </c>
      <c r="E65" s="141">
        <v>4.2300000000000004E-2</v>
      </c>
      <c r="F65" s="141">
        <v>5.4367117169976708E-3</v>
      </c>
      <c r="G65" s="141">
        <v>3.880990141416745E-3</v>
      </c>
      <c r="H65" s="141">
        <v>0.24307999199999999</v>
      </c>
      <c r="I65" s="141">
        <v>0.5066537249712002</v>
      </c>
      <c r="J65" s="141">
        <v>9.8123438566127159E-3</v>
      </c>
      <c r="K65" s="141">
        <v>5.2927735819556627E-2</v>
      </c>
      <c r="L65" s="141">
        <v>8.3310359798902014E-2</v>
      </c>
      <c r="M65" s="141">
        <v>2.2369792500000003E-2</v>
      </c>
      <c r="N65" s="141">
        <v>0.10627813698919775</v>
      </c>
      <c r="O65" s="141">
        <v>0.25746500794341509</v>
      </c>
      <c r="P65" s="141">
        <v>1.7428143285139317</v>
      </c>
    </row>
    <row r="66" spans="1:16" x14ac:dyDescent="0.7">
      <c r="A66" s="142">
        <v>1992</v>
      </c>
      <c r="B66" s="141">
        <v>0.17078900000000002</v>
      </c>
      <c r="C66" s="141">
        <v>0.23461476343015006</v>
      </c>
      <c r="D66" s="141">
        <v>6.6184320000000003E-4</v>
      </c>
      <c r="E66" s="141">
        <v>4.1099999999999998E-2</v>
      </c>
      <c r="F66" s="141">
        <v>6.2431565033024593E-3</v>
      </c>
      <c r="G66" s="141">
        <v>3.9792082238532187E-3</v>
      </c>
      <c r="H66" s="141">
        <v>0.24661495499999997</v>
      </c>
      <c r="I66" s="141">
        <v>0.5083549888759038</v>
      </c>
      <c r="J66" s="141">
        <v>9.8589640187490678E-3</v>
      </c>
      <c r="K66" s="141">
        <v>5.4339096721779806E-2</v>
      </c>
      <c r="L66" s="141">
        <v>7.9051633496926815E-2</v>
      </c>
      <c r="M66" s="141">
        <v>2.1934648800000001E-2</v>
      </c>
      <c r="N66" s="141">
        <v>0.10772730733581998</v>
      </c>
      <c r="O66" s="141">
        <v>0.27663104139263128</v>
      </c>
      <c r="P66" s="141">
        <v>1.8113764825144065</v>
      </c>
    </row>
    <row r="67" spans="1:16" x14ac:dyDescent="0.7">
      <c r="A67" s="142">
        <v>1993</v>
      </c>
      <c r="B67" s="141">
        <v>0.17391399999999999</v>
      </c>
      <c r="C67" s="141">
        <v>0.23569114236602007</v>
      </c>
      <c r="D67" s="141">
        <v>5.8924864000000005E-4</v>
      </c>
      <c r="E67" s="141">
        <v>4.1699999999999994E-2</v>
      </c>
      <c r="F67" s="141">
        <v>7.534070818515805E-3</v>
      </c>
      <c r="G67" s="141">
        <v>4.1571052032804102E-3</v>
      </c>
      <c r="H67" s="141">
        <v>0.25236107499999999</v>
      </c>
      <c r="I67" s="141">
        <v>0.51051636919221088</v>
      </c>
      <c r="J67" s="141">
        <v>7.6809774731037648E-3</v>
      </c>
      <c r="K67" s="141">
        <v>5.4049322978868497E-2</v>
      </c>
      <c r="L67" s="141">
        <v>8.8419306585470564E-2</v>
      </c>
      <c r="M67" s="141">
        <v>2.1036107450000004E-2</v>
      </c>
      <c r="N67" s="141">
        <v>0.12302686033667487</v>
      </c>
      <c r="O67" s="141">
        <v>0.32754537908129777</v>
      </c>
      <c r="P67" s="141">
        <v>1.8967628702912034</v>
      </c>
    </row>
    <row r="68" spans="1:16" x14ac:dyDescent="0.7">
      <c r="A68" s="142">
        <v>1994</v>
      </c>
      <c r="B68" s="141">
        <v>0.17800400000000002</v>
      </c>
      <c r="C68" s="141">
        <v>0.23185015624812502</v>
      </c>
      <c r="D68" s="141">
        <v>6.8746560000000016E-4</v>
      </c>
      <c r="E68" s="141">
        <v>4.0799999999999996E-2</v>
      </c>
      <c r="F68" s="141">
        <v>6.1729805570126927E-3</v>
      </c>
      <c r="G68" s="141">
        <v>4.6107117294607487E-3</v>
      </c>
      <c r="H68" s="141">
        <v>0.26878443400000002</v>
      </c>
      <c r="I68" s="141">
        <v>0.51543809287697595</v>
      </c>
      <c r="J68" s="141">
        <v>7.7023082345036124E-3</v>
      </c>
      <c r="K68" s="141">
        <v>5.5200964073815244E-2</v>
      </c>
      <c r="L68" s="141">
        <v>9.2413938182172209E-2</v>
      </c>
      <c r="M68" s="141">
        <v>2.0780831999999999E-2</v>
      </c>
      <c r="N68" s="141">
        <v>0.13388480399587052</v>
      </c>
      <c r="O68" s="141">
        <v>0.36333127877577248</v>
      </c>
      <c r="P68" s="141">
        <v>1.9680035958145912</v>
      </c>
    </row>
    <row r="69" spans="1:16" x14ac:dyDescent="0.7">
      <c r="A69" s="142">
        <v>1995</v>
      </c>
      <c r="B69" s="141">
        <v>0.16810000000000003</v>
      </c>
      <c r="C69" s="141">
        <v>0.24155463849384004</v>
      </c>
      <c r="D69" s="141">
        <v>1.3180640000000001E-3</v>
      </c>
      <c r="E69" s="141">
        <v>4.2299999999999997E-2</v>
      </c>
      <c r="F69" s="141">
        <v>5.6003233724137933E-3</v>
      </c>
      <c r="G69" s="141">
        <v>5.4427884844360022E-3</v>
      </c>
      <c r="H69" s="141">
        <v>0.282291193</v>
      </c>
      <c r="I69" s="141">
        <v>0.53518851474185714</v>
      </c>
      <c r="J69" s="141">
        <v>7.5003307288682318E-3</v>
      </c>
      <c r="K69" s="141">
        <v>5.5345501233246129E-2</v>
      </c>
      <c r="L69" s="141">
        <v>9.7720419731140734E-2</v>
      </c>
      <c r="M69" s="141">
        <v>2.1409555300000001E-2</v>
      </c>
      <c r="N69" s="141">
        <v>0.1529436358984986</v>
      </c>
      <c r="O69" s="141">
        <v>0.527270504949929</v>
      </c>
      <c r="P69" s="141">
        <v>2.1923703152694118</v>
      </c>
    </row>
    <row r="70" spans="1:16" x14ac:dyDescent="0.7">
      <c r="A70" s="142">
        <v>1996</v>
      </c>
      <c r="B70" s="141">
        <v>0.16707</v>
      </c>
      <c r="C70" s="141">
        <v>0.23686949698156001</v>
      </c>
      <c r="D70" s="141">
        <v>1.1484000000000002E-3</v>
      </c>
      <c r="E70" s="141">
        <v>4.3999999999999997E-2</v>
      </c>
      <c r="F70" s="141">
        <v>5.7462106300000008E-3</v>
      </c>
      <c r="G70" s="141">
        <v>4.8028667661735693E-3</v>
      </c>
      <c r="H70" s="141">
        <v>0.28437238200000003</v>
      </c>
      <c r="I70" s="141">
        <v>0.55227195853249822</v>
      </c>
      <c r="J70" s="141">
        <v>8.5586921217049028E-3</v>
      </c>
      <c r="K70" s="141">
        <v>5.7423308195012082E-2</v>
      </c>
      <c r="L70" s="141">
        <v>0.10013959333034703</v>
      </c>
      <c r="M70" s="141">
        <v>2.14748583E-2</v>
      </c>
      <c r="N70" s="141">
        <v>0.15537280583093302</v>
      </c>
      <c r="O70" s="141">
        <v>0.51786037714255573</v>
      </c>
      <c r="P70" s="141">
        <v>2.2052973053350486</v>
      </c>
    </row>
    <row r="71" spans="1:16" x14ac:dyDescent="0.7">
      <c r="A71" s="142">
        <v>1997</v>
      </c>
      <c r="B71" s="141">
        <v>0.17514999999999997</v>
      </c>
      <c r="C71" s="141">
        <v>0.22235561559</v>
      </c>
      <c r="D71" s="141">
        <v>1.1905488000000001E-3</v>
      </c>
      <c r="E71" s="141">
        <v>4.5999999999999999E-2</v>
      </c>
      <c r="F71" s="141">
        <v>6.376861795E-3</v>
      </c>
      <c r="G71" s="141">
        <v>5.3037312297507253E-3</v>
      </c>
      <c r="H71" s="141">
        <v>0.30135955200000003</v>
      </c>
      <c r="I71" s="141">
        <v>0.55261640905801146</v>
      </c>
      <c r="J71" s="141">
        <v>8.4933015198420739E-3</v>
      </c>
      <c r="K71" s="141">
        <v>5.8585455533257891E-2</v>
      </c>
      <c r="L71" s="141">
        <v>0.10362094686072842</v>
      </c>
      <c r="M71" s="141">
        <v>2.1571522700000002E-2</v>
      </c>
      <c r="N71" s="141">
        <v>0.15896082362510741</v>
      </c>
      <c r="O71" s="141">
        <v>0.51120173599995211</v>
      </c>
      <c r="P71" s="141">
        <v>2.2213692198653541</v>
      </c>
    </row>
    <row r="72" spans="1:16" x14ac:dyDescent="0.7">
      <c r="A72" s="142">
        <v>1998</v>
      </c>
      <c r="B72" s="141">
        <v>0.17388000000000001</v>
      </c>
      <c r="C72" s="141">
        <v>0.20662910361815004</v>
      </c>
      <c r="D72" s="141">
        <v>1.18564E-3</v>
      </c>
      <c r="E72" s="141">
        <v>4.7500000000000001E-2</v>
      </c>
      <c r="F72" s="141">
        <v>6.6039555749999989E-3</v>
      </c>
      <c r="G72" s="141">
        <v>4.2488665488605573E-3</v>
      </c>
      <c r="H72" s="141">
        <v>0.30193594199999996</v>
      </c>
      <c r="I72" s="141">
        <v>0.54214085993294403</v>
      </c>
      <c r="J72" s="141">
        <v>8.0892933027153138E-3</v>
      </c>
      <c r="K72" s="141">
        <v>5.8981896014352712E-2</v>
      </c>
      <c r="L72" s="141">
        <v>0.1021666893152436</v>
      </c>
      <c r="M72" s="141">
        <v>2.1102167600000003E-2</v>
      </c>
      <c r="N72" s="141">
        <v>0.16132983195432729</v>
      </c>
      <c r="O72" s="141">
        <v>0.52708451170866988</v>
      </c>
      <c r="P72" s="141">
        <v>2.2111440970455631</v>
      </c>
    </row>
    <row r="73" spans="1:16" x14ac:dyDescent="0.7">
      <c r="A73" s="142">
        <v>1999</v>
      </c>
      <c r="B73" s="141">
        <v>0.17521999999999999</v>
      </c>
      <c r="C73" s="141">
        <v>0.19105428285966003</v>
      </c>
      <c r="D73" s="141">
        <v>1.5434240000000001E-3</v>
      </c>
      <c r="E73" s="141">
        <v>4.8899999999999999E-2</v>
      </c>
      <c r="F73" s="141">
        <v>7.8901676063054191E-3</v>
      </c>
      <c r="G73" s="141">
        <v>4.2033985064099831E-3</v>
      </c>
      <c r="H73" s="141">
        <v>0.31593652500000002</v>
      </c>
      <c r="I73" s="141">
        <v>0.5072321919862286</v>
      </c>
      <c r="J73" s="141">
        <v>7.7929829783750003E-3</v>
      </c>
      <c r="K73" s="141">
        <v>6.0125367827216968E-2</v>
      </c>
      <c r="L73" s="141">
        <v>0.10573005629477648</v>
      </c>
      <c r="M73" s="141">
        <v>2.1721900100000004E-2</v>
      </c>
      <c r="N73" s="141">
        <v>0.17159142114600082</v>
      </c>
      <c r="O73" s="141">
        <v>0.58648651948758745</v>
      </c>
      <c r="P73" s="141">
        <v>2.2536794952273969</v>
      </c>
    </row>
    <row r="74" spans="1:16" x14ac:dyDescent="0.7">
      <c r="A74" s="142">
        <v>2000</v>
      </c>
      <c r="B74" s="141">
        <v>0.17362</v>
      </c>
      <c r="C74" s="141">
        <v>0.22455121493130004</v>
      </c>
      <c r="D74" s="141">
        <v>2.1461600000000003E-3</v>
      </c>
      <c r="E74" s="141">
        <v>5.1700000000000003E-2</v>
      </c>
      <c r="F74" s="141">
        <v>8.1362993344041446E-3</v>
      </c>
      <c r="G74" s="141">
        <v>5.3618424140646874E-3</v>
      </c>
      <c r="H74" s="141">
        <v>0.32458553300000004</v>
      </c>
      <c r="I74" s="141">
        <v>0.51027571149624207</v>
      </c>
      <c r="J74" s="141">
        <v>7.6521240136249993E-3</v>
      </c>
      <c r="K74" s="141">
        <v>6.1175820544720837E-2</v>
      </c>
      <c r="L74" s="141">
        <v>0.11013851272557834</v>
      </c>
      <c r="M74" s="141">
        <v>2.2377903599999995E-2</v>
      </c>
      <c r="N74" s="141">
        <v>0.19232707844533672</v>
      </c>
      <c r="O74" s="141">
        <v>0.75024279593038823</v>
      </c>
      <c r="P74" s="141">
        <v>2.4920560188168546</v>
      </c>
    </row>
    <row r="75" spans="1:16" x14ac:dyDescent="0.7">
      <c r="A75" s="142">
        <v>2001</v>
      </c>
      <c r="B75" s="141">
        <v>0.17764999999999997</v>
      </c>
      <c r="C75" s="141">
        <v>0.21214761822581099</v>
      </c>
      <c r="D75" s="141">
        <v>2.1456800000000001E-3</v>
      </c>
      <c r="E75" s="141">
        <v>5.16E-2</v>
      </c>
      <c r="F75" s="141">
        <v>8.1518516846394978E-3</v>
      </c>
      <c r="G75" s="141">
        <v>5.2463275584265544E-3</v>
      </c>
      <c r="H75" s="141">
        <v>0.31893371000000004</v>
      </c>
      <c r="I75" s="141">
        <v>0.55771993335478653</v>
      </c>
      <c r="J75" s="141">
        <v>7.5582180371250004E-3</v>
      </c>
      <c r="K75" s="141">
        <v>6.1923580630173822E-2</v>
      </c>
      <c r="L75" s="141">
        <v>0.11500303479657728</v>
      </c>
      <c r="M75" s="141">
        <v>2.1709130200000003E-2</v>
      </c>
      <c r="N75" s="141">
        <v>0.20578744624347417</v>
      </c>
      <c r="O75" s="141">
        <v>0.81991361853228273</v>
      </c>
      <c r="P75" s="141">
        <v>2.6132933904642464</v>
      </c>
    </row>
    <row r="76" spans="1:16" x14ac:dyDescent="0.7">
      <c r="A76" s="142">
        <v>2002</v>
      </c>
      <c r="B76" s="141">
        <v>0.16645918399999998</v>
      </c>
      <c r="C76" s="141">
        <v>0.18993684736594599</v>
      </c>
      <c r="D76" s="141">
        <v>2.4288000000000001E-3</v>
      </c>
      <c r="E76" s="141">
        <v>5.5E-2</v>
      </c>
      <c r="F76" s="141">
        <v>8.9455649635736684E-3</v>
      </c>
      <c r="G76" s="141">
        <v>6.1425345734100138E-3</v>
      </c>
      <c r="H76" s="141">
        <v>0.32981201199999999</v>
      </c>
      <c r="I76" s="141">
        <v>0.60215905260102609</v>
      </c>
      <c r="J76" s="141">
        <v>7.3704060841250007E-3</v>
      </c>
      <c r="K76" s="141">
        <v>6.3480153084268784E-2</v>
      </c>
      <c r="L76" s="141">
        <v>0.11997260352747832</v>
      </c>
      <c r="M76" s="141">
        <v>2.1649033200000001E-2</v>
      </c>
      <c r="N76" s="141">
        <v>0.21667754494251421</v>
      </c>
      <c r="O76" s="141">
        <v>0.85527064007661346</v>
      </c>
      <c r="P76" s="141">
        <v>2.6933978966144205</v>
      </c>
    </row>
    <row r="77" spans="1:16" x14ac:dyDescent="0.7">
      <c r="A77" s="142">
        <v>2003</v>
      </c>
      <c r="B77" s="141">
        <v>0.18464167200000001</v>
      </c>
      <c r="C77" s="141">
        <v>0.12763036617092002</v>
      </c>
      <c r="D77" s="141">
        <v>3.0124000000000001E-3</v>
      </c>
      <c r="E77" s="141">
        <v>5.79E-2</v>
      </c>
      <c r="F77" s="141">
        <v>9.2265966950000021E-3</v>
      </c>
      <c r="G77" s="141">
        <v>7.8490421115609312E-3</v>
      </c>
      <c r="H77" s="141">
        <v>0.33887676499999997</v>
      </c>
      <c r="I77" s="141">
        <v>0.6506980889316164</v>
      </c>
      <c r="J77" s="141">
        <v>8.9196406249999992E-3</v>
      </c>
      <c r="K77" s="141">
        <v>6.5451276657182034E-2</v>
      </c>
      <c r="L77" s="141">
        <v>0.12916868771833276</v>
      </c>
      <c r="M77" s="141">
        <v>2.2309978600000002E-2</v>
      </c>
      <c r="N77" s="141">
        <v>0.23141454903652497</v>
      </c>
      <c r="O77" s="141">
        <v>0.86230952948449635</v>
      </c>
      <c r="P77" s="141">
        <v>2.7477791112493759</v>
      </c>
    </row>
    <row r="78" spans="1:16" x14ac:dyDescent="0.7">
      <c r="A78" s="142">
        <v>2004</v>
      </c>
      <c r="B78" s="141">
        <v>0.20044272599999999</v>
      </c>
      <c r="C78" s="141">
        <v>0.13967410417449996</v>
      </c>
      <c r="D78" s="141">
        <v>3.8357999999999999E-3</v>
      </c>
      <c r="E78" s="141">
        <v>6.1700000000000005E-2</v>
      </c>
      <c r="F78" s="141">
        <v>1.0447953999999999E-2</v>
      </c>
      <c r="G78" s="141">
        <v>1.145373487565254E-2</v>
      </c>
      <c r="H78" s="141">
        <v>0.35577666899999999</v>
      </c>
      <c r="I78" s="141">
        <v>0.71594203217364549</v>
      </c>
      <c r="J78" s="141">
        <v>8.8726876367499988E-3</v>
      </c>
      <c r="K78" s="141">
        <v>6.8585890347863859E-2</v>
      </c>
      <c r="L78" s="141">
        <v>0.13919935269991557</v>
      </c>
      <c r="M78" s="141">
        <v>2.3762435500000002E-2</v>
      </c>
      <c r="N78" s="141">
        <v>0.25273757668545077</v>
      </c>
      <c r="O78" s="141">
        <v>0.94751778590360936</v>
      </c>
      <c r="P78" s="141">
        <v>2.9885424058330514</v>
      </c>
    </row>
    <row r="79" spans="1:16" x14ac:dyDescent="0.7">
      <c r="A79" s="142">
        <v>2005</v>
      </c>
      <c r="B79" s="141">
        <v>0.22703866400000003</v>
      </c>
      <c r="C79" s="141">
        <v>0.14717982794184001</v>
      </c>
      <c r="D79" s="141">
        <v>4.0692000000000002E-3</v>
      </c>
      <c r="E79" s="141">
        <v>6.5000000000000002E-2</v>
      </c>
      <c r="F79" s="141">
        <v>1.0497491609999998E-2</v>
      </c>
      <c r="G79" s="141">
        <v>1.3818138245601973E-2</v>
      </c>
      <c r="H79" s="141">
        <v>0.36518759899999997</v>
      </c>
      <c r="I79" s="141">
        <v>0.7622861506795634</v>
      </c>
      <c r="J79" s="141">
        <v>8.3093231348749987E-3</v>
      </c>
      <c r="K79" s="141">
        <v>7.3351561452832587E-2</v>
      </c>
      <c r="L79" s="141">
        <v>0.15036780571222158</v>
      </c>
      <c r="M79" s="141">
        <v>2.5283514700000002E-2</v>
      </c>
      <c r="N79" s="141">
        <v>0.26827868332024463</v>
      </c>
      <c r="O79" s="141">
        <v>0.99908731959226715</v>
      </c>
      <c r="P79" s="141">
        <v>3.1682523258337438</v>
      </c>
    </row>
    <row r="80" spans="1:16" x14ac:dyDescent="0.7">
      <c r="A80" s="142">
        <v>2006</v>
      </c>
      <c r="B80" s="141">
        <v>0.25321469800000002</v>
      </c>
      <c r="C80" s="141">
        <v>0.16089161550959999</v>
      </c>
      <c r="D80" s="141">
        <v>4.4658000000000007E-3</v>
      </c>
      <c r="E80" s="141">
        <v>7.2300000000000017E-2</v>
      </c>
      <c r="F80" s="141">
        <v>9.5796488299999989E-3</v>
      </c>
      <c r="G80" s="141">
        <v>1.72562029349448E-2</v>
      </c>
      <c r="H80" s="141">
        <v>0.38205138000000005</v>
      </c>
      <c r="I80" s="141">
        <v>0.80487110946658458</v>
      </c>
      <c r="J80" s="141">
        <v>7.6990770018749988E-3</v>
      </c>
      <c r="K80" s="141">
        <v>7.6434388003881817E-2</v>
      </c>
      <c r="L80" s="141">
        <v>0.16567289977002395</v>
      </c>
      <c r="M80" s="141">
        <v>2.5425313599999999E-2</v>
      </c>
      <c r="N80" s="141">
        <v>0.30133985774039912</v>
      </c>
      <c r="O80" s="141">
        <v>1.121095323133346</v>
      </c>
      <c r="P80" s="141">
        <v>3.4508944318771517</v>
      </c>
    </row>
    <row r="81" spans="1:16" x14ac:dyDescent="0.7">
      <c r="A81" s="142">
        <v>2007</v>
      </c>
      <c r="B81" s="141">
        <v>0.27437360599999999</v>
      </c>
      <c r="C81" s="141">
        <v>0.17147528281254001</v>
      </c>
      <c r="D81" s="141">
        <v>5.2209999999999999E-3</v>
      </c>
      <c r="E81" s="141">
        <v>7.7700000000000005E-2</v>
      </c>
      <c r="F81" s="141">
        <v>9.7604248349999999E-3</v>
      </c>
      <c r="G81" s="141">
        <v>2.2785986207915505E-2</v>
      </c>
      <c r="H81" s="141">
        <v>0.39211071800000002</v>
      </c>
      <c r="I81" s="141">
        <v>0.84482929735147172</v>
      </c>
      <c r="J81" s="141">
        <v>9.5299581151249996E-3</v>
      </c>
      <c r="K81" s="141">
        <v>8.076488864402756E-2</v>
      </c>
      <c r="L81" s="141">
        <v>0.17716761806811238</v>
      </c>
      <c r="M81" s="141">
        <v>2.9639986699999999E-2</v>
      </c>
      <c r="N81" s="141">
        <v>0.32019852224681655</v>
      </c>
      <c r="O81" s="141">
        <v>1.1501199503848416</v>
      </c>
      <c r="P81" s="141">
        <v>3.6146641564951154</v>
      </c>
    </row>
    <row r="82" spans="1:16" x14ac:dyDescent="0.7">
      <c r="A82" s="142">
        <v>2008</v>
      </c>
      <c r="B82" s="141">
        <v>0.27049663400000001</v>
      </c>
      <c r="C82" s="141">
        <v>0.16853005659184003</v>
      </c>
      <c r="D82" s="141">
        <v>4.6732000000000015E-3</v>
      </c>
      <c r="E82" s="141">
        <v>8.3000000000000004E-2</v>
      </c>
      <c r="F82" s="141">
        <v>9.5282879999999993E-3</v>
      </c>
      <c r="G82" s="141">
        <v>1.9688799097147928E-2</v>
      </c>
      <c r="H82" s="141">
        <v>0.38971825700000001</v>
      </c>
      <c r="I82" s="141">
        <v>0.86010144658721466</v>
      </c>
      <c r="J82" s="141">
        <v>8.591041064374999E-3</v>
      </c>
      <c r="K82" s="141">
        <v>8.3467869335802927E-2</v>
      </c>
      <c r="L82" s="141">
        <v>0.17911344237532184</v>
      </c>
      <c r="M82" s="141">
        <v>2.9226533399999997E-2</v>
      </c>
      <c r="N82" s="141">
        <v>0.33070481693917964</v>
      </c>
      <c r="O82" s="141">
        <v>1.1957029586364687</v>
      </c>
      <c r="P82" s="141">
        <v>3.6818747225230455</v>
      </c>
    </row>
    <row r="83" spans="1:16" x14ac:dyDescent="0.7">
      <c r="A83" s="142">
        <v>2009</v>
      </c>
      <c r="B83" s="141">
        <v>0.27309707999999999</v>
      </c>
      <c r="C83" s="141">
        <v>0.15383375396343998</v>
      </c>
      <c r="D83" s="141">
        <v>4.1679999999999998E-3</v>
      </c>
      <c r="E83" s="141">
        <v>7.7200000000000005E-2</v>
      </c>
      <c r="F83" s="141">
        <v>9.865013734999999E-3</v>
      </c>
      <c r="G83" s="141">
        <v>2.1988431222580419E-2</v>
      </c>
      <c r="H83" s="141">
        <v>0.37060106000000004</v>
      </c>
      <c r="I83" s="141">
        <v>0.87461263855215998</v>
      </c>
      <c r="J83" s="141">
        <v>6.9948749423874995E-3</v>
      </c>
      <c r="K83" s="141">
        <v>8.6403564341425543E-2</v>
      </c>
      <c r="L83" s="141">
        <v>0.18742941877498812</v>
      </c>
      <c r="M83" s="141">
        <v>2.8541243300000005E-2</v>
      </c>
      <c r="N83" s="141">
        <v>0.3418614348971481</v>
      </c>
      <c r="O83" s="141">
        <v>1.1518535041103142</v>
      </c>
      <c r="P83" s="141">
        <v>3.6375169066294775</v>
      </c>
    </row>
    <row r="84" spans="1:16" x14ac:dyDescent="0.7">
      <c r="A84" s="142">
        <v>2010</v>
      </c>
      <c r="B84" s="141">
        <v>0.30461797600000007</v>
      </c>
      <c r="C84" s="141">
        <v>0.18066440804449999</v>
      </c>
      <c r="D84" s="141">
        <v>5.3702000000000003E-3</v>
      </c>
      <c r="E84" s="141">
        <v>8.5999999999999993E-2</v>
      </c>
      <c r="F84" s="141">
        <v>1.1709018670000002E-2</v>
      </c>
      <c r="G84" s="141">
        <v>2.4984371316841513E-2</v>
      </c>
      <c r="H84" s="141">
        <v>0.39244231099999988</v>
      </c>
      <c r="I84" s="141">
        <v>0.95380375571097054</v>
      </c>
      <c r="J84" s="141">
        <v>9.6237927344999981E-3</v>
      </c>
      <c r="K84" s="141">
        <v>9.480552553338599E-2</v>
      </c>
      <c r="L84" s="141">
        <v>0.20266787221654181</v>
      </c>
      <c r="M84" s="141">
        <v>3.0208335599999997E-2</v>
      </c>
      <c r="N84" s="141">
        <v>0.34377341998005845</v>
      </c>
      <c r="O84" s="141">
        <v>0.93108341423387764</v>
      </c>
      <c r="P84" s="141">
        <v>3.6214466000727867</v>
      </c>
    </row>
    <row r="85" spans="1:16" x14ac:dyDescent="0.7">
      <c r="A85" s="142">
        <v>2011</v>
      </c>
      <c r="B85" s="141">
        <v>0.32535456400000001</v>
      </c>
      <c r="C85" s="141">
        <v>0.1917364933698</v>
      </c>
      <c r="D85" s="141">
        <v>5.4314000000000012E-3</v>
      </c>
      <c r="E85" s="141">
        <v>9.2099999999999987E-2</v>
      </c>
      <c r="F85" s="141">
        <v>1.1996330820000001E-2</v>
      </c>
      <c r="G85" s="141">
        <v>2.5242771128357138E-2</v>
      </c>
      <c r="H85" s="141">
        <v>0.40012012599999996</v>
      </c>
      <c r="I85" s="141">
        <v>0.95589088085823115</v>
      </c>
      <c r="J85" s="141">
        <v>9.9055106639999984E-3</v>
      </c>
      <c r="K85" s="141">
        <v>9.8246015912254361E-2</v>
      </c>
      <c r="L85" s="141">
        <v>0.22294314460229236</v>
      </c>
      <c r="M85" s="141">
        <v>2.9754292600000003E-2</v>
      </c>
      <c r="N85" s="141">
        <v>0.42683382358006872</v>
      </c>
      <c r="O85" s="141">
        <v>1.4846785954088682</v>
      </c>
      <c r="P85" s="141">
        <v>4.3302851599887981</v>
      </c>
    </row>
    <row r="86" spans="1:16" x14ac:dyDescent="0.7">
      <c r="A86" s="142">
        <v>2012</v>
      </c>
      <c r="B86" s="141">
        <v>0.33017828200000005</v>
      </c>
      <c r="C86" s="141">
        <v>0.19116922618528001</v>
      </c>
      <c r="D86" s="141">
        <v>5.8256000000000002E-3</v>
      </c>
      <c r="E86" s="141">
        <v>9.7099999999999992E-2</v>
      </c>
      <c r="F86" s="141">
        <v>1.2191520150000001E-2</v>
      </c>
      <c r="G86" s="141">
        <v>3.0022505730554563E-2</v>
      </c>
      <c r="H86" s="141">
        <v>0.39913851899999997</v>
      </c>
      <c r="I86" s="141">
        <v>1.06423834350175</v>
      </c>
      <c r="J86" s="141">
        <v>8.9665936132499978E-3</v>
      </c>
      <c r="K86" s="141">
        <v>0.10449327688514312</v>
      </c>
      <c r="L86" s="141">
        <v>0.23180260227387156</v>
      </c>
      <c r="M86" s="141">
        <v>3.2157724199999994E-2</v>
      </c>
      <c r="N86" s="141">
        <v>0.46329143254418681</v>
      </c>
      <c r="O86" s="141">
        <v>1.6726722004067889</v>
      </c>
      <c r="P86" s="141">
        <v>4.6937760602077923</v>
      </c>
    </row>
    <row r="87" spans="1:16" x14ac:dyDescent="0.7">
      <c r="A87" s="142">
        <v>2013</v>
      </c>
      <c r="B87" s="141">
        <v>0.32508762600000002</v>
      </c>
      <c r="C87" s="141">
        <v>0.20327490292452499</v>
      </c>
      <c r="D87" s="141">
        <v>6.3828000000000001E-3</v>
      </c>
      <c r="E87" s="141">
        <v>0.106</v>
      </c>
      <c r="F87" s="141">
        <v>1.2810115669999999E-2</v>
      </c>
      <c r="G87" s="141">
        <v>3.5037621563970819E-2</v>
      </c>
      <c r="H87" s="141">
        <v>0.396872104</v>
      </c>
      <c r="I87" s="141">
        <v>1.0783557447553904</v>
      </c>
      <c r="J87" s="141">
        <v>1.0891380702999999E-2</v>
      </c>
      <c r="K87" s="141">
        <v>0.11178614353904298</v>
      </c>
      <c r="L87" s="141">
        <v>0.24144992110884567</v>
      </c>
      <c r="M87" s="141">
        <v>3.3930188599999994E-2</v>
      </c>
      <c r="N87" s="141">
        <v>0.49413275008655466</v>
      </c>
      <c r="O87" s="141">
        <v>1.7841991586215389</v>
      </c>
      <c r="P87" s="141">
        <v>4.8911864043534798</v>
      </c>
    </row>
    <row r="88" spans="1:16" x14ac:dyDescent="0.7">
      <c r="A88" s="142">
        <v>2014</v>
      </c>
      <c r="B88" s="141">
        <v>0.33017054800000001</v>
      </c>
      <c r="C88" s="141">
        <v>0.20684591720321999</v>
      </c>
      <c r="D88" s="141">
        <v>7.1631999999999998E-3</v>
      </c>
      <c r="E88" s="141">
        <v>0.111</v>
      </c>
      <c r="F88" s="141">
        <v>1.2202227020000003E-2</v>
      </c>
      <c r="G88" s="141">
        <v>3.7360880565127728E-2</v>
      </c>
      <c r="H88" s="141">
        <v>0.40409231600000001</v>
      </c>
      <c r="I88" s="141">
        <v>1.0919331261440992</v>
      </c>
      <c r="J88" s="141">
        <v>1.1509911508682802E-2</v>
      </c>
      <c r="K88" s="141">
        <v>0.11745198032587191</v>
      </c>
      <c r="L88" s="141">
        <v>0.25417117360902752</v>
      </c>
      <c r="M88" s="141">
        <v>3.5201989699999998E-2</v>
      </c>
      <c r="N88" s="141">
        <v>0.51176329101711115</v>
      </c>
      <c r="O88" s="141">
        <v>1.8042966493537498</v>
      </c>
      <c r="P88" s="141">
        <v>4.9862103353943024</v>
      </c>
    </row>
    <row r="89" spans="1:16" x14ac:dyDescent="0.7">
      <c r="A89" s="142">
        <v>2015</v>
      </c>
      <c r="B89" s="141">
        <v>0.32161364800000003</v>
      </c>
      <c r="C89" s="141">
        <v>0.20050937030902247</v>
      </c>
      <c r="D89" s="141">
        <v>7.0330000000000002E-3</v>
      </c>
      <c r="E89" s="141">
        <v>0.11899999999999999</v>
      </c>
      <c r="F89" s="141">
        <v>1.1902916919999999E-2</v>
      </c>
      <c r="G89" s="141">
        <v>3.5379365844029009E-2</v>
      </c>
      <c r="H89" s="141">
        <v>0.40647264500000002</v>
      </c>
      <c r="I89" s="141">
        <v>1.0666684267746092</v>
      </c>
      <c r="J89" s="141">
        <v>1.0772685194982447E-2</v>
      </c>
      <c r="K89" s="141">
        <v>0.12370204035195957</v>
      </c>
      <c r="L89" s="141">
        <v>0.2509624521188441</v>
      </c>
      <c r="M89" s="141">
        <v>3.5838109898289783E-2</v>
      </c>
      <c r="N89" s="141">
        <v>0.51213587663790394</v>
      </c>
      <c r="O89" s="141">
        <v>1.8671326156804218</v>
      </c>
      <c r="P89" s="141">
        <v>5.0203256801378169</v>
      </c>
    </row>
    <row r="90" spans="1:16" x14ac:dyDescent="0.7">
      <c r="A90" s="142">
        <v>2016</v>
      </c>
      <c r="B90" s="141">
        <v>0.32455123739999997</v>
      </c>
      <c r="C90" s="141">
        <v>0.20135623512749998</v>
      </c>
      <c r="D90" s="141">
        <v>7.1410800000000002E-3</v>
      </c>
      <c r="E90" s="141">
        <v>0.121</v>
      </c>
      <c r="F90" s="141">
        <v>1.2193225930000001E-2</v>
      </c>
      <c r="G90" s="141">
        <v>3.718828777595666E-2</v>
      </c>
      <c r="H90" s="141">
        <v>0.40873731599999991</v>
      </c>
      <c r="I90" s="141">
        <v>1.1105316505834018</v>
      </c>
      <c r="J90" s="141">
        <v>8.6922637615379009E-3</v>
      </c>
      <c r="K90" s="141">
        <v>0.13100137273227944</v>
      </c>
      <c r="L90" s="141">
        <v>0.25258013532149709</v>
      </c>
      <c r="M90" s="141">
        <v>3.3900589715814243E-2</v>
      </c>
      <c r="N90" s="141">
        <v>0.51138184271115572</v>
      </c>
      <c r="O90" s="141">
        <v>1.8596572592546536</v>
      </c>
      <c r="P90" s="141">
        <v>5.0718400906789061</v>
      </c>
    </row>
    <row r="91" spans="1:16" x14ac:dyDescent="0.7">
      <c r="A91" s="142">
        <v>2017</v>
      </c>
      <c r="B91" s="141">
        <v>0.33006027640000002</v>
      </c>
      <c r="C91" s="141">
        <v>0.21207744094567249</v>
      </c>
      <c r="D91" s="141">
        <v>7.4273599999999992E-3</v>
      </c>
      <c r="E91" s="141">
        <v>0.129</v>
      </c>
      <c r="F91" s="141">
        <v>1.1200753064999999E-2</v>
      </c>
      <c r="G91" s="141">
        <v>3.4641360700099398E-2</v>
      </c>
      <c r="H91" s="141">
        <v>0.41484877599999997</v>
      </c>
      <c r="I91" s="141">
        <v>1.142976537982906</v>
      </c>
      <c r="J91" s="141">
        <v>1.1019819156057677E-2</v>
      </c>
      <c r="K91" s="141">
        <v>0.13810691417491971</v>
      </c>
      <c r="L91" s="141">
        <v>0.25276191293151062</v>
      </c>
      <c r="M91" s="141">
        <v>3.6147157050000003E-2</v>
      </c>
      <c r="N91" s="141">
        <v>0.52535100036887583</v>
      </c>
      <c r="O91" s="141">
        <v>2.0241441498359731</v>
      </c>
      <c r="P91" s="141">
        <v>5.3218731368201926</v>
      </c>
    </row>
    <row r="92" spans="1:16" x14ac:dyDescent="0.7">
      <c r="A92" s="142">
        <v>2018</v>
      </c>
      <c r="B92" s="141">
        <v>0.3506470236</v>
      </c>
      <c r="C92" s="141">
        <v>0.22935456839043999</v>
      </c>
      <c r="D92" s="141">
        <v>7.0878399999999998E-3</v>
      </c>
      <c r="E92" s="141">
        <v>0.13100000000000001</v>
      </c>
      <c r="F92" s="141">
        <v>1.0426929865000002E-2</v>
      </c>
      <c r="G92" s="141">
        <v>3.8965537484089749E-2</v>
      </c>
      <c r="H92" s="141">
        <v>0.40868206500000004</v>
      </c>
      <c r="I92" s="141">
        <v>1.2390552417723417</v>
      </c>
      <c r="J92" s="141">
        <v>1.1499870876678432E-2</v>
      </c>
      <c r="K92" s="141">
        <v>0.1476225101724937</v>
      </c>
      <c r="L92" s="141">
        <v>0.25246208586504626</v>
      </c>
      <c r="M92" s="141">
        <v>3.9333024799999998E-2</v>
      </c>
      <c r="N92" s="141">
        <v>0.54192308681737122</v>
      </c>
      <c r="O92" s="141">
        <v>2.2091711551896007</v>
      </c>
      <c r="P92" s="141">
        <v>5.6696189349578967</v>
      </c>
    </row>
    <row r="93" spans="1:16" x14ac:dyDescent="0.7">
      <c r="A93" s="142">
        <v>2019</v>
      </c>
      <c r="B93" s="141">
        <v>0.35697232029999998</v>
      </c>
      <c r="C93" s="141">
        <v>0.23364994122580005</v>
      </c>
      <c r="D93" s="141">
        <v>7.4830399999999998E-3</v>
      </c>
      <c r="E93" s="141">
        <v>0.13300000000000001</v>
      </c>
      <c r="F93" s="141">
        <v>9.6430928600000007E-3</v>
      </c>
      <c r="G93" s="141">
        <v>3.6524667684757109E-2</v>
      </c>
      <c r="H93" s="141">
        <v>0.40431583399999993</v>
      </c>
      <c r="I93" s="141">
        <v>1.2407202615836503</v>
      </c>
      <c r="J93" s="141">
        <v>1.1531356213053115E-2</v>
      </c>
      <c r="K93" s="141">
        <v>0.15732339359139483</v>
      </c>
      <c r="L93" s="141">
        <v>0.25261097721684522</v>
      </c>
      <c r="M93" s="141">
        <v>3.7305667799999997E-2</v>
      </c>
      <c r="N93" s="141">
        <v>0.56248565656780447</v>
      </c>
      <c r="O93" s="141">
        <v>2.3164310035755533</v>
      </c>
      <c r="P93" s="141">
        <v>5.8123935403749893</v>
      </c>
    </row>
    <row r="94" spans="1:16" x14ac:dyDescent="0.7">
      <c r="A94" s="142">
        <v>2020</v>
      </c>
      <c r="B94" s="141">
        <v>0.36805464657999992</v>
      </c>
      <c r="C94" s="141">
        <v>0.22357867704948001</v>
      </c>
      <c r="D94" s="141">
        <v>7.2166399999999999E-3</v>
      </c>
      <c r="E94" s="141">
        <v>0.13600000000000001</v>
      </c>
      <c r="F94" s="141">
        <v>7.4663798300000014E-3</v>
      </c>
      <c r="G94" s="141">
        <v>4.1383951090524555E-2</v>
      </c>
      <c r="H94" s="141">
        <v>0.40090411099999995</v>
      </c>
      <c r="I94" s="141">
        <v>1.1830314828227151</v>
      </c>
      <c r="J94" s="141">
        <v>1.3304033824411397E-2</v>
      </c>
      <c r="K94" s="141">
        <v>0.17014821432693167</v>
      </c>
      <c r="L94" s="141">
        <v>0.25871659112463091</v>
      </c>
      <c r="M94" s="141">
        <v>3.7400930000000006E-2</v>
      </c>
      <c r="N94" s="141">
        <v>0.58607443507025314</v>
      </c>
      <c r="O94" s="141">
        <v>2.4204813188655709</v>
      </c>
      <c r="P94" s="141">
        <v>5.9061339090105465</v>
      </c>
    </row>
    <row r="95" spans="1:16" x14ac:dyDescent="0.7">
      <c r="A95" s="134" t="s">
        <v>1562</v>
      </c>
      <c r="B95" s="129">
        <v>13.002425569753516</v>
      </c>
      <c r="C95" s="129">
        <v>19.50530463699857</v>
      </c>
      <c r="D95" s="129">
        <v>0.13377157998467998</v>
      </c>
      <c r="E95" s="129">
        <v>3.1842197363945397</v>
      </c>
      <c r="F95" s="129">
        <v>0.49845875665371647</v>
      </c>
      <c r="G95" s="129">
        <v>0.71797575667079816</v>
      </c>
      <c r="H95" s="129">
        <v>18.209126579494786</v>
      </c>
      <c r="I95" s="129">
        <v>39.349398667356397</v>
      </c>
      <c r="J95" s="129">
        <v>0.51320800426671331</v>
      </c>
      <c r="K95" s="129">
        <v>4.7057572626622379</v>
      </c>
      <c r="L95" s="129">
        <v>6.8285796498643627</v>
      </c>
      <c r="M95" s="129">
        <v>1.8638266775641039</v>
      </c>
      <c r="N95" s="129">
        <v>11.42748906151513</v>
      </c>
      <c r="O95" s="129">
        <v>37.209105730606282</v>
      </c>
      <c r="P95" s="129">
        <v>161.22845993386588</v>
      </c>
    </row>
    <row r="96" spans="1:16" x14ac:dyDescent="0.7">
      <c r="A96" s="7" t="s">
        <v>1563</v>
      </c>
    </row>
    <row r="97" spans="1:1" x14ac:dyDescent="0.7">
      <c r="A97" s="41"/>
    </row>
  </sheetData>
  <phoneticPr fontId="7" type="noConversion"/>
  <conditionalFormatting sqref="A1:A2">
    <cfRule type="cellIs" dxfId="27" priority="1" operator="lessThan">
      <formula>0</formula>
    </cfRule>
  </conditionalFormatting>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1BE18-5733-4543-9739-9CA4F0EF8B95}">
  <dimension ref="A1:O119"/>
  <sheetViews>
    <sheetView workbookViewId="0">
      <selection activeCell="I10" sqref="I10"/>
    </sheetView>
  </sheetViews>
  <sheetFormatPr defaultRowHeight="14.25" x14ac:dyDescent="0.65"/>
  <sheetData>
    <row r="1" spans="1:15" ht="17.75" x14ac:dyDescent="0.75">
      <c r="A1" s="6" t="s">
        <v>1439</v>
      </c>
    </row>
    <row r="3" spans="1:15" x14ac:dyDescent="0.65">
      <c r="A3" s="426"/>
      <c r="B3" s="514" t="s">
        <v>1442</v>
      </c>
      <c r="C3" s="514"/>
      <c r="D3" s="514"/>
      <c r="E3" s="514"/>
      <c r="F3" s="515" t="s">
        <v>1441</v>
      </c>
      <c r="G3" s="515"/>
      <c r="H3" s="515"/>
      <c r="I3" s="515"/>
      <c r="J3" s="515"/>
      <c r="K3" s="516" t="s">
        <v>1443</v>
      </c>
      <c r="L3" s="516"/>
      <c r="M3" s="516"/>
      <c r="N3" s="516"/>
      <c r="O3" s="516"/>
    </row>
    <row r="4" spans="1:15" x14ac:dyDescent="0.65">
      <c r="A4" s="427" t="s">
        <v>80</v>
      </c>
      <c r="B4" s="426" t="s">
        <v>1283</v>
      </c>
      <c r="C4" s="426" t="s">
        <v>1284</v>
      </c>
      <c r="D4" s="426" t="s">
        <v>1269</v>
      </c>
      <c r="E4" s="426" t="s">
        <v>1285</v>
      </c>
      <c r="F4" s="429"/>
      <c r="G4" s="429" t="s">
        <v>1283</v>
      </c>
      <c r="H4" s="429" t="s">
        <v>1284</v>
      </c>
      <c r="I4" s="429" t="s">
        <v>1269</v>
      </c>
      <c r="J4" s="429" t="s">
        <v>1285</v>
      </c>
      <c r="K4" s="431"/>
      <c r="L4" s="431" t="s">
        <v>1283</v>
      </c>
      <c r="M4" s="431" t="s">
        <v>1284</v>
      </c>
      <c r="N4" s="431" t="s">
        <v>1269</v>
      </c>
      <c r="O4" s="431" t="s">
        <v>1285</v>
      </c>
    </row>
    <row r="5" spans="1:15" x14ac:dyDescent="0.65">
      <c r="A5" s="426">
        <v>1930</v>
      </c>
      <c r="B5" s="428">
        <v>9.3218805970326959E-2</v>
      </c>
      <c r="C5" s="428">
        <v>7.7458489310697501E-2</v>
      </c>
      <c r="D5" s="428">
        <v>0</v>
      </c>
      <c r="E5" s="428">
        <v>0.80500455214441602</v>
      </c>
      <c r="F5" s="429">
        <v>1930</v>
      </c>
      <c r="G5" s="433">
        <v>2.9377198728163414</v>
      </c>
      <c r="H5" s="433">
        <v>3.0533851610900689</v>
      </c>
      <c r="I5" s="433"/>
      <c r="J5" s="433">
        <v>2.5677356911024241E-2</v>
      </c>
      <c r="K5" s="431">
        <v>1930</v>
      </c>
      <c r="L5" s="432">
        <v>1E-4</v>
      </c>
      <c r="M5" s="432">
        <v>1E-4</v>
      </c>
      <c r="N5" s="432">
        <v>0</v>
      </c>
      <c r="O5" s="432">
        <v>0.99970000000000003</v>
      </c>
    </row>
    <row r="6" spans="1:15" x14ac:dyDescent="0.65">
      <c r="A6" s="426">
        <v>1931</v>
      </c>
      <c r="B6" s="428">
        <v>9.5856668277455939E-2</v>
      </c>
      <c r="C6" s="428">
        <v>7.9466188915937763E-2</v>
      </c>
      <c r="D6" s="428">
        <v>0</v>
      </c>
      <c r="E6" s="428">
        <v>0.80008735895809058</v>
      </c>
      <c r="F6" s="429">
        <v>1931</v>
      </c>
      <c r="G6" s="433">
        <v>3.1343358660239189</v>
      </c>
      <c r="H6" s="433">
        <v>3.2577424116394429</v>
      </c>
      <c r="I6" s="433"/>
      <c r="J6" s="433">
        <v>2.7395893480396838E-2</v>
      </c>
      <c r="K6" s="431">
        <v>1931</v>
      </c>
      <c r="L6" s="432">
        <v>1.1233340199737263E-4</v>
      </c>
      <c r="M6" s="432">
        <v>1.0801691714466734E-4</v>
      </c>
      <c r="N6" s="432">
        <v>0</v>
      </c>
      <c r="O6" s="432">
        <v>0.99967032760580288</v>
      </c>
    </row>
    <row r="7" spans="1:15" x14ac:dyDescent="0.65">
      <c r="A7" s="426">
        <v>1932</v>
      </c>
      <c r="B7" s="428">
        <v>9.8569175582221849E-2</v>
      </c>
      <c r="C7" s="428">
        <v>8.1525927461528563E-2</v>
      </c>
      <c r="D7" s="428">
        <v>0</v>
      </c>
      <c r="E7" s="428">
        <v>0.79504044774026383</v>
      </c>
      <c r="F7" s="429">
        <v>1932</v>
      </c>
      <c r="G7" s="433">
        <v>3.3441109930014368</v>
      </c>
      <c r="H7" s="433">
        <v>3.4757769035615333</v>
      </c>
      <c r="I7" s="433"/>
      <c r="J7" s="433">
        <v>2.9229448427652849E-2</v>
      </c>
      <c r="K7" s="431">
        <v>1932</v>
      </c>
      <c r="L7" s="432">
        <v>1.2618793204303321E-4</v>
      </c>
      <c r="M7" s="432">
        <v>1.1667654389437926E-4</v>
      </c>
      <c r="N7" s="432">
        <v>0</v>
      </c>
      <c r="O7" s="432">
        <v>0.99963762236311915</v>
      </c>
    </row>
    <row r="8" spans="1:15" x14ac:dyDescent="0.65">
      <c r="A8" s="426">
        <v>1933</v>
      </c>
      <c r="B8" s="428">
        <v>0.10135844015396382</v>
      </c>
      <c r="C8" s="428">
        <v>8.3639053780385803E-2</v>
      </c>
      <c r="D8" s="428">
        <v>0</v>
      </c>
      <c r="E8" s="428">
        <v>0.78986032349816715</v>
      </c>
      <c r="F8" s="429">
        <v>1933</v>
      </c>
      <c r="G8" s="433">
        <v>3.5679259694971428</v>
      </c>
      <c r="H8" s="433">
        <v>3.7084040285591775</v>
      </c>
      <c r="I8" s="433"/>
      <c r="J8" s="433">
        <v>3.1185719713656579E-2</v>
      </c>
      <c r="K8" s="431">
        <v>1933</v>
      </c>
      <c r="L8" s="432">
        <v>1.4175119697407189E-4</v>
      </c>
      <c r="M8" s="432">
        <v>1.2603040574565304E-4</v>
      </c>
      <c r="N8" s="432">
        <v>0</v>
      </c>
      <c r="O8" s="432">
        <v>0.99960156412977286</v>
      </c>
    </row>
    <row r="9" spans="1:15" x14ac:dyDescent="0.65">
      <c r="A9" s="426">
        <v>1934</v>
      </c>
      <c r="B9" s="428">
        <v>0.10422663403403389</v>
      </c>
      <c r="C9" s="428">
        <v>8.5806951666749023E-2</v>
      </c>
      <c r="D9" s="428">
        <v>0</v>
      </c>
      <c r="E9" s="428">
        <v>0.78454339612714152</v>
      </c>
      <c r="F9" s="429">
        <v>1934</v>
      </c>
      <c r="G9" s="433">
        <v>3.8067204558860928</v>
      </c>
      <c r="H9" s="433">
        <v>3.956600443757587</v>
      </c>
      <c r="I9" s="433"/>
      <c r="J9" s="433">
        <v>3.327292050912134E-2</v>
      </c>
      <c r="K9" s="431">
        <v>1934</v>
      </c>
      <c r="L9" s="432">
        <v>1.592339419329717E-4</v>
      </c>
      <c r="M9" s="432">
        <v>1.361341589513701E-4</v>
      </c>
      <c r="N9" s="432">
        <v>0</v>
      </c>
      <c r="O9" s="432">
        <v>0.99956179794272848</v>
      </c>
    </row>
    <row r="10" spans="1:15" x14ac:dyDescent="0.65">
      <c r="A10" s="426">
        <v>1935</v>
      </c>
      <c r="B10" s="428">
        <v>0.10717599072719751</v>
      </c>
      <c r="C10" s="428">
        <v>8.8031040782367884E-2</v>
      </c>
      <c r="D10" s="428">
        <v>0</v>
      </c>
      <c r="E10" s="428">
        <v>0.77908597780882227</v>
      </c>
      <c r="F10" s="429">
        <v>1935</v>
      </c>
      <c r="G10" s="433">
        <v>4.0614970022217065</v>
      </c>
      <c r="H10" s="433">
        <v>4.2214081720823273</v>
      </c>
      <c r="I10" s="433"/>
      <c r="J10" s="433">
        <v>3.549981367662669E-2</v>
      </c>
      <c r="K10" s="431">
        <v>1935</v>
      </c>
      <c r="L10" s="432">
        <v>1.78872904107828E-4</v>
      </c>
      <c r="M10" s="432">
        <v>1.4704792168009117E-4</v>
      </c>
      <c r="N10" s="432">
        <v>0</v>
      </c>
      <c r="O10" s="432">
        <v>0.99951793012920642</v>
      </c>
    </row>
    <row r="11" spans="1:15" x14ac:dyDescent="0.65">
      <c r="A11" s="426">
        <v>1936</v>
      </c>
      <c r="B11" s="428">
        <v>0.11020880694089663</v>
      </c>
      <c r="C11" s="428">
        <v>9.0312777586176687E-2</v>
      </c>
      <c r="D11" s="428">
        <v>0</v>
      </c>
      <c r="E11" s="428">
        <v>0.77348428033792627</v>
      </c>
      <c r="F11" s="429">
        <v>1936</v>
      </c>
      <c r="G11" s="433">
        <v>4.3333252573221017</v>
      </c>
      <c r="H11" s="433">
        <v>4.5039389770677767</v>
      </c>
      <c r="I11" s="433"/>
      <c r="J11" s="433">
        <v>3.7875748560445399E-2</v>
      </c>
      <c r="K11" s="431">
        <v>1936</v>
      </c>
      <c r="L11" s="432">
        <v>2.0093401843582128E-4</v>
      </c>
      <c r="M11" s="432">
        <v>1.5883663172413937E-4</v>
      </c>
      <c r="N11" s="432">
        <v>0</v>
      </c>
      <c r="O11" s="432">
        <v>0.99946952397366118</v>
      </c>
    </row>
    <row r="12" spans="1:15" x14ac:dyDescent="0.65">
      <c r="A12" s="426">
        <v>1937</v>
      </c>
      <c r="B12" s="428">
        <v>0.11332744437372951</v>
      </c>
      <c r="C12" s="428">
        <v>9.2653656288065808E-2</v>
      </c>
      <c r="D12" s="428">
        <v>0</v>
      </c>
      <c r="E12" s="428">
        <v>0.76773441237567697</v>
      </c>
      <c r="F12" s="429">
        <v>1937</v>
      </c>
      <c r="G12" s="433">
        <v>4.6233464595625549</v>
      </c>
      <c r="H12" s="433">
        <v>4.8053790304631825</v>
      </c>
      <c r="I12" s="433"/>
      <c r="J12" s="433">
        <v>4.0410700238650343E-2</v>
      </c>
      <c r="K12" s="431">
        <v>1937</v>
      </c>
      <c r="L12" s="432">
        <v>2.2571601867898592E-4</v>
      </c>
      <c r="M12" s="432">
        <v>1.71570432884844E-4</v>
      </c>
      <c r="N12" s="432">
        <v>0</v>
      </c>
      <c r="O12" s="432">
        <v>0.99941609488896677</v>
      </c>
    </row>
    <row r="13" spans="1:15" x14ac:dyDescent="0.65">
      <c r="A13" s="426">
        <v>1938</v>
      </c>
      <c r="B13" s="428">
        <v>0.11653433155454017</v>
      </c>
      <c r="C13" s="428">
        <v>9.5055209827374587E-2</v>
      </c>
      <c r="D13" s="428">
        <v>0</v>
      </c>
      <c r="E13" s="428">
        <v>0.76183237662785019</v>
      </c>
      <c r="F13" s="429">
        <v>1938</v>
      </c>
      <c r="G13" s="433">
        <v>4.9327782282281509</v>
      </c>
      <c r="H13" s="433">
        <v>5.1269938922326972</v>
      </c>
      <c r="I13" s="433"/>
      <c r="J13" s="433">
        <v>4.3115311402279644E-2</v>
      </c>
      <c r="K13" s="431">
        <v>1938</v>
      </c>
      <c r="L13" s="432">
        <v>2.5355448263512996E-4</v>
      </c>
      <c r="M13" s="432">
        <v>1.8532509233396899E-4</v>
      </c>
      <c r="N13" s="432">
        <v>0</v>
      </c>
      <c r="O13" s="432">
        <v>0.99935710503405906</v>
      </c>
    </row>
    <row r="14" spans="1:15" x14ac:dyDescent="0.65">
      <c r="A14" s="426">
        <v>1939</v>
      </c>
      <c r="B14" s="428">
        <v>0.11983196573354954</v>
      </c>
      <c r="C14" s="428">
        <v>9.7519010876746373E-2</v>
      </c>
      <c r="D14" s="428">
        <v>0</v>
      </c>
      <c r="E14" s="428">
        <v>0.75577406694536786</v>
      </c>
      <c r="F14" s="429">
        <v>1939</v>
      </c>
      <c r="G14" s="433">
        <v>5.2629196755425269</v>
      </c>
      <c r="H14" s="433">
        <v>5.4701338238573269</v>
      </c>
      <c r="I14" s="433"/>
      <c r="J14" s="433">
        <v>4.6000937037404488E-2</v>
      </c>
      <c r="K14" s="431">
        <v>1939</v>
      </c>
      <c r="L14" s="432">
        <v>2.8482637626087891E-4</v>
      </c>
      <c r="M14" s="432">
        <v>2.0018245143466146E-4</v>
      </c>
      <c r="N14" s="432">
        <v>0</v>
      </c>
      <c r="O14" s="432">
        <v>0.99929195731346199</v>
      </c>
    </row>
    <row r="15" spans="1:15" x14ac:dyDescent="0.65">
      <c r="A15" s="426">
        <v>1940</v>
      </c>
      <c r="B15" s="428">
        <v>0.12322291482700094</v>
      </c>
      <c r="C15" s="428">
        <v>0.10004667287200329</v>
      </c>
      <c r="D15" s="428">
        <v>0</v>
      </c>
      <c r="E15" s="428">
        <v>0.74955526534530748</v>
      </c>
      <c r="F15" s="429">
        <v>1940</v>
      </c>
      <c r="G15" s="433">
        <v>5.6151568608349676</v>
      </c>
      <c r="H15" s="433">
        <v>5.8362394572460525</v>
      </c>
      <c r="I15" s="433"/>
      <c r="J15" s="433">
        <v>4.907969209767471E-2</v>
      </c>
      <c r="K15" s="431">
        <v>1940</v>
      </c>
      <c r="L15" s="432">
        <v>3.1995515823968223E-4</v>
      </c>
      <c r="M15" s="432">
        <v>2.1623091270434218E-4</v>
      </c>
      <c r="N15" s="432">
        <v>0</v>
      </c>
      <c r="O15" s="432">
        <v>0.99921998868649409</v>
      </c>
    </row>
    <row r="16" spans="1:15" x14ac:dyDescent="0.65">
      <c r="A16" s="426">
        <v>1941</v>
      </c>
      <c r="B16" s="428">
        <v>0.12670981941683424</v>
      </c>
      <c r="C16" s="428">
        <v>0.10263985106871493</v>
      </c>
      <c r="D16" s="428">
        <v>0</v>
      </c>
      <c r="E16" s="428">
        <v>0.74317163895013971</v>
      </c>
      <c r="F16" s="429">
        <v>1941</v>
      </c>
      <c r="G16" s="433">
        <v>5.9909686097445052</v>
      </c>
      <c r="H16" s="433">
        <v>6.2268478430563716</v>
      </c>
      <c r="I16" s="433"/>
      <c r="J16" s="433">
        <v>5.2364502367502341E-2</v>
      </c>
      <c r="K16" s="431">
        <v>1941</v>
      </c>
      <c r="L16" s="432">
        <v>3.5941651411671197E-4</v>
      </c>
      <c r="M16" s="432">
        <v>2.3356596581700724E-4</v>
      </c>
      <c r="N16" s="432">
        <v>0</v>
      </c>
      <c r="O16" s="432">
        <v>0.99914046270538948</v>
      </c>
    </row>
    <row r="17" spans="1:15" x14ac:dyDescent="0.65">
      <c r="A17" s="426">
        <v>1942</v>
      </c>
      <c r="B17" s="428">
        <v>0.13029539480694577</v>
      </c>
      <c r="C17" s="428">
        <v>0.10530024362615302</v>
      </c>
      <c r="D17" s="428">
        <v>0</v>
      </c>
      <c r="E17" s="428">
        <v>0.73661873684294332</v>
      </c>
      <c r="F17" s="429">
        <v>1942</v>
      </c>
      <c r="G17" s="433">
        <v>6.3919327228922587</v>
      </c>
      <c r="H17" s="433">
        <v>6.6435989038174093</v>
      </c>
      <c r="I17" s="433"/>
      <c r="J17" s="433">
        <v>5.586915872942444E-2</v>
      </c>
      <c r="K17" s="431">
        <v>1942</v>
      </c>
      <c r="L17" s="432">
        <v>4.0374479764766958E-4</v>
      </c>
      <c r="M17" s="432">
        <v>2.522907557746987E-4</v>
      </c>
      <c r="N17" s="432">
        <v>0</v>
      </c>
      <c r="O17" s="432">
        <v>0.99905256119201369</v>
      </c>
    </row>
    <row r="18" spans="1:15" x14ac:dyDescent="0.65">
      <c r="A18" s="426">
        <v>1943</v>
      </c>
      <c r="B18" s="428">
        <v>0.13398243313763558</v>
      </c>
      <c r="C18" s="428">
        <v>0.10802959271934187</v>
      </c>
      <c r="D18" s="428">
        <v>0</v>
      </c>
      <c r="E18" s="428">
        <v>0.72989198683628631</v>
      </c>
      <c r="F18" s="429">
        <v>1943</v>
      </c>
      <c r="G18" s="433">
        <v>6.8197326000883951</v>
      </c>
      <c r="H18" s="433">
        <v>7.0882423189482626</v>
      </c>
      <c r="I18" s="433"/>
      <c r="J18" s="433">
        <v>5.9608375063460173E-2</v>
      </c>
      <c r="K18" s="431">
        <v>1943</v>
      </c>
      <c r="L18" s="432">
        <v>4.5354026658503535E-4</v>
      </c>
      <c r="M18" s="432">
        <v>2.7251669662881127E-4</v>
      </c>
      <c r="N18" s="432">
        <v>0</v>
      </c>
      <c r="O18" s="432">
        <v>0.99895537495211872</v>
      </c>
    </row>
    <row r="19" spans="1:15" x14ac:dyDescent="0.65">
      <c r="A19" s="426">
        <v>1944</v>
      </c>
      <c r="B19" s="428">
        <v>0.13777380555988802</v>
      </c>
      <c r="C19" s="428">
        <v>0.11082968567993276</v>
      </c>
      <c r="D19" s="428">
        <v>0</v>
      </c>
      <c r="E19" s="428">
        <v>0.72298669215239753</v>
      </c>
      <c r="F19" s="429">
        <v>1944</v>
      </c>
      <c r="G19" s="433">
        <v>7.2761643078846223</v>
      </c>
      <c r="H19" s="433">
        <v>7.5626448705775031</v>
      </c>
      <c r="I19" s="433"/>
      <c r="J19" s="433">
        <v>6.3597850021586355E-2</v>
      </c>
      <c r="K19" s="431">
        <v>1944</v>
      </c>
      <c r="L19" s="432">
        <v>5.0947721088292325E-4</v>
      </c>
      <c r="M19" s="432">
        <v>2.9436413440292746E-4</v>
      </c>
      <c r="N19" s="432">
        <v>0</v>
      </c>
      <c r="O19" s="432">
        <v>0.99884789341409252</v>
      </c>
    </row>
    <row r="20" spans="1:15" x14ac:dyDescent="0.65">
      <c r="A20" s="426">
        <v>1945</v>
      </c>
      <c r="B20" s="428">
        <v>0.14167246447117929</v>
      </c>
      <c r="C20" s="428">
        <v>0.11370235616664948</v>
      </c>
      <c r="D20" s="428">
        <v>0</v>
      </c>
      <c r="E20" s="428">
        <v>0.71589802801218927</v>
      </c>
      <c r="F20" s="429">
        <v>1945</v>
      </c>
      <c r="G20" s="433">
        <v>7.7631441201445162</v>
      </c>
      <c r="H20" s="433">
        <v>8.0687982810043763</v>
      </c>
      <c r="I20" s="433"/>
      <c r="J20" s="433">
        <v>6.7854332936640782E-2</v>
      </c>
      <c r="K20" s="431">
        <v>1945</v>
      </c>
      <c r="L20" s="432">
        <v>5.7231308338611612E-4</v>
      </c>
      <c r="M20" s="432">
        <v>3.1796306316162734E-4</v>
      </c>
      <c r="N20" s="432">
        <v>0</v>
      </c>
      <c r="O20" s="432">
        <v>0.99872899306570906</v>
      </c>
    </row>
    <row r="21" spans="1:15" x14ac:dyDescent="0.65">
      <c r="A21" s="426">
        <v>1946</v>
      </c>
      <c r="B21" s="428">
        <v>0.14568144581455278</v>
      </c>
      <c r="C21" s="428">
        <v>0.11664948536607142</v>
      </c>
      <c r="D21" s="428">
        <v>0</v>
      </c>
      <c r="E21" s="428">
        <v>0.70862103813061972</v>
      </c>
      <c r="F21" s="429">
        <v>1946</v>
      </c>
      <c r="G21" s="433">
        <v>8.2827165632898492</v>
      </c>
      <c r="H21" s="433">
        <v>8.6088275747063534</v>
      </c>
      <c r="I21" s="433"/>
      <c r="J21" s="433">
        <v>7.2395694142394218E-2</v>
      </c>
      <c r="K21" s="431">
        <v>1946</v>
      </c>
      <c r="L21" s="432">
        <v>6.4289875664368427E-4</v>
      </c>
      <c r="M21" s="432">
        <v>3.4345389848594116E-4</v>
      </c>
      <c r="N21" s="432">
        <v>0</v>
      </c>
      <c r="O21" s="432">
        <v>0.99859742454733591</v>
      </c>
    </row>
    <row r="22" spans="1:15" x14ac:dyDescent="0.65">
      <c r="A22" s="426">
        <v>1947</v>
      </c>
      <c r="B22" s="428">
        <v>0.14980387144275259</v>
      </c>
      <c r="C22" s="428">
        <v>0.11967300322454065</v>
      </c>
      <c r="D22" s="428">
        <v>1E-4</v>
      </c>
      <c r="E22" s="428">
        <v>0.70105063111582244</v>
      </c>
      <c r="F22" s="429">
        <v>1947</v>
      </c>
      <c r="G22" s="433">
        <v>8.8370630000000006</v>
      </c>
      <c r="H22" s="433">
        <v>9.1849999999999987</v>
      </c>
      <c r="I22" s="433">
        <v>7.7241000000000004E-2</v>
      </c>
      <c r="J22" s="433">
        <v>0</v>
      </c>
      <c r="K22" s="431">
        <v>1947</v>
      </c>
      <c r="L22" s="432">
        <v>7.2219004473666017E-4</v>
      </c>
      <c r="M22" s="432">
        <v>3.7098831295768889E-4</v>
      </c>
      <c r="N22" s="432">
        <v>0</v>
      </c>
      <c r="O22" s="432">
        <v>0.99845179824318864</v>
      </c>
    </row>
    <row r="23" spans="1:15" x14ac:dyDescent="0.65">
      <c r="A23" s="426">
        <v>1948</v>
      </c>
      <c r="B23" s="428">
        <v>0.15404295154925621</v>
      </c>
      <c r="C23" s="428">
        <v>0.12277488971199946</v>
      </c>
      <c r="D23" s="428">
        <v>1.0613928942153864E-4</v>
      </c>
      <c r="E23" s="428">
        <v>0.69337543747992747</v>
      </c>
      <c r="F23" s="429">
        <v>1948</v>
      </c>
      <c r="G23" s="433">
        <v>8.4513999999999996</v>
      </c>
      <c r="H23" s="433">
        <v>10.329999999999998</v>
      </c>
      <c r="I23" s="433">
        <v>7.2500000000000009E-2</v>
      </c>
      <c r="J23" s="433">
        <v>0</v>
      </c>
      <c r="K23" s="431">
        <v>1948</v>
      </c>
      <c r="L23" s="432">
        <v>8.1126064613903774E-4</v>
      </c>
      <c r="M23" s="432">
        <v>4.0073013862390594E-4</v>
      </c>
      <c r="N23" s="432">
        <v>0</v>
      </c>
      <c r="O23" s="432">
        <v>0.99829056819333606</v>
      </c>
    </row>
    <row r="24" spans="1:15" x14ac:dyDescent="0.65">
      <c r="A24" s="426">
        <v>1949</v>
      </c>
      <c r="B24" s="428">
        <v>0.15840198716809931</v>
      </c>
      <c r="C24" s="428">
        <v>0.12595717611858648</v>
      </c>
      <c r="D24" s="428">
        <v>1.1265548758909143E-4</v>
      </c>
      <c r="E24" s="428">
        <v>0.68549584679722109</v>
      </c>
      <c r="F24" s="429">
        <v>1949</v>
      </c>
      <c r="G24" s="433">
        <v>9.3819080000000028</v>
      </c>
      <c r="H24" s="433">
        <v>10.468999999999999</v>
      </c>
      <c r="I24" s="433">
        <v>7.7366999999999991E-2</v>
      </c>
      <c r="J24" s="433">
        <v>0</v>
      </c>
      <c r="K24" s="431">
        <v>1949</v>
      </c>
      <c r="L24" s="432">
        <v>9.1131668287384787E-4</v>
      </c>
      <c r="M24" s="432">
        <v>4.3285634181109496E-4</v>
      </c>
      <c r="N24" s="432">
        <v>0</v>
      </c>
      <c r="O24" s="432">
        <v>0.99811201412799766</v>
      </c>
    </row>
    <row r="25" spans="1:15" x14ac:dyDescent="0.65">
      <c r="A25" s="426">
        <v>1950</v>
      </c>
      <c r="B25" s="428">
        <v>0.16288437274443959</v>
      </c>
      <c r="C25" s="428">
        <v>0.12922194638483978</v>
      </c>
      <c r="D25" s="428">
        <v>1.1957173402143128E-4</v>
      </c>
      <c r="E25" s="428">
        <v>0.67740631660809136</v>
      </c>
      <c r="F25" s="429">
        <v>1950</v>
      </c>
      <c r="G25" s="433">
        <v>12.011824999999998</v>
      </c>
      <c r="H25" s="433">
        <v>12.201000000000001</v>
      </c>
      <c r="I25" s="433">
        <v>8.3296999999999996E-2</v>
      </c>
      <c r="J25" s="433">
        <v>0</v>
      </c>
      <c r="K25" s="431">
        <v>1950</v>
      </c>
      <c r="L25" s="432">
        <v>1.023713032841801E-3</v>
      </c>
      <c r="M25" s="432">
        <v>4.6755807608952842E-4</v>
      </c>
      <c r="N25" s="432">
        <v>0</v>
      </c>
      <c r="O25" s="432">
        <v>0.99791422140196506</v>
      </c>
    </row>
    <row r="26" spans="1:15" x14ac:dyDescent="0.65">
      <c r="A26" s="426">
        <v>1951</v>
      </c>
      <c r="B26" s="428">
        <v>0.16749359877786116</v>
      </c>
      <c r="C26" s="428">
        <v>0.13257133846637875</v>
      </c>
      <c r="D26" s="428">
        <v>1.2691258883935932E-4</v>
      </c>
      <c r="E26" s="428">
        <v>0.66910115250558366</v>
      </c>
      <c r="F26" s="429">
        <v>1951</v>
      </c>
      <c r="G26" s="433">
        <v>12.507000000000001</v>
      </c>
      <c r="H26" s="433">
        <v>14.375</v>
      </c>
      <c r="I26" s="433">
        <v>6.6060000000000008E-2</v>
      </c>
      <c r="J26" s="433">
        <v>2.2204460492503131E-16</v>
      </c>
      <c r="K26" s="431">
        <v>1951</v>
      </c>
      <c r="L26" s="432">
        <v>1.1499716764816756E-3</v>
      </c>
      <c r="M26" s="432">
        <v>5.0504181965282653E-4</v>
      </c>
      <c r="N26" s="432">
        <v>0</v>
      </c>
      <c r="O26" s="432">
        <v>0.99769505858041951</v>
      </c>
    </row>
    <row r="27" spans="1:15" x14ac:dyDescent="0.65">
      <c r="A27" s="426">
        <v>1952</v>
      </c>
      <c r="B27" s="428">
        <v>0.17223325454047783</v>
      </c>
      <c r="C27" s="428">
        <v>0.1360075457339579</v>
      </c>
      <c r="D27" s="428">
        <v>1.3470411998057493E-4</v>
      </c>
      <c r="E27" s="428">
        <v>0.6605745039249209</v>
      </c>
      <c r="F27" s="429">
        <v>1952</v>
      </c>
      <c r="G27" s="433">
        <v>11.366000000000001</v>
      </c>
      <c r="H27" s="433">
        <v>13.526</v>
      </c>
      <c r="I27" s="433">
        <v>8.5817000000000004E-2</v>
      </c>
      <c r="J27" s="433">
        <v>0</v>
      </c>
      <c r="K27" s="431">
        <v>1952</v>
      </c>
      <c r="L27" s="432">
        <v>1.2918023061980861E-3</v>
      </c>
      <c r="M27" s="432">
        <v>5.4553060388031383E-4</v>
      </c>
      <c r="N27" s="432">
        <v>0</v>
      </c>
      <c r="O27" s="432">
        <v>0.99745215239764795</v>
      </c>
    </row>
    <row r="28" spans="1:15" x14ac:dyDescent="0.65">
      <c r="A28" s="426">
        <v>1953</v>
      </c>
      <c r="B28" s="428">
        <v>0.17710703087195218</v>
      </c>
      <c r="C28" s="428">
        <v>0.13953281840980974</v>
      </c>
      <c r="D28" s="428">
        <v>1.4297399576891908E-4</v>
      </c>
      <c r="E28" s="428">
        <v>0.65182035981440922</v>
      </c>
      <c r="F28" s="429">
        <v>1953</v>
      </c>
      <c r="G28" s="433">
        <v>13.005000000000001</v>
      </c>
      <c r="H28" s="433">
        <v>14.802</v>
      </c>
      <c r="I28" s="433">
        <v>9.5998E-2</v>
      </c>
      <c r="J28" s="433">
        <v>1.5820678100908481E-15</v>
      </c>
      <c r="K28" s="431">
        <v>1953</v>
      </c>
      <c r="L28" s="432">
        <v>1.4511254776328265E-3</v>
      </c>
      <c r="M28" s="432">
        <v>5.892653403922019E-4</v>
      </c>
      <c r="N28" s="432">
        <v>0</v>
      </c>
      <c r="O28" s="432">
        <v>0.99718285977681009</v>
      </c>
    </row>
    <row r="29" spans="1:15" x14ac:dyDescent="0.65">
      <c r="A29" s="426">
        <v>1954</v>
      </c>
      <c r="B29" s="428">
        <v>0.18211872305360663</v>
      </c>
      <c r="C29" s="428">
        <v>0.14314946504121709</v>
      </c>
      <c r="D29" s="428">
        <v>1.5175158316671142E-4</v>
      </c>
      <c r="E29" s="428">
        <v>0.64283254418427904</v>
      </c>
      <c r="F29" s="429">
        <v>1954</v>
      </c>
      <c r="G29" s="433">
        <v>12.864000000000003</v>
      </c>
      <c r="H29" s="433">
        <v>13.929</v>
      </c>
      <c r="I29" s="433">
        <v>5.4266000000000002E-2</v>
      </c>
      <c r="J29" s="433">
        <v>1.9220736113823023E-15</v>
      </c>
      <c r="K29" s="431">
        <v>1954</v>
      </c>
      <c r="L29" s="432">
        <v>1.6300986162755765E-3</v>
      </c>
      <c r="M29" s="432">
        <v>6.3650625449368655E-4</v>
      </c>
      <c r="N29" s="432">
        <v>0</v>
      </c>
      <c r="O29" s="432">
        <v>0.99688423656152625</v>
      </c>
    </row>
    <row r="30" spans="1:15" x14ac:dyDescent="0.65">
      <c r="A30" s="426">
        <v>1955</v>
      </c>
      <c r="B30" s="428">
        <v>0.1872722337638649</v>
      </c>
      <c r="C30" s="428">
        <v>0.14685985401227999</v>
      </c>
      <c r="D30" s="428">
        <v>1.6106805205908274E-4</v>
      </c>
      <c r="E30" s="428">
        <v>0.63360471152991304</v>
      </c>
      <c r="F30" s="429">
        <v>1955</v>
      </c>
      <c r="G30" s="433">
        <v>14.63</v>
      </c>
      <c r="H30" s="433">
        <v>15.678000000000001</v>
      </c>
      <c r="I30" s="433">
        <v>7.9594999999999999E-2</v>
      </c>
      <c r="J30" s="433">
        <v>0</v>
      </c>
      <c r="K30" s="431">
        <v>1955</v>
      </c>
      <c r="L30" s="432">
        <v>1.8311452315744521E-3</v>
      </c>
      <c r="M30" s="432">
        <v>6.8753443353707078E-4</v>
      </c>
      <c r="N30" s="432">
        <v>0</v>
      </c>
      <c r="O30" s="432">
        <v>0.99655300256816592</v>
      </c>
    </row>
    <row r="31" spans="1:15" x14ac:dyDescent="0.65">
      <c r="A31" s="426">
        <v>1956</v>
      </c>
      <c r="B31" s="428">
        <v>0.19257157611732517</v>
      </c>
      <c r="C31" s="428">
        <v>0.15066641509486717</v>
      </c>
      <c r="D31" s="428">
        <v>1.7095648594062432E-4</v>
      </c>
      <c r="E31" s="428">
        <v>0.62413034212579455</v>
      </c>
      <c r="F31" s="429">
        <v>1956</v>
      </c>
      <c r="G31" s="433">
        <v>15.303000000000001</v>
      </c>
      <c r="H31" s="433">
        <v>17.304999999999996</v>
      </c>
      <c r="I31" s="433">
        <v>7.6684000000000002E-2</v>
      </c>
      <c r="J31" s="433">
        <v>0</v>
      </c>
      <c r="K31" s="431">
        <v>1956</v>
      </c>
      <c r="L31" s="432">
        <v>2.0569877341402492E-3</v>
      </c>
      <c r="M31" s="432">
        <v>7.4265349941479556E-4</v>
      </c>
      <c r="N31" s="432">
        <v>0</v>
      </c>
      <c r="O31" s="432">
        <v>0.99618550252075877</v>
      </c>
    </row>
    <row r="32" spans="1:15" x14ac:dyDescent="0.65">
      <c r="A32" s="426">
        <v>1957</v>
      </c>
      <c r="B32" s="428">
        <v>0.19802087678983121</v>
      </c>
      <c r="C32" s="428">
        <v>0.15457164103976762</v>
      </c>
      <c r="D32" s="428">
        <v>1.8145199939741124E-4</v>
      </c>
      <c r="E32" s="428">
        <v>0.61440273718640515</v>
      </c>
      <c r="F32" s="429">
        <v>1957</v>
      </c>
      <c r="G32" s="433">
        <v>14.32</v>
      </c>
      <c r="H32" s="433">
        <v>17.999000000000002</v>
      </c>
      <c r="I32" s="433">
        <v>6.8642999999999996E-2</v>
      </c>
      <c r="J32" s="433">
        <v>0</v>
      </c>
      <c r="K32" s="431">
        <v>1957</v>
      </c>
      <c r="L32" s="432">
        <v>2.310684300428413E-3</v>
      </c>
      <c r="M32" s="432">
        <v>8.0219141513485201E-4</v>
      </c>
      <c r="N32" s="432">
        <v>0</v>
      </c>
      <c r="O32" s="432">
        <v>0.99577766237782628</v>
      </c>
    </row>
    <row r="33" spans="1:15" x14ac:dyDescent="0.65">
      <c r="A33" s="426">
        <v>1958</v>
      </c>
      <c r="B33" s="428">
        <v>0.20362437923197582</v>
      </c>
      <c r="C33" s="428">
        <v>0.15857808920908431</v>
      </c>
      <c r="D33" s="428">
        <v>1.9259186280158686E-4</v>
      </c>
      <c r="E33" s="428">
        <v>0.6044150138901726</v>
      </c>
      <c r="F33" s="429">
        <v>1958</v>
      </c>
      <c r="G33" s="433">
        <v>12.968000000000002</v>
      </c>
      <c r="H33" s="433">
        <v>13.561999999999999</v>
      </c>
      <c r="I33" s="433">
        <v>4.5999999999999999E-2</v>
      </c>
      <c r="J33" s="433">
        <v>0</v>
      </c>
      <c r="K33" s="431">
        <v>1958</v>
      </c>
      <c r="L33" s="432">
        <v>2.5956702840904261E-3</v>
      </c>
      <c r="M33" s="432">
        <v>8.6650243622784747E-4</v>
      </c>
      <c r="N33" s="432">
        <v>0</v>
      </c>
      <c r="O33" s="432">
        <v>0.99532494050142928</v>
      </c>
    </row>
    <row r="34" spans="1:15" x14ac:dyDescent="0.65">
      <c r="A34" s="426">
        <v>1959</v>
      </c>
      <c r="B34" s="428">
        <v>0.20938644697353803</v>
      </c>
      <c r="C34" s="428">
        <v>0.16268838325093909</v>
      </c>
      <c r="D34" s="428">
        <v>2.0441563466130889E-4</v>
      </c>
      <c r="E34" s="428">
        <v>0.59416010026245913</v>
      </c>
      <c r="F34" s="429">
        <v>1959</v>
      </c>
      <c r="G34" s="433">
        <v>12.636999999999999</v>
      </c>
      <c r="H34" s="433">
        <v>13.587999999999997</v>
      </c>
      <c r="I34" s="433">
        <v>4.8999999999999995E-2</v>
      </c>
      <c r="J34" s="433">
        <v>0</v>
      </c>
      <c r="K34" s="431">
        <v>1959</v>
      </c>
      <c r="L34" s="432">
        <v>2.9158047347536422E-3</v>
      </c>
      <c r="M34" s="432">
        <v>9.3596921859675781E-4</v>
      </c>
      <c r="N34" s="432">
        <v>0</v>
      </c>
      <c r="O34" s="432">
        <v>0.9948222730525953</v>
      </c>
    </row>
    <row r="35" spans="1:15" x14ac:dyDescent="0.65">
      <c r="A35" s="426">
        <v>1960</v>
      </c>
      <c r="B35" s="428">
        <v>0.21531156702142806</v>
      </c>
      <c r="C35" s="428">
        <v>0.16690521481758541</v>
      </c>
      <c r="D35" s="428">
        <v>2.1696530209604168E-4</v>
      </c>
      <c r="E35" s="428">
        <v>0.58363072991344656</v>
      </c>
      <c r="F35" s="429">
        <v>1960</v>
      </c>
      <c r="G35" s="433">
        <v>12.714</v>
      </c>
      <c r="H35" s="433">
        <v>13.781000000000001</v>
      </c>
      <c r="I35" s="433">
        <v>8.5000000000000006E-2</v>
      </c>
      <c r="J35" s="433">
        <v>0</v>
      </c>
      <c r="K35" s="431">
        <v>1960</v>
      </c>
      <c r="L35" s="432">
        <v>3.275422654149234E-3</v>
      </c>
      <c r="M35" s="432">
        <v>1.01100509535125E-3</v>
      </c>
      <c r="N35" s="432">
        <v>0</v>
      </c>
      <c r="O35" s="432">
        <v>0.99426401292314415</v>
      </c>
    </row>
    <row r="36" spans="1:15" x14ac:dyDescent="0.65">
      <c r="A36" s="426">
        <v>1961</v>
      </c>
      <c r="B36" s="428">
        <v>0.22140435335378564</v>
      </c>
      <c r="C36" s="428">
        <v>0.17123134532805392</v>
      </c>
      <c r="D36" s="428">
        <v>2.302854299360333E-4</v>
      </c>
      <c r="E36" s="428">
        <v>0.57281943662664869</v>
      </c>
      <c r="F36" s="429">
        <v>1961</v>
      </c>
      <c r="G36" s="433">
        <v>11.168999999999999</v>
      </c>
      <c r="H36" s="433">
        <v>12.212</v>
      </c>
      <c r="I36" s="433">
        <v>5.5999999999999994E-2</v>
      </c>
      <c r="J36" s="433">
        <v>0</v>
      </c>
      <c r="K36" s="431">
        <v>1961</v>
      </c>
      <c r="L36" s="432">
        <v>3.6793936971984713E-3</v>
      </c>
      <c r="M36" s="432">
        <v>1.0920565361739246E-3</v>
      </c>
      <c r="N36" s="432">
        <v>0</v>
      </c>
      <c r="O36" s="432">
        <v>0.99364386143080796</v>
      </c>
    </row>
    <row r="37" spans="1:15" x14ac:dyDescent="0.65">
      <c r="A37" s="426">
        <v>1962</v>
      </c>
      <c r="B37" s="428">
        <v>0.22766955051295251</v>
      </c>
      <c r="C37" s="428">
        <v>0.1756696077764853</v>
      </c>
      <c r="D37" s="428">
        <v>2.4442331897544096E-4</v>
      </c>
      <c r="E37" s="428">
        <v>0.56171854879364536</v>
      </c>
      <c r="F37" s="429">
        <v>1962</v>
      </c>
      <c r="G37" s="433">
        <v>10.512</v>
      </c>
      <c r="H37" s="433">
        <v>10.955</v>
      </c>
      <c r="I37" s="433">
        <v>6.4000000000000001E-2</v>
      </c>
      <c r="J37" s="433">
        <v>0</v>
      </c>
      <c r="K37" s="431">
        <v>1962</v>
      </c>
      <c r="L37" s="432">
        <v>4.1331881129399502E-3</v>
      </c>
      <c r="M37" s="432">
        <v>1.1796058038519121E-3</v>
      </c>
      <c r="N37" s="432">
        <v>0</v>
      </c>
      <c r="O37" s="432">
        <v>0.99295479191133407</v>
      </c>
    </row>
    <row r="38" spans="1:15" x14ac:dyDescent="0.65">
      <c r="A38" s="426">
        <v>1963</v>
      </c>
      <c r="B38" s="428">
        <v>0.23411203730011731</v>
      </c>
      <c r="C38" s="428">
        <v>0.18022290858733458</v>
      </c>
      <c r="D38" s="428">
        <v>2.5942917394107382E-4</v>
      </c>
      <c r="E38" s="428">
        <v>0.55032018369049363</v>
      </c>
      <c r="F38" s="429">
        <v>1963</v>
      </c>
      <c r="G38" s="433">
        <v>9.6059999999999999</v>
      </c>
      <c r="H38" s="433">
        <v>11.359</v>
      </c>
      <c r="I38" s="433">
        <v>7.9000000000000001E-2</v>
      </c>
      <c r="J38" s="433">
        <v>0</v>
      </c>
      <c r="K38" s="431">
        <v>1963</v>
      </c>
      <c r="L38" s="432">
        <v>4.6429508182164545E-3</v>
      </c>
      <c r="M38" s="432">
        <v>1.2741738237804069E-3</v>
      </c>
      <c r="N38" s="432">
        <v>0</v>
      </c>
      <c r="O38" s="432">
        <v>0.99218896423676195</v>
      </c>
    </row>
    <row r="39" spans="1:15" x14ac:dyDescent="0.65">
      <c r="A39" s="426">
        <v>1964</v>
      </c>
      <c r="B39" s="428">
        <v>0.2407368305745102</v>
      </c>
      <c r="C39" s="428">
        <v>0.18489422951866175</v>
      </c>
      <c r="D39" s="428">
        <v>2.7535628177322323E-4</v>
      </c>
      <c r="E39" s="428">
        <v>0.5386162415911262</v>
      </c>
      <c r="F39" s="429">
        <v>1964</v>
      </c>
      <c r="G39" s="433">
        <v>7.605999999999999</v>
      </c>
      <c r="H39" s="433">
        <v>13.649000000000001</v>
      </c>
      <c r="I39" s="433">
        <v>6.0999999999999999E-2</v>
      </c>
      <c r="J39" s="433">
        <v>0</v>
      </c>
      <c r="K39" s="431">
        <v>1964</v>
      </c>
      <c r="L39" s="432">
        <v>5.2155846071673916E-3</v>
      </c>
      <c r="M39" s="432">
        <v>1.3763232835119217E-3</v>
      </c>
      <c r="N39" s="432">
        <v>0</v>
      </c>
      <c r="O39" s="432">
        <v>0.99133762917188051</v>
      </c>
    </row>
    <row r="40" spans="1:15" x14ac:dyDescent="0.65">
      <c r="A40" s="426">
        <v>1965</v>
      </c>
      <c r="B40" s="428">
        <v>0.2475490891601044</v>
      </c>
      <c r="C40" s="428">
        <v>0.18968662961475494</v>
      </c>
      <c r="D40" s="428">
        <v>2.9226120085166883E-4</v>
      </c>
      <c r="E40" s="428">
        <v>0.52659839971290023</v>
      </c>
      <c r="F40" s="429">
        <v>1965</v>
      </c>
      <c r="G40" s="433">
        <v>9.3440000000000012</v>
      </c>
      <c r="H40" s="433">
        <v>14.243</v>
      </c>
      <c r="I40" s="433">
        <v>6.9000000000000006E-2</v>
      </c>
      <c r="J40" s="433">
        <v>0</v>
      </c>
      <c r="K40" s="431">
        <v>1965</v>
      </c>
      <c r="L40" s="432">
        <v>5.8588436232824351E-3</v>
      </c>
      <c r="M40" s="432">
        <v>1.4866619807938372E-3</v>
      </c>
      <c r="N40" s="432">
        <v>0</v>
      </c>
      <c r="O40" s="432">
        <v>0.99039102134946733</v>
      </c>
    </row>
    <row r="41" spans="1:15" x14ac:dyDescent="0.65">
      <c r="A41" s="426">
        <v>1966</v>
      </c>
      <c r="B41" s="428">
        <v>0.25455411786286863</v>
      </c>
      <c r="C41" s="428">
        <v>0.19460324720936512</v>
      </c>
      <c r="D41" s="428">
        <v>3.1020396183881709E-4</v>
      </c>
      <c r="E41" s="428">
        <v>0.51425810598930022</v>
      </c>
      <c r="F41" s="429">
        <v>1966</v>
      </c>
      <c r="G41" s="433">
        <v>11.193000000000001</v>
      </c>
      <c r="H41" s="433">
        <v>12.869</v>
      </c>
      <c r="I41" s="433">
        <v>8.2000000000000003E-2</v>
      </c>
      <c r="J41" s="433">
        <v>0</v>
      </c>
      <c r="K41" s="431">
        <v>1966</v>
      </c>
      <c r="L41" s="432">
        <v>6.5814383597392889E-3</v>
      </c>
      <c r="M41" s="432">
        <v>1.6058464400153492E-3</v>
      </c>
      <c r="N41" s="432">
        <v>0</v>
      </c>
      <c r="O41" s="432">
        <v>0.9893382394975464</v>
      </c>
    </row>
    <row r="42" spans="1:15" x14ac:dyDescent="0.65">
      <c r="A42" s="426">
        <v>1967</v>
      </c>
      <c r="B42" s="428">
        <v>0.2617573716016976</v>
      </c>
      <c r="C42" s="428">
        <v>0.19964730198086394</v>
      </c>
      <c r="D42" s="428">
        <v>3.2924828085318129E-4</v>
      </c>
      <c r="E42" s="428">
        <v>0.50158657266464313</v>
      </c>
      <c r="F42" s="429">
        <v>1967</v>
      </c>
      <c r="G42" s="433">
        <v>7.859</v>
      </c>
      <c r="H42" s="433">
        <v>16.343</v>
      </c>
      <c r="I42" s="433">
        <v>7.1000000000000008E-2</v>
      </c>
      <c r="J42" s="433">
        <v>0</v>
      </c>
      <c r="K42" s="431">
        <v>1967</v>
      </c>
      <c r="L42" s="432">
        <v>7.3931536098552231E-3</v>
      </c>
      <c r="M42" s="432">
        <v>1.7345858185819696E-3</v>
      </c>
      <c r="N42" s="432">
        <v>0</v>
      </c>
      <c r="O42" s="432">
        <v>0.98816711238663824</v>
      </c>
    </row>
    <row r="43" spans="1:15" x14ac:dyDescent="0.65">
      <c r="A43" s="426">
        <v>1968</v>
      </c>
      <c r="B43" s="428">
        <v>0.26916445965623742</v>
      </c>
      <c r="C43" s="428">
        <v>0.20482209706067073</v>
      </c>
      <c r="D43" s="428">
        <v>3.4946178573019843E-4</v>
      </c>
      <c r="E43" s="428">
        <v>0.48857476970546443</v>
      </c>
      <c r="F43" s="429">
        <v>1968</v>
      </c>
      <c r="G43" s="433">
        <v>7.6320000000000006</v>
      </c>
      <c r="H43" s="433">
        <v>15.242000000000001</v>
      </c>
      <c r="I43" s="433">
        <v>6.0999999999999999E-2</v>
      </c>
      <c r="J43" s="433">
        <v>0</v>
      </c>
      <c r="K43" s="431">
        <v>1968</v>
      </c>
      <c r="L43" s="432">
        <v>8.3049809648419338E-3</v>
      </c>
      <c r="M43" s="432">
        <v>1.8736461264608354E-3</v>
      </c>
      <c r="N43" s="432">
        <v>0</v>
      </c>
      <c r="O43" s="432">
        <v>0.98686404877962253</v>
      </c>
    </row>
    <row r="44" spans="1:15" x14ac:dyDescent="0.65">
      <c r="A44" s="426">
        <v>1969</v>
      </c>
      <c r="B44" s="428">
        <v>0.27678115003491427</v>
      </c>
      <c r="C44" s="428">
        <v>0.21013102119632901</v>
      </c>
      <c r="D44" s="428">
        <v>3.7091625617385247E-4</v>
      </c>
      <c r="E44" s="428">
        <v>0.47521341802309269</v>
      </c>
      <c r="F44" s="429">
        <v>1969</v>
      </c>
      <c r="G44" s="433">
        <v>9.5109999999999992</v>
      </c>
      <c r="H44" s="433">
        <v>15.642000000000001</v>
      </c>
      <c r="I44" s="433">
        <v>6.7000000000000004E-2</v>
      </c>
      <c r="J44" s="433">
        <v>0</v>
      </c>
      <c r="K44" s="431">
        <v>1969</v>
      </c>
      <c r="L44" s="432">
        <v>9.329267653041165E-3</v>
      </c>
      <c r="M44" s="432">
        <v>2.0238547840034696E-3</v>
      </c>
      <c r="N44" s="432">
        <v>0</v>
      </c>
      <c r="O44" s="432">
        <v>0.98541386945894582</v>
      </c>
    </row>
    <row r="45" spans="1:15" x14ac:dyDescent="0.65">
      <c r="A45" s="426">
        <v>1970</v>
      </c>
      <c r="B45" s="428">
        <v>0.28461337396656722</v>
      </c>
      <c r="C45" s="428">
        <v>0.21557755097064954</v>
      </c>
      <c r="D45" s="428">
        <v>3.936878786519009E-4</v>
      </c>
      <c r="E45" s="428">
        <v>0.46149298250174053</v>
      </c>
      <c r="F45" s="429">
        <v>1970</v>
      </c>
      <c r="G45" s="433">
        <v>7.5709999999999997</v>
      </c>
      <c r="H45" s="433">
        <v>14.307</v>
      </c>
      <c r="I45" s="433">
        <v>0.128</v>
      </c>
      <c r="J45" s="433">
        <v>0</v>
      </c>
      <c r="K45" s="431">
        <v>1970</v>
      </c>
      <c r="L45" s="432">
        <v>1.0479883736101583E-2</v>
      </c>
      <c r="M45" s="432">
        <v>2.1861055451654135E-3</v>
      </c>
      <c r="N45" s="432">
        <v>0</v>
      </c>
      <c r="O45" s="432">
        <v>0.9837996191727304</v>
      </c>
    </row>
    <row r="46" spans="1:15" x14ac:dyDescent="0.65">
      <c r="A46" s="426">
        <v>1971</v>
      </c>
      <c r="B46" s="428">
        <v>0.29266723051918381</v>
      </c>
      <c r="C46" s="428">
        <v>0.22116525307837268</v>
      </c>
      <c r="D46" s="428">
        <v>4.1785751693985691E-4</v>
      </c>
      <c r="E46" s="428">
        <v>0.44740366482625604</v>
      </c>
      <c r="F46" s="429">
        <v>1971</v>
      </c>
      <c r="G46" s="433">
        <v>8.8889999999999993</v>
      </c>
      <c r="H46" s="433">
        <v>12.456</v>
      </c>
      <c r="I46" s="433">
        <v>8.199999999999999E-2</v>
      </c>
      <c r="J46" s="433">
        <v>0</v>
      </c>
      <c r="K46" s="431">
        <v>1971</v>
      </c>
      <c r="L46" s="432">
        <v>1.1772409926132264E-2</v>
      </c>
      <c r="M46" s="432">
        <v>2.3613638154163026E-3</v>
      </c>
      <c r="N46" s="432">
        <v>0</v>
      </c>
      <c r="O46" s="432">
        <v>0.98200235607978947</v>
      </c>
    </row>
    <row r="47" spans="1:15" x14ac:dyDescent="0.65">
      <c r="A47" s="426">
        <v>1972</v>
      </c>
      <c r="B47" s="428">
        <v>0.30094899134933356</v>
      </c>
      <c r="C47" s="428">
        <v>0.22689778666184121</v>
      </c>
      <c r="D47" s="428">
        <v>4.4351099927444952E-4</v>
      </c>
      <c r="E47" s="428">
        <v>0.43293539610348486</v>
      </c>
      <c r="F47" s="429">
        <v>1972</v>
      </c>
      <c r="G47" s="433">
        <v>9.2799999999999994</v>
      </c>
      <c r="H47" s="433">
        <v>13.495999999999999</v>
      </c>
      <c r="I47" s="433">
        <v>6.7000000000000004E-2</v>
      </c>
      <c r="J47" s="433">
        <v>0</v>
      </c>
      <c r="K47" s="431">
        <v>1972</v>
      </c>
      <c r="L47" s="432">
        <v>1.3224348567100756E-2</v>
      </c>
      <c r="M47" s="432">
        <v>2.5506723959823827E-3</v>
      </c>
      <c r="N47" s="432">
        <v>0</v>
      </c>
      <c r="O47" s="432">
        <v>0.98000091598016859</v>
      </c>
    </row>
    <row r="48" spans="1:15" x14ac:dyDescent="0.65">
      <c r="A48" s="426">
        <v>1973</v>
      </c>
      <c r="B48" s="428">
        <v>0.30946510558599943</v>
      </c>
      <c r="C48" s="428">
        <v>0.23277890570721296</v>
      </c>
      <c r="D48" s="428">
        <v>4.7073942313626606E-4</v>
      </c>
      <c r="E48" s="428">
        <v>0.41807782927099346</v>
      </c>
      <c r="F48" s="429">
        <v>1973</v>
      </c>
      <c r="G48" s="433">
        <v>10.312000000000001</v>
      </c>
      <c r="H48" s="433">
        <v>15.425000000000001</v>
      </c>
      <c r="I48" s="433">
        <v>7.3999999999999996E-2</v>
      </c>
      <c r="J48" s="433">
        <v>0</v>
      </c>
      <c r="K48" s="431">
        <v>1973</v>
      </c>
      <c r="L48" s="432">
        <v>1.4855360637415081E-2</v>
      </c>
      <c r="M48" s="432">
        <v>2.755157688600191E-3</v>
      </c>
      <c r="N48" s="432">
        <v>0</v>
      </c>
      <c r="O48" s="432">
        <v>0.97777164828871166</v>
      </c>
    </row>
    <row r="49" spans="1:15" x14ac:dyDescent="0.65">
      <c r="A49" s="426">
        <v>1974</v>
      </c>
      <c r="B49" s="428">
        <v>0.31822220485260927</v>
      </c>
      <c r="C49" s="428">
        <v>0.23881246150278265</v>
      </c>
      <c r="D49" s="428">
        <v>4.9963947874388283E-4</v>
      </c>
      <c r="E49" s="428">
        <v>0.40282033128670258</v>
      </c>
      <c r="F49" s="429">
        <v>1974</v>
      </c>
      <c r="G49" s="433">
        <v>10.226000000000001</v>
      </c>
      <c r="H49" s="433">
        <v>16.245999999999999</v>
      </c>
      <c r="I49" s="433">
        <v>5.1000000000000004E-2</v>
      </c>
      <c r="J49" s="433">
        <v>0</v>
      </c>
      <c r="K49" s="431">
        <v>1974</v>
      </c>
      <c r="L49" s="432">
        <v>1.6687531982986937E-2</v>
      </c>
      <c r="M49" s="432">
        <v>2.9760363977001996E-3</v>
      </c>
      <c r="N49" s="432">
        <v>0</v>
      </c>
      <c r="O49" s="432">
        <v>0.97528812033994561</v>
      </c>
    </row>
    <row r="50" spans="1:15" x14ac:dyDescent="0.65">
      <c r="A50" s="426">
        <v>1975</v>
      </c>
      <c r="B50" s="428">
        <v>0.3272271084311788</v>
      </c>
      <c r="C50" s="428">
        <v>0.24500240516102251</v>
      </c>
      <c r="D50" s="428">
        <v>5.3031379240823682E-4</v>
      </c>
      <c r="E50" s="428">
        <v>0.38715197509275401</v>
      </c>
      <c r="F50" s="429">
        <v>1975</v>
      </c>
      <c r="G50" s="433">
        <v>7.0709999999999997</v>
      </c>
      <c r="H50" s="433">
        <v>16.030999999999999</v>
      </c>
      <c r="I50" s="433">
        <v>5.3999999999999999E-2</v>
      </c>
      <c r="J50" s="433">
        <v>0</v>
      </c>
      <c r="K50" s="431">
        <v>1975</v>
      </c>
      <c r="L50" s="432">
        <v>1.8745672385888843E-2</v>
      </c>
      <c r="M50" s="432">
        <v>3.2146227698989669E-3</v>
      </c>
      <c r="N50" s="432">
        <v>0</v>
      </c>
      <c r="O50" s="432">
        <v>0.97252078619836735</v>
      </c>
    </row>
    <row r="51" spans="1:15" x14ac:dyDescent="0.65">
      <c r="A51" s="426">
        <v>1976</v>
      </c>
      <c r="B51" s="428">
        <v>0.3364868285725866</v>
      </c>
      <c r="C51" s="428">
        <v>0.25135279020599349</v>
      </c>
      <c r="D51" s="428">
        <v>5.6287129096651602E-4</v>
      </c>
      <c r="E51" s="428">
        <v>0.37106153134672271</v>
      </c>
      <c r="F51" s="429">
        <v>1976</v>
      </c>
      <c r="G51" s="433">
        <v>6.4979999999999993</v>
      </c>
      <c r="H51" s="433">
        <v>15.672999999999998</v>
      </c>
      <c r="I51" s="433">
        <v>0.12</v>
      </c>
      <c r="J51" s="433">
        <v>0</v>
      </c>
      <c r="K51" s="431">
        <v>1976</v>
      </c>
      <c r="L51" s="432">
        <v>2.1057651518350987E-2</v>
      </c>
      <c r="M51" s="432">
        <v>3.472336413875377E-3</v>
      </c>
      <c r="N51" s="432">
        <v>0</v>
      </c>
      <c r="O51" s="432">
        <v>0.96943661568353345</v>
      </c>
    </row>
    <row r="52" spans="1:15" x14ac:dyDescent="0.65">
      <c r="A52" s="426">
        <v>1977</v>
      </c>
      <c r="B52" s="428">
        <v>0.34600857595711693</v>
      </c>
      <c r="C52" s="428">
        <v>0.25786777522782139</v>
      </c>
      <c r="D52" s="428">
        <v>5.9742758858970127E-4</v>
      </c>
      <c r="E52" s="428">
        <v>0.35453745991304986</v>
      </c>
      <c r="F52" s="429">
        <v>1977</v>
      </c>
      <c r="G52" s="433">
        <v>7.64</v>
      </c>
      <c r="H52" s="433">
        <v>15.000999999999999</v>
      </c>
      <c r="I52" s="433">
        <v>4.7E-2</v>
      </c>
      <c r="J52" s="433">
        <v>0</v>
      </c>
      <c r="K52" s="431">
        <v>1977</v>
      </c>
      <c r="L52" s="432">
        <v>2.3654776331315054E-2</v>
      </c>
      <c r="M52" s="432">
        <v>3.7507107471598787E-3</v>
      </c>
      <c r="N52" s="432">
        <v>0</v>
      </c>
      <c r="O52" s="432">
        <v>0.96599867879797463</v>
      </c>
    </row>
    <row r="53" spans="1:15" x14ac:dyDescent="0.65">
      <c r="A53" s="426">
        <v>1978</v>
      </c>
      <c r="B53" s="428">
        <v>0.35579976530952279</v>
      </c>
      <c r="C53" s="428">
        <v>0.26455162660597603</v>
      </c>
      <c r="D53" s="428">
        <v>6.3410539733734211E-4</v>
      </c>
      <c r="E53" s="428">
        <v>0.33756790110732682</v>
      </c>
      <c r="F53" s="429">
        <v>1978</v>
      </c>
      <c r="G53" s="433">
        <v>7.8570000000000011</v>
      </c>
      <c r="H53" s="433">
        <v>15.119</v>
      </c>
      <c r="I53" s="433">
        <v>4.7327572373657624E-2</v>
      </c>
      <c r="J53" s="433">
        <v>0</v>
      </c>
      <c r="K53" s="431">
        <v>1978</v>
      </c>
      <c r="L53" s="432">
        <v>2.6572214987835494E-2</v>
      </c>
      <c r="M53" s="432">
        <v>4.0514021200958187E-3</v>
      </c>
      <c r="N53" s="432">
        <v>0</v>
      </c>
      <c r="O53" s="432">
        <v>0.96216568016101123</v>
      </c>
    </row>
    <row r="54" spans="1:15" x14ac:dyDescent="0.65">
      <c r="A54" s="426">
        <v>1979</v>
      </c>
      <c r="B54" s="428">
        <v>0.36586802117298112</v>
      </c>
      <c r="C54" s="428">
        <v>0.27140872130313703</v>
      </c>
      <c r="D54" s="428">
        <v>6.7303496291747891E-4</v>
      </c>
      <c r="E54" s="428">
        <v>0.32014066668582175</v>
      </c>
      <c r="F54" s="429">
        <v>1979</v>
      </c>
      <c r="G54" s="433">
        <v>7.83</v>
      </c>
      <c r="H54" s="433">
        <v>15.455000000000002</v>
      </c>
      <c r="I54" s="433">
        <v>4.7657427803910649E-2</v>
      </c>
      <c r="J54" s="433">
        <v>0</v>
      </c>
      <c r="K54" s="431">
        <v>1979</v>
      </c>
      <c r="L54" s="432">
        <v>2.9849473081891346E-2</v>
      </c>
      <c r="M54" s="432">
        <v>4.3761996712611958E-3</v>
      </c>
      <c r="N54" s="432">
        <v>0</v>
      </c>
      <c r="O54" s="432">
        <v>0.95789143739520088</v>
      </c>
    </row>
    <row r="55" spans="1:15" x14ac:dyDescent="0.65">
      <c r="A55" s="426">
        <v>1980</v>
      </c>
      <c r="B55" s="428">
        <v>0.3762211838464366</v>
      </c>
      <c r="C55" s="428">
        <v>0.27844354973147584</v>
      </c>
      <c r="D55" s="428">
        <v>7.1435452719912826E-4</v>
      </c>
      <c r="E55" s="428">
        <v>0.30224323057237057</v>
      </c>
      <c r="F55" s="429">
        <v>1980</v>
      </c>
      <c r="G55" s="433">
        <v>5.7309999999999999</v>
      </c>
      <c r="H55" s="433">
        <v>11.038</v>
      </c>
      <c r="I55" s="433">
        <v>4.7989582202807329E-2</v>
      </c>
      <c r="J55" s="433">
        <v>0</v>
      </c>
      <c r="K55" s="431">
        <v>1980</v>
      </c>
      <c r="L55" s="432">
        <v>3.3530928591178538E-2</v>
      </c>
      <c r="M55" s="432">
        <v>4.7270359729914098E-3</v>
      </c>
      <c r="N55" s="432">
        <v>0</v>
      </c>
      <c r="O55" s="432">
        <v>0.95312429667570253</v>
      </c>
    </row>
    <row r="56" spans="1:15" x14ac:dyDescent="0.65">
      <c r="A56" s="426">
        <v>1981</v>
      </c>
      <c r="B56" s="428">
        <v>0.38686731548995773</v>
      </c>
      <c r="C56" s="428">
        <v>0.28566071869323062</v>
      </c>
      <c r="D56" s="428">
        <v>7.5821081911974669E-4</v>
      </c>
      <c r="E56" s="428">
        <v>0.28386271931448992</v>
      </c>
      <c r="F56" s="429">
        <v>1981</v>
      </c>
      <c r="G56" s="433">
        <v>3.835</v>
      </c>
      <c r="H56" s="433">
        <v>9.3859999999999992</v>
      </c>
      <c r="I56" s="433">
        <v>4.8324051593296932E-2</v>
      </c>
      <c r="J56" s="433">
        <v>0</v>
      </c>
      <c r="K56" s="431">
        <v>1981</v>
      </c>
      <c r="L56" s="432">
        <v>3.7666432807780544E-2</v>
      </c>
      <c r="M56" s="432">
        <v>5.1059985303447495E-3</v>
      </c>
      <c r="N56" s="432">
        <v>5.2193522173524133E-5</v>
      </c>
      <c r="O56" s="432">
        <v>0.94780647782647587</v>
      </c>
    </row>
    <row r="57" spans="1:15" x14ac:dyDescent="0.65">
      <c r="A57" s="426">
        <v>1982</v>
      </c>
      <c r="B57" s="428">
        <v>0.39781470640285976</v>
      </c>
      <c r="C57" s="428">
        <v>0.29306495439750019</v>
      </c>
      <c r="D57" s="428">
        <v>8.0475957573092663E-4</v>
      </c>
      <c r="E57" s="428">
        <v>0.26498590226028795</v>
      </c>
      <c r="F57" s="429">
        <v>1982</v>
      </c>
      <c r="G57" s="433">
        <v>2.9889999999999999</v>
      </c>
      <c r="H57" s="433">
        <v>9.27</v>
      </c>
      <c r="I57" s="433">
        <v>4.8660852110002671E-2</v>
      </c>
      <c r="J57" s="433">
        <v>0</v>
      </c>
      <c r="K57" s="431">
        <v>1982</v>
      </c>
      <c r="L57" s="432">
        <v>4.231198538403437E-2</v>
      </c>
      <c r="M57" s="432">
        <v>5.5153422019304189E-3</v>
      </c>
      <c r="N57" s="432">
        <v>5.8126659580048143E-5</v>
      </c>
      <c r="O57" s="432">
        <v>0.94187334041995185</v>
      </c>
    </row>
    <row r="58" spans="1:15" x14ac:dyDescent="0.65">
      <c r="A58" s="426">
        <v>1983</v>
      </c>
      <c r="B58" s="428">
        <v>0.40907188147948242</v>
      </c>
      <c r="C58" s="428">
        <v>0.30066110555523207</v>
      </c>
      <c r="D58" s="428">
        <v>8.5416609523259455E-4</v>
      </c>
      <c r="E58" s="428">
        <v>0.24559918144745785</v>
      </c>
      <c r="F58" s="429">
        <v>1983</v>
      </c>
      <c r="G58" s="433">
        <v>2.9279999999999999</v>
      </c>
      <c r="H58" s="433">
        <v>8.0150000000000006</v>
      </c>
      <c r="I58" s="433">
        <v>4.9000000000000037E-2</v>
      </c>
      <c r="J58" s="433">
        <v>0</v>
      </c>
      <c r="K58" s="431">
        <v>1983</v>
      </c>
      <c r="L58" s="432">
        <v>4.7530492634516877E-2</v>
      </c>
      <c r="M58" s="432">
        <v>5.9575026165040509E-3</v>
      </c>
      <c r="N58" s="432">
        <v>6.4747438703766316E-5</v>
      </c>
      <c r="O58" s="432">
        <v>0.93525256129623369</v>
      </c>
    </row>
    <row r="59" spans="1:15" x14ac:dyDescent="0.65">
      <c r="A59" s="426">
        <v>1984</v>
      </c>
      <c r="B59" s="428">
        <v>0.42064760684765062</v>
      </c>
      <c r="C59" s="428">
        <v>0.30845414655443182</v>
      </c>
      <c r="D59" s="428">
        <v>9.0660582395957873E-4</v>
      </c>
      <c r="E59" s="428">
        <v>0.22568858119533286</v>
      </c>
      <c r="F59" s="429">
        <v>1984</v>
      </c>
      <c r="G59" s="433">
        <v>3.206</v>
      </c>
      <c r="H59" s="433">
        <v>10.670999999999999</v>
      </c>
      <c r="I59" s="433">
        <v>4.9000000000000002E-2</v>
      </c>
      <c r="J59" s="433">
        <v>0</v>
      </c>
      <c r="K59" s="431">
        <v>1984</v>
      </c>
      <c r="L59" s="432">
        <v>5.339261936246343E-2</v>
      </c>
      <c r="M59" s="432">
        <v>6.4351106651605689E-3</v>
      </c>
      <c r="N59" s="432">
        <v>7.2136787249820199E-5</v>
      </c>
      <c r="O59" s="432">
        <v>0.9278632127501798</v>
      </c>
    </row>
    <row r="60" spans="1:15" x14ac:dyDescent="0.65">
      <c r="A60" s="426">
        <v>1985</v>
      </c>
      <c r="B60" s="428">
        <v>0.4325508966949872</v>
      </c>
      <c r="C60" s="428">
        <v>0.3164491807176727</v>
      </c>
      <c r="D60" s="428">
        <v>9.6226497940498236E-4</v>
      </c>
      <c r="E60" s="428">
        <v>0.20523973739067369</v>
      </c>
      <c r="F60" s="429">
        <v>1985</v>
      </c>
      <c r="G60" s="433">
        <v>3.6109999999999998</v>
      </c>
      <c r="H60" s="433">
        <v>8.1539999999999999</v>
      </c>
      <c r="I60" s="433">
        <v>4.8000000000000001E-2</v>
      </c>
      <c r="J60" s="433">
        <v>0</v>
      </c>
      <c r="K60" s="431">
        <v>1985</v>
      </c>
      <c r="L60" s="432">
        <v>5.9977745745363062E-2</v>
      </c>
      <c r="M60" s="432">
        <v>6.9510081553541417E-3</v>
      </c>
      <c r="N60" s="432">
        <v>8.0385270675741312E-5</v>
      </c>
      <c r="O60" s="432">
        <v>0.9196147293242587</v>
      </c>
    </row>
    <row r="61" spans="1:15" x14ac:dyDescent="0.65">
      <c r="A61" s="426">
        <v>1986</v>
      </c>
      <c r="B61" s="428">
        <v>0.44479102028839329</v>
      </c>
      <c r="C61" s="428">
        <v>0.32465144364403903</v>
      </c>
      <c r="D61" s="428">
        <v>1.0213412114927632E-3</v>
      </c>
      <c r="E61" s="428">
        <v>0.18423788645751971</v>
      </c>
      <c r="F61" s="429">
        <v>1986</v>
      </c>
      <c r="G61" s="433">
        <v>3.2429999999999999</v>
      </c>
      <c r="H61" s="433">
        <v>9.1070000000000011</v>
      </c>
      <c r="I61" s="433">
        <v>6.7600704771376266E-2</v>
      </c>
      <c r="J61" s="433">
        <v>0</v>
      </c>
      <c r="K61" s="431">
        <v>1986</v>
      </c>
      <c r="L61" s="432">
        <v>6.7375042237100752E-2</v>
      </c>
      <c r="M61" s="432">
        <v>7.5082647198879519E-3</v>
      </c>
      <c r="N61" s="432">
        <v>8.9594250325582104E-5</v>
      </c>
      <c r="O61" s="432">
        <v>0.9104057496744179</v>
      </c>
    </row>
    <row r="62" spans="1:15" x14ac:dyDescent="0.65">
      <c r="A62" s="426">
        <v>1987</v>
      </c>
      <c r="B62" s="428">
        <v>0.45737750919216325</v>
      </c>
      <c r="C62" s="428">
        <v>0.33306630663769154</v>
      </c>
      <c r="D62" s="428">
        <v>1.084044304447753E-3</v>
      </c>
      <c r="E62" s="428">
        <v>0.16266785400110595</v>
      </c>
      <c r="F62" s="429">
        <v>1987</v>
      </c>
      <c r="G62" s="433">
        <v>3.2630000000000003</v>
      </c>
      <c r="H62" s="433">
        <v>9.8620000000000001</v>
      </c>
      <c r="I62" s="433">
        <v>6.7353517714232064E-2</v>
      </c>
      <c r="J62" s="433">
        <v>0</v>
      </c>
      <c r="K62" s="431">
        <v>1987</v>
      </c>
      <c r="L62" s="432">
        <v>7.5684677042101994E-2</v>
      </c>
      <c r="M62" s="432">
        <v>8.1101960814836567E-3</v>
      </c>
      <c r="N62" s="432">
        <v>9.9877181674312034E-5</v>
      </c>
      <c r="O62" s="432">
        <v>0.90012281832568797</v>
      </c>
    </row>
    <row r="63" spans="1:15" x14ac:dyDescent="0.65">
      <c r="A63" s="426">
        <v>1988</v>
      </c>
      <c r="B63" s="428">
        <v>0.47032016469035304</v>
      </c>
      <c r="C63" s="428">
        <v>0.34169928022530027</v>
      </c>
      <c r="D63" s="428">
        <v>1.1505969217555059E-3</v>
      </c>
      <c r="E63" s="428">
        <v>0.14051404311548232</v>
      </c>
      <c r="F63" s="429">
        <v>1988</v>
      </c>
      <c r="G63" s="433">
        <v>3.177</v>
      </c>
      <c r="H63" s="433">
        <v>9.5050000000000008</v>
      </c>
      <c r="I63" s="433">
        <v>6.722155662998161E-2</v>
      </c>
      <c r="J63" s="433">
        <v>0</v>
      </c>
      <c r="K63" s="431">
        <v>1988</v>
      </c>
      <c r="L63" s="432">
        <v>8.501917251211763E-2</v>
      </c>
      <c r="M63" s="432">
        <v>8.7603837816062572E-3</v>
      </c>
      <c r="N63" s="432">
        <v>1.1136106971814108E-4</v>
      </c>
      <c r="O63" s="432">
        <v>0.88863893028185892</v>
      </c>
    </row>
    <row r="64" spans="1:15" x14ac:dyDescent="0.65">
      <c r="A64" s="426">
        <v>1989</v>
      </c>
      <c r="B64" s="428">
        <v>0.48362906541918549</v>
      </c>
      <c r="C64" s="428">
        <v>0.35055601776464795</v>
      </c>
      <c r="D64" s="428">
        <v>1.2212353968573909E-3</v>
      </c>
      <c r="E64" s="428">
        <v>0.11776042234410733</v>
      </c>
      <c r="F64" s="429">
        <v>1989</v>
      </c>
      <c r="G64" s="433">
        <v>3.4790000000000001</v>
      </c>
      <c r="H64" s="433">
        <v>9.1749999999999989</v>
      </c>
      <c r="I64" s="433">
        <v>6.6961417056391401E-2</v>
      </c>
      <c r="J64" s="433">
        <v>0</v>
      </c>
      <c r="K64" s="431">
        <v>1989</v>
      </c>
      <c r="L64" s="432">
        <v>9.5504928832876826E-2</v>
      </c>
      <c r="M64" s="432">
        <v>9.4626964909325043E-3</v>
      </c>
      <c r="N64" s="432">
        <v>1.2418810062547238E-4</v>
      </c>
      <c r="O64" s="432">
        <v>0.87581189937452764</v>
      </c>
    </row>
    <row r="65" spans="1:15" x14ac:dyDescent="0.65">
      <c r="A65" s="426">
        <v>1990</v>
      </c>
      <c r="B65" s="428">
        <v>0.49731457521543176</v>
      </c>
      <c r="C65" s="428">
        <v>0.35964231914676748</v>
      </c>
      <c r="D65" s="428">
        <v>1.296210572388742E-3</v>
      </c>
      <c r="E65" s="428">
        <v>9.4390513282302302E-2</v>
      </c>
      <c r="F65" s="429">
        <v>1990</v>
      </c>
      <c r="G65" s="433">
        <v>4.3900000000000006</v>
      </c>
      <c r="H65" s="433">
        <v>9.6219999999999999</v>
      </c>
      <c r="I65" s="433">
        <v>6.6542555955273225E-2</v>
      </c>
      <c r="J65" s="433">
        <v>0</v>
      </c>
      <c r="K65" s="431">
        <v>1990</v>
      </c>
      <c r="L65" s="432">
        <v>0.10728393563314016</v>
      </c>
      <c r="M65" s="432">
        <v>1.0221313028261906E-2</v>
      </c>
      <c r="N65" s="432">
        <v>1.3851747109663227E-4</v>
      </c>
      <c r="O65" s="432">
        <v>0.86148252890336774</v>
      </c>
    </row>
    <row r="66" spans="1:15" x14ac:dyDescent="0.65">
      <c r="A66" s="426">
        <v>1991</v>
      </c>
      <c r="B66" s="428">
        <v>0.51138735118688361</v>
      </c>
      <c r="C66" s="428">
        <v>0.36896413459403743</v>
      </c>
      <c r="D66" s="428">
        <v>1.3757886909402694E-3</v>
      </c>
      <c r="E66" s="428">
        <v>7.0387377810044227E-2</v>
      </c>
      <c r="F66" s="429">
        <v>1991</v>
      </c>
      <c r="G66" s="433">
        <v>3.3249999999999997</v>
      </c>
      <c r="H66" s="433">
        <v>6.4150000000000009</v>
      </c>
      <c r="I66" s="433">
        <v>6.6554929184895611E-2</v>
      </c>
      <c r="J66" s="433">
        <v>0</v>
      </c>
      <c r="K66" s="431">
        <v>1991</v>
      </c>
      <c r="L66" s="432">
        <v>0.12051569469337783</v>
      </c>
      <c r="M66" s="432">
        <v>1.104074722483475E-2</v>
      </c>
      <c r="N66" s="432">
        <v>1.5452743949959859E-4</v>
      </c>
      <c r="O66" s="432">
        <v>0.84547256050040143</v>
      </c>
    </row>
    <row r="67" spans="1:15" x14ac:dyDescent="0.65">
      <c r="A67" s="426">
        <v>1992</v>
      </c>
      <c r="B67" s="428">
        <v>0.52585835201120024</v>
      </c>
      <c r="C67" s="428">
        <v>0.37852756855672326</v>
      </c>
      <c r="D67" s="428">
        <v>1.4602523405058902E-3</v>
      </c>
      <c r="E67" s="428">
        <v>4.5733604943166362E-2</v>
      </c>
      <c r="F67" s="429">
        <v>1992</v>
      </c>
      <c r="G67" s="433">
        <v>3.9149999999999996</v>
      </c>
      <c r="H67" s="433">
        <v>7.3</v>
      </c>
      <c r="I67" s="433">
        <v>6.6061029933226281E-2</v>
      </c>
      <c r="J67" s="433">
        <v>0</v>
      </c>
      <c r="K67" s="431">
        <v>1992</v>
      </c>
      <c r="L67" s="432">
        <v>0.13537937978983838</v>
      </c>
      <c r="M67" s="432">
        <v>1.1925874782001909E-2</v>
      </c>
      <c r="N67" s="432">
        <v>1.7241762578866737E-4</v>
      </c>
      <c r="O67" s="432">
        <v>0.82758237421133263</v>
      </c>
    </row>
    <row r="68" spans="1:15" x14ac:dyDescent="0.65">
      <c r="A68" s="426">
        <v>1993</v>
      </c>
      <c r="B68" s="428">
        <v>0.54073884646959158</v>
      </c>
      <c r="C68" s="428">
        <v>0.38833888371051534</v>
      </c>
      <c r="D68" s="428">
        <v>1.5499014579743386E-3</v>
      </c>
      <c r="E68" s="428">
        <v>2.0411297290591768E-2</v>
      </c>
      <c r="F68" s="429">
        <v>1993</v>
      </c>
      <c r="G68" s="433">
        <v>3.4940000000000002</v>
      </c>
      <c r="H68" s="433">
        <v>5.9930000000000003</v>
      </c>
      <c r="I68" s="433">
        <v>6.5293415316129533E-2</v>
      </c>
      <c r="J68" s="433">
        <v>0</v>
      </c>
      <c r="K68" s="431">
        <v>1993</v>
      </c>
      <c r="L68" s="432">
        <v>0.15207626292086898</v>
      </c>
      <c r="M68" s="432">
        <v>1.2881962282051776E-2</v>
      </c>
      <c r="N68" s="432">
        <v>1.9241159051269462E-4</v>
      </c>
      <c r="O68" s="432">
        <v>0.80758840948730537</v>
      </c>
    </row>
    <row r="69" spans="1:15" x14ac:dyDescent="0.65">
      <c r="A69" s="426">
        <v>1994</v>
      </c>
      <c r="B69" s="428">
        <v>0.55604042222198413</v>
      </c>
      <c r="C69" s="428">
        <v>0.3984045050576821</v>
      </c>
      <c r="D69" s="428">
        <v>1.6450543942280302E-3</v>
      </c>
      <c r="E69" s="428">
        <v>0</v>
      </c>
      <c r="F69" s="429">
        <v>1994</v>
      </c>
      <c r="G69" s="433">
        <v>3.6180000000000003</v>
      </c>
      <c r="H69" s="433">
        <v>5.9079999999999995</v>
      </c>
      <c r="I69" s="433">
        <v>6.5576169555004643E-2</v>
      </c>
      <c r="J69" s="433">
        <v>0</v>
      </c>
      <c r="K69" s="431">
        <v>1994</v>
      </c>
      <c r="L69" s="432">
        <v>0.17083243976948109</v>
      </c>
      <c r="M69" s="432">
        <v>1.3914698524811163E-2</v>
      </c>
      <c r="N69" s="432">
        <v>2.1475972692339308E-4</v>
      </c>
      <c r="O69" s="432">
        <v>0.78524027307660693</v>
      </c>
    </row>
    <row r="70" spans="1:15" x14ac:dyDescent="0.65">
      <c r="A70" s="426">
        <v>1995</v>
      </c>
      <c r="B70" s="428">
        <v>0.57177499483050209</v>
      </c>
      <c r="C70" s="428">
        <v>0.40873102413452372</v>
      </c>
      <c r="D70" s="428">
        <v>1.7460490446314281E-3</v>
      </c>
      <c r="E70" s="428">
        <v>0</v>
      </c>
      <c r="F70" s="429">
        <v>1995</v>
      </c>
      <c r="G70" s="433">
        <v>3.3869999999999996</v>
      </c>
      <c r="H70" s="433">
        <v>6.9779999999999998</v>
      </c>
      <c r="I70" s="433">
        <v>6.5216712364107324E-2</v>
      </c>
      <c r="J70" s="433">
        <v>0</v>
      </c>
      <c r="K70" s="431">
        <v>1995</v>
      </c>
      <c r="L70" s="432">
        <v>0.19190189130817067</v>
      </c>
      <c r="M70" s="432">
        <v>1.5030228376475521E-2</v>
      </c>
      <c r="N70" s="432">
        <v>2.3974250435172885E-4</v>
      </c>
      <c r="O70" s="432">
        <v>0.76025749564827116</v>
      </c>
    </row>
    <row r="71" spans="1:15" x14ac:dyDescent="0.65">
      <c r="A71" s="426">
        <v>1996</v>
      </c>
      <c r="B71" s="428">
        <v>0.58795481703829089</v>
      </c>
      <c r="C71" s="428">
        <v>0.41932520332788165</v>
      </c>
      <c r="D71" s="428">
        <v>1.8532440489233617E-3</v>
      </c>
      <c r="E71" s="428">
        <v>0</v>
      </c>
      <c r="F71" s="429">
        <v>1996</v>
      </c>
      <c r="G71" s="433">
        <v>3.9130000000000003</v>
      </c>
      <c r="H71" s="433">
        <v>6.7320000000000011</v>
      </c>
      <c r="I71" s="433">
        <v>6.4922679347802381E-2</v>
      </c>
      <c r="J71" s="433">
        <v>0</v>
      </c>
      <c r="K71" s="431">
        <v>1996</v>
      </c>
      <c r="L71" s="432">
        <v>0.21556992300376845</v>
      </c>
      <c r="M71" s="432">
        <v>1.6235189332071839E-2</v>
      </c>
      <c r="N71" s="432">
        <v>2.6767410568745399E-4</v>
      </c>
      <c r="O71" s="432">
        <v>0.73232589431254602</v>
      </c>
    </row>
    <row r="72" spans="1:15" x14ac:dyDescent="0.65">
      <c r="A72" s="426">
        <v>1997</v>
      </c>
      <c r="B72" s="428">
        <v>0.6045924883109085</v>
      </c>
      <c r="C72" s="428">
        <v>0.43019398030353084</v>
      </c>
      <c r="D72" s="428">
        <v>1.9670200647742076E-3</v>
      </c>
      <c r="E72" s="428">
        <v>0</v>
      </c>
      <c r="F72" s="429">
        <v>1997</v>
      </c>
      <c r="G72" s="433">
        <v>3.847</v>
      </c>
      <c r="H72" s="433">
        <v>4.7540000000000004</v>
      </c>
      <c r="I72" s="433">
        <v>6.4827286510566545E-2</v>
      </c>
      <c r="J72" s="433">
        <v>0</v>
      </c>
      <c r="K72" s="431">
        <v>1997</v>
      </c>
      <c r="L72" s="432">
        <v>0.24215702819324986</v>
      </c>
      <c r="M72" s="432">
        <v>1.7536751009103908E-2</v>
      </c>
      <c r="N72" s="432">
        <v>2.9890650703571234E-4</v>
      </c>
      <c r="O72" s="432">
        <v>0.70109349296428769</v>
      </c>
    </row>
    <row r="73" spans="1:15" x14ac:dyDescent="0.65">
      <c r="A73" s="426">
        <v>1998</v>
      </c>
      <c r="B73" s="428">
        <v>0.62170096464771474</v>
      </c>
      <c r="C73" s="428">
        <v>0.44134447254935438</v>
      </c>
      <c r="D73" s="428">
        <v>2.0877811195304328E-3</v>
      </c>
      <c r="E73" s="428">
        <v>0</v>
      </c>
      <c r="F73" s="429">
        <v>1998</v>
      </c>
      <c r="G73" s="433">
        <v>3.3000000000000003</v>
      </c>
      <c r="H73" s="433">
        <v>5.6829999999999998</v>
      </c>
      <c r="I73" s="433">
        <v>6.5310037446734914E-2</v>
      </c>
      <c r="J73" s="433">
        <v>0</v>
      </c>
      <c r="K73" s="431">
        <v>1998</v>
      </c>
      <c r="L73" s="432">
        <v>0.27202322794521433</v>
      </c>
      <c r="M73" s="432">
        <v>1.8942657807370381E-2</v>
      </c>
      <c r="N73" s="432">
        <v>3.3383405350571936E-4</v>
      </c>
      <c r="O73" s="432">
        <v>0.66616594649428063</v>
      </c>
    </row>
    <row r="74" spans="1:15" x14ac:dyDescent="0.65">
      <c r="A74" s="426">
        <v>1999</v>
      </c>
      <c r="B74" s="428">
        <v>0.63929356867089826</v>
      </c>
      <c r="C74" s="428">
        <v>0.45278398203627551</v>
      </c>
      <c r="D74" s="428">
        <v>2.2159560449466456E-3</v>
      </c>
      <c r="E74" s="428">
        <v>0</v>
      </c>
      <c r="F74" s="429">
        <v>1999</v>
      </c>
      <c r="G74" s="433">
        <v>3.1999999999999997</v>
      </c>
      <c r="H74" s="433">
        <v>4.3</v>
      </c>
      <c r="I74" s="433">
        <v>6.5728243535112751E-2</v>
      </c>
      <c r="J74" s="433">
        <v>0</v>
      </c>
      <c r="K74" s="431">
        <v>1999</v>
      </c>
      <c r="L74" s="432">
        <v>0.30557294617392688</v>
      </c>
      <c r="M74" s="432">
        <v>2.0461274988785121E-2</v>
      </c>
      <c r="N74" s="432">
        <v>3.7289859168853826E-4</v>
      </c>
      <c r="O74" s="432">
        <v>0.62710140831146177</v>
      </c>
    </row>
    <row r="75" spans="1:15" x14ac:dyDescent="0.65">
      <c r="A75" s="426">
        <v>2000</v>
      </c>
      <c r="B75" s="428">
        <v>0.65738400000000008</v>
      </c>
      <c r="C75" s="428">
        <v>0.46451999999999999</v>
      </c>
      <c r="D75" s="428">
        <v>2.3519999999999999E-3</v>
      </c>
      <c r="E75" s="428">
        <v>0</v>
      </c>
      <c r="F75" s="429">
        <v>2000</v>
      </c>
      <c r="G75" s="433">
        <v>3.1999999999999997</v>
      </c>
      <c r="H75" s="433">
        <v>4.0999999999999996</v>
      </c>
      <c r="I75" s="433">
        <v>6.5234095933448977E-2</v>
      </c>
      <c r="J75" s="433">
        <v>0</v>
      </c>
      <c r="K75" s="431">
        <v>2000</v>
      </c>
      <c r="L75" s="432">
        <v>0.34326048602077236</v>
      </c>
      <c r="M75" s="432">
        <v>2.2101638451378563E-2</v>
      </c>
      <c r="N75" s="432">
        <v>4.1659522679249284E-4</v>
      </c>
      <c r="O75" s="432">
        <v>0.58340477320750717</v>
      </c>
    </row>
    <row r="76" spans="1:15" x14ac:dyDescent="0.65">
      <c r="A76" s="426">
        <v>2001</v>
      </c>
      <c r="B76" s="428">
        <v>0.72752907865168548</v>
      </c>
      <c r="C76" s="428">
        <v>0.51408584269662916</v>
      </c>
      <c r="D76" s="428">
        <v>2.6029662921348315E-3</v>
      </c>
      <c r="E76" s="428">
        <v>0</v>
      </c>
      <c r="F76" s="429">
        <v>2001</v>
      </c>
      <c r="G76" s="433">
        <v>3.6999999999999997</v>
      </c>
      <c r="H76" s="433">
        <v>3.3000000000000003</v>
      </c>
      <c r="I76" s="433">
        <v>6.547086762405023E-2</v>
      </c>
      <c r="J76" s="433">
        <v>0</v>
      </c>
      <c r="K76" s="431">
        <v>2001</v>
      </c>
      <c r="L76" s="432">
        <v>0.38559618165984927</v>
      </c>
      <c r="M76" s="432">
        <v>2.3873508493639516E-2</v>
      </c>
      <c r="N76" s="432">
        <v>4.6547878072518688E-4</v>
      </c>
      <c r="O76" s="432">
        <v>0.53452121927481311</v>
      </c>
    </row>
    <row r="77" spans="1:15" x14ac:dyDescent="0.65">
      <c r="A77" s="426">
        <v>2002</v>
      </c>
      <c r="B77" s="428">
        <v>0.79767415730337088</v>
      </c>
      <c r="C77" s="428">
        <v>0.56365168539325838</v>
      </c>
      <c r="D77" s="428">
        <v>2.853932584269663E-3</v>
      </c>
      <c r="E77" s="428">
        <v>0</v>
      </c>
      <c r="F77" s="429">
        <v>2002</v>
      </c>
      <c r="G77" s="433">
        <v>5.0534000000000008</v>
      </c>
      <c r="H77" s="433">
        <v>3.0297000000000001</v>
      </c>
      <c r="I77" s="433">
        <v>6.5508582178513075E-2</v>
      </c>
      <c r="J77" s="433">
        <v>0.38449141782148888</v>
      </c>
      <c r="K77" s="431">
        <v>2002</v>
      </c>
      <c r="L77" s="432">
        <v>0.4331533088304777</v>
      </c>
      <c r="M77" s="432">
        <v>2.5787427889099712E-2</v>
      </c>
      <c r="N77" s="432">
        <v>5.201710367520459E-4</v>
      </c>
      <c r="O77" s="432">
        <v>0.4798289632479541</v>
      </c>
    </row>
    <row r="78" spans="1:15" x14ac:dyDescent="0.65">
      <c r="A78" s="426">
        <v>2003</v>
      </c>
      <c r="B78" s="428">
        <v>0.75916404037635876</v>
      </c>
      <c r="C78" s="428">
        <v>0.45651148716543344</v>
      </c>
      <c r="D78" s="428">
        <v>2.5326573490454E-3</v>
      </c>
      <c r="E78" s="428">
        <v>0</v>
      </c>
      <c r="F78" s="429">
        <v>2003</v>
      </c>
      <c r="G78" s="433">
        <v>6.4068000000000014</v>
      </c>
      <c r="H78" s="433">
        <v>2.7593999999999999</v>
      </c>
      <c r="I78" s="433">
        <v>6.5162648388218516E-2</v>
      </c>
      <c r="J78" s="433">
        <v>0</v>
      </c>
      <c r="K78" s="431">
        <v>2003</v>
      </c>
      <c r="L78" s="432">
        <v>0.48657584767346146</v>
      </c>
      <c r="M78" s="432">
        <v>2.785478461670967E-2</v>
      </c>
      <c r="N78" s="432">
        <v>5.8136886684812656E-4</v>
      </c>
      <c r="O78" s="432">
        <v>0.4186311331518735</v>
      </c>
    </row>
    <row r="79" spans="1:15" x14ac:dyDescent="0.65">
      <c r="A79" s="426">
        <v>2004</v>
      </c>
      <c r="B79" s="428">
        <v>0.70764227642276412</v>
      </c>
      <c r="C79" s="428">
        <v>0.36045528455284548</v>
      </c>
      <c r="D79" s="428">
        <v>2.2113821138211379E-3</v>
      </c>
      <c r="E79" s="428">
        <v>0</v>
      </c>
      <c r="F79" s="429">
        <v>2004</v>
      </c>
      <c r="G79" s="433">
        <v>7.4773000000000005</v>
      </c>
      <c r="H79" s="433">
        <v>3.0131999999999999</v>
      </c>
      <c r="I79" s="433">
        <v>6.5269382962275413E-2</v>
      </c>
      <c r="J79" s="433">
        <v>0</v>
      </c>
      <c r="K79" s="431">
        <v>2004</v>
      </c>
      <c r="L79" s="432">
        <v>0.54658720298915298</v>
      </c>
      <c r="M79" s="432">
        <v>3.0087879620256823E-2</v>
      </c>
      <c r="N79" s="432">
        <v>6.4985334963341406E-4</v>
      </c>
      <c r="O79" s="432">
        <v>0.35014665036658599</v>
      </c>
    </row>
    <row r="80" spans="1:15" x14ac:dyDescent="0.65">
      <c r="A80" s="426">
        <v>2005</v>
      </c>
      <c r="B80" s="428">
        <v>0.72146032013953365</v>
      </c>
      <c r="C80" s="428">
        <v>0.36405997693194925</v>
      </c>
      <c r="D80" s="428">
        <v>2.219877908121642E-3</v>
      </c>
      <c r="E80" s="428">
        <v>0</v>
      </c>
      <c r="F80" s="429">
        <v>2005</v>
      </c>
      <c r="G80" s="433">
        <v>7.1272000000000002</v>
      </c>
      <c r="H80" s="433">
        <v>3.4047999999999998</v>
      </c>
      <c r="I80" s="433">
        <v>6.5173726115154276E-2</v>
      </c>
      <c r="J80" s="433">
        <v>0</v>
      </c>
      <c r="K80" s="431">
        <v>2005</v>
      </c>
      <c r="L80" s="432">
        <v>0.61399999999999999</v>
      </c>
      <c r="M80" s="432">
        <v>3.2500000000000001E-2</v>
      </c>
      <c r="N80" s="432">
        <v>7.2999999999999996E-4</v>
      </c>
      <c r="O80" s="432">
        <v>0.27</v>
      </c>
    </row>
    <row r="81" spans="1:15" x14ac:dyDescent="0.65">
      <c r="A81" s="426">
        <v>2006</v>
      </c>
      <c r="B81" s="428">
        <v>0.73536332179930808</v>
      </c>
      <c r="C81" s="428">
        <v>0.36768166089965404</v>
      </c>
      <c r="D81" s="428">
        <v>2.2283737024221457E-3</v>
      </c>
      <c r="E81" s="428">
        <v>0</v>
      </c>
      <c r="F81" s="429">
        <v>2006</v>
      </c>
      <c r="G81" s="433">
        <v>6.4706999999999999</v>
      </c>
      <c r="H81" s="433">
        <v>4.0806999999999993</v>
      </c>
      <c r="I81" s="433">
        <v>6.4742283195030004E-2</v>
      </c>
      <c r="J81" s="433">
        <v>0</v>
      </c>
      <c r="K81" s="431">
        <v>2006</v>
      </c>
      <c r="L81" s="432">
        <v>0.5746</v>
      </c>
      <c r="M81" s="432">
        <v>2.8400000000000002E-2</v>
      </c>
      <c r="N81" s="432">
        <v>6.6819999999999998E-4</v>
      </c>
      <c r="O81" s="432">
        <v>0.33179999999999998</v>
      </c>
    </row>
    <row r="82" spans="1:15" x14ac:dyDescent="0.65">
      <c r="A82" s="426">
        <v>2007</v>
      </c>
      <c r="B82" s="428">
        <v>0.75640513982440372</v>
      </c>
      <c r="C82" s="428">
        <v>0.32887179992365384</v>
      </c>
      <c r="D82" s="428">
        <v>2.1924786661576923E-3</v>
      </c>
      <c r="E82" s="428">
        <v>0</v>
      </c>
      <c r="F82" s="429">
        <v>2007</v>
      </c>
      <c r="G82" s="433">
        <v>6.6798000000000011</v>
      </c>
      <c r="H82" s="433">
        <v>4.3028000000000004</v>
      </c>
      <c r="I82" s="433">
        <v>6.4581828917979492E-2</v>
      </c>
      <c r="J82" s="433">
        <v>0</v>
      </c>
      <c r="K82" s="431">
        <v>2007</v>
      </c>
      <c r="L82" s="432">
        <v>0.60835700847488305</v>
      </c>
      <c r="M82" s="432">
        <v>3.0544614912608913E-2</v>
      </c>
      <c r="N82" s="432">
        <v>6.9999999999999999E-4</v>
      </c>
      <c r="O82" s="432">
        <v>0.30000000000000004</v>
      </c>
    </row>
    <row r="83" spans="1:15" x14ac:dyDescent="0.65">
      <c r="A83" s="426">
        <v>2008</v>
      </c>
      <c r="B83" s="428">
        <v>0.77637010676156581</v>
      </c>
      <c r="C83" s="428">
        <v>0.29113879003558718</v>
      </c>
      <c r="D83" s="428">
        <v>2.1565836298932384E-3</v>
      </c>
      <c r="E83" s="428">
        <v>0</v>
      </c>
      <c r="F83" s="429">
        <v>2008</v>
      </c>
      <c r="G83" s="433">
        <v>5.4547000000000008</v>
      </c>
      <c r="H83" s="433">
        <v>3.9509000000000007</v>
      </c>
      <c r="I83" s="433">
        <v>6.4673670685107182E-2</v>
      </c>
      <c r="J83" s="433">
        <v>0</v>
      </c>
      <c r="K83" s="431">
        <v>2008</v>
      </c>
      <c r="L83" s="432">
        <v>0.64409719763402185</v>
      </c>
      <c r="M83" s="432">
        <v>3.2851179583083472E-2</v>
      </c>
      <c r="N83" s="432">
        <v>6.9999999999999999E-4</v>
      </c>
      <c r="O83" s="432">
        <v>0.30000000000000004</v>
      </c>
    </row>
    <row r="84" spans="1:15" x14ac:dyDescent="0.65">
      <c r="A84" s="426">
        <v>2009</v>
      </c>
      <c r="B84" s="428">
        <v>0.74784046339062615</v>
      </c>
      <c r="C84" s="428">
        <v>0.27095668963428488</v>
      </c>
      <c r="D84" s="428">
        <v>2.1676535170742791E-3</v>
      </c>
      <c r="E84" s="428">
        <v>0</v>
      </c>
      <c r="F84" s="429">
        <v>2009</v>
      </c>
      <c r="G84" s="433">
        <v>3.8398000000000003</v>
      </c>
      <c r="H84" s="433">
        <v>2.3303999999999996</v>
      </c>
      <c r="I84" s="433">
        <v>6.461402121549456E-2</v>
      </c>
      <c r="J84" s="433">
        <v>0</v>
      </c>
      <c r="K84" s="431">
        <v>2009</v>
      </c>
      <c r="L84" s="432">
        <v>0.6819370767833085</v>
      </c>
      <c r="M84" s="432">
        <v>3.5331923584163545E-2</v>
      </c>
      <c r="N84" s="432">
        <v>7.67E-4</v>
      </c>
      <c r="O84" s="432">
        <v>0.23299999999999998</v>
      </c>
    </row>
    <row r="85" spans="1:15" x14ac:dyDescent="0.65">
      <c r="A85" s="426">
        <v>2010</v>
      </c>
      <c r="B85" s="428">
        <v>0.71897872340425539</v>
      </c>
      <c r="C85" s="428">
        <v>0.25055319148936173</v>
      </c>
      <c r="D85" s="428">
        <v>2.1787234042553194E-3</v>
      </c>
      <c r="E85" s="428">
        <v>0</v>
      </c>
      <c r="F85" s="429">
        <v>2010</v>
      </c>
      <c r="G85" s="433">
        <v>4.2218999999999998</v>
      </c>
      <c r="H85" s="433">
        <v>2.1845000000000003</v>
      </c>
      <c r="I85" s="433">
        <v>6.2988739708199543E-2</v>
      </c>
      <c r="J85" s="433">
        <v>0</v>
      </c>
      <c r="K85" s="431">
        <v>2010</v>
      </c>
      <c r="L85" s="432">
        <v>0.72199999999999998</v>
      </c>
      <c r="M85" s="432">
        <v>3.8000000000000006E-2</v>
      </c>
      <c r="N85" s="432">
        <v>7.6000000000000004E-4</v>
      </c>
      <c r="O85" s="432">
        <v>0.24</v>
      </c>
    </row>
    <row r="86" spans="1:15" x14ac:dyDescent="0.65">
      <c r="A86" s="426">
        <v>2011</v>
      </c>
      <c r="B86" s="428">
        <v>0.72114893617021281</v>
      </c>
      <c r="C86" s="428">
        <v>0.26899999999999996</v>
      </c>
      <c r="D86" s="428">
        <v>2.2893617021276596E-3</v>
      </c>
      <c r="E86" s="428">
        <v>0</v>
      </c>
      <c r="F86" s="429">
        <v>2011</v>
      </c>
      <c r="G86" s="433">
        <v>4.3715000000000002</v>
      </c>
      <c r="H86" s="433">
        <v>2.9725000000000001</v>
      </c>
      <c r="I86" s="433">
        <v>6.2501271495589261E-2</v>
      </c>
      <c r="J86" s="433">
        <v>0</v>
      </c>
      <c r="K86" s="431">
        <v>2011</v>
      </c>
      <c r="L86" s="432">
        <v>0.73150000000000004</v>
      </c>
      <c r="M86" s="432">
        <v>3.8500000000000006E-2</v>
      </c>
      <c r="N86" s="432">
        <v>7.8000000000000009E-4</v>
      </c>
      <c r="O86" s="432">
        <v>0.21999999999999997</v>
      </c>
    </row>
    <row r="87" spans="1:15" x14ac:dyDescent="0.65">
      <c r="A87" s="426">
        <v>2012</v>
      </c>
      <c r="B87" s="428">
        <v>0.72</v>
      </c>
      <c r="C87" s="428">
        <v>0.28799999999999998</v>
      </c>
      <c r="D87" s="428">
        <v>2.3999999999999998E-3</v>
      </c>
      <c r="E87" s="428">
        <v>0</v>
      </c>
      <c r="F87" s="429">
        <v>2012</v>
      </c>
      <c r="G87" s="433">
        <v>4.3225999999999996</v>
      </c>
      <c r="H87" s="433">
        <v>3.0744999999999996</v>
      </c>
      <c r="I87" s="433">
        <v>6.238591948265565E-2</v>
      </c>
      <c r="J87" s="433">
        <v>0</v>
      </c>
      <c r="K87" s="431">
        <v>2012</v>
      </c>
      <c r="L87" s="432">
        <v>0.74099999999999999</v>
      </c>
      <c r="M87" s="432">
        <v>3.9000000000000007E-2</v>
      </c>
      <c r="N87" s="432">
        <v>7.8000000000000009E-4</v>
      </c>
      <c r="O87" s="432">
        <v>0.21999999999999997</v>
      </c>
    </row>
    <row r="88" spans="1:15" x14ac:dyDescent="0.65">
      <c r="A88" s="426">
        <v>2013</v>
      </c>
      <c r="B88" s="428">
        <v>0.73039999999999994</v>
      </c>
      <c r="C88" s="428">
        <v>0.22770000000000001</v>
      </c>
      <c r="D88" s="428">
        <v>2.2000000000000001E-3</v>
      </c>
      <c r="E88" s="428">
        <v>0</v>
      </c>
      <c r="F88" s="429">
        <v>2013</v>
      </c>
      <c r="G88" s="433">
        <v>4.0711999999999993</v>
      </c>
      <c r="H88" s="433">
        <v>2.9268000000000005</v>
      </c>
      <c r="I88" s="433">
        <v>6.208812254631349E-2</v>
      </c>
      <c r="J88" s="433">
        <v>0</v>
      </c>
      <c r="K88" s="431">
        <v>2013</v>
      </c>
      <c r="L88" s="432">
        <v>0.79199999999999993</v>
      </c>
      <c r="M88" s="432">
        <v>2.8000000000000001E-2</v>
      </c>
      <c r="N88" s="432">
        <v>8.1999999999999998E-4</v>
      </c>
      <c r="O88" s="432">
        <v>0.18000000000000005</v>
      </c>
    </row>
    <row r="89" spans="1:15" x14ac:dyDescent="0.65">
      <c r="A89" s="426">
        <v>2014</v>
      </c>
      <c r="B89" s="428">
        <v>0.72799999999999998</v>
      </c>
      <c r="C89" s="428">
        <v>0.17399999999999999</v>
      </c>
      <c r="D89" s="428">
        <v>2E-3</v>
      </c>
      <c r="E89" s="428">
        <v>0</v>
      </c>
      <c r="F89" s="429">
        <v>2014</v>
      </c>
      <c r="G89" s="433">
        <v>4.6059000000000001</v>
      </c>
      <c r="H89" s="433">
        <v>3.1842000000000001</v>
      </c>
      <c r="I89" s="433">
        <v>6.2372433380834348E-2</v>
      </c>
      <c r="J89" s="433">
        <v>0</v>
      </c>
      <c r="K89" s="431">
        <v>2014</v>
      </c>
      <c r="L89" s="432">
        <v>0.79006829268292678</v>
      </c>
      <c r="M89" s="432">
        <v>2.793170731707317E-2</v>
      </c>
      <c r="N89" s="432">
        <v>8.1799999999999993E-4</v>
      </c>
      <c r="O89" s="432">
        <v>0.18200000000000005</v>
      </c>
    </row>
    <row r="90" spans="1:15" x14ac:dyDescent="0.65">
      <c r="A90" s="426">
        <v>2015</v>
      </c>
      <c r="B90" s="428">
        <v>0.77401171874999986</v>
      </c>
      <c r="C90" s="428">
        <v>0.19224804687499999</v>
      </c>
      <c r="D90" s="428">
        <v>2.0078125E-3</v>
      </c>
      <c r="E90" s="428">
        <v>0</v>
      </c>
      <c r="F90" s="429">
        <v>2015</v>
      </c>
      <c r="G90" s="433">
        <v>4.6648999999999994</v>
      </c>
      <c r="H90" s="433">
        <v>3.5197000000000003</v>
      </c>
      <c r="I90" s="433">
        <v>6.2587111159830108E-2</v>
      </c>
      <c r="J90" s="433">
        <v>0</v>
      </c>
      <c r="K90" s="431">
        <v>2015</v>
      </c>
      <c r="L90" s="432">
        <v>0.78813658536585363</v>
      </c>
      <c r="M90" s="432">
        <v>2.7863414634146343E-2</v>
      </c>
      <c r="N90" s="432">
        <v>8.1599999999999999E-4</v>
      </c>
      <c r="O90" s="432">
        <v>0.18400000000000005</v>
      </c>
    </row>
    <row r="91" spans="1:15" x14ac:dyDescent="0.65">
      <c r="A91" s="426">
        <v>2016</v>
      </c>
      <c r="B91" s="428">
        <v>0.82035937499999989</v>
      </c>
      <c r="C91" s="428">
        <v>0.21063281249999999</v>
      </c>
      <c r="D91" s="428">
        <v>2.0156250000000001E-3</v>
      </c>
      <c r="E91" s="428">
        <v>0</v>
      </c>
      <c r="F91" s="429">
        <v>2016</v>
      </c>
      <c r="G91" s="433">
        <v>4.9423999999999992</v>
      </c>
      <c r="H91" s="433">
        <v>2.6764999999999999</v>
      </c>
      <c r="I91" s="433">
        <v>6.1114985804953954E-2</v>
      </c>
      <c r="J91" s="433">
        <v>0</v>
      </c>
      <c r="K91" s="431">
        <v>2016</v>
      </c>
      <c r="L91" s="432">
        <v>0.78234146341463418</v>
      </c>
      <c r="M91" s="432">
        <v>2.7658536585365857E-2</v>
      </c>
      <c r="N91" s="432">
        <v>8.1000000000000006E-4</v>
      </c>
      <c r="O91" s="432">
        <v>0.18999999999999995</v>
      </c>
    </row>
    <row r="92" spans="1:15" x14ac:dyDescent="0.65">
      <c r="A92" s="426">
        <v>2017</v>
      </c>
      <c r="B92" s="428">
        <v>0.84290457993659429</v>
      </c>
      <c r="C92" s="428">
        <v>0.20329795063405801</v>
      </c>
      <c r="D92" s="428">
        <v>2.0851071859903387E-3</v>
      </c>
      <c r="E92" s="428">
        <v>0</v>
      </c>
      <c r="F92" s="429">
        <v>2017</v>
      </c>
      <c r="G92" s="433">
        <v>5.0324</v>
      </c>
      <c r="H92" s="433">
        <v>2.8026000000000004</v>
      </c>
      <c r="I92" s="433">
        <v>6.1476908517901489E-2</v>
      </c>
      <c r="J92" s="433">
        <v>0</v>
      </c>
      <c r="K92" s="431">
        <v>2017</v>
      </c>
      <c r="L92" s="432">
        <v>0.79199999999999993</v>
      </c>
      <c r="M92" s="432">
        <v>2.8000000000000001E-2</v>
      </c>
      <c r="N92" s="432">
        <v>8.1999999999999998E-4</v>
      </c>
      <c r="O92" s="432">
        <v>0.18000000000000005</v>
      </c>
    </row>
    <row r="93" spans="1:15" x14ac:dyDescent="0.65">
      <c r="A93" s="426">
        <v>2018</v>
      </c>
      <c r="B93" s="428">
        <v>0.86506763285024169</v>
      </c>
      <c r="C93" s="428">
        <v>0.19499033816425124</v>
      </c>
      <c r="D93" s="428">
        <v>2.1545893719806765E-3</v>
      </c>
      <c r="E93" s="428">
        <v>0</v>
      </c>
      <c r="F93" s="429">
        <v>2018</v>
      </c>
      <c r="G93" s="433">
        <v>5.1143999999999998</v>
      </c>
      <c r="H93" s="433">
        <v>2.7612000000000001</v>
      </c>
      <c r="I93" s="433">
        <v>6.1839712008779545E-2</v>
      </c>
      <c r="J93" s="433">
        <v>0</v>
      </c>
      <c r="K93" s="431">
        <v>2018</v>
      </c>
      <c r="L93" s="432">
        <v>0.80165853658536579</v>
      </c>
      <c r="M93" s="432">
        <v>2.8341463414634147E-2</v>
      </c>
      <c r="N93" s="432">
        <v>8.3000000000000001E-4</v>
      </c>
      <c r="O93" s="432">
        <v>0.17000000000000004</v>
      </c>
    </row>
    <row r="94" spans="1:15" x14ac:dyDescent="0.65">
      <c r="A94" s="426">
        <v>2019</v>
      </c>
      <c r="B94" s="428">
        <v>0.87886432160804029</v>
      </c>
      <c r="C94" s="428">
        <v>0.12525628140703518</v>
      </c>
      <c r="D94" s="428">
        <v>2.0703517587939702E-3</v>
      </c>
      <c r="E94" s="428">
        <v>0</v>
      </c>
      <c r="F94" s="429">
        <v>2019</v>
      </c>
      <c r="G94" s="433">
        <v>4.7728000000000002</v>
      </c>
      <c r="H94" s="433">
        <v>2.6064000000000003</v>
      </c>
      <c r="I94" s="433">
        <v>6.2203360321724896E-2</v>
      </c>
      <c r="J94" s="433">
        <v>0</v>
      </c>
      <c r="K94" s="431">
        <v>2019</v>
      </c>
      <c r="L94" s="432">
        <v>0.81131707317073165</v>
      </c>
      <c r="M94" s="432">
        <v>2.8682926829268294E-2</v>
      </c>
      <c r="N94" s="432">
        <v>8.4000000000000003E-4</v>
      </c>
      <c r="O94" s="432">
        <v>0.16000000000000003</v>
      </c>
    </row>
    <row r="95" spans="1:15" x14ac:dyDescent="0.65">
      <c r="A95" s="426">
        <v>2020</v>
      </c>
      <c r="B95" s="428">
        <v>0.90029629629629626</v>
      </c>
      <c r="C95" s="428">
        <v>0.17481481481481481</v>
      </c>
      <c r="D95" s="428">
        <v>2.185185185185185E-3</v>
      </c>
      <c r="E95" s="428">
        <v>0</v>
      </c>
      <c r="F95" s="429">
        <v>2020</v>
      </c>
      <c r="G95" s="433">
        <v>3.8545000000000007</v>
      </c>
      <c r="H95" s="433">
        <v>2.1411000000000002</v>
      </c>
      <c r="I95" s="433">
        <v>6.2567816170927909E-2</v>
      </c>
      <c r="J95" s="433">
        <v>0</v>
      </c>
      <c r="K95" s="431">
        <v>2020</v>
      </c>
      <c r="L95" s="432">
        <v>0.82097560975609751</v>
      </c>
      <c r="M95" s="432">
        <v>2.9024390243902441E-2</v>
      </c>
      <c r="N95" s="432">
        <v>8.4999999999999995E-4</v>
      </c>
      <c r="O95" s="432">
        <v>0.15000000000000002</v>
      </c>
    </row>
    <row r="96" spans="1:15" x14ac:dyDescent="0.65">
      <c r="A96" t="s">
        <v>1304</v>
      </c>
    </row>
    <row r="97" spans="1:1" x14ac:dyDescent="0.65">
      <c r="A97" t="s">
        <v>1311</v>
      </c>
    </row>
    <row r="98" spans="1:1" x14ac:dyDescent="0.65">
      <c r="A98" t="s">
        <v>1312</v>
      </c>
    </row>
    <row r="99" spans="1:1" x14ac:dyDescent="0.65">
      <c r="A99" t="s">
        <v>1313</v>
      </c>
    </row>
    <row r="100" spans="1:1" x14ac:dyDescent="0.65">
      <c r="A100" t="s">
        <v>1305</v>
      </c>
    </row>
    <row r="101" spans="1:1" x14ac:dyDescent="0.65">
      <c r="A101" t="s">
        <v>1314</v>
      </c>
    </row>
    <row r="102" spans="1:1" x14ac:dyDescent="0.65">
      <c r="A102" t="s">
        <v>1315</v>
      </c>
    </row>
    <row r="103" spans="1:1" x14ac:dyDescent="0.65">
      <c r="A103" t="s">
        <v>1306</v>
      </c>
    </row>
    <row r="104" spans="1:1" x14ac:dyDescent="0.65">
      <c r="A104" t="s">
        <v>1316</v>
      </c>
    </row>
    <row r="105" spans="1:1" x14ac:dyDescent="0.65">
      <c r="A105" t="s">
        <v>1317</v>
      </c>
    </row>
    <row r="106" spans="1:1" x14ac:dyDescent="0.65">
      <c r="A106" t="s">
        <v>1318</v>
      </c>
    </row>
    <row r="107" spans="1:1" x14ac:dyDescent="0.65">
      <c r="A107" t="s">
        <v>1319</v>
      </c>
    </row>
    <row r="108" spans="1:1" x14ac:dyDescent="0.65">
      <c r="A108" t="s">
        <v>1320</v>
      </c>
    </row>
    <row r="109" spans="1:1" x14ac:dyDescent="0.65">
      <c r="A109" t="s">
        <v>1321</v>
      </c>
    </row>
    <row r="110" spans="1:1" x14ac:dyDescent="0.65">
      <c r="A110" t="s">
        <v>1322</v>
      </c>
    </row>
    <row r="111" spans="1:1" x14ac:dyDescent="0.65">
      <c r="A111" t="s">
        <v>1323</v>
      </c>
    </row>
    <row r="112" spans="1:1" x14ac:dyDescent="0.65">
      <c r="A112" t="s">
        <v>1324</v>
      </c>
    </row>
    <row r="113" spans="1:1" x14ac:dyDescent="0.65">
      <c r="A113" t="s">
        <v>1325</v>
      </c>
    </row>
    <row r="114" spans="1:1" x14ac:dyDescent="0.65">
      <c r="A114" t="s">
        <v>1326</v>
      </c>
    </row>
    <row r="115" spans="1:1" x14ac:dyDescent="0.65">
      <c r="A115" t="s">
        <v>1327</v>
      </c>
    </row>
    <row r="116" spans="1:1" x14ac:dyDescent="0.65">
      <c r="A116" t="s">
        <v>1328</v>
      </c>
    </row>
    <row r="117" spans="1:1" x14ac:dyDescent="0.65">
      <c r="A117" t="s">
        <v>1329</v>
      </c>
    </row>
    <row r="118" spans="1:1" x14ac:dyDescent="0.65">
      <c r="A118" t="s">
        <v>1307</v>
      </c>
    </row>
    <row r="119" spans="1:1" x14ac:dyDescent="0.65">
      <c r="A119" t="s">
        <v>1308</v>
      </c>
    </row>
  </sheetData>
  <mergeCells count="3">
    <mergeCell ref="B3:E3"/>
    <mergeCell ref="F3:J3"/>
    <mergeCell ref="K3:O3"/>
  </mergeCells>
  <phoneticPr fontId="7" type="noConversion"/>
  <conditionalFormatting sqref="A1">
    <cfRule type="cellIs" dxfId="26" priority="1"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2E744-9C95-4F85-BF88-4F9D73BE63CC}">
  <dimension ref="A1:O232"/>
  <sheetViews>
    <sheetView topLeftCell="A85" workbookViewId="0"/>
  </sheetViews>
  <sheetFormatPr defaultRowHeight="14.25" x14ac:dyDescent="0.65"/>
  <sheetData>
    <row r="1" spans="1:15" ht="17.75" x14ac:dyDescent="0.75">
      <c r="A1" s="437" t="s">
        <v>1345</v>
      </c>
    </row>
    <row r="3" spans="1:15" x14ac:dyDescent="0.65">
      <c r="A3" s="426"/>
      <c r="B3" s="514" t="s">
        <v>1442</v>
      </c>
      <c r="C3" s="514"/>
      <c r="D3" s="514"/>
      <c r="E3" s="514"/>
      <c r="F3" s="515" t="s">
        <v>1444</v>
      </c>
      <c r="G3" s="515"/>
      <c r="H3" s="515"/>
      <c r="I3" s="515"/>
      <c r="J3" s="515"/>
      <c r="K3" s="516" t="s">
        <v>1443</v>
      </c>
      <c r="L3" s="516"/>
      <c r="M3" s="516"/>
      <c r="N3" s="516"/>
      <c r="O3" s="516"/>
    </row>
    <row r="4" spans="1:15" x14ac:dyDescent="0.65">
      <c r="A4" s="427" t="s">
        <v>80</v>
      </c>
      <c r="B4" s="426" t="s">
        <v>1283</v>
      </c>
      <c r="C4" s="426" t="s">
        <v>1284</v>
      </c>
      <c r="D4" s="426" t="s">
        <v>1269</v>
      </c>
      <c r="E4" s="426" t="s">
        <v>1285</v>
      </c>
      <c r="F4" s="429"/>
      <c r="G4" s="429" t="s">
        <v>1283</v>
      </c>
      <c r="H4" s="429" t="s">
        <v>1284</v>
      </c>
      <c r="I4" s="429" t="s">
        <v>1269</v>
      </c>
      <c r="J4" s="429" t="s">
        <v>1285</v>
      </c>
      <c r="K4" s="431"/>
      <c r="L4" s="431" t="s">
        <v>1283</v>
      </c>
      <c r="M4" s="431" t="s">
        <v>1284</v>
      </c>
      <c r="N4" s="431" t="s">
        <v>1269</v>
      </c>
      <c r="O4" s="431" t="s">
        <v>1285</v>
      </c>
    </row>
    <row r="5" spans="1:15" x14ac:dyDescent="0.65">
      <c r="A5" s="426">
        <v>1930</v>
      </c>
      <c r="B5" s="428">
        <v>0</v>
      </c>
      <c r="C5" s="428">
        <v>9.7160192247017996E-2</v>
      </c>
      <c r="D5" s="428">
        <v>0</v>
      </c>
      <c r="E5" s="428">
        <v>0.82081717851368219</v>
      </c>
      <c r="F5" s="429">
        <v>1930</v>
      </c>
      <c r="G5" s="430">
        <v>0</v>
      </c>
      <c r="H5" s="430">
        <v>2.0680190921114946E-2</v>
      </c>
      <c r="I5" s="430">
        <v>0</v>
      </c>
      <c r="J5" s="430">
        <v>0.97692954091012307</v>
      </c>
      <c r="K5" s="431">
        <v>1930</v>
      </c>
      <c r="L5" s="432">
        <v>0</v>
      </c>
      <c r="M5" s="432">
        <v>0</v>
      </c>
      <c r="N5" s="432">
        <v>0</v>
      </c>
      <c r="O5" s="432">
        <v>1</v>
      </c>
    </row>
    <row r="6" spans="1:15" x14ac:dyDescent="0.65">
      <c r="A6" s="426">
        <v>1931</v>
      </c>
      <c r="B6" s="428">
        <v>0</v>
      </c>
      <c r="C6" s="428">
        <v>9.8891545507813858E-2</v>
      </c>
      <c r="D6" s="428">
        <v>0</v>
      </c>
      <c r="E6" s="428">
        <v>0.81676355953003721</v>
      </c>
      <c r="F6" s="429">
        <v>1931</v>
      </c>
      <c r="G6" s="430">
        <v>0</v>
      </c>
      <c r="H6" s="430">
        <v>2.1187173776696058E-2</v>
      </c>
      <c r="I6" s="430">
        <v>0</v>
      </c>
      <c r="J6" s="430">
        <v>0.97627762803120977</v>
      </c>
      <c r="K6" s="431">
        <v>1931</v>
      </c>
      <c r="L6" s="432">
        <v>0</v>
      </c>
      <c r="M6" s="432">
        <v>0</v>
      </c>
      <c r="N6" s="432">
        <v>0</v>
      </c>
      <c r="O6" s="432">
        <v>1</v>
      </c>
    </row>
    <row r="7" spans="1:15" x14ac:dyDescent="0.65">
      <c r="A7" s="426">
        <v>1932</v>
      </c>
      <c r="B7" s="428">
        <v>0</v>
      </c>
      <c r="C7" s="428">
        <v>0.10065375074660958</v>
      </c>
      <c r="D7" s="428">
        <v>0</v>
      </c>
      <c r="E7" s="428">
        <v>0.812618236293003</v>
      </c>
      <c r="F7" s="429">
        <v>1932</v>
      </c>
      <c r="G7" s="430">
        <v>0</v>
      </c>
      <c r="H7" s="430">
        <v>2.1706585512495619E-2</v>
      </c>
      <c r="I7" s="430">
        <v>0</v>
      </c>
      <c r="J7" s="430">
        <v>0.97560729374160693</v>
      </c>
      <c r="K7" s="431">
        <v>1932</v>
      </c>
      <c r="L7" s="432">
        <v>0</v>
      </c>
      <c r="M7" s="432">
        <v>0</v>
      </c>
      <c r="N7" s="432">
        <v>0</v>
      </c>
      <c r="O7" s="432">
        <v>1</v>
      </c>
    </row>
    <row r="8" spans="1:15" x14ac:dyDescent="0.65">
      <c r="A8" s="426">
        <v>1933</v>
      </c>
      <c r="B8" s="428">
        <v>0</v>
      </c>
      <c r="C8" s="428">
        <v>0.1024473577325182</v>
      </c>
      <c r="D8" s="428">
        <v>0</v>
      </c>
      <c r="E8" s="428">
        <v>0.80837913419464935</v>
      </c>
      <c r="F8" s="429">
        <v>1933</v>
      </c>
      <c r="G8" s="430">
        <v>0</v>
      </c>
      <c r="H8" s="430">
        <v>2.2238730827305282E-2</v>
      </c>
      <c r="I8" s="430">
        <v>0</v>
      </c>
      <c r="J8" s="430">
        <v>0.97491801749879592</v>
      </c>
      <c r="K8" s="431">
        <v>1933</v>
      </c>
      <c r="L8" s="432">
        <v>0</v>
      </c>
      <c r="M8" s="432">
        <v>0</v>
      </c>
      <c r="N8" s="432">
        <v>0</v>
      </c>
      <c r="O8" s="432">
        <v>1</v>
      </c>
    </row>
    <row r="9" spans="1:15" x14ac:dyDescent="0.65">
      <c r="A9" s="426">
        <v>1934</v>
      </c>
      <c r="B9" s="428">
        <v>0</v>
      </c>
      <c r="C9" s="428">
        <v>0.10427292603130425</v>
      </c>
      <c r="D9" s="428">
        <v>0</v>
      </c>
      <c r="E9" s="428">
        <v>0.80404413169358424</v>
      </c>
      <c r="F9" s="429">
        <v>1934</v>
      </c>
      <c r="G9" s="430">
        <v>0</v>
      </c>
      <c r="H9" s="430">
        <v>2.278392188972508E-2</v>
      </c>
      <c r="I9" s="430">
        <v>0</v>
      </c>
      <c r="J9" s="430">
        <v>0.97420926405104225</v>
      </c>
      <c r="K9" s="431">
        <v>1934</v>
      </c>
      <c r="L9" s="432">
        <v>0</v>
      </c>
      <c r="M9" s="432">
        <v>0</v>
      </c>
      <c r="N9" s="432">
        <v>0</v>
      </c>
      <c r="O9" s="432">
        <v>1</v>
      </c>
    </row>
    <row r="10" spans="1:15" x14ac:dyDescent="0.65">
      <c r="A10" s="426">
        <v>1935</v>
      </c>
      <c r="B10" s="428">
        <v>0</v>
      </c>
      <c r="C10" s="428">
        <v>0.10613102517995603</v>
      </c>
      <c r="D10" s="428">
        <v>0</v>
      </c>
      <c r="E10" s="428">
        <v>0.79961105925318754</v>
      </c>
      <c r="F10" s="429">
        <v>1935</v>
      </c>
      <c r="G10" s="430">
        <v>0</v>
      </c>
      <c r="H10" s="430">
        <v>2.3342478521288668E-2</v>
      </c>
      <c r="I10" s="430">
        <v>0</v>
      </c>
      <c r="J10" s="430">
        <v>0.97348048302174939</v>
      </c>
      <c r="K10" s="431">
        <v>1935</v>
      </c>
      <c r="L10" s="432">
        <v>0</v>
      </c>
      <c r="M10" s="432">
        <v>0</v>
      </c>
      <c r="N10" s="432">
        <v>0</v>
      </c>
      <c r="O10" s="432">
        <v>1</v>
      </c>
    </row>
    <row r="11" spans="1:15" x14ac:dyDescent="0.65">
      <c r="A11" s="426">
        <v>1936</v>
      </c>
      <c r="B11" s="428">
        <v>0</v>
      </c>
      <c r="C11" s="428">
        <v>0.10802223486436834</v>
      </c>
      <c r="D11" s="428">
        <v>0</v>
      </c>
      <c r="E11" s="428">
        <v>0.79507769825582297</v>
      </c>
      <c r="F11" s="429">
        <v>1936</v>
      </c>
      <c r="G11" s="430">
        <v>0</v>
      </c>
      <c r="H11" s="430">
        <v>2.3914728384077929E-2</v>
      </c>
      <c r="I11" s="430">
        <v>0</v>
      </c>
      <c r="J11" s="430">
        <v>0.97273110848206956</v>
      </c>
      <c r="K11" s="431">
        <v>1936</v>
      </c>
      <c r="L11" s="432">
        <v>0</v>
      </c>
      <c r="M11" s="432">
        <v>0</v>
      </c>
      <c r="N11" s="432">
        <v>0</v>
      </c>
      <c r="O11" s="432">
        <v>1</v>
      </c>
    </row>
    <row r="12" spans="1:15" x14ac:dyDescent="0.65">
      <c r="A12" s="426">
        <v>1937</v>
      </c>
      <c r="B12" s="428">
        <v>0</v>
      </c>
      <c r="C12" s="428">
        <v>0.109947145100192</v>
      </c>
      <c r="D12" s="428">
        <v>0</v>
      </c>
      <c r="E12" s="428">
        <v>0.79044177989248887</v>
      </c>
      <c r="F12" s="429">
        <v>1937</v>
      </c>
      <c r="G12" s="430">
        <v>0</v>
      </c>
      <c r="H12" s="430">
        <v>2.4501007172937041E-2</v>
      </c>
      <c r="I12" s="430">
        <v>0</v>
      </c>
      <c r="J12" s="430">
        <v>0.97196055851143515</v>
      </c>
      <c r="K12" s="431">
        <v>1937</v>
      </c>
      <c r="L12" s="432">
        <v>0</v>
      </c>
      <c r="M12" s="432">
        <v>0</v>
      </c>
      <c r="N12" s="432">
        <v>0</v>
      </c>
      <c r="O12" s="432">
        <v>1</v>
      </c>
    </row>
    <row r="13" spans="1:15" x14ac:dyDescent="0.65">
      <c r="A13" s="426">
        <v>1938</v>
      </c>
      <c r="B13" s="428">
        <v>0</v>
      </c>
      <c r="C13" s="428">
        <v>0.11190635641690547</v>
      </c>
      <c r="D13" s="428">
        <v>0</v>
      </c>
      <c r="E13" s="428">
        <v>0.78570098402734756</v>
      </c>
      <c r="F13" s="429">
        <v>1938</v>
      </c>
      <c r="G13" s="430">
        <v>0</v>
      </c>
      <c r="H13" s="430">
        <v>2.5101658812398755E-2</v>
      </c>
      <c r="I13" s="430">
        <v>0</v>
      </c>
      <c r="J13" s="430">
        <v>0.97116823474567393</v>
      </c>
      <c r="K13" s="431">
        <v>1938</v>
      </c>
      <c r="L13" s="432">
        <v>0</v>
      </c>
      <c r="M13" s="432">
        <v>0</v>
      </c>
      <c r="N13" s="432">
        <v>0</v>
      </c>
      <c r="O13" s="432">
        <v>1</v>
      </c>
    </row>
    <row r="14" spans="1:15" x14ac:dyDescent="0.65">
      <c r="A14" s="426">
        <v>1939</v>
      </c>
      <c r="B14" s="428">
        <v>0</v>
      </c>
      <c r="C14" s="428">
        <v>0.11390048004516681</v>
      </c>
      <c r="D14" s="428">
        <v>0</v>
      </c>
      <c r="E14" s="428">
        <v>0.78085293803656863</v>
      </c>
      <c r="F14" s="429">
        <v>1939</v>
      </c>
      <c r="G14" s="430">
        <v>0</v>
      </c>
      <c r="H14" s="430">
        <v>2.5717035658438366E-2</v>
      </c>
      <c r="I14" s="430">
        <v>0</v>
      </c>
      <c r="J14" s="430">
        <v>0.97035352191235424</v>
      </c>
      <c r="K14" s="431">
        <v>1939</v>
      </c>
      <c r="L14" s="432">
        <v>0</v>
      </c>
      <c r="M14" s="432">
        <v>0</v>
      </c>
      <c r="N14" s="432">
        <v>0</v>
      </c>
      <c r="O14" s="432">
        <v>1</v>
      </c>
    </row>
    <row r="15" spans="1:15" x14ac:dyDescent="0.65">
      <c r="A15" s="426">
        <v>1940</v>
      </c>
      <c r="B15" s="428">
        <v>0</v>
      </c>
      <c r="C15" s="428">
        <v>0.11593013810750423</v>
      </c>
      <c r="D15" s="428">
        <v>0</v>
      </c>
      <c r="E15" s="428">
        <v>0.77589521562090258</v>
      </c>
      <c r="F15" s="429">
        <v>1940</v>
      </c>
      <c r="G15" s="430">
        <v>0</v>
      </c>
      <c r="H15" s="430">
        <v>2.6347498705173788E-2</v>
      </c>
      <c r="I15" s="430">
        <v>0</v>
      </c>
      <c r="J15" s="430">
        <v>0.96951578735300015</v>
      </c>
      <c r="K15" s="431">
        <v>1940</v>
      </c>
      <c r="L15" s="432">
        <v>0</v>
      </c>
      <c r="M15" s="432">
        <v>0</v>
      </c>
      <c r="N15" s="432">
        <v>0</v>
      </c>
      <c r="O15" s="432">
        <v>1</v>
      </c>
    </row>
    <row r="16" spans="1:15" x14ac:dyDescent="0.65">
      <c r="A16" s="426">
        <v>1941</v>
      </c>
      <c r="B16" s="428">
        <v>0</v>
      </c>
      <c r="C16" s="428">
        <v>0.11799596381240449</v>
      </c>
      <c r="D16" s="428">
        <v>0</v>
      </c>
      <c r="E16" s="428">
        <v>0.77082533559139232</v>
      </c>
      <c r="F16" s="429">
        <v>1941</v>
      </c>
      <c r="G16" s="430">
        <v>0</v>
      </c>
      <c r="H16" s="430">
        <v>2.6993417796632953E-2</v>
      </c>
      <c r="I16" s="430">
        <v>0</v>
      </c>
      <c r="J16" s="430">
        <v>0.96865438053180553</v>
      </c>
      <c r="K16" s="431">
        <v>1941</v>
      </c>
      <c r="L16" s="432">
        <v>0</v>
      </c>
      <c r="M16" s="432">
        <v>0</v>
      </c>
      <c r="N16" s="432">
        <v>0</v>
      </c>
      <c r="O16" s="432">
        <v>1</v>
      </c>
    </row>
    <row r="17" spans="1:15" x14ac:dyDescent="0.65">
      <c r="A17" s="426">
        <v>1942</v>
      </c>
      <c r="B17" s="428">
        <v>0</v>
      </c>
      <c r="C17" s="428">
        <v>0.12009860165186004</v>
      </c>
      <c r="D17" s="428">
        <v>0</v>
      </c>
      <c r="E17" s="428">
        <v>0.76564076062761344</v>
      </c>
      <c r="F17" s="429">
        <v>1942</v>
      </c>
      <c r="G17" s="430">
        <v>0</v>
      </c>
      <c r="H17" s="430">
        <v>2.7655171843712766E-2</v>
      </c>
      <c r="I17" s="430">
        <v>0</v>
      </c>
      <c r="J17" s="430">
        <v>0.96776863253046663</v>
      </c>
      <c r="K17" s="431">
        <v>1942</v>
      </c>
      <c r="L17" s="432">
        <v>0</v>
      </c>
      <c r="M17" s="432">
        <v>0</v>
      </c>
      <c r="N17" s="432">
        <v>0</v>
      </c>
      <c r="O17" s="432">
        <v>1</v>
      </c>
    </row>
    <row r="18" spans="1:15" x14ac:dyDescent="0.65">
      <c r="A18" s="426">
        <v>1943</v>
      </c>
      <c r="B18" s="428">
        <v>0</v>
      </c>
      <c r="C18" s="428">
        <v>0.12223870760243624</v>
      </c>
      <c r="D18" s="428">
        <v>0</v>
      </c>
      <c r="E18" s="428">
        <v>0.76033889600782301</v>
      </c>
      <c r="F18" s="429">
        <v>1943</v>
      </c>
      <c r="G18" s="430">
        <v>0</v>
      </c>
      <c r="H18" s="430">
        <v>2.8333149046456885E-2</v>
      </c>
      <c r="I18" s="430">
        <v>0</v>
      </c>
      <c r="J18" s="430">
        <v>0.96685785552873826</v>
      </c>
      <c r="K18" s="431">
        <v>1943</v>
      </c>
      <c r="L18" s="432">
        <v>0</v>
      </c>
      <c r="M18" s="432">
        <v>0</v>
      </c>
      <c r="N18" s="432">
        <v>0</v>
      </c>
      <c r="O18" s="432">
        <v>1</v>
      </c>
    </row>
    <row r="19" spans="1:15" x14ac:dyDescent="0.65">
      <c r="A19" s="426">
        <v>1944</v>
      </c>
      <c r="B19" s="428">
        <v>0</v>
      </c>
      <c r="C19" s="428">
        <v>0.12441694932992156</v>
      </c>
      <c r="D19" s="428">
        <v>0</v>
      </c>
      <c r="E19" s="428">
        <v>0.7549170883103804</v>
      </c>
      <c r="F19" s="429">
        <v>1944</v>
      </c>
      <c r="G19" s="430">
        <v>0</v>
      </c>
      <c r="H19" s="430">
        <v>2.9027747121782757E-2</v>
      </c>
      <c r="I19" s="430">
        <v>0</v>
      </c>
      <c r="J19" s="430">
        <v>0.96592134227031334</v>
      </c>
      <c r="K19" s="431">
        <v>1944</v>
      </c>
      <c r="L19" s="432">
        <v>0</v>
      </c>
      <c r="M19" s="432">
        <v>0</v>
      </c>
      <c r="N19" s="432">
        <v>0</v>
      </c>
      <c r="O19" s="432">
        <v>1</v>
      </c>
    </row>
    <row r="20" spans="1:15" x14ac:dyDescent="0.65">
      <c r="A20" s="426">
        <v>1945</v>
      </c>
      <c r="B20" s="428">
        <v>0</v>
      </c>
      <c r="C20" s="428">
        <v>0.12663400639762459</v>
      </c>
      <c r="D20" s="428">
        <v>0</v>
      </c>
      <c r="E20" s="428">
        <v>0.74937262408578997</v>
      </c>
      <c r="F20" s="429">
        <v>1945</v>
      </c>
      <c r="G20" s="430">
        <v>0</v>
      </c>
      <c r="H20" s="430">
        <v>2.9739373536791427E-2</v>
      </c>
      <c r="I20" s="430">
        <v>0</v>
      </c>
      <c r="J20" s="430">
        <v>0.96495836551360858</v>
      </c>
      <c r="K20" s="431">
        <v>1945</v>
      </c>
      <c r="L20" s="432">
        <v>0</v>
      </c>
      <c r="M20" s="432">
        <v>0</v>
      </c>
      <c r="N20" s="432">
        <v>0</v>
      </c>
      <c r="O20" s="432">
        <v>1</v>
      </c>
    </row>
    <row r="21" spans="1:15" x14ac:dyDescent="0.65">
      <c r="A21" s="426">
        <v>1946</v>
      </c>
      <c r="B21" s="428">
        <v>0</v>
      </c>
      <c r="C21" s="428">
        <v>0.12889057047838262</v>
      </c>
      <c r="D21" s="428">
        <v>0</v>
      </c>
      <c r="E21" s="428">
        <v>0.74370272849870345</v>
      </c>
      <c r="F21" s="429">
        <v>1946</v>
      </c>
      <c r="G21" s="430">
        <v>0</v>
      </c>
      <c r="H21" s="430">
        <v>3.0468445747797057E-2</v>
      </c>
      <c r="I21" s="430">
        <v>0</v>
      </c>
      <c r="J21" s="430">
        <v>0.96396817746703112</v>
      </c>
      <c r="K21" s="431">
        <v>1946</v>
      </c>
      <c r="L21" s="432">
        <v>0</v>
      </c>
      <c r="M21" s="432">
        <v>0</v>
      </c>
      <c r="N21" s="432">
        <v>0</v>
      </c>
      <c r="O21" s="432">
        <v>1</v>
      </c>
    </row>
    <row r="22" spans="1:15" x14ac:dyDescent="0.65">
      <c r="A22" s="426">
        <v>1947</v>
      </c>
      <c r="B22" s="428">
        <v>0</v>
      </c>
      <c r="C22" s="428">
        <v>0.1311873455703487</v>
      </c>
      <c r="D22" s="428">
        <v>0</v>
      </c>
      <c r="E22" s="428">
        <v>0.73790456393919834</v>
      </c>
      <c r="F22" s="429">
        <v>1947</v>
      </c>
      <c r="G22" s="430">
        <v>0</v>
      </c>
      <c r="H22" s="430">
        <v>3.1215391445216355E-2</v>
      </c>
      <c r="I22" s="430">
        <v>0</v>
      </c>
      <c r="J22" s="430">
        <v>0.96295000920828744</v>
      </c>
      <c r="K22" s="431">
        <v>1947</v>
      </c>
      <c r="L22" s="432">
        <v>0</v>
      </c>
      <c r="M22" s="432">
        <v>0</v>
      </c>
      <c r="N22" s="432">
        <v>0</v>
      </c>
      <c r="O22" s="432">
        <v>1</v>
      </c>
    </row>
    <row r="23" spans="1:15" x14ac:dyDescent="0.65">
      <c r="A23" s="426">
        <v>1948</v>
      </c>
      <c r="B23" s="428">
        <v>0</v>
      </c>
      <c r="C23" s="428">
        <v>0.13352504821662303</v>
      </c>
      <c r="D23" s="428">
        <v>0</v>
      </c>
      <c r="E23" s="428">
        <v>0.73197522860264153</v>
      </c>
      <c r="F23" s="429">
        <v>1948</v>
      </c>
      <c r="G23" s="430">
        <v>0</v>
      </c>
      <c r="H23" s="430">
        <v>3.1980648804461512E-2</v>
      </c>
      <c r="I23" s="430">
        <v>0</v>
      </c>
      <c r="J23" s="430">
        <v>0.96190307008728249</v>
      </c>
      <c r="K23" s="431">
        <v>1948</v>
      </c>
      <c r="L23" s="432">
        <v>0</v>
      </c>
      <c r="M23" s="432">
        <v>0</v>
      </c>
      <c r="N23" s="432">
        <v>0</v>
      </c>
      <c r="O23" s="432">
        <v>1</v>
      </c>
    </row>
    <row r="24" spans="1:15" x14ac:dyDescent="0.65">
      <c r="A24" s="426">
        <v>1949</v>
      </c>
      <c r="B24" s="428">
        <v>0</v>
      </c>
      <c r="C24" s="428">
        <v>0.13590440772879886</v>
      </c>
      <c r="D24" s="428">
        <v>0</v>
      </c>
      <c r="E24" s="428">
        <v>0.72591175503742345</v>
      </c>
      <c r="F24" s="429">
        <v>1949</v>
      </c>
      <c r="G24" s="430">
        <v>0</v>
      </c>
      <c r="H24" s="430">
        <v>3.2764666742983929E-2</v>
      </c>
      <c r="I24" s="430">
        <v>0</v>
      </c>
      <c r="J24" s="430">
        <v>0.96082654711214788</v>
      </c>
      <c r="K24" s="431">
        <v>1949</v>
      </c>
      <c r="L24" s="432">
        <v>0</v>
      </c>
      <c r="M24" s="432">
        <v>0</v>
      </c>
      <c r="N24" s="432">
        <v>0</v>
      </c>
      <c r="O24" s="432">
        <v>1</v>
      </c>
    </row>
    <row r="25" spans="1:15" x14ac:dyDescent="0.65">
      <c r="A25" s="426">
        <v>1950</v>
      </c>
      <c r="B25" s="428">
        <v>0</v>
      </c>
      <c r="C25" s="428">
        <v>0.13832616641449152</v>
      </c>
      <c r="D25" s="428">
        <v>0</v>
      </c>
      <c r="E25" s="428">
        <v>0.71971110865984045</v>
      </c>
      <c r="F25" s="429">
        <v>1950</v>
      </c>
      <c r="G25" s="430">
        <v>0</v>
      </c>
      <c r="H25" s="430">
        <v>3.3567905183619462E-2</v>
      </c>
      <c r="I25" s="430">
        <v>0</v>
      </c>
      <c r="J25" s="430">
        <v>0.95971960431791892</v>
      </c>
      <c r="K25" s="431">
        <v>1950</v>
      </c>
      <c r="L25" s="432">
        <v>0</v>
      </c>
      <c r="M25" s="432">
        <v>0</v>
      </c>
      <c r="N25" s="432">
        <v>0</v>
      </c>
      <c r="O25" s="432">
        <v>1</v>
      </c>
    </row>
    <row r="26" spans="1:15" x14ac:dyDescent="0.65">
      <c r="A26" s="426">
        <v>1951</v>
      </c>
      <c r="B26" s="428">
        <v>0</v>
      </c>
      <c r="C26" s="428">
        <v>0.14079107980892205</v>
      </c>
      <c r="D26" s="428">
        <v>0</v>
      </c>
      <c r="E26" s="428">
        <v>0.71337018623537651</v>
      </c>
      <c r="F26" s="429">
        <v>1951</v>
      </c>
      <c r="G26" s="430">
        <v>0</v>
      </c>
      <c r="H26" s="430">
        <v>3.4390835324389649E-2</v>
      </c>
      <c r="I26" s="430">
        <v>0</v>
      </c>
      <c r="J26" s="430">
        <v>0.95858138211737354</v>
      </c>
      <c r="K26" s="431">
        <v>1951</v>
      </c>
      <c r="L26" s="432">
        <v>0</v>
      </c>
      <c r="M26" s="432">
        <v>0</v>
      </c>
      <c r="N26" s="432">
        <v>0</v>
      </c>
      <c r="O26" s="432">
        <v>1</v>
      </c>
    </row>
    <row r="27" spans="1:15" x14ac:dyDescent="0.65">
      <c r="A27" s="426">
        <v>1952</v>
      </c>
      <c r="B27" s="428">
        <v>0</v>
      </c>
      <c r="C27" s="428">
        <v>0.14329991691062746</v>
      </c>
      <c r="D27" s="428">
        <v>0</v>
      </c>
      <c r="E27" s="428">
        <v>0.70688581432563047</v>
      </c>
      <c r="F27" s="429">
        <v>1952</v>
      </c>
      <c r="G27" s="430">
        <v>0</v>
      </c>
      <c r="H27" s="430">
        <v>3.5233939914917231E-2</v>
      </c>
      <c r="I27" s="430">
        <v>0</v>
      </c>
      <c r="J27" s="430">
        <v>0.95741099663352691</v>
      </c>
      <c r="K27" s="431">
        <v>1952</v>
      </c>
      <c r="L27" s="432">
        <v>0</v>
      </c>
      <c r="M27" s="432">
        <v>0</v>
      </c>
      <c r="N27" s="432">
        <v>0</v>
      </c>
      <c r="O27" s="432">
        <v>1</v>
      </c>
    </row>
    <row r="28" spans="1:15" x14ac:dyDescent="0.65">
      <c r="A28" s="426">
        <v>1953</v>
      </c>
      <c r="B28" s="428">
        <v>0</v>
      </c>
      <c r="C28" s="428">
        <v>0.14585346042137121</v>
      </c>
      <c r="D28" s="428">
        <v>0</v>
      </c>
      <c r="E28" s="428">
        <v>0.70025474770010565</v>
      </c>
      <c r="F28" s="429">
        <v>1953</v>
      </c>
      <c r="G28" s="430">
        <v>0</v>
      </c>
      <c r="H28" s="430">
        <v>3.6097713539618131E-2</v>
      </c>
      <c r="I28" s="430">
        <v>0</v>
      </c>
      <c r="J28" s="430">
        <v>0.95620753901326361</v>
      </c>
      <c r="K28" s="431">
        <v>1953</v>
      </c>
      <c r="L28" s="432">
        <v>0</v>
      </c>
      <c r="M28" s="432">
        <v>0</v>
      </c>
      <c r="N28" s="432">
        <v>0</v>
      </c>
      <c r="O28" s="432">
        <v>1</v>
      </c>
    </row>
    <row r="29" spans="1:15" x14ac:dyDescent="0.65">
      <c r="A29" s="426">
        <v>1954</v>
      </c>
      <c r="B29" s="428">
        <v>0</v>
      </c>
      <c r="C29" s="428">
        <v>0.14845250699032911</v>
      </c>
      <c r="D29" s="428">
        <v>0</v>
      </c>
      <c r="E29" s="428">
        <v>0.69347366771207164</v>
      </c>
      <c r="F29" s="429">
        <v>1954</v>
      </c>
      <c r="G29" s="430">
        <v>0</v>
      </c>
      <c r="H29" s="430">
        <v>3.6982662907835952E-2</v>
      </c>
      <c r="I29" s="430">
        <v>0</v>
      </c>
      <c r="J29" s="430">
        <v>0.95497007472157613</v>
      </c>
      <c r="K29" s="431">
        <v>1954</v>
      </c>
      <c r="L29" s="432">
        <v>0</v>
      </c>
      <c r="M29" s="432">
        <v>0</v>
      </c>
      <c r="N29" s="432">
        <v>0</v>
      </c>
      <c r="O29" s="432">
        <v>1</v>
      </c>
    </row>
    <row r="30" spans="1:15" x14ac:dyDescent="0.65">
      <c r="A30" s="426">
        <v>1955</v>
      </c>
      <c r="B30" s="428">
        <v>0</v>
      </c>
      <c r="C30" s="428">
        <v>0.15109786746262596</v>
      </c>
      <c r="D30" s="428">
        <v>0</v>
      </c>
      <c r="E30" s="428">
        <v>0.6865391806376826</v>
      </c>
      <c r="F30" s="429">
        <v>1955</v>
      </c>
      <c r="G30" s="430">
        <v>0</v>
      </c>
      <c r="H30" s="430">
        <v>3.788930715108927E-2</v>
      </c>
      <c r="I30" s="430">
        <v>0</v>
      </c>
      <c r="J30" s="430">
        <v>0.95369764281585878</v>
      </c>
      <c r="K30" s="431">
        <v>1955</v>
      </c>
      <c r="L30" s="432">
        <v>0</v>
      </c>
      <c r="M30" s="432">
        <v>0</v>
      </c>
      <c r="N30" s="432">
        <v>0</v>
      </c>
      <c r="O30" s="432">
        <v>1</v>
      </c>
    </row>
    <row r="31" spans="1:15" x14ac:dyDescent="0.65">
      <c r="A31" s="426">
        <v>1956</v>
      </c>
      <c r="B31" s="428">
        <v>0</v>
      </c>
      <c r="C31" s="428">
        <v>0.15379036713230163</v>
      </c>
      <c r="D31" s="428">
        <v>0</v>
      </c>
      <c r="E31" s="428">
        <v>0.67944781597752146</v>
      </c>
      <c r="F31" s="429">
        <v>1956</v>
      </c>
      <c r="G31" s="430">
        <v>0</v>
      </c>
      <c r="H31" s="430">
        <v>3.8818178127606032E-2</v>
      </c>
      <c r="I31" s="430">
        <v>0</v>
      </c>
      <c r="J31" s="430">
        <v>0.95238925519969597</v>
      </c>
      <c r="K31" s="431">
        <v>1956</v>
      </c>
      <c r="L31" s="432">
        <v>0</v>
      </c>
      <c r="M31" s="432">
        <v>0</v>
      </c>
      <c r="N31" s="432">
        <v>0</v>
      </c>
      <c r="O31" s="432">
        <v>1</v>
      </c>
    </row>
    <row r="32" spans="1:15" x14ac:dyDescent="0.65">
      <c r="A32" s="426">
        <v>1957</v>
      </c>
      <c r="B32" s="428">
        <v>0</v>
      </c>
      <c r="C32" s="428">
        <v>0.15653084599978426</v>
      </c>
      <c r="D32" s="428">
        <v>0</v>
      </c>
      <c r="E32" s="428">
        <v>0.67219602471972162</v>
      </c>
      <c r="F32" s="429">
        <v>1957</v>
      </c>
      <c r="G32" s="430">
        <v>0</v>
      </c>
      <c r="H32" s="430">
        <v>3.9769820734323752E-2</v>
      </c>
      <c r="I32" s="430">
        <v>0</v>
      </c>
      <c r="J32" s="430">
        <v>0.95104389585556448</v>
      </c>
      <c r="K32" s="431">
        <v>1957</v>
      </c>
      <c r="L32" s="432">
        <v>0</v>
      </c>
      <c r="M32" s="432">
        <v>0</v>
      </c>
      <c r="N32" s="432">
        <v>0</v>
      </c>
      <c r="O32" s="432">
        <v>1</v>
      </c>
    </row>
    <row r="33" spans="1:15" x14ac:dyDescent="0.65">
      <c r="A33" s="426">
        <v>1958</v>
      </c>
      <c r="B33" s="428">
        <v>0</v>
      </c>
      <c r="C33" s="428">
        <v>0.15932015903395208</v>
      </c>
      <c r="D33" s="428">
        <v>0</v>
      </c>
      <c r="E33" s="428">
        <v>0.66478017756379371</v>
      </c>
      <c r="F33" s="429">
        <v>1958</v>
      </c>
      <c r="G33" s="430">
        <v>0</v>
      </c>
      <c r="H33" s="430">
        <v>4.0744793226538505E-2</v>
      </c>
      <c r="I33" s="430">
        <v>0</v>
      </c>
      <c r="J33" s="430">
        <v>0.94966052005585266</v>
      </c>
      <c r="K33" s="431">
        <v>1958</v>
      </c>
      <c r="L33" s="432">
        <v>0</v>
      </c>
      <c r="M33" s="432">
        <v>0</v>
      </c>
      <c r="N33" s="432">
        <v>0</v>
      </c>
      <c r="O33" s="432">
        <v>1</v>
      </c>
    </row>
    <row r="34" spans="1:15" x14ac:dyDescent="0.65">
      <c r="A34" s="426">
        <v>1959</v>
      </c>
      <c r="B34" s="428">
        <v>0</v>
      </c>
      <c r="C34" s="428">
        <v>0.16215917643886477</v>
      </c>
      <c r="D34" s="428">
        <v>0</v>
      </c>
      <c r="E34" s="428">
        <v>0.65719656310427199</v>
      </c>
      <c r="F34" s="429">
        <v>1959</v>
      </c>
      <c r="G34" s="430">
        <v>0</v>
      </c>
      <c r="H34" s="430">
        <v>4.1743667545390238E-2</v>
      </c>
      <c r="I34" s="430">
        <v>0</v>
      </c>
      <c r="J34" s="430">
        <v>0.94823805355158686</v>
      </c>
      <c r="K34" s="431">
        <v>1959</v>
      </c>
      <c r="L34" s="432">
        <v>0</v>
      </c>
      <c r="M34" s="432">
        <v>0</v>
      </c>
      <c r="N34" s="432">
        <v>0</v>
      </c>
      <c r="O34" s="432">
        <v>1</v>
      </c>
    </row>
    <row r="35" spans="1:15" x14ac:dyDescent="0.65">
      <c r="A35" s="426">
        <v>1960</v>
      </c>
      <c r="B35" s="428">
        <v>0</v>
      </c>
      <c r="C35" s="428">
        <v>0.16504878392524783</v>
      </c>
      <c r="D35" s="428">
        <v>0</v>
      </c>
      <c r="E35" s="428">
        <v>0.64944138597326906</v>
      </c>
      <c r="F35" s="429">
        <v>1960</v>
      </c>
      <c r="G35" s="430">
        <v>0</v>
      </c>
      <c r="H35" s="430">
        <v>4.2767029653376504E-2</v>
      </c>
      <c r="I35" s="430">
        <v>0</v>
      </c>
      <c r="J35" s="430">
        <v>0.94677539173823155</v>
      </c>
      <c r="K35" s="431">
        <v>1960</v>
      </c>
      <c r="L35" s="432">
        <v>0</v>
      </c>
      <c r="M35" s="432">
        <v>0</v>
      </c>
      <c r="N35" s="432">
        <v>0</v>
      </c>
      <c r="O35" s="432">
        <v>1</v>
      </c>
    </row>
    <row r="36" spans="1:15" x14ac:dyDescent="0.65">
      <c r="A36" s="426">
        <v>1961</v>
      </c>
      <c r="B36" s="428">
        <v>0</v>
      </c>
      <c r="C36" s="428">
        <v>0.16798988298681478</v>
      </c>
      <c r="D36" s="428">
        <v>0</v>
      </c>
      <c r="E36" s="428">
        <v>0.64151076494100912</v>
      </c>
      <c r="F36" s="429">
        <v>1961</v>
      </c>
      <c r="G36" s="430">
        <v>0</v>
      </c>
      <c r="H36" s="430">
        <v>4.3815479878091451E-2</v>
      </c>
      <c r="I36" s="430">
        <v>0</v>
      </c>
      <c r="J36" s="430">
        <v>0.94527139879791822</v>
      </c>
      <c r="K36" s="431">
        <v>1961</v>
      </c>
      <c r="L36" s="432">
        <v>0</v>
      </c>
      <c r="M36" s="432">
        <v>0</v>
      </c>
      <c r="N36" s="432">
        <v>0</v>
      </c>
      <c r="O36" s="432">
        <v>1</v>
      </c>
    </row>
    <row r="37" spans="1:15" x14ac:dyDescent="0.65">
      <c r="A37" s="426">
        <v>1962</v>
      </c>
      <c r="B37" s="428">
        <v>0</v>
      </c>
      <c r="C37" s="428">
        <v>0.17098339118151332</v>
      </c>
      <c r="D37" s="428">
        <v>0</v>
      </c>
      <c r="E37" s="428">
        <v>0.633400730973392</v>
      </c>
      <c r="F37" s="429">
        <v>1962</v>
      </c>
      <c r="G37" s="430">
        <v>0</v>
      </c>
      <c r="H37" s="430">
        <v>4.4889633264391715E-2</v>
      </c>
      <c r="I37" s="430">
        <v>0</v>
      </c>
      <c r="J37" s="430">
        <v>0.9437249068174357</v>
      </c>
      <c r="K37" s="431">
        <v>1962</v>
      </c>
      <c r="L37" s="432">
        <v>0</v>
      </c>
      <c r="M37" s="432">
        <v>0</v>
      </c>
      <c r="N37" s="432">
        <v>0</v>
      </c>
      <c r="O37" s="432">
        <v>1</v>
      </c>
    </row>
    <row r="38" spans="1:15" x14ac:dyDescent="0.65">
      <c r="A38" s="426">
        <v>1963</v>
      </c>
      <c r="B38" s="428">
        <v>0</v>
      </c>
      <c r="C38" s="428">
        <v>0.17403024241778323</v>
      </c>
      <c r="D38" s="428">
        <v>0</v>
      </c>
      <c r="E38" s="428">
        <v>0.62510722524561135</v>
      </c>
      <c r="F38" s="429">
        <v>1963</v>
      </c>
      <c r="G38" s="430">
        <v>0</v>
      </c>
      <c r="H38" s="430">
        <v>4.5990119935195778E-2</v>
      </c>
      <c r="I38" s="430">
        <v>0</v>
      </c>
      <c r="J38" s="430">
        <v>0.9421347148812963</v>
      </c>
      <c r="K38" s="431">
        <v>1963</v>
      </c>
      <c r="L38" s="432">
        <v>0</v>
      </c>
      <c r="M38" s="432">
        <v>0</v>
      </c>
      <c r="N38" s="432">
        <v>0</v>
      </c>
      <c r="O38" s="432">
        <v>1</v>
      </c>
    </row>
    <row r="39" spans="1:15" x14ac:dyDescent="0.65">
      <c r="A39" s="426">
        <v>1964</v>
      </c>
      <c r="B39" s="428">
        <v>0</v>
      </c>
      <c r="C39" s="428">
        <v>0.17713138724591493</v>
      </c>
      <c r="D39" s="428">
        <v>0</v>
      </c>
      <c r="E39" s="428">
        <v>0.61662609711083749</v>
      </c>
      <c r="F39" s="429">
        <v>1964</v>
      </c>
      <c r="G39" s="430">
        <v>0</v>
      </c>
      <c r="H39" s="430">
        <v>4.7117585461128472E-2</v>
      </c>
      <c r="I39" s="430">
        <v>0</v>
      </c>
      <c r="J39" s="430">
        <v>0.94049958813917511</v>
      </c>
      <c r="K39" s="431">
        <v>1964</v>
      </c>
      <c r="L39" s="432">
        <v>0</v>
      </c>
      <c r="M39" s="432">
        <v>0</v>
      </c>
      <c r="N39" s="432">
        <v>0</v>
      </c>
      <c r="O39" s="432">
        <v>1</v>
      </c>
    </row>
    <row r="40" spans="1:15" x14ac:dyDescent="0.65">
      <c r="A40" s="426">
        <v>1965</v>
      </c>
      <c r="B40" s="428">
        <v>0</v>
      </c>
      <c r="C40" s="428">
        <v>0.18028779315460047</v>
      </c>
      <c r="D40" s="428">
        <v>0</v>
      </c>
      <c r="E40" s="428">
        <v>0.60795310202294472</v>
      </c>
      <c r="F40" s="429">
        <v>1965</v>
      </c>
      <c r="G40" s="430">
        <v>0</v>
      </c>
      <c r="H40" s="430">
        <v>4.8272691239227457E-2</v>
      </c>
      <c r="I40" s="430">
        <v>0</v>
      </c>
      <c r="J40" s="430">
        <v>0.93881825684699738</v>
      </c>
      <c r="K40" s="431">
        <v>1965</v>
      </c>
      <c r="L40" s="432">
        <v>0</v>
      </c>
      <c r="M40" s="432">
        <v>0</v>
      </c>
      <c r="N40" s="432">
        <v>0</v>
      </c>
      <c r="O40" s="432">
        <v>1</v>
      </c>
    </row>
    <row r="41" spans="1:15" x14ac:dyDescent="0.65">
      <c r="A41" s="426">
        <v>1966</v>
      </c>
      <c r="B41" s="428">
        <v>0</v>
      </c>
      <c r="C41" s="428">
        <v>0.18350044487276837</v>
      </c>
      <c r="D41" s="428">
        <v>0</v>
      </c>
      <c r="E41" s="428">
        <v>0.59908389941224516</v>
      </c>
      <c r="F41" s="429">
        <v>1966</v>
      </c>
      <c r="G41" s="430">
        <v>0</v>
      </c>
      <c r="H41" s="430">
        <v>4.9456114880934064E-2</v>
      </c>
      <c r="I41" s="430">
        <v>1.6954819588708388E-3</v>
      </c>
      <c r="J41" s="430">
        <v>0.9370894153809296</v>
      </c>
      <c r="K41" s="431">
        <v>1966</v>
      </c>
      <c r="L41" s="432">
        <v>0</v>
      </c>
      <c r="M41" s="432">
        <v>0</v>
      </c>
      <c r="N41" s="432">
        <v>0</v>
      </c>
      <c r="O41" s="432">
        <v>1</v>
      </c>
    </row>
    <row r="42" spans="1:15" x14ac:dyDescent="0.65">
      <c r="A42" s="426">
        <v>1967</v>
      </c>
      <c r="B42" s="428">
        <v>0</v>
      </c>
      <c r="C42" s="428">
        <v>0.18677034467679751</v>
      </c>
      <c r="D42" s="428">
        <v>0</v>
      </c>
      <c r="E42" s="428">
        <v>0.59001405051316658</v>
      </c>
      <c r="F42" s="429">
        <v>1967</v>
      </c>
      <c r="G42" s="430">
        <v>0</v>
      </c>
      <c r="H42" s="430">
        <v>5.8060089256599438E-2</v>
      </c>
      <c r="I42" s="430">
        <v>1.0581844195788695E-3</v>
      </c>
      <c r="J42" s="430">
        <v>0.92318826036703971</v>
      </c>
      <c r="K42" s="431">
        <v>1967</v>
      </c>
      <c r="L42" s="432">
        <v>0</v>
      </c>
      <c r="M42" s="432">
        <v>0</v>
      </c>
      <c r="N42" s="432">
        <v>0</v>
      </c>
      <c r="O42" s="432">
        <v>1</v>
      </c>
    </row>
    <row r="43" spans="1:15" x14ac:dyDescent="0.65">
      <c r="A43" s="426">
        <v>1968</v>
      </c>
      <c r="B43" s="428">
        <v>0</v>
      </c>
      <c r="C43" s="428">
        <v>0.1900985127032051</v>
      </c>
      <c r="D43" s="428">
        <v>0</v>
      </c>
      <c r="E43" s="428">
        <v>0.58073901614278489</v>
      </c>
      <c r="F43" s="429">
        <v>1968</v>
      </c>
      <c r="G43" s="430">
        <v>0</v>
      </c>
      <c r="H43" s="430">
        <v>8.0455742914537817E-2</v>
      </c>
      <c r="I43" s="430">
        <v>1.3628414005053236E-3</v>
      </c>
      <c r="J43" s="430">
        <v>0.90044844405014646</v>
      </c>
      <c r="K43" s="431">
        <v>1968</v>
      </c>
      <c r="L43" s="432">
        <v>0</v>
      </c>
      <c r="M43" s="432">
        <v>0</v>
      </c>
      <c r="N43" s="432">
        <v>0</v>
      </c>
      <c r="O43" s="432">
        <v>1</v>
      </c>
    </row>
    <row r="44" spans="1:15" x14ac:dyDescent="0.65">
      <c r="A44" s="426">
        <v>1969</v>
      </c>
      <c r="B44" s="428">
        <v>0</v>
      </c>
      <c r="C44" s="428">
        <v>0.19348598726690677</v>
      </c>
      <c r="D44" s="428">
        <v>0</v>
      </c>
      <c r="E44" s="428">
        <v>0.57125415442910166</v>
      </c>
      <c r="F44" s="429">
        <v>1969</v>
      </c>
      <c r="G44" s="430">
        <v>0</v>
      </c>
      <c r="H44" s="430">
        <v>9.4098990139260735E-2</v>
      </c>
      <c r="I44" s="430">
        <v>1.4973876152813686E-3</v>
      </c>
      <c r="J44" s="430">
        <v>0.88495334522169777</v>
      </c>
      <c r="K44" s="431">
        <v>1969</v>
      </c>
      <c r="L44" s="432">
        <v>0</v>
      </c>
      <c r="M44" s="432">
        <v>0</v>
      </c>
      <c r="N44" s="432">
        <v>0</v>
      </c>
      <c r="O44" s="432">
        <v>1</v>
      </c>
    </row>
    <row r="45" spans="1:15" x14ac:dyDescent="0.65">
      <c r="A45" s="426">
        <v>1970</v>
      </c>
      <c r="B45" s="428">
        <v>9.7787765919678214E-3</v>
      </c>
      <c r="C45" s="428">
        <v>0.19693382518514788</v>
      </c>
      <c r="D45" s="428">
        <v>0</v>
      </c>
      <c r="E45" s="428">
        <v>0.56155471848792882</v>
      </c>
      <c r="F45" s="429">
        <v>1970</v>
      </c>
      <c r="G45" s="430">
        <v>0</v>
      </c>
      <c r="H45" s="430">
        <v>0.10528700311720801</v>
      </c>
      <c r="I45" s="430">
        <v>1.3566096452518436E-3</v>
      </c>
      <c r="J45" s="430">
        <v>0.86629466756082807</v>
      </c>
      <c r="K45" s="431">
        <v>1970</v>
      </c>
      <c r="L45" s="432">
        <v>0</v>
      </c>
      <c r="M45" s="432">
        <v>0</v>
      </c>
      <c r="N45" s="432">
        <v>0</v>
      </c>
      <c r="O45" s="432">
        <v>1</v>
      </c>
    </row>
    <row r="46" spans="1:15" x14ac:dyDescent="0.65">
      <c r="A46" s="426">
        <v>1971</v>
      </c>
      <c r="B46" s="428">
        <v>1.0458353616190613E-2</v>
      </c>
      <c r="C46" s="428">
        <v>0.2004431021072072</v>
      </c>
      <c r="D46" s="428">
        <v>0</v>
      </c>
      <c r="E46" s="428">
        <v>0.55163585404721771</v>
      </c>
      <c r="F46" s="429">
        <v>1971</v>
      </c>
      <c r="G46" s="430">
        <v>0</v>
      </c>
      <c r="H46" s="430">
        <v>0.14629540597842819</v>
      </c>
      <c r="I46" s="430">
        <v>2.1736823040468842E-3</v>
      </c>
      <c r="J46" s="430">
        <v>0.81363418791161668</v>
      </c>
      <c r="K46" s="431">
        <v>1971</v>
      </c>
      <c r="L46" s="432">
        <v>0</v>
      </c>
      <c r="M46" s="432">
        <v>0</v>
      </c>
      <c r="N46" s="432">
        <v>0</v>
      </c>
      <c r="O46" s="432">
        <v>1</v>
      </c>
    </row>
    <row r="47" spans="1:15" x14ac:dyDescent="0.65">
      <c r="A47" s="426">
        <v>1972</v>
      </c>
      <c r="B47" s="428">
        <v>1.1185157911382127E-2</v>
      </c>
      <c r="C47" s="428">
        <v>0.20401491284997567</v>
      </c>
      <c r="D47" s="428">
        <v>0</v>
      </c>
      <c r="E47" s="428">
        <v>0.54149259701764363</v>
      </c>
      <c r="F47" s="429">
        <v>1972</v>
      </c>
      <c r="G47" s="430">
        <v>0</v>
      </c>
      <c r="H47" s="430">
        <v>0.20480675846224136</v>
      </c>
      <c r="I47" s="430">
        <v>2.4280054790254738E-3</v>
      </c>
      <c r="J47" s="430">
        <v>0.77154266964947349</v>
      </c>
      <c r="K47" s="431">
        <v>1972</v>
      </c>
      <c r="L47" s="432">
        <v>0</v>
      </c>
      <c r="M47" s="432">
        <v>0</v>
      </c>
      <c r="N47" s="432">
        <v>0</v>
      </c>
      <c r="O47" s="432">
        <v>1</v>
      </c>
    </row>
    <row r="48" spans="1:15" x14ac:dyDescent="0.65">
      <c r="A48" s="426">
        <v>1973</v>
      </c>
      <c r="B48" s="428">
        <v>1.196247154130211E-2</v>
      </c>
      <c r="C48" s="428">
        <v>0.20765037173951517</v>
      </c>
      <c r="D48" s="428">
        <v>0</v>
      </c>
      <c r="E48" s="428">
        <v>0.53111987100823099</v>
      </c>
      <c r="F48" s="429">
        <v>1973</v>
      </c>
      <c r="G48" s="430">
        <v>0</v>
      </c>
      <c r="H48" s="430">
        <v>0.17863229304451472</v>
      </c>
      <c r="I48" s="430">
        <v>2.4705608779457839E-3</v>
      </c>
      <c r="J48" s="430">
        <v>0.79077571834509575</v>
      </c>
      <c r="K48" s="431">
        <v>1973</v>
      </c>
      <c r="L48" s="432">
        <v>0</v>
      </c>
      <c r="M48" s="432">
        <v>0</v>
      </c>
      <c r="N48" s="432">
        <v>0</v>
      </c>
      <c r="O48" s="432">
        <v>1</v>
      </c>
    </row>
    <row r="49" spans="1:15" x14ac:dyDescent="0.65">
      <c r="A49" s="426">
        <v>1974</v>
      </c>
      <c r="B49" s="428">
        <v>1.2793804657048442E-2</v>
      </c>
      <c r="C49" s="428">
        <v>0.21135061295870355</v>
      </c>
      <c r="D49" s="428">
        <v>0</v>
      </c>
      <c r="E49" s="428">
        <v>0.52051248478577372</v>
      </c>
      <c r="F49" s="429">
        <v>1974</v>
      </c>
      <c r="G49" s="430">
        <v>0</v>
      </c>
      <c r="H49" s="430">
        <v>0.21229601655038011</v>
      </c>
      <c r="I49" s="430">
        <v>4.6283857394142924E-3</v>
      </c>
      <c r="J49" s="430">
        <v>0.75439069207970388</v>
      </c>
      <c r="K49" s="431">
        <v>1974</v>
      </c>
      <c r="L49" s="432">
        <v>0</v>
      </c>
      <c r="M49" s="432">
        <v>0</v>
      </c>
      <c r="N49" s="432">
        <v>0</v>
      </c>
      <c r="O49" s="432">
        <v>1</v>
      </c>
    </row>
    <row r="50" spans="1:15" x14ac:dyDescent="0.65">
      <c r="A50" s="426">
        <v>1975</v>
      </c>
      <c r="B50" s="428">
        <v>1.3682911348008753E-2</v>
      </c>
      <c r="C50" s="428">
        <v>0.21511679090107466</v>
      </c>
      <c r="D50" s="428">
        <v>0</v>
      </c>
      <c r="E50" s="428">
        <v>0.50966512967678179</v>
      </c>
      <c r="F50" s="429">
        <v>1975</v>
      </c>
      <c r="G50" s="430">
        <v>0</v>
      </c>
      <c r="H50" s="430">
        <v>0.27149476086661917</v>
      </c>
      <c r="I50" s="430">
        <v>4.0439629221068907E-3</v>
      </c>
      <c r="J50" s="430">
        <v>0.70738675367556403</v>
      </c>
      <c r="K50" s="431">
        <v>1975</v>
      </c>
      <c r="L50" s="432">
        <v>0</v>
      </c>
      <c r="M50" s="432">
        <v>0</v>
      </c>
      <c r="N50" s="432">
        <v>0</v>
      </c>
      <c r="O50" s="432">
        <v>1</v>
      </c>
    </row>
    <row r="51" spans="1:15" x14ac:dyDescent="0.65">
      <c r="A51" s="426">
        <v>1976</v>
      </c>
      <c r="B51" s="428">
        <v>1.463380659437544E-2</v>
      </c>
      <c r="C51" s="428">
        <v>0.21895008053096368</v>
      </c>
      <c r="D51" s="428">
        <v>0</v>
      </c>
      <c r="E51" s="428">
        <v>0.49857237691065182</v>
      </c>
      <c r="F51" s="429">
        <v>1976</v>
      </c>
      <c r="G51" s="430">
        <v>0</v>
      </c>
      <c r="H51" s="430">
        <v>0.2375687241236864</v>
      </c>
      <c r="I51" s="430">
        <v>2.4453475778280298E-3</v>
      </c>
      <c r="J51" s="430">
        <v>0.75873242569341048</v>
      </c>
      <c r="K51" s="431">
        <v>1976</v>
      </c>
      <c r="L51" s="432">
        <v>0</v>
      </c>
      <c r="M51" s="432">
        <v>0</v>
      </c>
      <c r="N51" s="432">
        <v>0</v>
      </c>
      <c r="O51" s="432">
        <v>1</v>
      </c>
    </row>
    <row r="52" spans="1:15" x14ac:dyDescent="0.65">
      <c r="A52" s="426">
        <v>1977</v>
      </c>
      <c r="B52" s="428">
        <v>1.5650784397777354E-2</v>
      </c>
      <c r="C52" s="428">
        <v>0.22285167775006998</v>
      </c>
      <c r="D52" s="428">
        <v>0</v>
      </c>
      <c r="E52" s="428">
        <v>0.48722867490273247</v>
      </c>
      <c r="F52" s="429">
        <v>1977</v>
      </c>
      <c r="G52" s="430">
        <v>1.8558283187732519E-2</v>
      </c>
      <c r="H52" s="430">
        <v>0.2630496048806632</v>
      </c>
      <c r="I52" s="430">
        <v>2.1088958167877862E-3</v>
      </c>
      <c r="J52" s="430">
        <v>0.71628321611481649</v>
      </c>
      <c r="K52" s="431">
        <v>1977</v>
      </c>
      <c r="L52" s="432">
        <v>0</v>
      </c>
      <c r="M52" s="432">
        <v>0</v>
      </c>
      <c r="N52" s="432">
        <v>0</v>
      </c>
      <c r="O52" s="432">
        <v>1</v>
      </c>
    </row>
    <row r="53" spans="1:15" x14ac:dyDescent="0.65">
      <c r="A53" s="426">
        <v>1978</v>
      </c>
      <c r="B53" s="428">
        <v>1.6738437171901491E-2</v>
      </c>
      <c r="C53" s="428">
        <v>0.22682279977055211</v>
      </c>
      <c r="D53" s="428">
        <v>0</v>
      </c>
      <c r="E53" s="428">
        <v>0.475628346475926</v>
      </c>
      <c r="F53" s="429">
        <v>1978</v>
      </c>
      <c r="G53" s="430">
        <v>2.5858803225225779E-2</v>
      </c>
      <c r="H53" s="430">
        <v>0.30357468168527002</v>
      </c>
      <c r="I53" s="430">
        <v>2.4487127223277684E-3</v>
      </c>
      <c r="J53" s="430">
        <v>0.67056651508950416</v>
      </c>
      <c r="K53" s="431">
        <v>1978</v>
      </c>
      <c r="L53" s="432">
        <v>0</v>
      </c>
      <c r="M53" s="432">
        <v>0</v>
      </c>
      <c r="N53" s="432">
        <v>0</v>
      </c>
      <c r="O53" s="432">
        <v>1</v>
      </c>
    </row>
    <row r="54" spans="1:15" x14ac:dyDescent="0.65">
      <c r="A54" s="426">
        <v>1979</v>
      </c>
      <c r="B54" s="428">
        <v>1.790167648066782E-2</v>
      </c>
      <c r="C54" s="428">
        <v>0.23086468549477107</v>
      </c>
      <c r="D54" s="428">
        <v>0</v>
      </c>
      <c r="E54" s="428">
        <v>0.46376558601943407</v>
      </c>
      <c r="F54" s="429">
        <v>1979</v>
      </c>
      <c r="G54" s="430">
        <v>3.0356911038240463E-2</v>
      </c>
      <c r="H54" s="430">
        <v>0.26734024209954099</v>
      </c>
      <c r="I54" s="430">
        <v>2.2128133285761751E-3</v>
      </c>
      <c r="J54" s="430">
        <v>0.70230284686221855</v>
      </c>
      <c r="K54" s="431">
        <v>1979</v>
      </c>
      <c r="L54" s="432">
        <v>0</v>
      </c>
      <c r="M54" s="432">
        <v>0</v>
      </c>
      <c r="N54" s="432">
        <v>0</v>
      </c>
      <c r="O54" s="432">
        <v>1</v>
      </c>
    </row>
    <row r="55" spans="1:15" x14ac:dyDescent="0.65">
      <c r="A55" s="426">
        <v>1980</v>
      </c>
      <c r="B55" s="428">
        <v>1.9145755217605524E-2</v>
      </c>
      <c r="C55" s="428">
        <v>0.23497859590180045</v>
      </c>
      <c r="D55" s="428">
        <v>0</v>
      </c>
      <c r="E55" s="428">
        <v>0.45163445658322643</v>
      </c>
      <c r="F55" s="429">
        <v>1980</v>
      </c>
      <c r="G55" s="430">
        <v>3.1898772950668029E-2</v>
      </c>
      <c r="H55" s="430">
        <v>0.24796236496093302</v>
      </c>
      <c r="I55" s="430">
        <v>2.0802364066769157E-3</v>
      </c>
      <c r="J55" s="430">
        <v>0.72013886208839895</v>
      </c>
      <c r="K55" s="431">
        <v>1980</v>
      </c>
      <c r="L55" s="432">
        <v>0</v>
      </c>
      <c r="M55" s="432">
        <v>0</v>
      </c>
      <c r="N55" s="432">
        <v>0</v>
      </c>
      <c r="O55" s="432">
        <v>1</v>
      </c>
    </row>
    <row r="56" spans="1:15" x14ac:dyDescent="0.65">
      <c r="A56" s="426">
        <v>1981</v>
      </c>
      <c r="B56" s="428">
        <v>2.0476291326587234E-2</v>
      </c>
      <c r="C56" s="428">
        <v>0.2391658144408241</v>
      </c>
      <c r="D56" s="428">
        <v>0</v>
      </c>
      <c r="E56" s="428">
        <v>0.4392288869067783</v>
      </c>
      <c r="F56" s="429">
        <v>1981</v>
      </c>
      <c r="G56" s="430">
        <v>3.274133913175143E-2</v>
      </c>
      <c r="H56" s="430">
        <v>0.22429583016913229</v>
      </c>
      <c r="I56" s="430">
        <v>1.9105835180937838E-3</v>
      </c>
      <c r="J56" s="430">
        <v>0.74296283069911628</v>
      </c>
      <c r="K56" s="431">
        <v>1981</v>
      </c>
      <c r="L56" s="432">
        <v>3.7305348679756269E-3</v>
      </c>
      <c r="M56" s="432">
        <v>1.0000000000000002E-6</v>
      </c>
      <c r="N56" s="432">
        <v>6.8043331076506443E-4</v>
      </c>
      <c r="O56" s="432">
        <v>0.99</v>
      </c>
    </row>
    <row r="57" spans="1:15" x14ac:dyDescent="0.65">
      <c r="A57" s="426">
        <v>1982</v>
      </c>
      <c r="B57" s="428">
        <v>2.1899293171037892E-2</v>
      </c>
      <c r="C57" s="428">
        <v>0.24342764743154388</v>
      </c>
      <c r="D57" s="428">
        <v>1E-4</v>
      </c>
      <c r="E57" s="428">
        <v>0.42654266838058974</v>
      </c>
      <c r="F57" s="429">
        <v>1982</v>
      </c>
      <c r="G57" s="430">
        <v>4.9031630406760382E-2</v>
      </c>
      <c r="H57" s="430">
        <v>0.33071609793624068</v>
      </c>
      <c r="I57" s="430">
        <v>2.8227036299033775E-3</v>
      </c>
      <c r="J57" s="430">
        <v>0.62025227165699892</v>
      </c>
      <c r="K57" s="431">
        <v>1982</v>
      </c>
      <c r="L57" s="432">
        <v>3.5358629619756253E-3</v>
      </c>
      <c r="M57" s="432">
        <v>1.8609409404442952E-6</v>
      </c>
      <c r="N57" s="432">
        <v>6.682110745493458E-4</v>
      </c>
      <c r="O57" s="432">
        <v>0.98900701870684316</v>
      </c>
    </row>
    <row r="58" spans="1:15" x14ac:dyDescent="0.65">
      <c r="A58" s="426">
        <v>1983</v>
      </c>
      <c r="B58" s="428">
        <v>2.3421186666179254E-2</v>
      </c>
      <c r="C58" s="428">
        <v>0.24776542447172265</v>
      </c>
      <c r="D58" s="428">
        <v>1.3848333307571873E-4</v>
      </c>
      <c r="E58" s="428">
        <v>0.41356945193896566</v>
      </c>
      <c r="F58" s="429">
        <v>1983</v>
      </c>
      <c r="G58" s="430">
        <v>4.1217118693089499E-2</v>
      </c>
      <c r="H58" s="430">
        <v>0.33735315625974338</v>
      </c>
      <c r="I58" s="430">
        <v>2.813951498658322E-3</v>
      </c>
      <c r="J58" s="430">
        <v>0.62142972504716709</v>
      </c>
      <c r="K58" s="431">
        <v>1983</v>
      </c>
      <c r="L58" s="432">
        <v>3.3513496933632531E-3</v>
      </c>
      <c r="M58" s="432">
        <v>3.4631011838216974E-6</v>
      </c>
      <c r="N58" s="432">
        <v>6.5620837940510242E-4</v>
      </c>
      <c r="O58" s="432">
        <v>0.98791543622883038</v>
      </c>
    </row>
    <row r="59" spans="1:15" x14ac:dyDescent="0.65">
      <c r="A59" s="426">
        <v>1984</v>
      </c>
      <c r="B59" s="428">
        <v>2.5048844296832375E-2</v>
      </c>
      <c r="C59" s="428">
        <v>0.25218049885198923</v>
      </c>
      <c r="D59" s="428">
        <v>1.9177633539760452E-4</v>
      </c>
      <c r="E59" s="428">
        <v>0.40030274488250206</v>
      </c>
      <c r="F59" s="429">
        <v>1984</v>
      </c>
      <c r="G59" s="430">
        <v>5.3754456535005962E-2</v>
      </c>
      <c r="H59" s="430">
        <v>0.35433064634326977</v>
      </c>
      <c r="I59" s="430">
        <v>3.0333382275392149E-3</v>
      </c>
      <c r="J59" s="430">
        <v>0.59191489712172429</v>
      </c>
      <c r="K59" s="431">
        <v>1984</v>
      </c>
      <c r="L59" s="432">
        <v>3.1764649501377922E-3</v>
      </c>
      <c r="M59" s="432">
        <v>6.4446267738749009E-6</v>
      </c>
      <c r="N59" s="432">
        <v>6.4442128184104405E-4</v>
      </c>
      <c r="O59" s="432">
        <v>0.98671546165275725</v>
      </c>
    </row>
    <row r="60" spans="1:15" x14ac:dyDescent="0.65">
      <c r="A60" s="426">
        <v>1985</v>
      </c>
      <c r="B60" s="428">
        <v>2.678961615181509E-2</v>
      </c>
      <c r="C60" s="428">
        <v>0.25667424797803545</v>
      </c>
      <c r="D60" s="428">
        <v>2.6557826130907213E-4</v>
      </c>
      <c r="E60" s="428">
        <v>0.38673590762868781</v>
      </c>
      <c r="F60" s="429">
        <v>1985</v>
      </c>
      <c r="G60" s="430">
        <v>4.5918857059325247E-2</v>
      </c>
      <c r="H60" s="430">
        <v>0.49717899190132736</v>
      </c>
      <c r="I60" s="430">
        <v>4.0369017514419172E-3</v>
      </c>
      <c r="J60" s="430">
        <v>0.45690215103934739</v>
      </c>
      <c r="K60" s="431">
        <v>1985</v>
      </c>
      <c r="L60" s="432">
        <v>3.0107062833327068E-3</v>
      </c>
      <c r="M60" s="432">
        <v>1.1993069809387241E-5</v>
      </c>
      <c r="N60" s="432">
        <v>6.3284590920056959E-4</v>
      </c>
      <c r="O60" s="432">
        <v>0.98539633184605357</v>
      </c>
    </row>
    <row r="61" spans="1:15" x14ac:dyDescent="0.65">
      <c r="A61" s="426">
        <v>1986</v>
      </c>
      <c r="B61" s="428">
        <v>2.8651363115077873E-2</v>
      </c>
      <c r="C61" s="428">
        <v>0.26124807380033604</v>
      </c>
      <c r="D61" s="428">
        <v>3.6778162818534496E-4</v>
      </c>
      <c r="E61" s="428">
        <v>0.37286215038899595</v>
      </c>
      <c r="F61" s="429">
        <v>1986</v>
      </c>
      <c r="G61" s="430">
        <v>7.7917743916115861E-2</v>
      </c>
      <c r="H61" s="430">
        <v>0.47675303120825951</v>
      </c>
      <c r="I61" s="430">
        <v>4.1229244929958525E-3</v>
      </c>
      <c r="J61" s="430">
        <v>0.44532922487562465</v>
      </c>
      <c r="K61" s="431">
        <v>1986</v>
      </c>
      <c r="L61" s="432">
        <v>2.8535974634651133E-3</v>
      </c>
      <c r="M61" s="432">
        <v>2.2318394609895174E-5</v>
      </c>
      <c r="N61" s="432">
        <v>6.2147845838940376E-4</v>
      </c>
      <c r="O61" s="432">
        <v>0.98394621491721967</v>
      </c>
    </row>
    <row r="62" spans="1:15" x14ac:dyDescent="0.65">
      <c r="A62" s="426">
        <v>1987</v>
      </c>
      <c r="B62" s="428">
        <v>3.064249236346098E-2</v>
      </c>
      <c r="C62" s="428">
        <v>0.26590340325152628</v>
      </c>
      <c r="D62" s="428">
        <v>5.0931625715121265E-4</v>
      </c>
      <c r="E62" s="428">
        <v>0.35867452977080172</v>
      </c>
      <c r="F62" s="429">
        <v>1987</v>
      </c>
      <c r="G62" s="430">
        <v>6.8423775059003183E-2</v>
      </c>
      <c r="H62" s="430">
        <v>0.3722735838546728</v>
      </c>
      <c r="I62" s="430">
        <v>3.2757484557508123E-3</v>
      </c>
      <c r="J62" s="430">
        <v>0.55930264108632399</v>
      </c>
      <c r="K62" s="431">
        <v>1987</v>
      </c>
      <c r="L62" s="432">
        <v>2.7046871123145894E-3</v>
      </c>
      <c r="M62" s="432">
        <v>4.1533214254545207E-5</v>
      </c>
      <c r="N62" s="432">
        <v>6.1031519462608895E-4</v>
      </c>
      <c r="O62" s="432">
        <v>0.98235210409006368</v>
      </c>
    </row>
    <row r="63" spans="1:15" x14ac:dyDescent="0.65">
      <c r="A63" s="426">
        <v>1988</v>
      </c>
      <c r="B63" s="428">
        <v>3.2771995331371602E-2</v>
      </c>
      <c r="C63" s="428">
        <v>0.27064168869157368</v>
      </c>
      <c r="D63" s="428">
        <v>7.0531812879949779E-4</v>
      </c>
      <c r="E63" s="428">
        <v>0.34416594530242572</v>
      </c>
      <c r="F63" s="429">
        <v>1988</v>
      </c>
      <c r="G63" s="430">
        <v>6.1352547880925139E-2</v>
      </c>
      <c r="H63" s="430">
        <v>0.3881856556621015</v>
      </c>
      <c r="I63" s="430">
        <v>3.341463356365411E-3</v>
      </c>
      <c r="J63" s="430">
        <v>0.55046179645697335</v>
      </c>
      <c r="K63" s="431">
        <v>1988</v>
      </c>
      <c r="L63" s="432">
        <v>2.5635474061003862E-3</v>
      </c>
      <c r="M63" s="432">
        <v>7.7290858794527747E-5</v>
      </c>
      <c r="N63" s="432">
        <v>5.9935245021492084E-4</v>
      </c>
      <c r="O63" s="432">
        <v>0.98059970103984906</v>
      </c>
    </row>
    <row r="64" spans="1:15" x14ac:dyDescent="0.65">
      <c r="A64" s="426">
        <v>1989</v>
      </c>
      <c r="B64" s="428">
        <v>3.5049488313819932E-2</v>
      </c>
      <c r="C64" s="428">
        <v>0.27546440836088176</v>
      </c>
      <c r="D64" s="428">
        <v>9.7674805354883544E-4</v>
      </c>
      <c r="E64" s="428">
        <v>0.3293291358795648</v>
      </c>
      <c r="F64" s="429">
        <v>1989</v>
      </c>
      <c r="G64" s="430">
        <v>0.10057759194166639</v>
      </c>
      <c r="H64" s="430">
        <v>0.49074391609927626</v>
      </c>
      <c r="I64" s="430">
        <v>4.3953531321180078E-3</v>
      </c>
      <c r="J64" s="430">
        <v>0.40867849195905737</v>
      </c>
      <c r="K64" s="431">
        <v>1989</v>
      </c>
      <c r="L64" s="432">
        <v>2.429772846331231E-3</v>
      </c>
      <c r="M64" s="432">
        <v>1.4383372345283567E-4</v>
      </c>
      <c r="N64" s="432">
        <v>5.8858662334092498E-4</v>
      </c>
      <c r="O64" s="432">
        <v>0.9786732876449411</v>
      </c>
    </row>
    <row r="65" spans="1:15" x14ac:dyDescent="0.65">
      <c r="A65" s="426">
        <v>1990</v>
      </c>
      <c r="B65" s="428">
        <v>3.7485255891167156E-2</v>
      </c>
      <c r="C65" s="428">
        <v>0.28037306684146901</v>
      </c>
      <c r="D65" s="428">
        <v>1.3526332603066332E-3</v>
      </c>
      <c r="E65" s="428">
        <v>0.31415667613133036</v>
      </c>
      <c r="F65" s="429">
        <v>1990</v>
      </c>
      <c r="G65" s="430">
        <v>0.11713303167141427</v>
      </c>
      <c r="H65" s="430">
        <v>0.48501426059814501</v>
      </c>
      <c r="I65" s="430">
        <v>4.4758222913991027E-3</v>
      </c>
      <c r="J65" s="430">
        <v>0.39785270773044068</v>
      </c>
      <c r="K65" s="431">
        <v>1990</v>
      </c>
      <c r="L65" s="432">
        <v>2.3029790947963398E-3</v>
      </c>
      <c r="M65" s="432">
        <v>2.6766606458992467E-4</v>
      </c>
      <c r="N65" s="432">
        <v>5.7801417688647906E-4</v>
      </c>
      <c r="O65" s="432">
        <v>0.97655558500363016</v>
      </c>
    </row>
    <row r="66" spans="1:15" x14ac:dyDescent="0.65">
      <c r="A66" s="426">
        <v>1991</v>
      </c>
      <c r="B66" s="428">
        <v>4.0090297371680503E-2</v>
      </c>
      <c r="C66" s="428">
        <v>0.28536919552636481</v>
      </c>
      <c r="D66" s="428">
        <v>1.8731716231633884E-3</v>
      </c>
      <c r="E66" s="428">
        <v>0.29864097270407652</v>
      </c>
      <c r="F66" s="429">
        <v>1991</v>
      </c>
      <c r="G66" s="430">
        <v>0.11335202752785439</v>
      </c>
      <c r="H66" s="430">
        <v>0.4442145816114626</v>
      </c>
      <c r="I66" s="430">
        <v>4.1444495228393236E-3</v>
      </c>
      <c r="J66" s="430">
        <v>0.44243339086068301</v>
      </c>
      <c r="K66" s="431">
        <v>1991</v>
      </c>
      <c r="L66" s="432">
        <v>2.1828018693505298E-3</v>
      </c>
      <c r="M66" s="432">
        <v>4.9811073796299785E-4</v>
      </c>
      <c r="N66" s="432">
        <v>5.6763163726919106E-4</v>
      </c>
      <c r="O66" s="432">
        <v>0.97422759845159013</v>
      </c>
    </row>
    <row r="67" spans="1:15" x14ac:dyDescent="0.65">
      <c r="A67" s="426">
        <v>1992</v>
      </c>
      <c r="B67" s="428">
        <v>4.2876376461618168E-2</v>
      </c>
      <c r="C67" s="428">
        <v>0.29045435309737022</v>
      </c>
      <c r="D67" s="428">
        <v>2.5940304979852019E-3</v>
      </c>
      <c r="E67" s="428">
        <v>0.28277426046115828</v>
      </c>
      <c r="F67" s="429">
        <v>1992</v>
      </c>
      <c r="G67" s="430">
        <v>0.11587434064217733</v>
      </c>
      <c r="H67" s="430">
        <v>0.47440469252949008</v>
      </c>
      <c r="I67" s="430">
        <v>4.3876043099975275E-3</v>
      </c>
      <c r="J67" s="430">
        <v>0.40972096682833259</v>
      </c>
      <c r="K67" s="431">
        <v>1992</v>
      </c>
      <c r="L67" s="432">
        <v>2.0688958973209956E-3</v>
      </c>
      <c r="M67" s="432">
        <v>9.2695466515026301E-4</v>
      </c>
      <c r="N67" s="432">
        <v>5.574355933006521E-4</v>
      </c>
      <c r="O67" s="432">
        <v>0.97166844718986045</v>
      </c>
    </row>
    <row r="68" spans="1:15" x14ac:dyDescent="0.65">
      <c r="A68" s="426">
        <v>1993</v>
      </c>
      <c r="B68" s="428">
        <v>4.5856074387141482E-2</v>
      </c>
      <c r="C68" s="428">
        <v>0.29563012601133248</v>
      </c>
      <c r="D68" s="428">
        <v>3.592299894610572E-3</v>
      </c>
      <c r="E68" s="428">
        <v>0.26654859859671709</v>
      </c>
      <c r="F68" s="429">
        <v>1993</v>
      </c>
      <c r="G68" s="430">
        <v>0.12433413251166403</v>
      </c>
      <c r="H68" s="430">
        <v>0.41988435025269288</v>
      </c>
      <c r="I68" s="430">
        <v>4.0452315369005716E-3</v>
      </c>
      <c r="J68" s="430">
        <v>0.45578151723564309</v>
      </c>
      <c r="K68" s="431">
        <v>1993</v>
      </c>
      <c r="L68" s="432">
        <v>1.9609339235288521E-3</v>
      </c>
      <c r="M68" s="432">
        <v>1.7250078863139569E-3</v>
      </c>
      <c r="N68" s="432">
        <v>5.474226950656887E-4</v>
      </c>
      <c r="O68" s="432">
        <v>0.96885517699520518</v>
      </c>
    </row>
    <row r="69" spans="1:15" x14ac:dyDescent="0.65">
      <c r="A69" s="426">
        <v>1994</v>
      </c>
      <c r="B69" s="428">
        <v>4.9042846707939708E-2</v>
      </c>
      <c r="C69" s="428">
        <v>0.3008981289950845</v>
      </c>
      <c r="D69" s="428">
        <v>4.9747366281322506E-3</v>
      </c>
      <c r="E69" s="428">
        <v>0.24995586666154967</v>
      </c>
      <c r="F69" s="429">
        <v>1994</v>
      </c>
      <c r="G69" s="430">
        <v>0.12151376994040962</v>
      </c>
      <c r="H69" s="430">
        <v>0.49564827212535501</v>
      </c>
      <c r="I69" s="430">
        <v>4.5874284593590033E-3</v>
      </c>
      <c r="J69" s="430">
        <v>0.38283795793423536</v>
      </c>
      <c r="K69" s="431">
        <v>1994</v>
      </c>
      <c r="L69" s="432">
        <v>1.8586057700754645E-3</v>
      </c>
      <c r="M69" s="432">
        <v>3.2101377982309202E-3</v>
      </c>
      <c r="N69" s="432">
        <v>5.3758965282174663E-4</v>
      </c>
      <c r="O69" s="432">
        <v>0.96576255433296099</v>
      </c>
    </row>
    <row r="70" spans="1:15" x14ac:dyDescent="0.65">
      <c r="A70" s="426">
        <v>1995</v>
      </c>
      <c r="B70" s="428">
        <v>5.2451084079122891E-2</v>
      </c>
      <c r="C70" s="428">
        <v>0.30626000554920385</v>
      </c>
      <c r="D70" s="428">
        <v>6.8891810943761634E-3</v>
      </c>
      <c r="E70" s="428">
        <v>0.23298776049907077</v>
      </c>
      <c r="F70" s="429">
        <v>1995</v>
      </c>
      <c r="G70" s="430">
        <v>0.10445474899570241</v>
      </c>
      <c r="H70" s="430">
        <v>0.43870994578195011</v>
      </c>
      <c r="I70" s="430">
        <v>4.0373986232233828E-3</v>
      </c>
      <c r="J70" s="430">
        <v>0.4568353052223475</v>
      </c>
      <c r="K70" s="431">
        <v>1995</v>
      </c>
      <c r="L70" s="432">
        <v>1.7616174451923004E-3</v>
      </c>
      <c r="M70" s="432">
        <v>5.9738768531956274E-3</v>
      </c>
      <c r="N70" s="432">
        <v>5.2793323591804494E-4</v>
      </c>
      <c r="O70" s="432">
        <v>0.96236284002567674</v>
      </c>
    </row>
    <row r="71" spans="1:15" x14ac:dyDescent="0.65">
      <c r="A71" s="426">
        <v>1996</v>
      </c>
      <c r="B71" s="428">
        <v>5.6096177235768652E-2</v>
      </c>
      <c r="C71" s="428">
        <v>0.31171742846074862</v>
      </c>
      <c r="D71" s="428">
        <v>9.5403676011143867E-3</v>
      </c>
      <c r="E71" s="428">
        <v>0.2156357880893357</v>
      </c>
      <c r="F71" s="429">
        <v>1996</v>
      </c>
      <c r="G71" s="430">
        <v>0.1009966436831549</v>
      </c>
      <c r="H71" s="430">
        <v>0.39812876939899666</v>
      </c>
      <c r="I71" s="430">
        <v>3.7100501467949819E-3</v>
      </c>
      <c r="J71" s="430">
        <v>0.50087458691784836</v>
      </c>
      <c r="K71" s="431">
        <v>1996</v>
      </c>
      <c r="L71" s="432">
        <v>1.6696902985940077E-3</v>
      </c>
      <c r="M71" s="432">
        <v>1.1117032009284274E-2</v>
      </c>
      <c r="N71" s="432">
        <v>5.1845027173414283E-4</v>
      </c>
      <c r="O71" s="432">
        <v>0.95862554044747139</v>
      </c>
    </row>
    <row r="72" spans="1:15" x14ac:dyDescent="0.65">
      <c r="A72" s="426">
        <v>1997</v>
      </c>
      <c r="B72" s="428">
        <v>5.9994586493576071E-2</v>
      </c>
      <c r="C72" s="428">
        <v>0.3172721003251302</v>
      </c>
      <c r="D72" s="428">
        <v>1.3211819041699192E-2</v>
      </c>
      <c r="E72" s="428">
        <v>0.19789126529904333</v>
      </c>
      <c r="F72" s="429">
        <v>1997</v>
      </c>
      <c r="G72" s="430">
        <v>0.16940272512086738</v>
      </c>
      <c r="H72" s="430">
        <v>0.34079842347845085</v>
      </c>
      <c r="I72" s="430">
        <v>3.7923772195192136E-3</v>
      </c>
      <c r="J72" s="430">
        <v>0.4897988514006818</v>
      </c>
      <c r="K72" s="431">
        <v>1997</v>
      </c>
      <c r="L72" s="432">
        <v>1.5825602209080184E-3</v>
      </c>
      <c r="M72" s="432">
        <v>2.0688140002306808E-2</v>
      </c>
      <c r="N72" s="432">
        <v>5.0913764463757488E-4</v>
      </c>
      <c r="O72" s="432">
        <v>0.95451713401245797</v>
      </c>
    </row>
    <row r="73" spans="1:15" x14ac:dyDescent="0.65">
      <c r="A73" s="426">
        <v>1998</v>
      </c>
      <c r="B73" s="428">
        <v>6.4163916079474373E-2</v>
      </c>
      <c r="C73" s="428">
        <v>0.32292575407728535</v>
      </c>
      <c r="D73" s="428">
        <v>1.8296167368877521E-2</v>
      </c>
      <c r="E73" s="428">
        <v>0.17974531153539197</v>
      </c>
      <c r="F73" s="429">
        <v>1998</v>
      </c>
      <c r="G73" s="430">
        <v>9.5942530125335046E-2</v>
      </c>
      <c r="H73" s="430">
        <v>0.34668962912857559</v>
      </c>
      <c r="I73" s="430">
        <v>3.2901300241866497E-3</v>
      </c>
      <c r="J73" s="430">
        <v>0.55736784074608936</v>
      </c>
      <c r="K73" s="431">
        <v>1998</v>
      </c>
      <c r="L73" s="432">
        <v>1.4999768848806229E-3</v>
      </c>
      <c r="M73" s="432">
        <v>3.8499406711935989E-2</v>
      </c>
      <c r="N73" s="432">
        <v>4.9999229496020762E-4</v>
      </c>
      <c r="O73" s="432">
        <v>0.95000077050397924</v>
      </c>
    </row>
    <row r="74" spans="1:15" x14ac:dyDescent="0.65">
      <c r="A74" s="426">
        <v>1999</v>
      </c>
      <c r="B74" s="428">
        <v>6.8622993627844409E-2</v>
      </c>
      <c r="C74" s="428">
        <v>0.3286801535323135</v>
      </c>
      <c r="D74" s="428">
        <v>2.5337142397533621E-2</v>
      </c>
      <c r="E74" s="428">
        <v>0.16118884530161359</v>
      </c>
      <c r="F74" s="429">
        <v>1999</v>
      </c>
      <c r="G74" s="430">
        <v>0.20667582300098805</v>
      </c>
      <c r="H74" s="430">
        <v>0.37577422363816004</v>
      </c>
      <c r="I74" s="430">
        <v>4.3294106539084349E-3</v>
      </c>
      <c r="J74" s="430">
        <v>0.41754995336085188</v>
      </c>
      <c r="K74" s="431">
        <v>1999</v>
      </c>
      <c r="L74" s="432">
        <v>1.953682867946057E-3</v>
      </c>
      <c r="M74" s="432">
        <v>3.7089582656201846E-2</v>
      </c>
      <c r="N74" s="432">
        <v>5.4964059452201083E-4</v>
      </c>
      <c r="O74" s="432">
        <v>0.94503594054779894</v>
      </c>
    </row>
    <row r="75" spans="1:15" x14ac:dyDescent="0.65">
      <c r="A75" s="426">
        <v>2000</v>
      </c>
      <c r="B75" s="428">
        <v>7.0175438596491238E-2</v>
      </c>
      <c r="C75" s="428">
        <v>0.34210526315789475</v>
      </c>
      <c r="D75" s="428">
        <v>3.5087719298245619E-2</v>
      </c>
      <c r="E75" s="428">
        <v>0.12280701754385964</v>
      </c>
      <c r="F75" s="429">
        <v>2000</v>
      </c>
      <c r="G75" s="430">
        <v>0.11075814559219097</v>
      </c>
      <c r="H75" s="430">
        <v>0.24525017952556569</v>
      </c>
      <c r="I75" s="430">
        <v>2.646246222381739E-3</v>
      </c>
      <c r="J75" s="430">
        <v>0.6439916748822434</v>
      </c>
      <c r="K75" s="431">
        <v>2000</v>
      </c>
      <c r="L75" s="432">
        <v>2.5446237118578667E-3</v>
      </c>
      <c r="M75" s="432">
        <v>3.5731385470538675E-2</v>
      </c>
      <c r="N75" s="432">
        <v>6.0421887735400553E-4</v>
      </c>
      <c r="O75" s="432">
        <v>0.93957811226459942</v>
      </c>
    </row>
    <row r="76" spans="1:15" x14ac:dyDescent="0.65">
      <c r="A76" s="426">
        <v>2001</v>
      </c>
      <c r="B76" s="428">
        <v>6.7226890756302518E-2</v>
      </c>
      <c r="C76" s="428">
        <v>0.33193277310924374</v>
      </c>
      <c r="D76" s="428">
        <v>3.3418018370138754E-2</v>
      </c>
      <c r="E76" s="428">
        <v>0.15966386554621848</v>
      </c>
      <c r="F76" s="429">
        <v>2001</v>
      </c>
      <c r="G76" s="430">
        <v>0.21299999999999999</v>
      </c>
      <c r="H76" s="430">
        <v>0.49699999999999994</v>
      </c>
      <c r="I76" s="430">
        <v>5.2775024777006931E-3</v>
      </c>
      <c r="J76" s="430">
        <v>0.29000000000000004</v>
      </c>
      <c r="K76" s="431">
        <v>2001</v>
      </c>
      <c r="L76" s="432">
        <v>3.3143095745916586E-3</v>
      </c>
      <c r="M76" s="432">
        <v>3.4422924611440364E-2</v>
      </c>
      <c r="N76" s="432">
        <v>6.6421668157247958E-4</v>
      </c>
      <c r="O76" s="432">
        <v>0.93357833184275207</v>
      </c>
    </row>
    <row r="77" spans="1:15" x14ac:dyDescent="0.65">
      <c r="A77" s="426">
        <v>2002</v>
      </c>
      <c r="B77" s="428">
        <v>6.4516129032258063E-2</v>
      </c>
      <c r="C77" s="428">
        <v>0.32258064516129031</v>
      </c>
      <c r="D77" s="428">
        <v>3.1882970742685673E-2</v>
      </c>
      <c r="E77" s="428">
        <v>0.19354838709677419</v>
      </c>
      <c r="F77" s="429">
        <v>2002</v>
      </c>
      <c r="G77" s="430">
        <v>0.1437013153353161</v>
      </c>
      <c r="H77" s="430">
        <v>0.4248689715802425</v>
      </c>
      <c r="I77" s="430">
        <v>4.4138287028924429E-3</v>
      </c>
      <c r="J77" s="430">
        <v>0.4061929118375367</v>
      </c>
      <c r="K77" s="431">
        <v>2002</v>
      </c>
      <c r="L77" s="432">
        <v>4.3168064122965713E-3</v>
      </c>
      <c r="M77" s="432">
        <v>3.3162378765914755E-2</v>
      </c>
      <c r="N77" s="432">
        <v>7.3017215551289647E-4</v>
      </c>
      <c r="O77" s="432">
        <v>0.92698278444871041</v>
      </c>
    </row>
    <row r="78" spans="1:15" x14ac:dyDescent="0.65">
      <c r="A78" s="426">
        <v>2003</v>
      </c>
      <c r="B78" s="428">
        <v>4.1896102878899243E-2</v>
      </c>
      <c r="C78" s="428">
        <v>0.36516005200637131</v>
      </c>
      <c r="D78" s="428">
        <v>3.1051064160697708E-2</v>
      </c>
      <c r="E78" s="428">
        <v>0.15848700760158771</v>
      </c>
      <c r="F78" s="429">
        <v>2003</v>
      </c>
      <c r="G78" s="430">
        <v>0.14448731631228964</v>
      </c>
      <c r="H78" s="430">
        <v>0.37089378071235068</v>
      </c>
      <c r="I78" s="430">
        <v>4.7945936232044297E-3</v>
      </c>
      <c r="J78" s="430">
        <v>0.35496733789156409</v>
      </c>
      <c r="K78" s="431">
        <v>2003</v>
      </c>
      <c r="L78" s="432">
        <v>5.622533798322297E-3</v>
      </c>
      <c r="M78" s="432">
        <v>3.194799331630576E-2</v>
      </c>
      <c r="N78" s="432">
        <v>8.0267688463372608E-4</v>
      </c>
      <c r="O78" s="432">
        <v>0.91973231153662738</v>
      </c>
    </row>
    <row r="79" spans="1:15" x14ac:dyDescent="0.65">
      <c r="A79" s="426">
        <v>2004</v>
      </c>
      <c r="B79" s="428">
        <v>2.6953463169649573E-2</v>
      </c>
      <c r="C79" s="428">
        <v>0.40950936292107604</v>
      </c>
      <c r="D79" s="428">
        <v>2.9959172807960174E-2</v>
      </c>
      <c r="E79" s="428">
        <v>0.13008071684443534</v>
      </c>
      <c r="F79" s="429">
        <v>2004</v>
      </c>
      <c r="G79" s="430">
        <v>0.11356371864122382</v>
      </c>
      <c r="H79" s="430">
        <v>0.4511689039496446</v>
      </c>
      <c r="I79" s="430">
        <v>4.5876669205906547E-3</v>
      </c>
      <c r="J79" s="430">
        <v>0.38280587694987056</v>
      </c>
      <c r="K79" s="431">
        <v>2004</v>
      </c>
      <c r="L79" s="432">
        <v>7.3232114887584864E-3</v>
      </c>
      <c r="M79" s="432">
        <v>3.077807789795212E-2</v>
      </c>
      <c r="N79" s="432">
        <v>8.8238119772279431E-4</v>
      </c>
      <c r="O79" s="432">
        <v>0.91176188022772053</v>
      </c>
    </row>
    <row r="80" spans="1:15" x14ac:dyDescent="0.65">
      <c r="A80" s="426">
        <v>2005</v>
      </c>
      <c r="B80" s="428">
        <v>1.7235974403765612E-2</v>
      </c>
      <c r="C80" s="428">
        <v>0.45648312830027632</v>
      </c>
      <c r="D80" s="428">
        <v>2.873184181123303E-2</v>
      </c>
      <c r="E80" s="428">
        <v>0.10612372773637861</v>
      </c>
      <c r="F80" s="429">
        <v>2005</v>
      </c>
      <c r="G80" s="430">
        <v>0.13937145786460856</v>
      </c>
      <c r="H80" s="430">
        <v>0.39333722552900635</v>
      </c>
      <c r="I80" s="430">
        <v>4.604276771212704E-3</v>
      </c>
      <c r="J80" s="430">
        <v>0.38057129837951753</v>
      </c>
      <c r="K80" s="431">
        <v>2005</v>
      </c>
      <c r="L80" s="432">
        <v>9.5383022019515009E-3</v>
      </c>
      <c r="M80" s="432">
        <v>2.9651004046283139E-2</v>
      </c>
      <c r="N80" s="432">
        <v>9.7000000000000005E-4</v>
      </c>
      <c r="O80" s="432">
        <v>0.90300000000000002</v>
      </c>
    </row>
    <row r="81" spans="1:15" x14ac:dyDescent="0.65">
      <c r="A81" s="426">
        <v>2006</v>
      </c>
      <c r="B81" s="428">
        <v>1.11731843575419E-2</v>
      </c>
      <c r="C81" s="428">
        <v>0.51582867783985109</v>
      </c>
      <c r="D81" s="428">
        <v>2.7932960893854747E-2</v>
      </c>
      <c r="E81" s="428">
        <v>6.8901303538175043E-2</v>
      </c>
      <c r="F81" s="429">
        <v>2006</v>
      </c>
      <c r="G81" s="430">
        <v>0.11277632245759323</v>
      </c>
      <c r="H81" s="430">
        <v>0.40896255880674603</v>
      </c>
      <c r="I81" s="430">
        <v>4.4119890377755421E-3</v>
      </c>
      <c r="J81" s="430">
        <v>0.40644040811793036</v>
      </c>
      <c r="K81" s="431">
        <v>2006</v>
      </c>
      <c r="L81" s="432">
        <v>1.2423403179794915E-2</v>
      </c>
      <c r="M81" s="432">
        <v>2.8565202930076323E-2</v>
      </c>
      <c r="N81" s="432">
        <v>9.7999999999999997E-4</v>
      </c>
      <c r="O81" s="432">
        <v>0.90200000000000002</v>
      </c>
    </row>
    <row r="82" spans="1:15" x14ac:dyDescent="0.65">
      <c r="A82" s="426">
        <v>2007</v>
      </c>
      <c r="B82" s="428">
        <v>1.0309278350515464E-2</v>
      </c>
      <c r="C82" s="428">
        <v>0.55014058106841612</v>
      </c>
      <c r="D82" s="428">
        <v>3.280224929709466E-2</v>
      </c>
      <c r="E82" s="428">
        <v>6.2792877225866919E-2</v>
      </c>
      <c r="F82" s="429">
        <v>2007</v>
      </c>
      <c r="G82" s="430">
        <v>0.11190473859248889</v>
      </c>
      <c r="H82" s="430">
        <v>0.34366952894754882</v>
      </c>
      <c r="I82" s="430">
        <v>3.9421769921120656E-3</v>
      </c>
      <c r="J82" s="430">
        <v>0.46964578866119011</v>
      </c>
      <c r="K82" s="431">
        <v>2007</v>
      </c>
      <c r="L82" s="432">
        <v>1.6181175989177697E-2</v>
      </c>
      <c r="M82" s="432">
        <v>2.7519163167721655E-2</v>
      </c>
      <c r="N82" s="432">
        <v>9.7999999999999997E-4</v>
      </c>
      <c r="O82" s="432">
        <v>0.90200000000000002</v>
      </c>
    </row>
    <row r="83" spans="1:15" x14ac:dyDescent="0.65">
      <c r="A83" s="426">
        <v>2008</v>
      </c>
      <c r="B83" s="428">
        <v>9.433962264150943E-3</v>
      </c>
      <c r="C83" s="428">
        <v>0.58490566037735847</v>
      </c>
      <c r="D83" s="428">
        <v>3.7735849056603772E-2</v>
      </c>
      <c r="E83" s="428">
        <v>5.6603773584905655E-2</v>
      </c>
      <c r="F83" s="429">
        <v>2008</v>
      </c>
      <c r="G83" s="430">
        <v>0.10072424173934517</v>
      </c>
      <c r="H83" s="430">
        <v>0.45040840174009067</v>
      </c>
      <c r="I83" s="430">
        <v>4.7087645968989086E-3</v>
      </c>
      <c r="J83" s="430">
        <v>0.36651420289720016</v>
      </c>
      <c r="K83" s="431">
        <v>2008</v>
      </c>
      <c r="L83" s="432">
        <v>2.1075582318585199E-2</v>
      </c>
      <c r="M83" s="432">
        <v>2.6511428723452968E-2</v>
      </c>
      <c r="N83" s="432">
        <v>9.8999999999999999E-4</v>
      </c>
      <c r="O83" s="432">
        <v>0.90100000000000002</v>
      </c>
    </row>
    <row r="84" spans="1:15" x14ac:dyDescent="0.65">
      <c r="A84" s="426">
        <v>2009</v>
      </c>
      <c r="B84" s="428">
        <v>3.1963470319634701E-2</v>
      </c>
      <c r="C84" s="428">
        <v>0.50228310502283102</v>
      </c>
      <c r="D84" s="428">
        <v>3.1963470319634701E-2</v>
      </c>
      <c r="E84" s="428">
        <v>8.6757990867579918E-2</v>
      </c>
      <c r="F84" s="429">
        <v>2009</v>
      </c>
      <c r="G84" s="430">
        <v>6.5622027747225031E-2</v>
      </c>
      <c r="H84" s="430">
        <v>0.45367536490629606</v>
      </c>
      <c r="I84" s="430">
        <v>4.6901464521631056E-3</v>
      </c>
      <c r="J84" s="430">
        <v>0.36901896396899014</v>
      </c>
      <c r="K84" s="431">
        <v>2009</v>
      </c>
      <c r="L84" s="432">
        <v>2.7450425751783299E-2</v>
      </c>
      <c r="M84" s="432">
        <v>2.5540596880617911E-2</v>
      </c>
      <c r="N84" s="432">
        <v>2.1900000000000001E-3</v>
      </c>
      <c r="O84" s="432">
        <v>0.78100000000000003</v>
      </c>
    </row>
    <row r="85" spans="1:15" x14ac:dyDescent="0.65">
      <c r="A85" s="426">
        <v>2010</v>
      </c>
      <c r="B85" s="428">
        <v>5.3097345132743362E-2</v>
      </c>
      <c r="C85" s="428">
        <v>0.4247787610619469</v>
      </c>
      <c r="D85" s="428">
        <v>2.6548672566371681E-2</v>
      </c>
      <c r="E85" s="428">
        <v>0.11504424778761063</v>
      </c>
      <c r="F85" s="429">
        <v>2010</v>
      </c>
      <c r="G85" s="430">
        <v>3.758300056718248E-2</v>
      </c>
      <c r="H85" s="430">
        <v>0.50535713262657866</v>
      </c>
      <c r="I85" s="430">
        <v>4.9885407095757572E-3</v>
      </c>
      <c r="J85" s="430">
        <v>0.32887498987174146</v>
      </c>
      <c r="K85" s="431">
        <v>2010</v>
      </c>
      <c r="L85" s="432">
        <v>3.5753501970366995E-2</v>
      </c>
      <c r="M85" s="432">
        <v>2.4605316289165572E-2</v>
      </c>
      <c r="N85" s="432">
        <v>2.1099999999999999E-3</v>
      </c>
      <c r="O85" s="432">
        <v>0.78900000000000003</v>
      </c>
    </row>
    <row r="86" spans="1:15" x14ac:dyDescent="0.65">
      <c r="A86" s="426">
        <v>2011</v>
      </c>
      <c r="B86" s="428">
        <v>4.8672566371681415E-2</v>
      </c>
      <c r="C86" s="428">
        <v>0.40265486725663713</v>
      </c>
      <c r="D86" s="428">
        <v>2.6548672566371681E-2</v>
      </c>
      <c r="E86" s="428">
        <v>0.11504424778761063</v>
      </c>
      <c r="F86" s="429">
        <v>2011</v>
      </c>
      <c r="G86" s="430">
        <v>9.1148136531941246E-2</v>
      </c>
      <c r="H86" s="430">
        <v>0.35862451337864987</v>
      </c>
      <c r="I86" s="430">
        <v>4.0328178771388426E-3</v>
      </c>
      <c r="J86" s="430">
        <v>0.45745156826225442</v>
      </c>
      <c r="K86" s="431">
        <v>2011</v>
      </c>
      <c r="L86" s="432">
        <v>4.6568053796469507E-2</v>
      </c>
      <c r="M86" s="432">
        <v>2.3704285084633837E-2</v>
      </c>
      <c r="N86" s="432">
        <v>2.2000000000000001E-3</v>
      </c>
      <c r="O86" s="432">
        <v>0.78</v>
      </c>
    </row>
    <row r="87" spans="1:15" x14ac:dyDescent="0.65">
      <c r="A87" s="426">
        <v>2012</v>
      </c>
      <c r="B87" s="428">
        <v>4.4247787610619475E-2</v>
      </c>
      <c r="C87" s="428">
        <v>0.38053097345132747</v>
      </c>
      <c r="D87" s="428">
        <v>2.6548672566371681E-2</v>
      </c>
      <c r="E87" s="428">
        <v>0.11504424778761063</v>
      </c>
      <c r="F87" s="429">
        <v>2012</v>
      </c>
      <c r="G87" s="430">
        <v>6.3900243687115998E-2</v>
      </c>
      <c r="H87" s="430">
        <v>0.42641124152748561</v>
      </c>
      <c r="I87" s="430">
        <v>4.5670868686949187E-3</v>
      </c>
      <c r="J87" s="430">
        <v>0.38557457993157696</v>
      </c>
      <c r="K87" s="431">
        <v>2012</v>
      </c>
      <c r="L87" s="432">
        <v>6.065374060947179E-2</v>
      </c>
      <c r="M87" s="432">
        <v>2.2836249076018254E-2</v>
      </c>
      <c r="N87" s="432">
        <v>2.2000000000000001E-3</v>
      </c>
      <c r="O87" s="432">
        <v>0.78</v>
      </c>
    </row>
    <row r="88" spans="1:15" x14ac:dyDescent="0.65">
      <c r="A88" s="426">
        <v>2013</v>
      </c>
      <c r="B88" s="428">
        <v>5.4138702460850105E-2</v>
      </c>
      <c r="C88" s="428">
        <v>0.43579418344519011</v>
      </c>
      <c r="D88" s="428">
        <v>2.9530201342281879E-2</v>
      </c>
      <c r="E88" s="428">
        <v>0.10514541387024609</v>
      </c>
      <c r="F88" s="429">
        <v>2013</v>
      </c>
      <c r="G88" s="430">
        <v>0.11385836311572925</v>
      </c>
      <c r="H88" s="430">
        <v>0.38783004936295279</v>
      </c>
      <c r="I88" s="430">
        <v>4.4079210200279224E-3</v>
      </c>
      <c r="J88" s="430">
        <v>0.40698769210557684</v>
      </c>
      <c r="K88" s="431">
        <v>2013</v>
      </c>
      <c r="L88" s="432">
        <v>7.9000000000000001E-2</v>
      </c>
      <c r="M88" s="432">
        <v>2.1999999999999999E-2</v>
      </c>
      <c r="N88" s="432">
        <v>2.5000000000000001E-3</v>
      </c>
      <c r="O88" s="432">
        <v>0.75</v>
      </c>
    </row>
    <row r="89" spans="1:15" x14ac:dyDescent="0.65">
      <c r="A89" s="426">
        <v>2014</v>
      </c>
      <c r="B89" s="428">
        <v>6.4253393665158365E-2</v>
      </c>
      <c r="C89" s="428">
        <v>0.49230769230769234</v>
      </c>
      <c r="D89" s="428">
        <v>3.2579185520361986E-2</v>
      </c>
      <c r="E89" s="428">
        <v>9.5022624434389136E-2</v>
      </c>
      <c r="F89" s="429">
        <v>2014</v>
      </c>
      <c r="G89" s="430">
        <v>8.8363434868791071E-2</v>
      </c>
      <c r="H89" s="430">
        <v>0.37965806843625399</v>
      </c>
      <c r="I89" s="430">
        <v>4.5297547009051841E-3</v>
      </c>
      <c r="J89" s="430">
        <v>0.39059700090488925</v>
      </c>
      <c r="K89" s="431">
        <v>2014</v>
      </c>
      <c r="L89" s="432">
        <v>8.3304625814649633E-2</v>
      </c>
      <c r="M89" s="432">
        <v>2.8190375651671429E-2</v>
      </c>
      <c r="N89" s="432">
        <v>2.1900000000000001E-3</v>
      </c>
      <c r="O89" s="432">
        <v>0.78100000000000003</v>
      </c>
    </row>
    <row r="90" spans="1:15" x14ac:dyDescent="0.65">
      <c r="A90" s="426">
        <v>2015</v>
      </c>
      <c r="B90" s="428">
        <v>5.1202137132680313E-2</v>
      </c>
      <c r="C90" s="428">
        <v>0.44701691896705248</v>
      </c>
      <c r="D90" s="428">
        <v>2.8049866429207478E-2</v>
      </c>
      <c r="E90" s="428">
        <v>0.10952804986642922</v>
      </c>
      <c r="F90" s="429">
        <v>2015</v>
      </c>
      <c r="G90" s="430">
        <v>0.11692555146753125</v>
      </c>
      <c r="H90" s="430">
        <v>0.44846129233749327</v>
      </c>
      <c r="I90" s="430">
        <v>5.5007567086505279E-3</v>
      </c>
      <c r="J90" s="430">
        <v>0.259964864129549</v>
      </c>
      <c r="K90" s="431">
        <v>2015</v>
      </c>
      <c r="L90" s="432">
        <v>8.7843806102769498E-2</v>
      </c>
      <c r="M90" s="432">
        <v>3.6122603608288596E-2</v>
      </c>
      <c r="N90" s="432">
        <v>2.1099999999999999E-3</v>
      </c>
      <c r="O90" s="432">
        <v>0.78900000000000003</v>
      </c>
    </row>
    <row r="91" spans="1:15" x14ac:dyDescent="0.65">
      <c r="A91" s="426">
        <v>2016</v>
      </c>
      <c r="B91" s="428">
        <v>3.8562664329535493E-2</v>
      </c>
      <c r="C91" s="428">
        <v>0.40315512708150747</v>
      </c>
      <c r="D91" s="428">
        <v>2.3663453111305872E-2</v>
      </c>
      <c r="E91" s="428">
        <v>0.12357581069237512</v>
      </c>
      <c r="F91" s="429">
        <v>2016</v>
      </c>
      <c r="G91" s="430">
        <v>0.13787838991397994</v>
      </c>
      <c r="H91" s="430">
        <v>0.3510736095607066</v>
      </c>
      <c r="I91" s="430">
        <v>4.5148200309760586E-3</v>
      </c>
      <c r="J91" s="430">
        <v>0.39260621183268751</v>
      </c>
      <c r="K91" s="431">
        <v>2016</v>
      </c>
      <c r="L91" s="432">
        <v>9.2630321487668976E-2</v>
      </c>
      <c r="M91" s="432">
        <v>4.6286807510639877E-2</v>
      </c>
      <c r="N91" s="432">
        <v>2E-3</v>
      </c>
      <c r="O91" s="432">
        <v>0.8</v>
      </c>
    </row>
    <row r="92" spans="1:15" x14ac:dyDescent="0.65">
      <c r="A92" s="426">
        <v>2017</v>
      </c>
      <c r="B92" s="428">
        <v>4.2387543252595153E-2</v>
      </c>
      <c r="C92" s="428">
        <v>0.52768166089965396</v>
      </c>
      <c r="D92" s="428">
        <v>3.1141868512110722E-2</v>
      </c>
      <c r="E92" s="428">
        <v>0.13494809688581316</v>
      </c>
      <c r="F92" s="429">
        <v>2017</v>
      </c>
      <c r="G92" s="430">
        <v>0.10720286188930003</v>
      </c>
      <c r="H92" s="430">
        <v>0.34522955523672899</v>
      </c>
      <c r="I92" s="430">
        <v>4.5019763606062406E-3</v>
      </c>
      <c r="J92" s="430">
        <v>0.39433411361977377</v>
      </c>
      <c r="K92" s="431">
        <v>2017</v>
      </c>
      <c r="L92" s="432">
        <v>9.7677648995202065E-2</v>
      </c>
      <c r="M92" s="432">
        <v>5.9311022338252022E-2</v>
      </c>
      <c r="N92" s="432">
        <v>2.0499999999999997E-3</v>
      </c>
      <c r="O92" s="432">
        <v>0.79500000000000004</v>
      </c>
    </row>
    <row r="93" spans="1:15" x14ac:dyDescent="0.65">
      <c r="A93" s="426">
        <v>2018</v>
      </c>
      <c r="B93" s="428">
        <v>4.6114432109308288E-2</v>
      </c>
      <c r="C93" s="428">
        <v>0.64901793339026481</v>
      </c>
      <c r="D93" s="428">
        <v>3.8428693424423573E-2</v>
      </c>
      <c r="E93" s="428">
        <v>0.14602903501280956</v>
      </c>
      <c r="F93" s="429">
        <v>2018</v>
      </c>
      <c r="G93" s="430">
        <v>9.3594262793241803E-2</v>
      </c>
      <c r="H93" s="430">
        <v>0.35371338276406961</v>
      </c>
      <c r="I93" s="430">
        <v>4.5175046075535338E-3</v>
      </c>
      <c r="J93" s="430">
        <v>0.39224504679713124</v>
      </c>
      <c r="K93" s="431">
        <v>2018</v>
      </c>
      <c r="L93" s="432">
        <v>0.10299999999999999</v>
      </c>
      <c r="M93" s="432">
        <v>7.5999999999999998E-2</v>
      </c>
      <c r="N93" s="432">
        <v>2.2000000000000001E-3</v>
      </c>
      <c r="O93" s="432">
        <v>0.78</v>
      </c>
    </row>
    <row r="94" spans="1:15" x14ac:dyDescent="0.65">
      <c r="A94" s="426">
        <v>2019</v>
      </c>
      <c r="B94" s="428">
        <v>4.1994750656167978E-2</v>
      </c>
      <c r="C94" s="428">
        <v>0.58705161854768162</v>
      </c>
      <c r="D94" s="428">
        <v>4.8118985126859144E-2</v>
      </c>
      <c r="E94" s="428">
        <v>0.12510936132983375</v>
      </c>
      <c r="F94" s="429">
        <v>2019</v>
      </c>
      <c r="G94" s="430">
        <v>9.3930908405031724E-2</v>
      </c>
      <c r="H94" s="430">
        <v>0.34742393685707246</v>
      </c>
      <c r="I94" s="430">
        <v>4.4756284023133967E-3</v>
      </c>
      <c r="J94" s="430">
        <v>0.39787879227543765</v>
      </c>
      <c r="K94" s="431">
        <v>2019</v>
      </c>
      <c r="L94" s="432">
        <v>0.19</v>
      </c>
      <c r="M94" s="432">
        <v>0.03</v>
      </c>
      <c r="N94" s="432">
        <v>2.3999999999999998E-3</v>
      </c>
      <c r="O94" s="432">
        <v>0.76</v>
      </c>
    </row>
    <row r="95" spans="1:15" x14ac:dyDescent="0.65">
      <c r="A95" s="426">
        <v>2020</v>
      </c>
      <c r="B95" s="428">
        <v>5.8340929808568823E-2</v>
      </c>
      <c r="C95" s="428">
        <v>0.58887876025524155</v>
      </c>
      <c r="D95" s="428">
        <v>5.1959890610756614E-2</v>
      </c>
      <c r="E95" s="428">
        <v>8.8422971741112133E-2</v>
      </c>
      <c r="F95" s="429">
        <v>2020</v>
      </c>
      <c r="G95" s="430">
        <v>9.1161949794868261E-2</v>
      </c>
      <c r="H95" s="430">
        <v>0.3466553090883806</v>
      </c>
      <c r="I95" s="430">
        <v>4.4580005181101131E-3</v>
      </c>
      <c r="J95" s="430">
        <v>0.40025033029691948</v>
      </c>
      <c r="K95" s="431">
        <v>2020</v>
      </c>
      <c r="L95" s="432">
        <v>0.19</v>
      </c>
      <c r="M95" s="432">
        <v>0.03</v>
      </c>
      <c r="N95" s="432">
        <v>2.5600000000000002E-3</v>
      </c>
      <c r="O95" s="432">
        <v>0.74399999999999999</v>
      </c>
    </row>
    <row r="97" spans="1:1" x14ac:dyDescent="0.65">
      <c r="A97" t="s">
        <v>1304</v>
      </c>
    </row>
    <row r="98" spans="1:1" x14ac:dyDescent="0.65">
      <c r="A98" t="s">
        <v>1333</v>
      </c>
    </row>
    <row r="99" spans="1:1" x14ac:dyDescent="0.65">
      <c r="A99" t="s">
        <v>1334</v>
      </c>
    </row>
    <row r="100" spans="1:1" x14ac:dyDescent="0.65">
      <c r="A100" t="s">
        <v>1305</v>
      </c>
    </row>
    <row r="101" spans="1:1" x14ac:dyDescent="0.65">
      <c r="A101" t="s">
        <v>1335</v>
      </c>
    </row>
    <row r="102" spans="1:1" x14ac:dyDescent="0.65">
      <c r="A102" t="s">
        <v>1336</v>
      </c>
    </row>
    <row r="103" spans="1:1" x14ac:dyDescent="0.65">
      <c r="A103" t="s">
        <v>1337</v>
      </c>
    </row>
    <row r="104" spans="1:1" x14ac:dyDescent="0.65">
      <c r="A104" t="s">
        <v>1338</v>
      </c>
    </row>
    <row r="105" spans="1:1" x14ac:dyDescent="0.65">
      <c r="A105" t="s">
        <v>1306</v>
      </c>
    </row>
    <row r="106" spans="1:1" x14ac:dyDescent="0.65">
      <c r="A106" t="s">
        <v>1339</v>
      </c>
    </row>
    <row r="107" spans="1:1" x14ac:dyDescent="0.65">
      <c r="A107" t="s">
        <v>1340</v>
      </c>
    </row>
    <row r="108" spans="1:1" x14ac:dyDescent="0.65">
      <c r="A108" t="s">
        <v>1341</v>
      </c>
    </row>
    <row r="109" spans="1:1" x14ac:dyDescent="0.65">
      <c r="A109" t="s">
        <v>1342</v>
      </c>
    </row>
    <row r="110" spans="1:1" x14ac:dyDescent="0.65">
      <c r="A110" t="s">
        <v>1343</v>
      </c>
    </row>
    <row r="111" spans="1:1" x14ac:dyDescent="0.65">
      <c r="A111" t="s">
        <v>1344</v>
      </c>
    </row>
    <row r="112" spans="1:1" x14ac:dyDescent="0.65">
      <c r="A112" t="s">
        <v>1307</v>
      </c>
    </row>
    <row r="113" spans="1:1" x14ac:dyDescent="0.65">
      <c r="A113" t="s">
        <v>1308</v>
      </c>
    </row>
    <row r="228" spans="1:1" x14ac:dyDescent="0.65">
      <c r="A228" t="s">
        <v>1309</v>
      </c>
    </row>
    <row r="229" spans="1:1" x14ac:dyDescent="0.65">
      <c r="A229" t="s">
        <v>1310</v>
      </c>
    </row>
    <row r="230" spans="1:1" x14ac:dyDescent="0.65">
      <c r="A230" t="s">
        <v>1330</v>
      </c>
    </row>
    <row r="231" spans="1:1" x14ac:dyDescent="0.65">
      <c r="A231" t="s">
        <v>1331</v>
      </c>
    </row>
    <row r="232" spans="1:1" x14ac:dyDescent="0.65">
      <c r="A232" t="s">
        <v>1332</v>
      </c>
    </row>
  </sheetData>
  <mergeCells count="3">
    <mergeCell ref="B3:E3"/>
    <mergeCell ref="F3:J3"/>
    <mergeCell ref="K3:O3"/>
  </mergeCells>
  <phoneticPr fontId="7" type="noConversion"/>
  <conditionalFormatting sqref="A1">
    <cfRule type="cellIs" dxfId="25" priority="1"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49587-3A83-489A-B81D-2E7F84C65FD9}">
  <dimension ref="A1:O119"/>
  <sheetViews>
    <sheetView workbookViewId="0"/>
  </sheetViews>
  <sheetFormatPr defaultRowHeight="14.25" x14ac:dyDescent="0.65"/>
  <sheetData>
    <row r="1" spans="1:15" ht="17.75" x14ac:dyDescent="0.75">
      <c r="A1" s="6" t="s">
        <v>1440</v>
      </c>
    </row>
    <row r="2" spans="1:15" ht="17.75" x14ac:dyDescent="0.75">
      <c r="A2" s="6"/>
    </row>
    <row r="3" spans="1:15" x14ac:dyDescent="0.65">
      <c r="A3" s="426"/>
      <c r="B3" s="514" t="s">
        <v>1442</v>
      </c>
      <c r="C3" s="514"/>
      <c r="D3" s="514"/>
      <c r="E3" s="514"/>
      <c r="F3" s="515" t="s">
        <v>1444</v>
      </c>
      <c r="G3" s="515"/>
      <c r="H3" s="515"/>
      <c r="I3" s="515"/>
      <c r="J3" s="515"/>
      <c r="K3" s="516" t="s">
        <v>1443</v>
      </c>
      <c r="L3" s="516"/>
      <c r="M3" s="516"/>
      <c r="N3" s="516"/>
      <c r="O3" s="516"/>
    </row>
    <row r="4" spans="1:15" x14ac:dyDescent="0.65">
      <c r="A4" s="427" t="s">
        <v>80</v>
      </c>
      <c r="B4" s="426" t="s">
        <v>1283</v>
      </c>
      <c r="C4" s="426" t="s">
        <v>1284</v>
      </c>
      <c r="D4" s="426" t="s">
        <v>1269</v>
      </c>
      <c r="E4" s="426" t="s">
        <v>1285</v>
      </c>
      <c r="F4" s="429"/>
      <c r="G4" s="429" t="s">
        <v>1283</v>
      </c>
      <c r="H4" s="429" t="s">
        <v>1284</v>
      </c>
      <c r="I4" s="429" t="s">
        <v>1269</v>
      </c>
      <c r="J4" s="429" t="s">
        <v>1285</v>
      </c>
      <c r="K4" s="431"/>
      <c r="L4" s="431" t="s">
        <v>1283</v>
      </c>
      <c r="M4" s="431" t="s">
        <v>1284</v>
      </c>
      <c r="N4" s="431" t="s">
        <v>1269</v>
      </c>
      <c r="O4" s="431" t="s">
        <v>1285</v>
      </c>
    </row>
    <row r="5" spans="1:15" x14ac:dyDescent="0.65">
      <c r="A5" s="426">
        <v>1930</v>
      </c>
      <c r="B5" s="428">
        <v>0</v>
      </c>
      <c r="C5" s="428">
        <v>0</v>
      </c>
      <c r="D5" s="428">
        <v>0</v>
      </c>
      <c r="E5" s="428">
        <v>1</v>
      </c>
      <c r="F5" s="429">
        <v>1930</v>
      </c>
      <c r="G5" s="430">
        <v>0</v>
      </c>
      <c r="H5" s="430">
        <v>0</v>
      </c>
      <c r="I5" s="430">
        <v>0</v>
      </c>
      <c r="J5" s="430">
        <v>1</v>
      </c>
      <c r="K5" s="431">
        <v>1930</v>
      </c>
      <c r="L5" s="432">
        <v>0</v>
      </c>
      <c r="M5" s="432">
        <v>0</v>
      </c>
      <c r="N5" s="432">
        <v>0</v>
      </c>
      <c r="O5" s="432">
        <v>1</v>
      </c>
    </row>
    <row r="6" spans="1:15" x14ac:dyDescent="0.65">
      <c r="A6" s="426">
        <v>1931</v>
      </c>
      <c r="B6" s="428">
        <v>0</v>
      </c>
      <c r="C6" s="428">
        <v>0</v>
      </c>
      <c r="D6" s="428">
        <v>0</v>
      </c>
      <c r="E6" s="428">
        <v>1</v>
      </c>
      <c r="F6" s="429">
        <v>1931</v>
      </c>
      <c r="G6" s="430">
        <v>0</v>
      </c>
      <c r="H6" s="430">
        <v>0</v>
      </c>
      <c r="I6" s="430">
        <v>0</v>
      </c>
      <c r="J6" s="430">
        <v>1</v>
      </c>
      <c r="K6" s="431">
        <v>1931</v>
      </c>
      <c r="L6" s="432">
        <v>0</v>
      </c>
      <c r="M6" s="432">
        <v>0</v>
      </c>
      <c r="N6" s="432">
        <v>0</v>
      </c>
      <c r="O6" s="432">
        <v>1</v>
      </c>
    </row>
    <row r="7" spans="1:15" x14ac:dyDescent="0.65">
      <c r="A7" s="426">
        <v>1932</v>
      </c>
      <c r="B7" s="428">
        <v>0</v>
      </c>
      <c r="C7" s="428">
        <v>0</v>
      </c>
      <c r="D7" s="428">
        <v>0</v>
      </c>
      <c r="E7" s="428">
        <v>1</v>
      </c>
      <c r="F7" s="429">
        <v>1932</v>
      </c>
      <c r="G7" s="430">
        <v>0</v>
      </c>
      <c r="H7" s="430">
        <v>0</v>
      </c>
      <c r="I7" s="430">
        <v>0</v>
      </c>
      <c r="J7" s="430">
        <v>1</v>
      </c>
      <c r="K7" s="431">
        <v>1932</v>
      </c>
      <c r="L7" s="432">
        <v>0</v>
      </c>
      <c r="M7" s="432">
        <v>0</v>
      </c>
      <c r="N7" s="432">
        <v>0</v>
      </c>
      <c r="O7" s="432">
        <v>1</v>
      </c>
    </row>
    <row r="8" spans="1:15" x14ac:dyDescent="0.65">
      <c r="A8" s="426">
        <v>1933</v>
      </c>
      <c r="B8" s="428">
        <v>0</v>
      </c>
      <c r="C8" s="428">
        <v>0</v>
      </c>
      <c r="D8" s="428">
        <v>0</v>
      </c>
      <c r="E8" s="428">
        <v>1</v>
      </c>
      <c r="F8" s="429">
        <v>1933</v>
      </c>
      <c r="G8" s="430">
        <v>0</v>
      </c>
      <c r="H8" s="430">
        <v>0</v>
      </c>
      <c r="I8" s="430">
        <v>0</v>
      </c>
      <c r="J8" s="430">
        <v>1</v>
      </c>
      <c r="K8" s="431">
        <v>1933</v>
      </c>
      <c r="L8" s="432">
        <v>0</v>
      </c>
      <c r="M8" s="432">
        <v>0</v>
      </c>
      <c r="N8" s="432">
        <v>0</v>
      </c>
      <c r="O8" s="432">
        <v>1</v>
      </c>
    </row>
    <row r="9" spans="1:15" x14ac:dyDescent="0.65">
      <c r="A9" s="426">
        <v>1934</v>
      </c>
      <c r="B9" s="428">
        <v>0</v>
      </c>
      <c r="C9" s="428">
        <v>0</v>
      </c>
      <c r="D9" s="428">
        <v>0</v>
      </c>
      <c r="E9" s="428">
        <v>1</v>
      </c>
      <c r="F9" s="429">
        <v>1934</v>
      </c>
      <c r="G9" s="430">
        <v>0</v>
      </c>
      <c r="H9" s="430">
        <v>0</v>
      </c>
      <c r="I9" s="430">
        <v>0</v>
      </c>
      <c r="J9" s="430">
        <v>1</v>
      </c>
      <c r="K9" s="431">
        <v>1934</v>
      </c>
      <c r="L9" s="432">
        <v>0</v>
      </c>
      <c r="M9" s="432">
        <v>0</v>
      </c>
      <c r="N9" s="432">
        <v>0</v>
      </c>
      <c r="O9" s="432">
        <v>1</v>
      </c>
    </row>
    <row r="10" spans="1:15" x14ac:dyDescent="0.65">
      <c r="A10" s="426">
        <v>1935</v>
      </c>
      <c r="B10" s="428">
        <v>0</v>
      </c>
      <c r="C10" s="428">
        <v>0</v>
      </c>
      <c r="D10" s="428">
        <v>0</v>
      </c>
      <c r="E10" s="428">
        <v>1</v>
      </c>
      <c r="F10" s="429">
        <v>1935</v>
      </c>
      <c r="G10" s="430">
        <v>0</v>
      </c>
      <c r="H10" s="430">
        <v>0</v>
      </c>
      <c r="I10" s="430">
        <v>0</v>
      </c>
      <c r="J10" s="430">
        <v>1</v>
      </c>
      <c r="K10" s="431">
        <v>1935</v>
      </c>
      <c r="L10" s="432">
        <v>0</v>
      </c>
      <c r="M10" s="432">
        <v>0</v>
      </c>
      <c r="N10" s="432">
        <v>0</v>
      </c>
      <c r="O10" s="432">
        <v>1</v>
      </c>
    </row>
    <row r="11" spans="1:15" x14ac:dyDescent="0.65">
      <c r="A11" s="426">
        <v>1936</v>
      </c>
      <c r="B11" s="428">
        <v>0</v>
      </c>
      <c r="C11" s="428">
        <v>0</v>
      </c>
      <c r="D11" s="428">
        <v>0</v>
      </c>
      <c r="E11" s="428">
        <v>1</v>
      </c>
      <c r="F11" s="429">
        <v>1936</v>
      </c>
      <c r="G11" s="430">
        <v>0</v>
      </c>
      <c r="H11" s="430">
        <v>0</v>
      </c>
      <c r="I11" s="430">
        <v>0</v>
      </c>
      <c r="J11" s="430">
        <v>1</v>
      </c>
      <c r="K11" s="431">
        <v>1936</v>
      </c>
      <c r="L11" s="432">
        <v>0</v>
      </c>
      <c r="M11" s="432">
        <v>0</v>
      </c>
      <c r="N11" s="432">
        <v>0</v>
      </c>
      <c r="O11" s="432">
        <v>1</v>
      </c>
    </row>
    <row r="12" spans="1:15" x14ac:dyDescent="0.65">
      <c r="A12" s="426">
        <v>1937</v>
      </c>
      <c r="B12" s="428">
        <v>0</v>
      </c>
      <c r="C12" s="428">
        <v>0</v>
      </c>
      <c r="D12" s="428">
        <v>0</v>
      </c>
      <c r="E12" s="428">
        <v>1</v>
      </c>
      <c r="F12" s="429">
        <v>1937</v>
      </c>
      <c r="G12" s="430">
        <v>0</v>
      </c>
      <c r="H12" s="430">
        <v>0</v>
      </c>
      <c r="I12" s="430">
        <v>0</v>
      </c>
      <c r="J12" s="430">
        <v>1</v>
      </c>
      <c r="K12" s="431">
        <v>1937</v>
      </c>
      <c r="L12" s="432">
        <v>0</v>
      </c>
      <c r="M12" s="432">
        <v>0</v>
      </c>
      <c r="N12" s="432">
        <v>0</v>
      </c>
      <c r="O12" s="432">
        <v>1</v>
      </c>
    </row>
    <row r="13" spans="1:15" x14ac:dyDescent="0.65">
      <c r="A13" s="426">
        <v>1938</v>
      </c>
      <c r="B13" s="428">
        <v>0</v>
      </c>
      <c r="C13" s="428">
        <v>0</v>
      </c>
      <c r="D13" s="428">
        <v>0</v>
      </c>
      <c r="E13" s="428">
        <v>1</v>
      </c>
      <c r="F13" s="429">
        <v>1938</v>
      </c>
      <c r="G13" s="430">
        <v>0</v>
      </c>
      <c r="H13" s="430">
        <v>0</v>
      </c>
      <c r="I13" s="430">
        <v>0</v>
      </c>
      <c r="J13" s="430">
        <v>1</v>
      </c>
      <c r="K13" s="431">
        <v>1938</v>
      </c>
      <c r="L13" s="432">
        <v>0</v>
      </c>
      <c r="M13" s="432">
        <v>0</v>
      </c>
      <c r="N13" s="432">
        <v>0</v>
      </c>
      <c r="O13" s="432">
        <v>1</v>
      </c>
    </row>
    <row r="14" spans="1:15" x14ac:dyDescent="0.65">
      <c r="A14" s="426">
        <v>1939</v>
      </c>
      <c r="B14" s="428">
        <v>0</v>
      </c>
      <c r="C14" s="428">
        <v>0</v>
      </c>
      <c r="D14" s="428">
        <v>0</v>
      </c>
      <c r="E14" s="428">
        <v>1</v>
      </c>
      <c r="F14" s="429">
        <v>1939</v>
      </c>
      <c r="G14" s="430">
        <v>0</v>
      </c>
      <c r="H14" s="430">
        <v>0</v>
      </c>
      <c r="I14" s="430">
        <v>0</v>
      </c>
      <c r="J14" s="430">
        <v>1</v>
      </c>
      <c r="K14" s="431">
        <v>1939</v>
      </c>
      <c r="L14" s="432">
        <v>0</v>
      </c>
      <c r="M14" s="432">
        <v>0</v>
      </c>
      <c r="N14" s="432">
        <v>0</v>
      </c>
      <c r="O14" s="432">
        <v>1</v>
      </c>
    </row>
    <row r="15" spans="1:15" x14ac:dyDescent="0.65">
      <c r="A15" s="426">
        <v>1940</v>
      </c>
      <c r="B15" s="428">
        <v>0</v>
      </c>
      <c r="C15" s="428">
        <v>0</v>
      </c>
      <c r="D15" s="428">
        <v>0</v>
      </c>
      <c r="E15" s="428">
        <v>1</v>
      </c>
      <c r="F15" s="429">
        <v>1940</v>
      </c>
      <c r="G15" s="430">
        <v>0</v>
      </c>
      <c r="H15" s="430">
        <v>0</v>
      </c>
      <c r="I15" s="430">
        <v>0</v>
      </c>
      <c r="J15" s="430">
        <v>1</v>
      </c>
      <c r="K15" s="431">
        <v>1940</v>
      </c>
      <c r="L15" s="432">
        <v>0</v>
      </c>
      <c r="M15" s="432">
        <v>0</v>
      </c>
      <c r="N15" s="432">
        <v>0</v>
      </c>
      <c r="O15" s="432">
        <v>1</v>
      </c>
    </row>
    <row r="16" spans="1:15" x14ac:dyDescent="0.65">
      <c r="A16" s="426">
        <v>1941</v>
      </c>
      <c r="B16" s="428">
        <v>0</v>
      </c>
      <c r="C16" s="428">
        <v>0</v>
      </c>
      <c r="D16" s="428">
        <v>0</v>
      </c>
      <c r="E16" s="428">
        <v>1</v>
      </c>
      <c r="F16" s="429">
        <v>1941</v>
      </c>
      <c r="G16" s="430">
        <v>0</v>
      </c>
      <c r="H16" s="430">
        <v>0</v>
      </c>
      <c r="I16" s="430">
        <v>0</v>
      </c>
      <c r="J16" s="430">
        <v>1</v>
      </c>
      <c r="K16" s="431">
        <v>1941</v>
      </c>
      <c r="L16" s="432">
        <v>0</v>
      </c>
      <c r="M16" s="432">
        <v>0</v>
      </c>
      <c r="N16" s="432">
        <v>0</v>
      </c>
      <c r="O16" s="432">
        <v>1</v>
      </c>
    </row>
    <row r="17" spans="1:15" x14ac:dyDescent="0.65">
      <c r="A17" s="426">
        <v>1942</v>
      </c>
      <c r="B17" s="428">
        <v>0</v>
      </c>
      <c r="C17" s="428">
        <v>0</v>
      </c>
      <c r="D17" s="428">
        <v>0</v>
      </c>
      <c r="E17" s="428">
        <v>1</v>
      </c>
      <c r="F17" s="429">
        <v>1942</v>
      </c>
      <c r="G17" s="430">
        <v>0</v>
      </c>
      <c r="H17" s="430">
        <v>0</v>
      </c>
      <c r="I17" s="430">
        <v>0</v>
      </c>
      <c r="J17" s="430">
        <v>1</v>
      </c>
      <c r="K17" s="431">
        <v>1942</v>
      </c>
      <c r="L17" s="432">
        <v>0</v>
      </c>
      <c r="M17" s="432">
        <v>0</v>
      </c>
      <c r="N17" s="432">
        <v>0</v>
      </c>
      <c r="O17" s="432">
        <v>1</v>
      </c>
    </row>
    <row r="18" spans="1:15" x14ac:dyDescent="0.65">
      <c r="A18" s="426">
        <v>1943</v>
      </c>
      <c r="B18" s="428">
        <v>0</v>
      </c>
      <c r="C18" s="428">
        <v>0</v>
      </c>
      <c r="D18" s="428">
        <v>0</v>
      </c>
      <c r="E18" s="428">
        <v>1</v>
      </c>
      <c r="F18" s="429">
        <v>1943</v>
      </c>
      <c r="G18" s="430">
        <v>0</v>
      </c>
      <c r="H18" s="430">
        <v>0</v>
      </c>
      <c r="I18" s="430">
        <v>0</v>
      </c>
      <c r="J18" s="430">
        <v>1</v>
      </c>
      <c r="K18" s="431">
        <v>1943</v>
      </c>
      <c r="L18" s="432">
        <v>0</v>
      </c>
      <c r="M18" s="432">
        <v>0</v>
      </c>
      <c r="N18" s="432">
        <v>0</v>
      </c>
      <c r="O18" s="432">
        <v>1</v>
      </c>
    </row>
    <row r="19" spans="1:15" x14ac:dyDescent="0.65">
      <c r="A19" s="426">
        <v>1944</v>
      </c>
      <c r="B19" s="428">
        <v>0</v>
      </c>
      <c r="C19" s="428">
        <v>0</v>
      </c>
      <c r="D19" s="428">
        <v>0</v>
      </c>
      <c r="E19" s="428">
        <v>1</v>
      </c>
      <c r="F19" s="429">
        <v>1944</v>
      </c>
      <c r="G19" s="430">
        <v>0</v>
      </c>
      <c r="H19" s="430">
        <v>0</v>
      </c>
      <c r="I19" s="430">
        <v>0</v>
      </c>
      <c r="J19" s="430">
        <v>1</v>
      </c>
      <c r="K19" s="431">
        <v>1944</v>
      </c>
      <c r="L19" s="432">
        <v>0</v>
      </c>
      <c r="M19" s="432">
        <v>0</v>
      </c>
      <c r="N19" s="432">
        <v>0</v>
      </c>
      <c r="O19" s="432">
        <v>1</v>
      </c>
    </row>
    <row r="20" spans="1:15" x14ac:dyDescent="0.65">
      <c r="A20" s="426">
        <v>1945</v>
      </c>
      <c r="B20" s="428">
        <v>0</v>
      </c>
      <c r="C20" s="428">
        <v>0</v>
      </c>
      <c r="D20" s="428">
        <v>0</v>
      </c>
      <c r="E20" s="428">
        <v>1</v>
      </c>
      <c r="F20" s="429">
        <v>1945</v>
      </c>
      <c r="G20" s="430">
        <v>0</v>
      </c>
      <c r="H20" s="430">
        <v>0</v>
      </c>
      <c r="I20" s="430">
        <v>0</v>
      </c>
      <c r="J20" s="430">
        <v>1</v>
      </c>
      <c r="K20" s="431">
        <v>1945</v>
      </c>
      <c r="L20" s="432">
        <v>0</v>
      </c>
      <c r="M20" s="432">
        <v>0</v>
      </c>
      <c r="N20" s="432">
        <v>0</v>
      </c>
      <c r="O20" s="432">
        <v>1</v>
      </c>
    </row>
    <row r="21" spans="1:15" x14ac:dyDescent="0.65">
      <c r="A21" s="426">
        <v>1946</v>
      </c>
      <c r="B21" s="428">
        <v>0</v>
      </c>
      <c r="C21" s="428">
        <v>0</v>
      </c>
      <c r="D21" s="428">
        <v>0</v>
      </c>
      <c r="E21" s="428">
        <v>1</v>
      </c>
      <c r="F21" s="429">
        <v>1946</v>
      </c>
      <c r="G21" s="430">
        <v>0</v>
      </c>
      <c r="H21" s="430">
        <v>0</v>
      </c>
      <c r="I21" s="430">
        <v>0</v>
      </c>
      <c r="J21" s="430">
        <v>1</v>
      </c>
      <c r="K21" s="431">
        <v>1946</v>
      </c>
      <c r="L21" s="432">
        <v>0</v>
      </c>
      <c r="M21" s="432">
        <v>0</v>
      </c>
      <c r="N21" s="432">
        <v>0</v>
      </c>
      <c r="O21" s="432">
        <v>1</v>
      </c>
    </row>
    <row r="22" spans="1:15" x14ac:dyDescent="0.65">
      <c r="A22" s="426">
        <v>1947</v>
      </c>
      <c r="B22" s="428">
        <v>0</v>
      </c>
      <c r="C22" s="428">
        <v>0</v>
      </c>
      <c r="D22" s="428">
        <v>0</v>
      </c>
      <c r="E22" s="428">
        <v>1</v>
      </c>
      <c r="F22" s="429">
        <v>1947</v>
      </c>
      <c r="G22" s="430">
        <v>0</v>
      </c>
      <c r="H22" s="430">
        <v>0</v>
      </c>
      <c r="I22" s="430">
        <v>0</v>
      </c>
      <c r="J22" s="430">
        <v>1</v>
      </c>
      <c r="K22" s="431">
        <v>1947</v>
      </c>
      <c r="L22" s="432">
        <v>0</v>
      </c>
      <c r="M22" s="432">
        <v>0</v>
      </c>
      <c r="N22" s="432">
        <v>0</v>
      </c>
      <c r="O22" s="432">
        <v>1</v>
      </c>
    </row>
    <row r="23" spans="1:15" x14ac:dyDescent="0.65">
      <c r="A23" s="426">
        <v>1948</v>
      </c>
      <c r="B23" s="428">
        <v>0</v>
      </c>
      <c r="C23" s="428">
        <v>0</v>
      </c>
      <c r="D23" s="428">
        <v>0</v>
      </c>
      <c r="E23" s="428">
        <v>1</v>
      </c>
      <c r="F23" s="429">
        <v>1948</v>
      </c>
      <c r="G23" s="430">
        <v>4.504619026985463E-3</v>
      </c>
      <c r="H23" s="430">
        <v>2.5612709946834593E-3</v>
      </c>
      <c r="I23" s="430">
        <v>0</v>
      </c>
      <c r="J23" s="430">
        <v>0.99</v>
      </c>
      <c r="K23" s="431">
        <v>1948</v>
      </c>
      <c r="L23" s="432">
        <v>0</v>
      </c>
      <c r="M23" s="432">
        <v>0</v>
      </c>
      <c r="N23" s="432">
        <v>0</v>
      </c>
      <c r="O23" s="432">
        <v>1</v>
      </c>
    </row>
    <row r="24" spans="1:15" x14ac:dyDescent="0.65">
      <c r="A24" s="426">
        <v>1949</v>
      </c>
      <c r="B24" s="428">
        <v>0</v>
      </c>
      <c r="C24" s="428">
        <v>0</v>
      </c>
      <c r="D24" s="428">
        <v>0</v>
      </c>
      <c r="E24" s="428">
        <v>1</v>
      </c>
      <c r="F24" s="429">
        <v>1949</v>
      </c>
      <c r="G24" s="430">
        <v>5.0578739230316824E-3</v>
      </c>
      <c r="H24" s="430">
        <v>2.875844926334698E-3</v>
      </c>
      <c r="I24" s="430">
        <v>0</v>
      </c>
      <c r="J24" s="430">
        <v>0.98877180535638665</v>
      </c>
      <c r="K24" s="431">
        <v>1949</v>
      </c>
      <c r="L24" s="432">
        <v>0</v>
      </c>
      <c r="M24" s="432">
        <v>0</v>
      </c>
      <c r="N24" s="432">
        <v>0</v>
      </c>
      <c r="O24" s="432">
        <v>1</v>
      </c>
    </row>
    <row r="25" spans="1:15" x14ac:dyDescent="0.65">
      <c r="A25" s="426">
        <v>1950</v>
      </c>
      <c r="B25" s="428">
        <v>0</v>
      </c>
      <c r="C25" s="428">
        <v>0</v>
      </c>
      <c r="D25" s="428">
        <v>0</v>
      </c>
      <c r="E25" s="428">
        <v>1</v>
      </c>
      <c r="F25" s="429">
        <v>1950</v>
      </c>
      <c r="G25" s="430">
        <v>5.6790792890655823E-3</v>
      </c>
      <c r="H25" s="430">
        <v>3.2290546597733799E-3</v>
      </c>
      <c r="I25" s="430">
        <v>0</v>
      </c>
      <c r="J25" s="430">
        <v>0.9873927645045133</v>
      </c>
      <c r="K25" s="431">
        <v>1950</v>
      </c>
      <c r="L25" s="432">
        <v>0</v>
      </c>
      <c r="M25" s="432">
        <v>0</v>
      </c>
      <c r="N25" s="432">
        <v>0</v>
      </c>
      <c r="O25" s="432">
        <v>1</v>
      </c>
    </row>
    <row r="26" spans="1:15" x14ac:dyDescent="0.65">
      <c r="A26" s="426">
        <v>1951</v>
      </c>
      <c r="B26" s="428">
        <v>0.01</v>
      </c>
      <c r="C26" s="428">
        <v>0.01</v>
      </c>
      <c r="D26" s="428">
        <v>0</v>
      </c>
      <c r="E26" s="428">
        <v>0.97</v>
      </c>
      <c r="F26" s="429">
        <v>1951</v>
      </c>
      <c r="G26" s="430">
        <v>6.3765807654141519E-3</v>
      </c>
      <c r="H26" s="430">
        <v>3.6256454234802099E-3</v>
      </c>
      <c r="I26" s="430">
        <v>0</v>
      </c>
      <c r="J26" s="430">
        <v>0.98584435059388043</v>
      </c>
      <c r="K26" s="431">
        <v>1951</v>
      </c>
      <c r="L26" s="432">
        <v>0.01</v>
      </c>
      <c r="M26" s="432">
        <v>0</v>
      </c>
      <c r="N26" s="432">
        <v>0</v>
      </c>
      <c r="O26" s="432">
        <v>0.99</v>
      </c>
    </row>
    <row r="27" spans="1:15" x14ac:dyDescent="0.65">
      <c r="A27" s="426">
        <v>1952</v>
      </c>
      <c r="B27" s="428">
        <v>1.068629299253141E-2</v>
      </c>
      <c r="C27" s="428">
        <v>1.0509855888051714E-2</v>
      </c>
      <c r="D27" s="428">
        <v>0</v>
      </c>
      <c r="E27" s="428">
        <v>0.96793972356667057</v>
      </c>
      <c r="F27" s="429">
        <v>1952</v>
      </c>
      <c r="G27" s="430">
        <v>7.1597489994790903E-3</v>
      </c>
      <c r="H27" s="430">
        <v>4.070945252356164E-3</v>
      </c>
      <c r="I27" s="430">
        <v>0</v>
      </c>
      <c r="J27" s="430">
        <v>0.98410576131613403</v>
      </c>
      <c r="K27" s="431">
        <v>1952</v>
      </c>
      <c r="L27" s="432">
        <v>1.0894951297768796E-2</v>
      </c>
      <c r="M27" s="432">
        <v>0</v>
      </c>
      <c r="N27" s="432">
        <v>0</v>
      </c>
      <c r="O27" s="432">
        <v>0.98910504870223126</v>
      </c>
    </row>
    <row r="28" spans="1:15" x14ac:dyDescent="0.65">
      <c r="A28" s="426">
        <v>1953</v>
      </c>
      <c r="B28" s="428">
        <v>1.1419685792222592E-2</v>
      </c>
      <c r="C28" s="428">
        <v>1.1045707078761529E-2</v>
      </c>
      <c r="D28" s="428">
        <v>0</v>
      </c>
      <c r="E28" s="428">
        <v>0.96573168038078183</v>
      </c>
      <c r="F28" s="429">
        <v>1953</v>
      </c>
      <c r="G28" s="430">
        <v>8.0391055365566944E-3</v>
      </c>
      <c r="H28" s="430">
        <v>4.5709365676948558E-3</v>
      </c>
      <c r="I28" s="430">
        <v>0</v>
      </c>
      <c r="J28" s="430">
        <v>0.98215363943455047</v>
      </c>
      <c r="K28" s="431">
        <v>1953</v>
      </c>
      <c r="L28" s="432">
        <v>1.1869996378075396E-2</v>
      </c>
      <c r="M28" s="432">
        <v>0</v>
      </c>
      <c r="N28" s="432">
        <v>0</v>
      </c>
      <c r="O28" s="432">
        <v>0.9881300036219246</v>
      </c>
    </row>
    <row r="29" spans="1:15" x14ac:dyDescent="0.65">
      <c r="A29" s="426">
        <v>1954</v>
      </c>
      <c r="B29" s="428">
        <v>1.2203410825833878E-2</v>
      </c>
      <c r="C29" s="428">
        <v>1.1608878957941632E-2</v>
      </c>
      <c r="D29" s="428">
        <v>0</v>
      </c>
      <c r="E29" s="428">
        <v>0.96336486004737099</v>
      </c>
      <c r="F29" s="429">
        <v>1954</v>
      </c>
      <c r="G29" s="430">
        <v>9.0264641725008084E-3</v>
      </c>
      <c r="H29" s="430">
        <v>5.1323365485687637E-3</v>
      </c>
      <c r="I29" s="430">
        <v>0</v>
      </c>
      <c r="J29" s="430">
        <v>0.97996175898910276</v>
      </c>
      <c r="K29" s="431">
        <v>1954</v>
      </c>
      <c r="L29" s="432">
        <v>1.2932303244382345E-2</v>
      </c>
      <c r="M29" s="432">
        <v>0</v>
      </c>
      <c r="N29" s="432">
        <v>0</v>
      </c>
      <c r="O29" s="432">
        <v>0.98706769675561767</v>
      </c>
    </row>
    <row r="30" spans="1:15" x14ac:dyDescent="0.65">
      <c r="A30" s="426">
        <v>1955</v>
      </c>
      <c r="B30" s="428">
        <v>1.3040922359309051E-2</v>
      </c>
      <c r="C30" s="428">
        <v>1.2200764486980249E-2</v>
      </c>
      <c r="D30" s="428">
        <v>0</v>
      </c>
      <c r="E30" s="428">
        <v>0.96082740517129284</v>
      </c>
      <c r="F30" s="429">
        <v>1955</v>
      </c>
      <c r="G30" s="430">
        <v>1.0135089667244112E-2</v>
      </c>
      <c r="H30" s="430">
        <v>5.7626873743860671E-3</v>
      </c>
      <c r="I30" s="430">
        <v>0</v>
      </c>
      <c r="J30" s="430">
        <v>0.97750067296140108</v>
      </c>
      <c r="K30" s="431">
        <v>1955</v>
      </c>
      <c r="L30" s="432">
        <v>1.4089681401552303E-2</v>
      </c>
      <c r="M30" s="432">
        <v>0</v>
      </c>
      <c r="N30" s="432">
        <v>0</v>
      </c>
      <c r="O30" s="432">
        <v>0.98591031859844769</v>
      </c>
    </row>
    <row r="31" spans="1:15" x14ac:dyDescent="0.65">
      <c r="A31" s="426">
        <v>1956</v>
      </c>
      <c r="B31" s="428">
        <v>1.3935911722443049E-2</v>
      </c>
      <c r="C31" s="428">
        <v>1.2822827648222164E-2</v>
      </c>
      <c r="D31" s="428">
        <v>0</v>
      </c>
      <c r="E31" s="428">
        <v>0.95810654450467891</v>
      </c>
      <c r="F31" s="429">
        <v>1956</v>
      </c>
      <c r="G31" s="430">
        <v>1.1379875951429105E-2</v>
      </c>
      <c r="H31" s="430">
        <v>6.4704575509899748E-3</v>
      </c>
      <c r="I31" s="430">
        <v>0</v>
      </c>
      <c r="J31" s="430">
        <v>0.97473731766602989</v>
      </c>
      <c r="K31" s="431">
        <v>1956</v>
      </c>
      <c r="L31" s="432">
        <v>1.5350639267099113E-2</v>
      </c>
      <c r="M31" s="432">
        <v>0</v>
      </c>
      <c r="N31" s="432">
        <v>0</v>
      </c>
      <c r="O31" s="432">
        <v>0.98464936073290088</v>
      </c>
    </row>
    <row r="32" spans="1:15" x14ac:dyDescent="0.65">
      <c r="A32" s="426">
        <v>1957</v>
      </c>
      <c r="B32" s="428">
        <v>1.4892323578407947E-2</v>
      </c>
      <c r="C32" s="428">
        <v>1.3476607066014003E-2</v>
      </c>
      <c r="D32" s="428">
        <v>0</v>
      </c>
      <c r="E32" s="428">
        <v>0.95518852071029137</v>
      </c>
      <c r="F32" s="429">
        <v>1957</v>
      </c>
      <c r="G32" s="430">
        <v>1.2777546220282033E-2</v>
      </c>
      <c r="H32" s="430">
        <v>7.2651556815753002E-3</v>
      </c>
      <c r="I32" s="430">
        <v>0</v>
      </c>
      <c r="J32" s="430">
        <v>0.97163456855344121</v>
      </c>
      <c r="K32" s="431">
        <v>1957</v>
      </c>
      <c r="L32" s="432">
        <v>1.6724446720466211E-2</v>
      </c>
      <c r="M32" s="432">
        <v>0</v>
      </c>
      <c r="N32" s="432">
        <v>0</v>
      </c>
      <c r="O32" s="432">
        <v>0.98327555327953375</v>
      </c>
    </row>
    <row r="33" spans="1:15" x14ac:dyDescent="0.65">
      <c r="A33" s="426">
        <v>1958</v>
      </c>
      <c r="B33" s="428">
        <v>1.5914373309845114E-2</v>
      </c>
      <c r="C33" s="428">
        <v>1.4163719812370659E-2</v>
      </c>
      <c r="D33" s="428">
        <v>0</v>
      </c>
      <c r="E33" s="428">
        <v>0.95205851230032124</v>
      </c>
      <c r="F33" s="429">
        <v>1958</v>
      </c>
      <c r="G33" s="430">
        <v>1.4346877602909234E-2</v>
      </c>
      <c r="H33" s="430">
        <v>8.1574582108880668E-3</v>
      </c>
      <c r="I33" s="430">
        <v>0</v>
      </c>
      <c r="J33" s="430">
        <v>0.9681507414567968</v>
      </c>
      <c r="K33" s="431">
        <v>1958</v>
      </c>
      <c r="L33" s="432">
        <v>1.8221203250160842E-2</v>
      </c>
      <c r="M33" s="432">
        <v>0</v>
      </c>
      <c r="N33" s="432">
        <v>0</v>
      </c>
      <c r="O33" s="432">
        <v>0.98177879674983914</v>
      </c>
    </row>
    <row r="34" spans="1:15" x14ac:dyDescent="0.65">
      <c r="A34" s="426">
        <v>1959</v>
      </c>
      <c r="B34" s="428">
        <v>1.7006565598152674E-2</v>
      </c>
      <c r="C34" s="428">
        <v>1.4885865406675847E-2</v>
      </c>
      <c r="D34" s="428">
        <v>0</v>
      </c>
      <c r="E34" s="428">
        <v>0.94870054927371217</v>
      </c>
      <c r="F34" s="429">
        <v>1959</v>
      </c>
      <c r="G34" s="430">
        <v>1.6108953425356138E-2</v>
      </c>
      <c r="H34" s="430">
        <v>9.1593528588992893E-3</v>
      </c>
      <c r="I34" s="430">
        <v>0</v>
      </c>
      <c r="J34" s="430">
        <v>0.96423903258221499</v>
      </c>
      <c r="K34" s="431">
        <v>1959</v>
      </c>
      <c r="L34" s="432">
        <v>1.9851912199724885E-2</v>
      </c>
      <c r="M34" s="432">
        <v>0</v>
      </c>
      <c r="N34" s="432">
        <v>0</v>
      </c>
      <c r="O34" s="432">
        <v>0.98014808780027507</v>
      </c>
    </row>
    <row r="35" spans="1:15" x14ac:dyDescent="0.65">
      <c r="A35" s="426">
        <v>1960</v>
      </c>
      <c r="B35" s="428">
        <v>1.8173714277856468E-2</v>
      </c>
      <c r="C35" s="428">
        <v>1.5644830019309747E-2</v>
      </c>
      <c r="D35" s="428">
        <v>0</v>
      </c>
      <c r="E35" s="428">
        <v>0.94509742193557422</v>
      </c>
      <c r="F35" s="429">
        <v>1960</v>
      </c>
      <c r="G35" s="430">
        <v>1.8087446456480024E-2</v>
      </c>
      <c r="H35" s="430">
        <v>1.0284299670925735E-2</v>
      </c>
      <c r="I35" s="430">
        <v>0</v>
      </c>
      <c r="J35" s="430">
        <v>0.95984688971891963</v>
      </c>
      <c r="K35" s="431">
        <v>1960</v>
      </c>
      <c r="L35" s="432">
        <v>2.1628561658358483E-2</v>
      </c>
      <c r="M35" s="432">
        <v>0</v>
      </c>
      <c r="N35" s="432">
        <v>0</v>
      </c>
      <c r="O35" s="432">
        <v>0.97837143834164153</v>
      </c>
    </row>
    <row r="36" spans="1:15" x14ac:dyDescent="0.65">
      <c r="A36" s="426">
        <v>1961</v>
      </c>
      <c r="B36" s="428">
        <v>1.9420963553572559E-2</v>
      </c>
      <c r="C36" s="428">
        <v>1.6442490889601074E-2</v>
      </c>
      <c r="D36" s="428">
        <v>0</v>
      </c>
      <c r="E36" s="428">
        <v>0.94123058233943457</v>
      </c>
      <c r="F36" s="429">
        <v>1961</v>
      </c>
      <c r="G36" s="430">
        <v>2.0308936941929173E-2</v>
      </c>
      <c r="H36" s="430">
        <v>1.1547411847840257E-2</v>
      </c>
      <c r="I36" s="430">
        <v>0</v>
      </c>
      <c r="J36" s="430">
        <v>0.9549153062217558</v>
      </c>
      <c r="K36" s="431">
        <v>1961</v>
      </c>
      <c r="L36" s="432">
        <v>2.3564212590860518E-2</v>
      </c>
      <c r="M36" s="432">
        <v>0</v>
      </c>
      <c r="N36" s="432">
        <v>0</v>
      </c>
      <c r="O36" s="432">
        <v>0.9764357874091395</v>
      </c>
    </row>
    <row r="37" spans="1:15" x14ac:dyDescent="0.65">
      <c r="A37" s="426">
        <v>1962</v>
      </c>
      <c r="B37" s="428">
        <v>2.0753810673075034E-2</v>
      </c>
      <c r="C37" s="428">
        <v>1.7280820969031049E-2</v>
      </c>
      <c r="D37" s="428">
        <v>0</v>
      </c>
      <c r="E37" s="428">
        <v>0.93708003774666804</v>
      </c>
      <c r="F37" s="429">
        <v>1962</v>
      </c>
      <c r="G37" s="430">
        <v>2.2803269698884982E-2</v>
      </c>
      <c r="H37" s="430">
        <v>1.2965658785751698E-2</v>
      </c>
      <c r="I37" s="430">
        <v>0</v>
      </c>
      <c r="J37" s="430">
        <v>0.94937802828101725</v>
      </c>
      <c r="K37" s="431">
        <v>1962</v>
      </c>
      <c r="L37" s="432">
        <v>2.5673094854769558E-2</v>
      </c>
      <c r="M37" s="432">
        <v>0</v>
      </c>
      <c r="N37" s="432">
        <v>0</v>
      </c>
      <c r="O37" s="432">
        <v>0.97432690514523046</v>
      </c>
    </row>
    <row r="38" spans="1:15" x14ac:dyDescent="0.65">
      <c r="A38" s="426">
        <v>1963</v>
      </c>
      <c r="B38" s="428">
        <v>2.2178130156400532E-2</v>
      </c>
      <c r="C38" s="428">
        <v>1.8161893801173848E-2</v>
      </c>
      <c r="D38" s="428">
        <v>0</v>
      </c>
      <c r="E38" s="428">
        <v>0.93262423544716377</v>
      </c>
      <c r="F38" s="429">
        <v>1963</v>
      </c>
      <c r="G38" s="430">
        <v>2.5603955068989031E-2</v>
      </c>
      <c r="H38" s="430">
        <v>1.4558094052909519E-2</v>
      </c>
      <c r="I38" s="430">
        <v>0</v>
      </c>
      <c r="J38" s="430">
        <v>0.94316066482957728</v>
      </c>
      <c r="K38" s="431">
        <v>1963</v>
      </c>
      <c r="L38" s="432">
        <v>2.79707118105713E-2</v>
      </c>
      <c r="M38" s="432">
        <v>0</v>
      </c>
      <c r="N38" s="432">
        <v>0</v>
      </c>
      <c r="O38" s="432">
        <v>0.97202928818942869</v>
      </c>
    </row>
    <row r="39" spans="1:15" x14ac:dyDescent="0.65">
      <c r="A39" s="426">
        <v>1964</v>
      </c>
      <c r="B39" s="428">
        <v>2.3700199687779252E-2</v>
      </c>
      <c r="C39" s="428">
        <v>1.9087888650443689E-2</v>
      </c>
      <c r="D39" s="428">
        <v>0</v>
      </c>
      <c r="E39" s="428">
        <v>0.92783993823078859</v>
      </c>
      <c r="F39" s="429">
        <v>1964</v>
      </c>
      <c r="G39" s="430">
        <v>2.8748619116093877E-2</v>
      </c>
      <c r="H39" s="430">
        <v>1.634611136660976E-2</v>
      </c>
      <c r="I39" s="430">
        <v>0</v>
      </c>
      <c r="J39" s="430">
        <v>0.93617968812929175</v>
      </c>
      <c r="K39" s="431">
        <v>1964</v>
      </c>
      <c r="L39" s="432">
        <v>3.0473954294010078E-2</v>
      </c>
      <c r="M39" s="432">
        <v>0</v>
      </c>
      <c r="N39" s="432">
        <v>0</v>
      </c>
      <c r="O39" s="432">
        <v>0.96952604570598988</v>
      </c>
    </row>
    <row r="40" spans="1:15" x14ac:dyDescent="0.65">
      <c r="A40" s="426">
        <v>1965</v>
      </c>
      <c r="B40" s="428">
        <v>2.5326727784511061E-2</v>
      </c>
      <c r="C40" s="428">
        <v>2.0061095892334107E-2</v>
      </c>
      <c r="D40" s="428">
        <v>0</v>
      </c>
      <c r="E40" s="428">
        <v>0.92270208974014156</v>
      </c>
      <c r="F40" s="429">
        <v>1965</v>
      </c>
      <c r="G40" s="430">
        <v>3.2279509117060477E-2</v>
      </c>
      <c r="H40" s="430">
        <v>1.8353732009047455E-2</v>
      </c>
      <c r="I40" s="430">
        <v>0</v>
      </c>
      <c r="J40" s="430">
        <v>0.92834131160995814</v>
      </c>
      <c r="K40" s="431">
        <v>1965</v>
      </c>
      <c r="L40" s="432">
        <v>3.3201224788367206E-2</v>
      </c>
      <c r="M40" s="432">
        <v>0</v>
      </c>
      <c r="N40" s="432">
        <v>0</v>
      </c>
      <c r="O40" s="432">
        <v>0.96679877521163282</v>
      </c>
    </row>
    <row r="41" spans="1:15" x14ac:dyDescent="0.65">
      <c r="A41" s="426">
        <v>1966</v>
      </c>
      <c r="B41" s="428">
        <v>2.7064883364737106E-2</v>
      </c>
      <c r="C41" s="428">
        <v>2.1083922678481769E-2</v>
      </c>
      <c r="D41" s="428">
        <v>0</v>
      </c>
      <c r="E41" s="428">
        <v>0.91718366887107772</v>
      </c>
      <c r="F41" s="429">
        <v>1966</v>
      </c>
      <c r="G41" s="430">
        <v>3.6244061136664646E-2</v>
      </c>
      <c r="H41" s="430">
        <v>2.0607927543430132E-2</v>
      </c>
      <c r="I41" s="430">
        <v>0</v>
      </c>
      <c r="J41" s="430">
        <v>0.91954022988505746</v>
      </c>
      <c r="K41" s="431">
        <v>1966</v>
      </c>
      <c r="L41" s="432">
        <v>3.6172572709553479E-2</v>
      </c>
      <c r="M41" s="432">
        <v>0</v>
      </c>
      <c r="N41" s="432">
        <v>0</v>
      </c>
      <c r="O41" s="432">
        <v>0.96382742729044657</v>
      </c>
    </row>
    <row r="42" spans="1:15" x14ac:dyDescent="0.65">
      <c r="A42" s="426">
        <v>1967</v>
      </c>
      <c r="B42" s="428">
        <v>2.8922327344427005E-2</v>
      </c>
      <c r="C42" s="428">
        <v>2.2158898890566863E-2</v>
      </c>
      <c r="D42" s="428">
        <v>0</v>
      </c>
      <c r="E42" s="428">
        <v>0.91125553231809497</v>
      </c>
      <c r="F42" s="429">
        <v>1967</v>
      </c>
      <c r="G42" s="430">
        <v>3.4274275205324174E-2</v>
      </c>
      <c r="H42" s="430">
        <v>1.9487931481287194E-2</v>
      </c>
      <c r="I42" s="430">
        <v>0</v>
      </c>
      <c r="J42" s="430">
        <v>0.92391304347826086</v>
      </c>
      <c r="K42" s="431">
        <v>1967</v>
      </c>
      <c r="L42" s="432">
        <v>3.9409841798558581E-2</v>
      </c>
      <c r="M42" s="432">
        <v>0</v>
      </c>
      <c r="N42" s="432">
        <v>0</v>
      </c>
      <c r="O42" s="432">
        <v>0.96059015820144145</v>
      </c>
    </row>
    <row r="43" spans="1:15" x14ac:dyDescent="0.65">
      <c r="A43" s="426">
        <v>1968</v>
      </c>
      <c r="B43" s="428">
        <v>3.0907246402844989E-2</v>
      </c>
      <c r="C43" s="428">
        <v>2.3288683397776674E-2</v>
      </c>
      <c r="D43" s="428">
        <v>0</v>
      </c>
      <c r="E43" s="428">
        <v>0.90488624428646602</v>
      </c>
      <c r="F43" s="429">
        <v>1968</v>
      </c>
      <c r="G43" s="430">
        <v>3.4829528559165955E-2</v>
      </c>
      <c r="H43" s="430">
        <v>1.9803641711470046E-2</v>
      </c>
      <c r="I43" s="430">
        <v>0</v>
      </c>
      <c r="J43" s="430">
        <v>0.92268041237113407</v>
      </c>
      <c r="K43" s="431">
        <v>1968</v>
      </c>
      <c r="L43" s="432">
        <v>4.2936830704806875E-2</v>
      </c>
      <c r="M43" s="432">
        <v>0</v>
      </c>
      <c r="N43" s="432">
        <v>0</v>
      </c>
      <c r="O43" s="432">
        <v>0.95706316929519308</v>
      </c>
    </row>
    <row r="44" spans="1:15" x14ac:dyDescent="0.65">
      <c r="A44" s="426">
        <v>1969</v>
      </c>
      <c r="B44" s="428">
        <v>3.3028389065316403E-2</v>
      </c>
      <c r="C44" s="428">
        <v>2.4476070633309536E-2</v>
      </c>
      <c r="D44" s="428">
        <v>0</v>
      </c>
      <c r="E44" s="428">
        <v>0.89804189231147957</v>
      </c>
      <c r="F44" s="429">
        <v>1969</v>
      </c>
      <c r="G44" s="430">
        <v>4.1750127567182341E-2</v>
      </c>
      <c r="H44" s="430">
        <v>2.373860921901743E-2</v>
      </c>
      <c r="I44" s="430">
        <v>0</v>
      </c>
      <c r="J44" s="430">
        <v>0.90731707317073174</v>
      </c>
      <c r="K44" s="431">
        <v>1969</v>
      </c>
      <c r="L44" s="432">
        <v>4.6779467940941476E-2</v>
      </c>
      <c r="M44" s="432">
        <v>0</v>
      </c>
      <c r="N44" s="432">
        <v>0</v>
      </c>
      <c r="O44" s="432">
        <v>0.95322053205905855</v>
      </c>
    </row>
    <row r="45" spans="1:15" x14ac:dyDescent="0.65">
      <c r="A45" s="426">
        <v>1970</v>
      </c>
      <c r="B45" s="428">
        <v>3.5295104262329173E-2</v>
      </c>
      <c r="C45" s="428">
        <v>2.5723997506185786E-2</v>
      </c>
      <c r="D45" s="428">
        <v>0</v>
      </c>
      <c r="E45" s="428">
        <v>0.89068588803677551</v>
      </c>
      <c r="F45" s="429">
        <v>1970</v>
      </c>
      <c r="G45" s="430">
        <v>3.8711569763156324E-2</v>
      </c>
      <c r="H45" s="430">
        <v>2.2010922610560979E-2</v>
      </c>
      <c r="I45" s="430">
        <v>0</v>
      </c>
      <c r="J45" s="430">
        <v>0.9140625</v>
      </c>
      <c r="K45" s="431">
        <v>1970</v>
      </c>
      <c r="L45" s="432">
        <v>5.0966002495209412E-2</v>
      </c>
      <c r="M45" s="432">
        <v>0</v>
      </c>
      <c r="N45" s="432">
        <v>0</v>
      </c>
      <c r="O45" s="432">
        <v>0.94903399750479056</v>
      </c>
    </row>
    <row r="46" spans="1:15" x14ac:dyDescent="0.65">
      <c r="A46" s="426">
        <v>1971</v>
      </c>
      <c r="B46" s="428">
        <v>3.7717382534919373E-2</v>
      </c>
      <c r="C46" s="428">
        <v>2.7035550665461427E-2</v>
      </c>
      <c r="D46" s="428">
        <v>0</v>
      </c>
      <c r="E46" s="428">
        <v>0.8827787517079686</v>
      </c>
      <c r="F46" s="429">
        <v>1971</v>
      </c>
      <c r="G46" s="430">
        <v>4.6893510375558445E-2</v>
      </c>
      <c r="H46" s="430">
        <v>2.6663073446231596E-2</v>
      </c>
      <c r="I46" s="430">
        <v>0</v>
      </c>
      <c r="J46" s="430">
        <v>0.89589905362776023</v>
      </c>
      <c r="K46" s="431">
        <v>1971</v>
      </c>
      <c r="L46" s="432">
        <v>5.5527211502726943E-2</v>
      </c>
      <c r="M46" s="432">
        <v>0</v>
      </c>
      <c r="N46" s="432">
        <v>0</v>
      </c>
      <c r="O46" s="432">
        <v>0.94447278849727301</v>
      </c>
    </row>
    <row r="47" spans="1:15" x14ac:dyDescent="0.65">
      <c r="A47" s="426">
        <v>1972</v>
      </c>
      <c r="B47" s="428">
        <v>4.0305900067953551E-2</v>
      </c>
      <c r="C47" s="428">
        <v>2.8413974134812021E-2</v>
      </c>
      <c r="D47" s="428">
        <v>0</v>
      </c>
      <c r="E47" s="428">
        <v>0.87427787903389709</v>
      </c>
      <c r="F47" s="429">
        <v>1972</v>
      </c>
      <c r="G47" s="430">
        <v>4.816259337028482E-2</v>
      </c>
      <c r="H47" s="430">
        <v>2.7384658433722519E-2</v>
      </c>
      <c r="I47" s="430">
        <v>0</v>
      </c>
      <c r="J47" s="430">
        <v>0.89308176100628933</v>
      </c>
      <c r="K47" s="431">
        <v>1972</v>
      </c>
      <c r="L47" s="432">
        <v>6.0496626502311732E-2</v>
      </c>
      <c r="M47" s="432">
        <v>0</v>
      </c>
      <c r="N47" s="432">
        <v>0</v>
      </c>
      <c r="O47" s="432">
        <v>0.93950337349768831</v>
      </c>
    </row>
    <row r="48" spans="1:15" x14ac:dyDescent="0.65">
      <c r="A48" s="426">
        <v>1973</v>
      </c>
      <c r="B48" s="428">
        <v>4.307206574538433E-2</v>
      </c>
      <c r="C48" s="428">
        <v>2.9862677336370321E-2</v>
      </c>
      <c r="D48" s="428">
        <v>0</v>
      </c>
      <c r="E48" s="428">
        <v>0.865137288955244</v>
      </c>
      <c r="F48" s="429">
        <v>1973</v>
      </c>
      <c r="G48" s="430">
        <v>5.680311383002197E-2</v>
      </c>
      <c r="H48" s="430">
        <v>3.2297552132372072E-2</v>
      </c>
      <c r="I48" s="430">
        <v>0</v>
      </c>
      <c r="J48" s="430">
        <v>0.87390029325513197</v>
      </c>
      <c r="K48" s="431">
        <v>1973</v>
      </c>
      <c r="L48" s="432">
        <v>6.5910779942199529E-2</v>
      </c>
      <c r="M48" s="432">
        <v>0</v>
      </c>
      <c r="N48" s="432">
        <v>0</v>
      </c>
      <c r="O48" s="432">
        <v>0.93408922005780048</v>
      </c>
    </row>
    <row r="49" spans="1:15" x14ac:dyDescent="0.65">
      <c r="A49" s="426">
        <v>1974</v>
      </c>
      <c r="B49" s="428">
        <v>4.6028071434875271E-2</v>
      </c>
      <c r="C49" s="428">
        <v>3.1385243523664008E-2</v>
      </c>
      <c r="D49" s="428">
        <v>0</v>
      </c>
      <c r="E49" s="428">
        <v>0.85530735073821762</v>
      </c>
      <c r="F49" s="429">
        <v>1974</v>
      </c>
      <c r="G49" s="430">
        <v>5.078737138267924E-2</v>
      </c>
      <c r="H49" s="430">
        <v>2.887707494005861E-2</v>
      </c>
      <c r="I49" s="430">
        <v>0</v>
      </c>
      <c r="J49" s="430">
        <v>0.88725490196078427</v>
      </c>
      <c r="K49" s="431">
        <v>1974</v>
      </c>
      <c r="L49" s="432">
        <v>7.1809473746822033E-2</v>
      </c>
      <c r="M49" s="432">
        <v>0</v>
      </c>
      <c r="N49" s="432">
        <v>0</v>
      </c>
      <c r="O49" s="432">
        <v>0.92819052625317799</v>
      </c>
    </row>
    <row r="50" spans="1:15" x14ac:dyDescent="0.65">
      <c r="A50" s="426">
        <v>1975</v>
      </c>
      <c r="B50" s="428">
        <v>4.9186945723424275E-2</v>
      </c>
      <c r="C50" s="428">
        <v>3.2985438644511707E-2</v>
      </c>
      <c r="D50" s="428">
        <v>0</v>
      </c>
      <c r="E50" s="428">
        <v>0.84473448867863499</v>
      </c>
      <c r="F50" s="429">
        <v>1975</v>
      </c>
      <c r="G50" s="430">
        <v>5.3246087789426279E-2</v>
      </c>
      <c r="H50" s="430">
        <v>3.0275070859142546E-2</v>
      </c>
      <c r="I50" s="430">
        <v>0</v>
      </c>
      <c r="J50" s="430">
        <v>0.88179669030732866</v>
      </c>
      <c r="K50" s="431">
        <v>1975</v>
      </c>
      <c r="L50" s="432">
        <v>7.8236071919003294E-2</v>
      </c>
      <c r="M50" s="432">
        <v>0</v>
      </c>
      <c r="N50" s="432">
        <v>0</v>
      </c>
      <c r="O50" s="432">
        <v>0.92176392808099672</v>
      </c>
    </row>
    <row r="51" spans="1:15" x14ac:dyDescent="0.65">
      <c r="A51" s="426">
        <v>1976</v>
      </c>
      <c r="B51" s="428">
        <v>5.2562611340825162E-2</v>
      </c>
      <c r="C51" s="428">
        <v>3.466722065579899E-2</v>
      </c>
      <c r="D51" s="428">
        <v>0</v>
      </c>
      <c r="E51" s="428">
        <v>0.83336086255826314</v>
      </c>
      <c r="F51" s="429">
        <v>1976</v>
      </c>
      <c r="G51" s="430">
        <v>5.7235159401697655E-2</v>
      </c>
      <c r="H51" s="430">
        <v>3.2543207932448664E-2</v>
      </c>
      <c r="I51" s="430">
        <v>0</v>
      </c>
      <c r="J51" s="430">
        <v>0.87294117647058822</v>
      </c>
      <c r="K51" s="431">
        <v>1976</v>
      </c>
      <c r="L51" s="432">
        <v>8.5237819328627784E-2</v>
      </c>
      <c r="M51" s="432">
        <v>0</v>
      </c>
      <c r="N51" s="432">
        <v>0</v>
      </c>
      <c r="O51" s="432">
        <v>0.91476218067137216</v>
      </c>
    </row>
    <row r="52" spans="1:15" x14ac:dyDescent="0.65">
      <c r="A52" s="426">
        <v>1977</v>
      </c>
      <c r="B52" s="428">
        <v>5.6169946524061196E-2</v>
      </c>
      <c r="C52" s="428">
        <v>3.6434749313173698E-2</v>
      </c>
      <c r="D52" s="428">
        <v>0</v>
      </c>
      <c r="E52" s="428">
        <v>0.82112402183969591</v>
      </c>
      <c r="F52" s="429">
        <v>1977</v>
      </c>
      <c r="G52" s="430">
        <v>5.6066073726428502E-2</v>
      </c>
      <c r="H52" s="430">
        <v>3.1878480191339195E-2</v>
      </c>
      <c r="I52" s="430">
        <v>0</v>
      </c>
      <c r="J52" s="430">
        <v>0.87553648068669532</v>
      </c>
      <c r="K52" s="431">
        <v>1977</v>
      </c>
      <c r="L52" s="432">
        <v>9.2866189031341542E-2</v>
      </c>
      <c r="M52" s="432">
        <v>0</v>
      </c>
      <c r="N52" s="432">
        <v>0</v>
      </c>
      <c r="O52" s="432">
        <v>0.90713381096865842</v>
      </c>
    </row>
    <row r="53" spans="1:15" x14ac:dyDescent="0.65">
      <c r="A53" s="426">
        <v>1978</v>
      </c>
      <c r="B53" s="428">
        <v>6.0024850593093926E-2</v>
      </c>
      <c r="C53" s="428">
        <v>3.8292396459874672E-2</v>
      </c>
      <c r="D53" s="428">
        <v>0</v>
      </c>
      <c r="E53" s="428">
        <v>0.80795653141735058</v>
      </c>
      <c r="F53" s="429">
        <v>1978</v>
      </c>
      <c r="G53" s="430">
        <v>6.0566306245182694E-2</v>
      </c>
      <c r="H53" s="430">
        <v>3.4437257071374246E-2</v>
      </c>
      <c r="I53" s="430">
        <v>0</v>
      </c>
      <c r="J53" s="430">
        <v>0.86554621848739499</v>
      </c>
      <c r="K53" s="431">
        <v>1978</v>
      </c>
      <c r="L53" s="432">
        <v>0.10117726067058569</v>
      </c>
      <c r="M53" s="432">
        <v>0</v>
      </c>
      <c r="N53" s="432">
        <v>0</v>
      </c>
      <c r="O53" s="432">
        <v>0.89882273932941437</v>
      </c>
    </row>
    <row r="54" spans="1:15" x14ac:dyDescent="0.65">
      <c r="A54" s="426">
        <v>1979</v>
      </c>
      <c r="B54" s="428">
        <v>6.4144314027072435E-2</v>
      </c>
      <c r="C54" s="428">
        <v>4.0244756840142441E-2</v>
      </c>
      <c r="D54" s="428">
        <v>0</v>
      </c>
      <c r="E54" s="428">
        <v>0.7937855665592447</v>
      </c>
      <c r="F54" s="429">
        <v>1979</v>
      </c>
      <c r="G54" s="430">
        <v>7.461066711363086E-2</v>
      </c>
      <c r="H54" s="430">
        <v>4.2422707986475516E-2</v>
      </c>
      <c r="I54" s="430">
        <v>0</v>
      </c>
      <c r="J54" s="430">
        <v>0.83436853002070399</v>
      </c>
      <c r="K54" s="431">
        <v>1979</v>
      </c>
      <c r="L54" s="432">
        <v>0.11023213274476892</v>
      </c>
      <c r="M54" s="432">
        <v>0</v>
      </c>
      <c r="N54" s="432">
        <v>0</v>
      </c>
      <c r="O54" s="432">
        <v>0.88976786725523105</v>
      </c>
    </row>
    <row r="55" spans="1:15" x14ac:dyDescent="0.65">
      <c r="A55" s="426">
        <v>1980</v>
      </c>
      <c r="B55" s="428">
        <v>6.8546493349823837E-2</v>
      </c>
      <c r="C55" s="428">
        <v>4.2296659463958053E-2</v>
      </c>
      <c r="D55" s="428">
        <v>0</v>
      </c>
      <c r="E55" s="428">
        <v>0.77853247447586027</v>
      </c>
      <c r="F55" s="429">
        <v>1980</v>
      </c>
      <c r="G55" s="430">
        <v>8.1902164127008403E-2</v>
      </c>
      <c r="H55" s="430">
        <v>4.6568563539699258E-2</v>
      </c>
      <c r="I55" s="430">
        <v>0</v>
      </c>
      <c r="J55" s="430">
        <v>0.81818181818181823</v>
      </c>
      <c r="K55" s="431">
        <v>1980</v>
      </c>
      <c r="L55" s="432">
        <v>0.12009737177034423</v>
      </c>
      <c r="M55" s="432">
        <v>0</v>
      </c>
      <c r="N55" s="432">
        <v>0</v>
      </c>
      <c r="O55" s="432">
        <v>0.87990262822965581</v>
      </c>
    </row>
    <row r="56" spans="1:15" x14ac:dyDescent="0.65">
      <c r="A56" s="426">
        <v>1981</v>
      </c>
      <c r="B56" s="428">
        <v>7.3250791154682332E-2</v>
      </c>
      <c r="C56" s="428">
        <v>4.4453179551219781E-2</v>
      </c>
      <c r="D56" s="428">
        <v>0</v>
      </c>
      <c r="E56" s="428">
        <v>0.76211229973731098</v>
      </c>
      <c r="F56" s="429">
        <v>1981</v>
      </c>
      <c r="G56" s="430">
        <v>7.9449031054116395E-2</v>
      </c>
      <c r="H56" s="430">
        <v>4.5173742235598481E-2</v>
      </c>
      <c r="I56" s="430">
        <v>0</v>
      </c>
      <c r="J56" s="430">
        <v>0.8236276351492382</v>
      </c>
      <c r="K56" s="431">
        <v>1981</v>
      </c>
      <c r="L56" s="432">
        <v>0.13084550164279335</v>
      </c>
      <c r="M56" s="432">
        <v>0</v>
      </c>
      <c r="N56" s="432">
        <v>0</v>
      </c>
      <c r="O56" s="432">
        <v>0.8691544983572066</v>
      </c>
    </row>
    <row r="57" spans="1:15" x14ac:dyDescent="0.65">
      <c r="A57" s="426">
        <v>1982</v>
      </c>
      <c r="B57" s="428">
        <v>7.8277941621366365E-2</v>
      </c>
      <c r="C57" s="428">
        <v>4.6719651084900726E-2</v>
      </c>
      <c r="D57" s="428">
        <v>0</v>
      </c>
      <c r="E57" s="428">
        <v>0.74443327052676356</v>
      </c>
      <c r="F57" s="429">
        <v>1982</v>
      </c>
      <c r="G57" s="430">
        <v>7.7283749410236316E-2</v>
      </c>
      <c r="H57" s="430">
        <v>4.3942589714915305E-2</v>
      </c>
      <c r="I57" s="430">
        <v>0</v>
      </c>
      <c r="J57" s="430">
        <v>0.82843443819053575</v>
      </c>
      <c r="K57" s="431">
        <v>1982</v>
      </c>
      <c r="L57" s="432">
        <v>0.14255553679303604</v>
      </c>
      <c r="M57" s="432">
        <v>0</v>
      </c>
      <c r="N57" s="432">
        <v>0</v>
      </c>
      <c r="O57" s="432">
        <v>0.85744446320696399</v>
      </c>
    </row>
    <row r="58" spans="1:15" x14ac:dyDescent="0.65">
      <c r="A58" s="426">
        <v>1983</v>
      </c>
      <c r="B58" s="428">
        <v>8.3650101901819013E-2</v>
      </c>
      <c r="C58" s="428">
        <v>4.910168000423655E-2</v>
      </c>
      <c r="D58" s="428">
        <v>0</v>
      </c>
      <c r="E58" s="428">
        <v>0.72539624246511181</v>
      </c>
      <c r="F58" s="429">
        <v>1983</v>
      </c>
      <c r="G58" s="430">
        <v>7.4312249227284549E-2</v>
      </c>
      <c r="H58" s="430">
        <v>4.2253031245331647E-2</v>
      </c>
      <c r="I58" s="430">
        <v>0</v>
      </c>
      <c r="J58" s="430">
        <v>0.83503100088573956</v>
      </c>
      <c r="K58" s="431">
        <v>1983</v>
      </c>
      <c r="L58" s="432">
        <v>0.15531356305874153</v>
      </c>
      <c r="M58" s="432">
        <v>0</v>
      </c>
      <c r="N58" s="432">
        <v>0</v>
      </c>
      <c r="O58" s="432">
        <v>0.84468643694125845</v>
      </c>
    </row>
    <row r="59" spans="1:15" x14ac:dyDescent="0.65">
      <c r="A59" s="426">
        <v>1984</v>
      </c>
      <c r="B59" s="428">
        <v>8.9390949777794701E-2</v>
      </c>
      <c r="C59" s="428">
        <v>5.1605158070575662E-2</v>
      </c>
      <c r="D59" s="428">
        <v>0</v>
      </c>
      <c r="E59" s="428">
        <v>0.70489409646756052</v>
      </c>
      <c r="F59" s="429">
        <v>1984</v>
      </c>
      <c r="G59" s="430">
        <v>7.1380011096802476E-2</v>
      </c>
      <c r="H59" s="430">
        <v>4.0585796696057344E-2</v>
      </c>
      <c r="I59" s="430">
        <v>0</v>
      </c>
      <c r="J59" s="430">
        <v>0.84154040404040398</v>
      </c>
      <c r="K59" s="431">
        <v>1984</v>
      </c>
      <c r="L59" s="432">
        <v>0.16921337054079316</v>
      </c>
      <c r="M59" s="432">
        <v>0</v>
      </c>
      <c r="N59" s="432">
        <v>0</v>
      </c>
      <c r="O59" s="432">
        <v>0.83078662945920678</v>
      </c>
    </row>
    <row r="60" spans="1:15" x14ac:dyDescent="0.65">
      <c r="A60" s="426">
        <v>1985</v>
      </c>
      <c r="B60" s="428">
        <v>9.5525788020617453E-2</v>
      </c>
      <c r="C60" s="428">
        <v>5.4236277440187899E-2</v>
      </c>
      <c r="D60" s="428">
        <v>0</v>
      </c>
      <c r="E60" s="428">
        <v>0.68281108679525548</v>
      </c>
      <c r="F60" s="429">
        <v>1985</v>
      </c>
      <c r="G60" s="430">
        <v>8.1047413927394465E-2</v>
      </c>
      <c r="H60" s="430">
        <v>4.6082563085308746E-2</v>
      </c>
      <c r="I60" s="430">
        <v>0</v>
      </c>
      <c r="J60" s="430">
        <v>0.82007931538300982</v>
      </c>
      <c r="K60" s="431">
        <v>1985</v>
      </c>
      <c r="L60" s="432">
        <v>0.18435714309732465</v>
      </c>
      <c r="M60" s="432">
        <v>0</v>
      </c>
      <c r="N60" s="432">
        <v>0</v>
      </c>
      <c r="O60" s="432">
        <v>0.81564285690267535</v>
      </c>
    </row>
    <row r="61" spans="1:15" x14ac:dyDescent="0.65">
      <c r="A61" s="426">
        <v>1986</v>
      </c>
      <c r="B61" s="428">
        <v>0.10208165591307652</v>
      </c>
      <c r="C61" s="428">
        <v>5.7001545980076514E-2</v>
      </c>
      <c r="D61" s="428">
        <v>0</v>
      </c>
      <c r="E61" s="428">
        <v>0.65902213514240882</v>
      </c>
      <c r="F61" s="429">
        <v>1986</v>
      </c>
      <c r="G61" s="430">
        <v>8.438351836341447E-2</v>
      </c>
      <c r="H61" s="430">
        <v>4.7979431050396357E-2</v>
      </c>
      <c r="I61" s="430">
        <v>0</v>
      </c>
      <c r="J61" s="430">
        <v>0.81267335182419465</v>
      </c>
      <c r="K61" s="431">
        <v>1986</v>
      </c>
      <c r="L61" s="432">
        <v>0.20085620954411448</v>
      </c>
      <c r="M61" s="432">
        <v>0</v>
      </c>
      <c r="N61" s="432">
        <v>0</v>
      </c>
      <c r="O61" s="432">
        <v>0.79914379045588557</v>
      </c>
    </row>
    <row r="62" spans="1:15" x14ac:dyDescent="0.65">
      <c r="A62" s="426">
        <v>1987</v>
      </c>
      <c r="B62" s="428">
        <v>0.10908744842499121</v>
      </c>
      <c r="C62" s="428">
        <v>5.9907803364675764E-2</v>
      </c>
      <c r="D62" s="428">
        <v>0</v>
      </c>
      <c r="E62" s="428">
        <v>0.63339206624938837</v>
      </c>
      <c r="F62" s="429">
        <v>1987</v>
      </c>
      <c r="G62" s="430">
        <v>9.1809817929839596E-2</v>
      </c>
      <c r="H62" s="430">
        <v>5.2201933677892449E-2</v>
      </c>
      <c r="I62" s="430">
        <v>0</v>
      </c>
      <c r="J62" s="430">
        <v>0.79618738592577576</v>
      </c>
      <c r="K62" s="431">
        <v>1987</v>
      </c>
      <c r="L62" s="432">
        <v>0.21653834184100398</v>
      </c>
      <c r="M62" s="432">
        <v>2.1883186208375715E-5</v>
      </c>
      <c r="N62" s="432">
        <v>0</v>
      </c>
      <c r="O62" s="432">
        <v>0.78116813791624284</v>
      </c>
    </row>
    <row r="63" spans="1:15" x14ac:dyDescent="0.65">
      <c r="A63" s="426">
        <v>1988</v>
      </c>
      <c r="B63" s="428">
        <v>0.11657404356771153</v>
      </c>
      <c r="C63" s="428">
        <v>6.2962237993248182E-2</v>
      </c>
      <c r="D63" s="428">
        <v>0</v>
      </c>
      <c r="E63" s="428">
        <v>0.60577478015264208</v>
      </c>
      <c r="F63" s="429">
        <v>1988</v>
      </c>
      <c r="G63" s="430">
        <v>0.10079273615630265</v>
      </c>
      <c r="H63" s="430">
        <v>5.730951053693932E-2</v>
      </c>
      <c r="I63" s="430">
        <v>0</v>
      </c>
      <c r="J63" s="430">
        <v>0.77624581445735674</v>
      </c>
      <c r="K63" s="431">
        <v>1988</v>
      </c>
      <c r="L63" s="432">
        <v>0.23344487877011935</v>
      </c>
      <c r="M63" s="432">
        <v>3.16239637732075E-5</v>
      </c>
      <c r="N63" s="432">
        <v>0</v>
      </c>
      <c r="O63" s="432">
        <v>0.76158375201974082</v>
      </c>
    </row>
    <row r="64" spans="1:15" x14ac:dyDescent="0.65">
      <c r="A64" s="426">
        <v>1989</v>
      </c>
      <c r="B64" s="428">
        <v>0.12457443848886871</v>
      </c>
      <c r="C64" s="428">
        <v>6.6172404769825277E-2</v>
      </c>
      <c r="D64" s="428">
        <v>0</v>
      </c>
      <c r="E64" s="428">
        <v>0.57601235577059595</v>
      </c>
      <c r="F64" s="429">
        <v>1989</v>
      </c>
      <c r="G64" s="430">
        <v>0.10695449507744145</v>
      </c>
      <c r="H64" s="430">
        <v>6.081301090098816E-2</v>
      </c>
      <c r="I64" s="430">
        <v>0</v>
      </c>
      <c r="J64" s="430">
        <v>0.76256705742102127</v>
      </c>
      <c r="K64" s="431">
        <v>1989</v>
      </c>
      <c r="L64" s="432">
        <v>0.25167141745275984</v>
      </c>
      <c r="M64" s="432">
        <v>4.5700615769853713E-5</v>
      </c>
      <c r="N64" s="432">
        <v>0</v>
      </c>
      <c r="O64" s="432">
        <v>0.74024665896583075</v>
      </c>
    </row>
    <row r="65" spans="1:15" x14ac:dyDescent="0.65">
      <c r="A65" s="426">
        <v>1990</v>
      </c>
      <c r="B65" s="428">
        <v>0.13312389490721327</v>
      </c>
      <c r="C65" s="428">
        <v>6.9546243789668949E-2</v>
      </c>
      <c r="D65" s="428">
        <v>0</v>
      </c>
      <c r="E65" s="428">
        <v>0.54393408007806809</v>
      </c>
      <c r="F65" s="429">
        <v>1990</v>
      </c>
      <c r="G65" s="430">
        <v>0.10758100676408756</v>
      </c>
      <c r="H65" s="430">
        <v>6.1169237743085997E-2</v>
      </c>
      <c r="I65" s="430">
        <v>0</v>
      </c>
      <c r="J65" s="430">
        <v>0.76117623683687663</v>
      </c>
      <c r="K65" s="431">
        <v>1990</v>
      </c>
      <c r="L65" s="432">
        <v>0.27132101889051374</v>
      </c>
      <c r="M65" s="432">
        <v>6.6043153120269534E-5</v>
      </c>
      <c r="N65" s="432">
        <v>0</v>
      </c>
      <c r="O65" s="432">
        <v>0.71700000000000008</v>
      </c>
    </row>
    <row r="66" spans="1:15" x14ac:dyDescent="0.65">
      <c r="A66" s="426">
        <v>1991</v>
      </c>
      <c r="B66" s="428">
        <v>0.1422600945285441</v>
      </c>
      <c r="C66" s="428">
        <v>7.3092099978473213E-2</v>
      </c>
      <c r="D66" s="428">
        <v>0</v>
      </c>
      <c r="E66" s="428">
        <v>0.50935539663731022</v>
      </c>
      <c r="F66" s="429">
        <v>1991</v>
      </c>
      <c r="G66" s="430">
        <v>0.10682714302932383</v>
      </c>
      <c r="H66" s="430">
        <v>6.0740600092215394E-2</v>
      </c>
      <c r="I66" s="430">
        <v>0</v>
      </c>
      <c r="J66" s="430">
        <v>0.76284977178011515</v>
      </c>
      <c r="K66" s="431">
        <v>1991</v>
      </c>
      <c r="L66" s="432">
        <v>0.27308457336676861</v>
      </c>
      <c r="M66" s="432">
        <v>8.9104108966831509E-5</v>
      </c>
      <c r="N66" s="432">
        <v>0</v>
      </c>
      <c r="O66" s="432">
        <v>0.71214358476855177</v>
      </c>
    </row>
    <row r="67" spans="1:15" x14ac:dyDescent="0.65">
      <c r="A67" s="426">
        <v>1992</v>
      </c>
      <c r="B67" s="428">
        <v>0.15202330512772369</v>
      </c>
      <c r="C67" s="428">
        <v>7.6818743732882111E-2</v>
      </c>
      <c r="D67" s="428">
        <v>0</v>
      </c>
      <c r="E67" s="428">
        <v>0.47207676672831433</v>
      </c>
      <c r="F67" s="429">
        <v>1992</v>
      </c>
      <c r="G67" s="430">
        <v>0.10821289770708592</v>
      </c>
      <c r="H67" s="430">
        <v>6.1528523164208059E-2</v>
      </c>
      <c r="I67" s="430">
        <v>0</v>
      </c>
      <c r="J67" s="430">
        <v>0.75977347460723421</v>
      </c>
      <c r="K67" s="431">
        <v>1992</v>
      </c>
      <c r="L67" s="432">
        <v>0.29945818548170272</v>
      </c>
      <c r="M67" s="432">
        <v>1.3097637209553777E-4</v>
      </c>
      <c r="N67" s="432">
        <v>0</v>
      </c>
      <c r="O67" s="432">
        <v>0.68100000000000005</v>
      </c>
    </row>
    <row r="68" spans="1:15" x14ac:dyDescent="0.65">
      <c r="A68" s="426">
        <v>1993</v>
      </c>
      <c r="B68" s="428">
        <v>0.16245655802878581</v>
      </c>
      <c r="C68" s="428">
        <v>8.0735392613376686E-2</v>
      </c>
      <c r="D68" s="428">
        <v>0</v>
      </c>
      <c r="E68" s="428">
        <v>0.43188243575099783</v>
      </c>
      <c r="F68" s="429">
        <v>1993</v>
      </c>
      <c r="G68" s="430">
        <v>0.11322828487671704</v>
      </c>
      <c r="H68" s="430">
        <v>6.4380210644931657E-2</v>
      </c>
      <c r="I68" s="430">
        <v>0</v>
      </c>
      <c r="J68" s="430">
        <v>0.74863959815822523</v>
      </c>
      <c r="K68" s="431">
        <v>1993</v>
      </c>
      <c r="L68" s="432">
        <v>0.32477304370422316</v>
      </c>
      <c r="M68" s="432">
        <v>1.9041140048085684E-4</v>
      </c>
      <c r="N68" s="432">
        <v>0</v>
      </c>
      <c r="O68" s="432">
        <v>0.6503687693611826</v>
      </c>
    </row>
    <row r="69" spans="1:15" x14ac:dyDescent="0.65">
      <c r="A69" s="426">
        <v>1994</v>
      </c>
      <c r="B69" s="428">
        <v>0.17360583776537863</v>
      </c>
      <c r="C69" s="428">
        <v>8.4851734143186391E-2</v>
      </c>
      <c r="D69" s="428">
        <v>0</v>
      </c>
      <c r="E69" s="428">
        <v>0.38853909695352984</v>
      </c>
      <c r="F69" s="429">
        <v>1994</v>
      </c>
      <c r="G69" s="430">
        <v>0.10861504500471002</v>
      </c>
      <c r="H69" s="430">
        <v>6.1757179173256661E-2</v>
      </c>
      <c r="I69" s="430">
        <v>0</v>
      </c>
      <c r="J69" s="430">
        <v>0.75888073030363168</v>
      </c>
      <c r="K69" s="431">
        <v>1994</v>
      </c>
      <c r="L69" s="432">
        <v>0.35222790703562207</v>
      </c>
      <c r="M69" s="432">
        <v>2.7681711482002843E-4</v>
      </c>
      <c r="N69" s="432">
        <v>0</v>
      </c>
      <c r="O69" s="432">
        <v>0.61679624627581831</v>
      </c>
    </row>
    <row r="70" spans="1:15" x14ac:dyDescent="0.65">
      <c r="A70" s="426">
        <v>1995</v>
      </c>
      <c r="B70" s="428">
        <v>0.18552028475747101</v>
      </c>
      <c r="C70" s="428">
        <v>8.9177949769616599E-2</v>
      </c>
      <c r="D70" s="428">
        <v>0</v>
      </c>
      <c r="E70" s="428">
        <v>0.34179444387025981</v>
      </c>
      <c r="F70" s="429">
        <v>1995</v>
      </c>
      <c r="G70" s="430">
        <v>0.10775197948596661</v>
      </c>
      <c r="H70" s="430">
        <v>6.1266450730645558E-2</v>
      </c>
      <c r="I70" s="430">
        <v>0</v>
      </c>
      <c r="J70" s="430">
        <v>0.76079668704397552</v>
      </c>
      <c r="K70" s="431">
        <v>1995</v>
      </c>
      <c r="L70" s="432">
        <v>0.38200368195484424</v>
      </c>
      <c r="M70" s="432">
        <v>4.024323904124041E-4</v>
      </c>
      <c r="N70" s="432">
        <v>0</v>
      </c>
      <c r="O70" s="432">
        <v>0.58000000000000007</v>
      </c>
    </row>
    <row r="71" spans="1:15" x14ac:dyDescent="0.65">
      <c r="A71" s="426">
        <v>1996</v>
      </c>
      <c r="B71" s="428">
        <v>0.19825241189761941</v>
      </c>
      <c r="C71" s="428">
        <v>9.3724740047058483E-2</v>
      </c>
      <c r="D71" s="428">
        <v>0</v>
      </c>
      <c r="E71" s="428">
        <v>0.29137560212499247</v>
      </c>
      <c r="F71" s="429">
        <v>1996</v>
      </c>
      <c r="G71" s="430">
        <v>0.11730389571018705</v>
      </c>
      <c r="H71" s="430">
        <v>6.6697552855416009E-2</v>
      </c>
      <c r="I71" s="430">
        <v>0</v>
      </c>
      <c r="J71" s="430">
        <v>0.73959197213468242</v>
      </c>
      <c r="K71" s="431">
        <v>1996</v>
      </c>
      <c r="L71" s="432">
        <v>0.40320651468205371</v>
      </c>
      <c r="M71" s="432">
        <v>5.6938906678185761E-4</v>
      </c>
      <c r="N71" s="432">
        <v>0</v>
      </c>
      <c r="O71" s="432">
        <v>0.55199276146438503</v>
      </c>
    </row>
    <row r="72" spans="1:15" x14ac:dyDescent="0.65">
      <c r="A72" s="426">
        <v>1997</v>
      </c>
      <c r="B72" s="428">
        <v>0.21185833600139811</v>
      </c>
      <c r="C72" s="428">
        <v>9.8503351103969392E-2</v>
      </c>
      <c r="D72" s="428">
        <v>0</v>
      </c>
      <c r="E72" s="428">
        <v>0.23698743046587845</v>
      </c>
      <c r="F72" s="429">
        <v>1997</v>
      </c>
      <c r="G72" s="430">
        <v>0.12411348144555236</v>
      </c>
      <c r="H72" s="430">
        <v>7.0569399581036502E-2</v>
      </c>
      <c r="I72" s="430">
        <v>0</v>
      </c>
      <c r="J72" s="430">
        <v>0.72447507613399575</v>
      </c>
      <c r="K72" s="431">
        <v>1997</v>
      </c>
      <c r="L72" s="432">
        <v>0.42558619500758327</v>
      </c>
      <c r="M72" s="432">
        <v>8.0561087301764527E-4</v>
      </c>
      <c r="N72" s="432">
        <v>0</v>
      </c>
      <c r="O72" s="432">
        <v>0.52211789099926809</v>
      </c>
    </row>
    <row r="73" spans="1:15" x14ac:dyDescent="0.65">
      <c r="A73" s="426">
        <v>1998</v>
      </c>
      <c r="B73" s="428">
        <v>0.22639802514211055</v>
      </c>
      <c r="C73" s="428">
        <v>0.1035256024592878</v>
      </c>
      <c r="D73" s="428">
        <v>0</v>
      </c>
      <c r="E73" s="428">
        <v>0.17831068004168837</v>
      </c>
      <c r="F73" s="429">
        <v>1998</v>
      </c>
      <c r="G73" s="430">
        <v>0.14865020923068104</v>
      </c>
      <c r="H73" s="430">
        <v>8.4520681321847868E-2</v>
      </c>
      <c r="I73" s="430">
        <v>0</v>
      </c>
      <c r="J73" s="430">
        <v>0.6700049252996223</v>
      </c>
      <c r="K73" s="431">
        <v>1998</v>
      </c>
      <c r="L73" s="432">
        <v>0.44920804298972389</v>
      </c>
      <c r="M73" s="432">
        <v>1.1398337561913507E-3</v>
      </c>
      <c r="N73" s="432">
        <v>0</v>
      </c>
      <c r="O73" s="432">
        <v>0.49025084762144355</v>
      </c>
    </row>
    <row r="74" spans="1:15" x14ac:dyDescent="0.65">
      <c r="A74" s="426">
        <v>1999</v>
      </c>
      <c r="B74" s="428">
        <v>0.24193556295990859</v>
      </c>
      <c r="C74" s="428">
        <v>0.10880391625708467</v>
      </c>
      <c r="D74" s="428">
        <v>0</v>
      </c>
      <c r="E74" s="428">
        <v>0.11499999999999999</v>
      </c>
      <c r="F74" s="429">
        <v>1999</v>
      </c>
      <c r="G74" s="430">
        <v>0.15743313397581662</v>
      </c>
      <c r="H74" s="430">
        <v>8.9514544346321584E-2</v>
      </c>
      <c r="I74" s="430">
        <v>0</v>
      </c>
      <c r="J74" s="430">
        <v>0.65050732807215339</v>
      </c>
      <c r="K74" s="431">
        <v>1999</v>
      </c>
      <c r="L74" s="432">
        <v>0.4741410042284433</v>
      </c>
      <c r="M74" s="432">
        <v>1.612715313643522E-3</v>
      </c>
      <c r="N74" s="432">
        <v>0</v>
      </c>
      <c r="O74" s="432">
        <v>0.45625878546907739</v>
      </c>
    </row>
    <row r="75" spans="1:15" x14ac:dyDescent="0.65">
      <c r="A75" s="426">
        <v>2000</v>
      </c>
      <c r="B75" s="428">
        <v>0.25853943111026129</v>
      </c>
      <c r="C75" s="428">
        <v>0.11435134799176071</v>
      </c>
      <c r="D75" s="428">
        <v>2.9999999999999997E-4</v>
      </c>
      <c r="E75" s="428">
        <v>0.11053759620354664</v>
      </c>
      <c r="F75" s="429">
        <v>2000</v>
      </c>
      <c r="G75" s="430">
        <v>0.14548094332601319</v>
      </c>
      <c r="H75" s="430">
        <v>8.2718675694415891E-2</v>
      </c>
      <c r="I75" s="430">
        <v>1.8729165133565754E-3</v>
      </c>
      <c r="J75" s="430">
        <v>0.67704051673517318</v>
      </c>
      <c r="K75" s="431">
        <v>2000</v>
      </c>
      <c r="L75" s="432">
        <v>0.50045785109840379</v>
      </c>
      <c r="M75" s="432">
        <v>2.2817807147165262E-3</v>
      </c>
      <c r="N75" s="432">
        <v>5.8E-4</v>
      </c>
      <c r="O75" s="432">
        <v>0.42000000000000004</v>
      </c>
    </row>
    <row r="76" spans="1:15" x14ac:dyDescent="0.65">
      <c r="A76" s="426">
        <v>2001</v>
      </c>
      <c r="B76" s="428">
        <v>0.27628281109666425</v>
      </c>
      <c r="C76" s="428">
        <v>0.12018161879978566</v>
      </c>
      <c r="D76" s="428">
        <v>6.0000000000000006E-4</v>
      </c>
      <c r="E76" s="428">
        <v>0.10624834934311589</v>
      </c>
      <c r="F76" s="429">
        <v>2001</v>
      </c>
      <c r="G76" s="430">
        <v>0.16100747449920111</v>
      </c>
      <c r="H76" s="430">
        <v>7.8166952658302591E-2</v>
      </c>
      <c r="I76" s="430">
        <v>1.003135883994063E-2</v>
      </c>
      <c r="J76" s="430">
        <v>0.66827503015681544</v>
      </c>
      <c r="K76" s="431">
        <v>2001</v>
      </c>
      <c r="L76" s="432">
        <v>0.53779254493383066</v>
      </c>
      <c r="M76" s="432">
        <v>3.2868310410396379E-3</v>
      </c>
      <c r="N76" s="432">
        <v>9.4898135362716065E-4</v>
      </c>
      <c r="O76" s="432">
        <v>0.3701298701298702</v>
      </c>
    </row>
    <row r="77" spans="1:15" x14ac:dyDescent="0.65">
      <c r="A77" s="426">
        <v>2002</v>
      </c>
      <c r="B77" s="428">
        <v>0.29524390681791624</v>
      </c>
      <c r="C77" s="428">
        <v>0.12630914939785137</v>
      </c>
      <c r="D77" s="428">
        <v>8.9999999999999998E-4</v>
      </c>
      <c r="E77" s="428">
        <v>0.10212554032158883</v>
      </c>
      <c r="F77" s="429">
        <v>2002</v>
      </c>
      <c r="G77" s="430">
        <v>0.13615631442777643</v>
      </c>
      <c r="H77" s="430">
        <v>6.7714296261769474E-2</v>
      </c>
      <c r="I77" s="430">
        <v>8.6898758192169856E-3</v>
      </c>
      <c r="J77" s="430">
        <v>0.67675466838377329</v>
      </c>
      <c r="K77" s="431">
        <v>2002</v>
      </c>
      <c r="L77" s="432">
        <v>0.55546461949618775</v>
      </c>
      <c r="M77" s="432">
        <v>4.5506685818336749E-3</v>
      </c>
      <c r="N77" s="432">
        <v>1.4923878956164319E-3</v>
      </c>
      <c r="O77" s="432">
        <v>0.34254143646408841</v>
      </c>
    </row>
    <row r="78" spans="1:15" x14ac:dyDescent="0.65">
      <c r="A78" s="426">
        <v>2003</v>
      </c>
      <c r="B78" s="428">
        <v>0.31550628925158808</v>
      </c>
      <c r="C78" s="428">
        <v>0.13274909575138111</v>
      </c>
      <c r="D78" s="428">
        <v>1.1336848356156989E-3</v>
      </c>
      <c r="E78" s="428">
        <v>9.8162710766406924E-2</v>
      </c>
      <c r="F78" s="429">
        <v>2003</v>
      </c>
      <c r="G78" s="430">
        <v>0.17566242554709849</v>
      </c>
      <c r="H78" s="430">
        <v>0.11103850988545248</v>
      </c>
      <c r="I78" s="430">
        <v>6.1615661745605833E-3</v>
      </c>
      <c r="J78" s="430">
        <v>0.61311475409836069</v>
      </c>
      <c r="K78" s="431">
        <v>2003</v>
      </c>
      <c r="L78" s="432">
        <v>0.54321486376162997</v>
      </c>
      <c r="M78" s="432">
        <v>5.9654973166031501E-3</v>
      </c>
      <c r="N78" s="432">
        <v>2.2221807233310069E-3</v>
      </c>
      <c r="O78" s="432">
        <v>0.35023041474654382</v>
      </c>
    </row>
    <row r="79" spans="1:15" x14ac:dyDescent="0.65">
      <c r="A79" s="426">
        <v>2004</v>
      </c>
      <c r="B79" s="428">
        <v>0.32774859626879188</v>
      </c>
      <c r="C79" s="428">
        <v>0.13291070458250318</v>
      </c>
      <c r="D79" s="428">
        <v>7.6073175149429448E-4</v>
      </c>
      <c r="E79" s="428">
        <v>8.6650969027350144E-2</v>
      </c>
      <c r="F79" s="429">
        <v>2004</v>
      </c>
      <c r="G79" s="430">
        <v>0.18337670144624271</v>
      </c>
      <c r="H79" s="430">
        <v>0.10038254670677416</v>
      </c>
      <c r="I79" s="430">
        <v>6.0967108658538365E-3</v>
      </c>
      <c r="J79" s="430">
        <v>0.60451977401129942</v>
      </c>
      <c r="K79" s="431">
        <v>2004</v>
      </c>
      <c r="L79" s="432">
        <v>0.53786945129085506</v>
      </c>
      <c r="M79" s="432">
        <v>7.9178649961590634E-3</v>
      </c>
      <c r="N79" s="432">
        <v>3.3501713839990837E-3</v>
      </c>
      <c r="O79" s="432">
        <v>0.34980988593155893</v>
      </c>
    </row>
    <row r="80" spans="1:15" x14ac:dyDescent="0.65">
      <c r="A80" s="426">
        <v>2005</v>
      </c>
      <c r="B80" s="428">
        <v>0.33652112294837633</v>
      </c>
      <c r="C80" s="428">
        <v>0.12150559049745853</v>
      </c>
      <c r="D80" s="428">
        <v>2.1023334572109497E-3</v>
      </c>
      <c r="E80" s="428">
        <v>8.0580230513462636E-2</v>
      </c>
      <c r="F80" s="429">
        <v>2005</v>
      </c>
      <c r="G80" s="430">
        <v>0.21451225877677921</v>
      </c>
      <c r="H80" s="430">
        <v>0.10397733257411861</v>
      </c>
      <c r="I80" s="430">
        <v>9.7945458974342346E-3</v>
      </c>
      <c r="J80" s="430">
        <v>0.59071729957805896</v>
      </c>
      <c r="K80" s="431">
        <v>2005</v>
      </c>
      <c r="L80" s="432">
        <v>0.53939498137900244</v>
      </c>
      <c r="M80" s="432">
        <v>1.0643741508219918E-2</v>
      </c>
      <c r="N80" s="432">
        <v>5.1153983842644303E-3</v>
      </c>
      <c r="O80" s="432">
        <v>0.34105960264900659</v>
      </c>
    </row>
    <row r="81" spans="1:15" x14ac:dyDescent="0.65">
      <c r="A81" s="426">
        <v>2006</v>
      </c>
      <c r="B81" s="428">
        <v>0.34552845528455284</v>
      </c>
      <c r="C81" s="428">
        <v>0.11107915324436263</v>
      </c>
      <c r="D81" s="428">
        <v>5.8099401748734469E-3</v>
      </c>
      <c r="E81" s="428">
        <v>7.4934805951833106E-2</v>
      </c>
      <c r="F81" s="429">
        <v>2006</v>
      </c>
      <c r="G81" s="430">
        <v>0.2373100539374014</v>
      </c>
      <c r="H81" s="430">
        <v>0.13367163187090686</v>
      </c>
      <c r="I81" s="430">
        <v>1.1003110996652625E-2</v>
      </c>
      <c r="J81" s="430">
        <v>0.56388888888888888</v>
      </c>
      <c r="K81" s="431">
        <v>2006</v>
      </c>
      <c r="L81" s="432">
        <v>0.53386363636363643</v>
      </c>
      <c r="M81" s="432">
        <v>1.4121276654754451E-2</v>
      </c>
      <c r="N81" s="432">
        <v>7.708774037106644E-3</v>
      </c>
      <c r="O81" s="432">
        <v>0.34090909090909094</v>
      </c>
    </row>
    <row r="82" spans="1:15" x14ac:dyDescent="0.65">
      <c r="A82" s="426">
        <v>2007</v>
      </c>
      <c r="B82" s="428">
        <v>0.32763364054763411</v>
      </c>
      <c r="C82" s="428">
        <v>0.11189903855151366</v>
      </c>
      <c r="D82" s="428">
        <v>4.8670173945250519E-3</v>
      </c>
      <c r="E82" s="428">
        <v>7.3913145964664251E-2</v>
      </c>
      <c r="F82" s="429">
        <v>2007</v>
      </c>
      <c r="G82" s="430">
        <v>0.20042904586582788</v>
      </c>
      <c r="H82" s="430">
        <v>0.12899038154663375</v>
      </c>
      <c r="I82" s="430">
        <v>1.2890037315170143E-2</v>
      </c>
      <c r="J82" s="430">
        <v>0.58427586206896553</v>
      </c>
      <c r="K82" s="431">
        <v>2007</v>
      </c>
      <c r="L82" s="432">
        <v>0.55586763186377963</v>
      </c>
      <c r="M82" s="432">
        <v>1.904367307263554E-2</v>
      </c>
      <c r="N82" s="432">
        <v>1.1808324580934478E-2</v>
      </c>
      <c r="O82" s="432">
        <v>0.32989690721649478</v>
      </c>
    </row>
    <row r="83" spans="1:15" x14ac:dyDescent="0.65">
      <c r="A83" s="426">
        <v>2008</v>
      </c>
      <c r="B83" s="428">
        <v>0.31066559288176582</v>
      </c>
      <c r="C83" s="428">
        <v>0.11272497550649643</v>
      </c>
      <c r="D83" s="428">
        <v>4.0771260298089725E-3</v>
      </c>
      <c r="E83" s="428">
        <v>7.290541527398342E-2</v>
      </c>
      <c r="F83" s="429">
        <v>2008</v>
      </c>
      <c r="G83" s="430">
        <v>0.15224627248526312</v>
      </c>
      <c r="H83" s="430">
        <v>0.10539594085757321</v>
      </c>
      <c r="I83" s="430">
        <v>1.0840882941336101E-2</v>
      </c>
      <c r="J83" s="430">
        <v>0.57034482758620686</v>
      </c>
      <c r="K83" s="431">
        <v>2008</v>
      </c>
      <c r="L83" s="432">
        <v>0.56993232064761468</v>
      </c>
      <c r="M83" s="432">
        <v>2.5289388483546199E-2</v>
      </c>
      <c r="N83" s="432">
        <v>1.781156597739899E-2</v>
      </c>
      <c r="O83" s="432">
        <v>0.329113924050633</v>
      </c>
    </row>
    <row r="84" spans="1:15" x14ac:dyDescent="0.65">
      <c r="A84" s="426">
        <v>2009</v>
      </c>
      <c r="B84" s="428">
        <v>0.29457631529918304</v>
      </c>
      <c r="C84" s="428">
        <v>0.11355700877707259</v>
      </c>
      <c r="D84" s="428">
        <v>3.4154298855897198E-3</v>
      </c>
      <c r="E84" s="428">
        <v>7.1911423967977672E-2</v>
      </c>
      <c r="F84" s="429">
        <v>2009</v>
      </c>
      <c r="G84" s="430">
        <v>0.1247388151885121</v>
      </c>
      <c r="H84" s="430">
        <v>7.8373082128502664E-2</v>
      </c>
      <c r="I84" s="430">
        <v>8.0020397026746414E-3</v>
      </c>
      <c r="J84" s="430">
        <v>0.60129032258064519</v>
      </c>
      <c r="K84" s="431">
        <v>2009</v>
      </c>
      <c r="L84" s="432">
        <v>0.59035714285714291</v>
      </c>
      <c r="M84" s="432">
        <v>3.3928571428571433E-2</v>
      </c>
      <c r="N84" s="432">
        <v>2.7142857142857146E-2</v>
      </c>
      <c r="O84" s="432">
        <v>0.3214285714285714</v>
      </c>
    </row>
    <row r="85" spans="1:15" x14ac:dyDescent="0.65">
      <c r="A85" s="426">
        <v>2010</v>
      </c>
      <c r="B85" s="428">
        <v>0.2793202965616759</v>
      </c>
      <c r="C85" s="428">
        <v>0.11439518336070061</v>
      </c>
      <c r="D85" s="428">
        <v>2.8611235507787231E-3</v>
      </c>
      <c r="E85" s="428">
        <v>7.0930984724088209E-2</v>
      </c>
      <c r="F85" s="429">
        <v>2010</v>
      </c>
      <c r="G85" s="430">
        <v>0.13513500000000001</v>
      </c>
      <c r="H85" s="430">
        <v>8.0079999999999998E-2</v>
      </c>
      <c r="I85" s="430">
        <v>8.0850000000000002E-3</v>
      </c>
      <c r="J85" s="430">
        <v>0.61499999999999999</v>
      </c>
      <c r="K85" s="431">
        <v>2010</v>
      </c>
      <c r="L85" s="432">
        <v>0.59087500000000004</v>
      </c>
      <c r="M85" s="432">
        <v>3.3958333333333333E-2</v>
      </c>
      <c r="N85" s="432">
        <v>2.7166666666666669E-2</v>
      </c>
      <c r="O85" s="432">
        <v>0.3208333333333333</v>
      </c>
    </row>
    <row r="86" spans="1:15" x14ac:dyDescent="0.65">
      <c r="A86" s="426">
        <v>2011</v>
      </c>
      <c r="B86" s="428">
        <v>0.28308765028014449</v>
      </c>
      <c r="C86" s="428">
        <v>0.10677864463528471</v>
      </c>
      <c r="D86" s="428">
        <v>2.5017871446359045E-3</v>
      </c>
      <c r="E86" s="428">
        <v>6.9392750246768609E-2</v>
      </c>
      <c r="F86" s="429">
        <v>2011</v>
      </c>
      <c r="G86" s="430">
        <v>0.1529437971805778</v>
      </c>
      <c r="H86" s="430">
        <v>6.2691606776719935E-2</v>
      </c>
      <c r="I86" s="430">
        <v>1.0315244085711167E-2</v>
      </c>
      <c r="J86" s="430">
        <v>0.58899999999999997</v>
      </c>
      <c r="K86" s="431">
        <v>2011</v>
      </c>
      <c r="L86" s="432">
        <v>0.60165322580645164</v>
      </c>
      <c r="M86" s="432">
        <v>3.497983870967742E-2</v>
      </c>
      <c r="N86" s="432">
        <v>3.497983870967742E-2</v>
      </c>
      <c r="O86" s="432">
        <v>0.30040322580645162</v>
      </c>
    </row>
    <row r="87" spans="1:15" x14ac:dyDescent="0.65">
      <c r="A87" s="426">
        <v>2012</v>
      </c>
      <c r="B87" s="428">
        <v>0.28690581646807828</v>
      </c>
      <c r="C87" s="428">
        <v>9.9669222210149067E-2</v>
      </c>
      <c r="D87" s="428">
        <v>2.1875807898480834E-3</v>
      </c>
      <c r="E87" s="428">
        <v>6.7887874467575382E-2</v>
      </c>
      <c r="F87" s="429">
        <v>2012</v>
      </c>
      <c r="G87" s="430">
        <v>0.18725554512727999</v>
      </c>
      <c r="H87" s="430">
        <v>6.4926431261604509E-2</v>
      </c>
      <c r="I87" s="430">
        <v>5.3628721945784535E-3</v>
      </c>
      <c r="J87" s="430">
        <v>0.55600000000000005</v>
      </c>
      <c r="K87" s="431">
        <v>2012</v>
      </c>
      <c r="L87" s="432">
        <v>0.59984210526315795</v>
      </c>
      <c r="M87" s="432">
        <v>3.4473684210526316E-2</v>
      </c>
      <c r="N87" s="432">
        <v>2.7578947368421054E-2</v>
      </c>
      <c r="O87" s="432">
        <v>0.31052631578947365</v>
      </c>
    </row>
    <row r="88" spans="1:15" x14ac:dyDescent="0.65">
      <c r="A88" s="426">
        <v>2013</v>
      </c>
      <c r="B88" s="428">
        <v>0.29077548046251922</v>
      </c>
      <c r="C88" s="428">
        <v>9.3033151805838002E-2</v>
      </c>
      <c r="D88" s="428">
        <v>1.9128364786640628E-3</v>
      </c>
      <c r="E88" s="428">
        <v>6.6415633957956355E-2</v>
      </c>
      <c r="F88" s="429">
        <v>2013</v>
      </c>
      <c r="G88" s="430">
        <v>0.19377054614108197</v>
      </c>
      <c r="H88" s="430">
        <v>6.6010655930681297E-2</v>
      </c>
      <c r="I88" s="430">
        <v>1.2885649998348646E-2</v>
      </c>
      <c r="J88" s="430">
        <v>0.55600000000000005</v>
      </c>
      <c r="K88" s="431">
        <v>2013</v>
      </c>
      <c r="L88" s="432">
        <v>0.60689655172413792</v>
      </c>
      <c r="M88" s="432">
        <v>3.4482758620689662E-2</v>
      </c>
      <c r="N88" s="432">
        <v>2.0689655172413793E-2</v>
      </c>
      <c r="O88" s="432">
        <v>0.31034482758620685</v>
      </c>
    </row>
    <row r="89" spans="1:15" x14ac:dyDescent="0.65">
      <c r="A89" s="426">
        <v>2014</v>
      </c>
      <c r="B89" s="428">
        <v>0.29469733684404459</v>
      </c>
      <c r="C89" s="428">
        <v>8.6838917200326715E-2</v>
      </c>
      <c r="D89" s="428">
        <v>1.6725980640751683E-3</v>
      </c>
      <c r="E89" s="428">
        <v>6.4975320977887607E-2</v>
      </c>
      <c r="F89" s="429">
        <v>2014</v>
      </c>
      <c r="G89" s="430">
        <v>0.16922044631452848</v>
      </c>
      <c r="H89" s="430">
        <v>4.8662345405313001E-2</v>
      </c>
      <c r="I89" s="430">
        <v>9.7477723992214702E-3</v>
      </c>
      <c r="J89" s="430">
        <v>0.6</v>
      </c>
      <c r="K89" s="431">
        <v>2014</v>
      </c>
      <c r="L89" s="432">
        <v>0.60548829029974371</v>
      </c>
      <c r="M89" s="432">
        <v>3.2175284634794146E-2</v>
      </c>
      <c r="N89" s="432">
        <v>2.102076124567474E-2</v>
      </c>
      <c r="O89" s="432">
        <v>0.29930795847750868</v>
      </c>
    </row>
    <row r="90" spans="1:15" x14ac:dyDescent="0.65">
      <c r="A90" s="426">
        <v>2015</v>
      </c>
      <c r="B90" s="428">
        <v>0.29867208956143998</v>
      </c>
      <c r="C90" s="428">
        <v>8.1057100551246583E-2</v>
      </c>
      <c r="D90" s="428">
        <v>1.4625318552591864E-3</v>
      </c>
      <c r="E90" s="428">
        <v>6.3566243135645961E-2</v>
      </c>
      <c r="F90" s="429">
        <v>2015</v>
      </c>
      <c r="G90" s="430">
        <v>0.20716670735158024</v>
      </c>
      <c r="H90" s="430">
        <v>3.7486013713358683E-2</v>
      </c>
      <c r="I90" s="430">
        <v>3.0399661467615017E-3</v>
      </c>
      <c r="J90" s="430">
        <v>0.58299999999999996</v>
      </c>
      <c r="K90" s="431">
        <v>2015</v>
      </c>
      <c r="L90" s="432">
        <v>0.64701493195044812</v>
      </c>
      <c r="M90" s="432">
        <v>3.2155870364629191E-2</v>
      </c>
      <c r="N90" s="432">
        <v>2.2875E-2</v>
      </c>
      <c r="O90" s="432">
        <v>0.23750000000000004</v>
      </c>
    </row>
    <row r="91" spans="1:15" x14ac:dyDescent="0.65">
      <c r="A91" s="426">
        <v>2016</v>
      </c>
      <c r="B91" s="428">
        <v>0.30270045205805379</v>
      </c>
      <c r="C91" s="428">
        <v>7.5660242683797285E-2</v>
      </c>
      <c r="D91" s="428">
        <v>1.278848441589341E-3</v>
      </c>
      <c r="E91" s="428">
        <v>6.2187723054960786E-2</v>
      </c>
      <c r="F91" s="429">
        <v>2016</v>
      </c>
      <c r="G91" s="430">
        <v>0.22005509794563205</v>
      </c>
      <c r="H91" s="430">
        <v>3.565802923539222E-2</v>
      </c>
      <c r="I91" s="430">
        <v>5.2975053690210517E-3</v>
      </c>
      <c r="J91" s="430">
        <v>0.52600000000000002</v>
      </c>
      <c r="K91" s="431">
        <v>2016</v>
      </c>
      <c r="L91" s="432">
        <v>0.64278549354412717</v>
      </c>
      <c r="M91" s="432">
        <v>2.9877300099314365E-2</v>
      </c>
      <c r="N91" s="432">
        <v>2.3142857142857146E-2</v>
      </c>
      <c r="O91" s="432">
        <v>0.22857142857142843</v>
      </c>
    </row>
    <row r="92" spans="1:15" x14ac:dyDescent="0.65">
      <c r="A92" s="426">
        <v>2017</v>
      </c>
      <c r="B92" s="428">
        <v>0.30270045205805379</v>
      </c>
      <c r="C92" s="428">
        <v>7.5660242683797285E-2</v>
      </c>
      <c r="D92" s="428">
        <v>1.278848441589341E-3</v>
      </c>
      <c r="E92" s="428">
        <v>6.2187723054960786E-2</v>
      </c>
      <c r="F92" s="429">
        <v>2017</v>
      </c>
      <c r="G92" s="430">
        <v>0.23488385783988311</v>
      </c>
      <c r="H92" s="430">
        <v>5.083697391358423E-2</v>
      </c>
      <c r="I92" s="430">
        <v>1.2649221451446244E-2</v>
      </c>
      <c r="J92" s="430">
        <v>0.5</v>
      </c>
      <c r="K92" s="431">
        <v>2017</v>
      </c>
      <c r="L92" s="432">
        <v>0.6136595570597001</v>
      </c>
      <c r="M92" s="432">
        <v>2.667669978367547E-2</v>
      </c>
      <c r="N92" s="432">
        <v>2.2499999999999999E-2</v>
      </c>
      <c r="O92" s="432">
        <v>0.25</v>
      </c>
    </row>
    <row r="93" spans="1:15" x14ac:dyDescent="0.65">
      <c r="A93" s="426">
        <v>2018</v>
      </c>
      <c r="B93" s="428">
        <v>0.30270045205805379</v>
      </c>
      <c r="C93" s="428">
        <v>7.5660242683797285E-2</v>
      </c>
      <c r="D93" s="428">
        <v>1.278848441589341E-3</v>
      </c>
      <c r="E93" s="428">
        <v>6.2187723054960786E-2</v>
      </c>
      <c r="F93" s="429">
        <v>2018</v>
      </c>
      <c r="G93" s="430">
        <v>0.24316504588128565</v>
      </c>
      <c r="H93" s="430">
        <v>4.6278073628994769E-2</v>
      </c>
      <c r="I93" s="430">
        <v>3.3650151016462421E-3</v>
      </c>
      <c r="J93" s="430">
        <v>0.44399999999999995</v>
      </c>
      <c r="K93" s="431">
        <v>2018</v>
      </c>
      <c r="L93" s="432">
        <v>0.61026837652042754</v>
      </c>
      <c r="M93" s="432">
        <v>2.48116006027739E-2</v>
      </c>
      <c r="N93" s="432">
        <v>2.2786624203821652E-2</v>
      </c>
      <c r="O93" s="432">
        <v>0.24044585987261158</v>
      </c>
    </row>
    <row r="94" spans="1:15" x14ac:dyDescent="0.65">
      <c r="A94" s="426">
        <v>2019</v>
      </c>
      <c r="B94" s="428">
        <v>0.30270045205805379</v>
      </c>
      <c r="C94" s="428">
        <v>7.5660242683797285E-2</v>
      </c>
      <c r="D94" s="428">
        <v>1.278848441589341E-3</v>
      </c>
      <c r="E94" s="428">
        <v>6.2187723054960786E-2</v>
      </c>
      <c r="F94" s="429">
        <v>2019</v>
      </c>
      <c r="G94" s="430">
        <v>0.1417098481325037</v>
      </c>
      <c r="H94" s="430">
        <v>2.9278853137044605E-2</v>
      </c>
      <c r="I94" s="430">
        <v>1.7145504349446361E-3</v>
      </c>
      <c r="J94" s="430">
        <v>0.4</v>
      </c>
      <c r="K94" s="431">
        <v>2019</v>
      </c>
      <c r="L94" s="432">
        <v>0.59840625000000003</v>
      </c>
      <c r="M94" s="432">
        <v>2.3015625000000001E-2</v>
      </c>
      <c r="N94" s="432">
        <v>2.3015625000000001E-2</v>
      </c>
      <c r="O94" s="432">
        <v>0.23281249999999998</v>
      </c>
    </row>
    <row r="95" spans="1:15" x14ac:dyDescent="0.65">
      <c r="A95" s="426">
        <v>2020</v>
      </c>
      <c r="B95" s="428">
        <v>0.30270045205805379</v>
      </c>
      <c r="C95" s="428">
        <v>7.5660242683797285E-2</v>
      </c>
      <c r="D95" s="428">
        <v>1.278848441589341E-3</v>
      </c>
      <c r="E95" s="428">
        <v>6.2187723054960786E-2</v>
      </c>
      <c r="F95" s="429">
        <v>2020</v>
      </c>
      <c r="G95" s="430">
        <v>0.3520154131418039</v>
      </c>
      <c r="H95" s="430">
        <v>2.7460905383558287E-2</v>
      </c>
      <c r="I95" s="430">
        <v>1.384966840832427E-3</v>
      </c>
      <c r="J95" s="430">
        <v>0.34599999999999997</v>
      </c>
      <c r="K95" s="431">
        <v>2020</v>
      </c>
      <c r="L95" s="432">
        <v>0.60840000000000005</v>
      </c>
      <c r="M95" s="432">
        <v>2.3400000000000001E-2</v>
      </c>
      <c r="N95" s="432">
        <v>2.3400000000000001E-2</v>
      </c>
      <c r="O95" s="432">
        <v>0.21999999999999997</v>
      </c>
    </row>
    <row r="96" spans="1:15" x14ac:dyDescent="0.65">
      <c r="A96" t="s">
        <v>1304</v>
      </c>
    </row>
    <row r="97" spans="1:1" x14ac:dyDescent="0.65">
      <c r="A97" t="s">
        <v>1299</v>
      </c>
    </row>
    <row r="98" spans="1:1" x14ac:dyDescent="0.65">
      <c r="A98" t="s">
        <v>1300</v>
      </c>
    </row>
    <row r="99" spans="1:1" x14ac:dyDescent="0.65">
      <c r="A99" t="s">
        <v>1301</v>
      </c>
    </row>
    <row r="100" spans="1:1" x14ac:dyDescent="0.65">
      <c r="A100" t="s">
        <v>1302</v>
      </c>
    </row>
    <row r="101" spans="1:1" x14ac:dyDescent="0.65">
      <c r="A101" t="s">
        <v>1303</v>
      </c>
    </row>
    <row r="102" spans="1:1" x14ac:dyDescent="0.65">
      <c r="A102" t="s">
        <v>1305</v>
      </c>
    </row>
    <row r="103" spans="1:1" x14ac:dyDescent="0.65">
      <c r="A103" t="s">
        <v>1295</v>
      </c>
    </row>
    <row r="104" spans="1:1" x14ac:dyDescent="0.65">
      <c r="A104" t="s">
        <v>1296</v>
      </c>
    </row>
    <row r="105" spans="1:1" x14ac:dyDescent="0.65">
      <c r="A105" t="s">
        <v>1297</v>
      </c>
    </row>
    <row r="106" spans="1:1" x14ac:dyDescent="0.65">
      <c r="A106" t="s">
        <v>1298</v>
      </c>
    </row>
    <row r="107" spans="1:1" x14ac:dyDescent="0.65">
      <c r="A107" t="s">
        <v>1306</v>
      </c>
    </row>
    <row r="108" spans="1:1" x14ac:dyDescent="0.65">
      <c r="A108" t="s">
        <v>1294</v>
      </c>
    </row>
    <row r="109" spans="1:1" x14ac:dyDescent="0.65">
      <c r="A109" t="s">
        <v>1273</v>
      </c>
    </row>
    <row r="110" spans="1:1" x14ac:dyDescent="0.65">
      <c r="A110" t="s">
        <v>1286</v>
      </c>
    </row>
    <row r="111" spans="1:1" x14ac:dyDescent="0.65">
      <c r="A111" t="s">
        <v>1287</v>
      </c>
    </row>
    <row r="112" spans="1:1" x14ac:dyDescent="0.65">
      <c r="A112" t="s">
        <v>1288</v>
      </c>
    </row>
    <row r="113" spans="1:1" x14ac:dyDescent="0.65">
      <c r="A113" t="s">
        <v>1289</v>
      </c>
    </row>
    <row r="114" spans="1:1" x14ac:dyDescent="0.65">
      <c r="A114" t="s">
        <v>1290</v>
      </c>
    </row>
    <row r="115" spans="1:1" x14ac:dyDescent="0.65">
      <c r="A115" t="s">
        <v>1291</v>
      </c>
    </row>
    <row r="116" spans="1:1" x14ac:dyDescent="0.65">
      <c r="A116" t="s">
        <v>1292</v>
      </c>
    </row>
    <row r="117" spans="1:1" x14ac:dyDescent="0.65">
      <c r="A117" t="s">
        <v>1293</v>
      </c>
    </row>
    <row r="118" spans="1:1" x14ac:dyDescent="0.65">
      <c r="A118" t="s">
        <v>1307</v>
      </c>
    </row>
    <row r="119" spans="1:1" x14ac:dyDescent="0.65">
      <c r="A119" t="s">
        <v>1308</v>
      </c>
    </row>
  </sheetData>
  <mergeCells count="3">
    <mergeCell ref="B3:E3"/>
    <mergeCell ref="F3:J3"/>
    <mergeCell ref="K3:O3"/>
  </mergeCells>
  <phoneticPr fontId="7" type="noConversion"/>
  <conditionalFormatting sqref="A1:A2">
    <cfRule type="cellIs" dxfId="24" priority="1"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B14E3-3AA5-4152-B4D5-F8E2E07BEAB6}">
  <dimension ref="A1:AE10"/>
  <sheetViews>
    <sheetView zoomScale="115" zoomScaleNormal="115" workbookViewId="0">
      <selection activeCell="E7" sqref="E7"/>
    </sheetView>
  </sheetViews>
  <sheetFormatPr defaultColWidth="8.6484375" defaultRowHeight="14.25" x14ac:dyDescent="0.65"/>
  <cols>
    <col min="1" max="7" width="18.78125" style="74" customWidth="1"/>
    <col min="8" max="8" width="11.8671875" style="74" customWidth="1"/>
    <col min="9" max="9" width="13" style="74" customWidth="1"/>
    <col min="10" max="10" width="12.43359375" style="74" customWidth="1"/>
    <col min="11" max="11" width="11.21484375" style="74" customWidth="1"/>
    <col min="12" max="12" width="10.43359375" style="74" customWidth="1"/>
    <col min="13" max="13" width="10.21484375" style="74" customWidth="1"/>
    <col min="14" max="16384" width="8.6484375" style="74"/>
  </cols>
  <sheetData>
    <row r="1" spans="1:31" ht="17.75" x14ac:dyDescent="0.75">
      <c r="A1" s="6" t="s">
        <v>1348</v>
      </c>
    </row>
    <row r="2" spans="1:31" s="7" customFormat="1" ht="14.5" x14ac:dyDescent="0.7">
      <c r="A2" s="9"/>
    </row>
    <row r="3" spans="1:31" s="7" customFormat="1" ht="14.25" customHeight="1" x14ac:dyDescent="0.7">
      <c r="A3" s="518" t="s">
        <v>278</v>
      </c>
      <c r="B3" s="517" t="s">
        <v>279</v>
      </c>
      <c r="C3" s="517"/>
      <c r="D3" s="517"/>
      <c r="E3" s="517" t="s">
        <v>280</v>
      </c>
      <c r="F3" s="517"/>
      <c r="G3" s="517"/>
      <c r="H3" s="517" t="s">
        <v>623</v>
      </c>
      <c r="I3" s="517"/>
      <c r="J3" s="517"/>
      <c r="K3" s="517" t="s">
        <v>625</v>
      </c>
      <c r="L3" s="517"/>
      <c r="M3" s="517"/>
      <c r="N3" s="517" t="s">
        <v>281</v>
      </c>
      <c r="O3" s="517"/>
      <c r="P3" s="517"/>
      <c r="Q3" s="517" t="s">
        <v>282</v>
      </c>
      <c r="R3" s="517"/>
      <c r="S3" s="517"/>
      <c r="T3" s="517" t="s">
        <v>1347</v>
      </c>
      <c r="U3" s="517"/>
      <c r="V3" s="517"/>
      <c r="W3" s="517" t="s">
        <v>617</v>
      </c>
      <c r="X3" s="517"/>
      <c r="Y3" s="517"/>
      <c r="Z3" s="517" t="s">
        <v>283</v>
      </c>
      <c r="AA3" s="517"/>
      <c r="AB3" s="517"/>
      <c r="AC3" s="517" t="s">
        <v>284</v>
      </c>
      <c r="AD3" s="517"/>
      <c r="AE3" s="517"/>
    </row>
    <row r="4" spans="1:31" s="7" customFormat="1" ht="14.25" customHeight="1" x14ac:dyDescent="0.7">
      <c r="A4" s="518"/>
      <c r="B4" s="144" t="s">
        <v>285</v>
      </c>
      <c r="C4" s="144" t="s">
        <v>286</v>
      </c>
      <c r="D4" s="145" t="s">
        <v>287</v>
      </c>
      <c r="E4" s="144" t="s">
        <v>285</v>
      </c>
      <c r="F4" s="144" t="s">
        <v>286</v>
      </c>
      <c r="G4" s="145" t="s">
        <v>287</v>
      </c>
      <c r="H4" s="144" t="s">
        <v>285</v>
      </c>
      <c r="I4" s="144" t="s">
        <v>286</v>
      </c>
      <c r="J4" s="145" t="s">
        <v>287</v>
      </c>
      <c r="K4" s="144" t="s">
        <v>285</v>
      </c>
      <c r="L4" s="144" t="s">
        <v>286</v>
      </c>
      <c r="M4" s="145" t="s">
        <v>287</v>
      </c>
      <c r="N4" s="144" t="s">
        <v>285</v>
      </c>
      <c r="O4" s="144" t="s">
        <v>286</v>
      </c>
      <c r="P4" s="145" t="s">
        <v>287</v>
      </c>
      <c r="Q4" s="144" t="s">
        <v>285</v>
      </c>
      <c r="R4" s="144" t="s">
        <v>286</v>
      </c>
      <c r="S4" s="145" t="s">
        <v>287</v>
      </c>
      <c r="T4" s="144" t="s">
        <v>285</v>
      </c>
      <c r="U4" s="144" t="s">
        <v>286</v>
      </c>
      <c r="V4" s="145" t="s">
        <v>287</v>
      </c>
      <c r="W4" s="144" t="s">
        <v>285</v>
      </c>
      <c r="X4" s="144" t="s">
        <v>286</v>
      </c>
      <c r="Y4" s="145" t="s">
        <v>287</v>
      </c>
      <c r="Z4" s="144" t="s">
        <v>285</v>
      </c>
      <c r="AA4" s="144" t="s">
        <v>286</v>
      </c>
      <c r="AB4" s="145" t="s">
        <v>287</v>
      </c>
      <c r="AC4" s="144" t="s">
        <v>285</v>
      </c>
      <c r="AD4" s="144" t="s">
        <v>286</v>
      </c>
      <c r="AE4" s="145" t="s">
        <v>287</v>
      </c>
    </row>
    <row r="5" spans="1:31" s="7" customFormat="1" ht="14.5" x14ac:dyDescent="0.7">
      <c r="A5" s="146" t="s">
        <v>288</v>
      </c>
      <c r="B5" s="434">
        <v>2.5000000000000001E-2</v>
      </c>
      <c r="C5" s="434">
        <v>0.05</v>
      </c>
      <c r="D5" s="434">
        <v>0</v>
      </c>
      <c r="E5" s="153">
        <v>0.2</v>
      </c>
      <c r="F5" s="153">
        <v>0.3</v>
      </c>
      <c r="G5" s="434">
        <v>0.1</v>
      </c>
      <c r="H5" s="153">
        <v>2.5000000000000001E-2</v>
      </c>
      <c r="I5" s="153">
        <v>0.05</v>
      </c>
      <c r="J5" s="153">
        <v>0</v>
      </c>
      <c r="K5" s="434">
        <v>2.5000000000000001E-2</v>
      </c>
      <c r="L5" s="153">
        <v>0.05</v>
      </c>
      <c r="M5" s="153">
        <v>0</v>
      </c>
      <c r="N5" s="434">
        <v>2.5000000000000001E-2</v>
      </c>
      <c r="O5" s="153">
        <v>0.05</v>
      </c>
      <c r="P5" s="434">
        <v>0</v>
      </c>
      <c r="Q5" s="153">
        <v>2.5000000000000001E-2</v>
      </c>
      <c r="R5" s="153">
        <v>0.05</v>
      </c>
      <c r="S5" s="153">
        <v>0</v>
      </c>
      <c r="T5" s="153">
        <v>0.1</v>
      </c>
      <c r="U5" s="153">
        <v>0.12</v>
      </c>
      <c r="V5" s="153">
        <v>8.0000000000000016E-2</v>
      </c>
      <c r="W5" s="153">
        <v>0.9</v>
      </c>
      <c r="X5" s="435">
        <v>1</v>
      </c>
      <c r="Y5" s="435">
        <v>0.2</v>
      </c>
      <c r="Z5" s="436">
        <v>0.04</v>
      </c>
      <c r="AA5" s="436">
        <v>9.8000000000000004E-2</v>
      </c>
      <c r="AB5" s="436">
        <v>0.02</v>
      </c>
      <c r="AC5" s="436">
        <v>0.23130000000000001</v>
      </c>
      <c r="AD5" s="436">
        <v>0.5</v>
      </c>
      <c r="AE5" s="436">
        <v>0.1</v>
      </c>
    </row>
    <row r="6" spans="1:31" s="7" customFormat="1" ht="14.5" x14ac:dyDescent="0.7">
      <c r="A6" s="146" t="s">
        <v>289</v>
      </c>
      <c r="B6" s="434">
        <v>0.23529411764705882</v>
      </c>
      <c r="C6" s="153">
        <v>0.28235294117647058</v>
      </c>
      <c r="D6" s="434">
        <v>0.18823529411764706</v>
      </c>
      <c r="E6" s="153">
        <v>0.2</v>
      </c>
      <c r="F6" s="153">
        <v>0.3</v>
      </c>
      <c r="G6" s="434">
        <v>0.1</v>
      </c>
      <c r="H6" s="153">
        <v>2.5000000000000001E-2</v>
      </c>
      <c r="I6" s="153">
        <v>0.05</v>
      </c>
      <c r="J6" s="153">
        <v>0</v>
      </c>
      <c r="K6" s="434">
        <v>0.5</v>
      </c>
      <c r="L6" s="153">
        <v>0.55000000000000004</v>
      </c>
      <c r="M6" s="434">
        <v>0.45</v>
      </c>
      <c r="N6" s="153"/>
      <c r="O6" s="153"/>
      <c r="P6" s="153"/>
      <c r="Q6" s="153">
        <v>2.5000000000000001E-2</v>
      </c>
      <c r="R6" s="153">
        <v>0.05</v>
      </c>
      <c r="S6" s="153">
        <v>0</v>
      </c>
      <c r="T6" s="153">
        <v>0.8</v>
      </c>
      <c r="U6" s="153">
        <v>0.9</v>
      </c>
      <c r="V6" s="153">
        <v>0.7</v>
      </c>
      <c r="W6" s="153">
        <v>0.9</v>
      </c>
      <c r="X6" s="435">
        <v>1</v>
      </c>
      <c r="Y6" s="435">
        <v>0.2</v>
      </c>
      <c r="Z6" s="436">
        <v>0.04</v>
      </c>
      <c r="AA6" s="436">
        <v>9.8000000000000004E-2</v>
      </c>
      <c r="AB6" s="436">
        <v>0.02</v>
      </c>
      <c r="AC6" s="436">
        <v>0.23130000000000001</v>
      </c>
      <c r="AD6" s="436">
        <v>0.5</v>
      </c>
      <c r="AE6" s="436">
        <v>0.1</v>
      </c>
    </row>
    <row r="7" spans="1:31" s="7" customFormat="1" ht="14.5" x14ac:dyDescent="0.7">
      <c r="A7" s="146" t="s">
        <v>290</v>
      </c>
      <c r="B7" s="434">
        <v>0.23529411764705882</v>
      </c>
      <c r="C7" s="153">
        <v>0.28235294117647058</v>
      </c>
      <c r="D7" s="434">
        <v>0.18823529411764706</v>
      </c>
      <c r="E7" s="153">
        <v>0.2</v>
      </c>
      <c r="F7" s="153">
        <v>0.3</v>
      </c>
      <c r="G7" s="434">
        <v>0.1</v>
      </c>
      <c r="H7" s="153">
        <v>2.5000000000000001E-2</v>
      </c>
      <c r="I7" s="153">
        <v>0.05</v>
      </c>
      <c r="J7" s="153">
        <v>0</v>
      </c>
      <c r="K7" s="434">
        <v>0.5</v>
      </c>
      <c r="L7" s="153">
        <v>1</v>
      </c>
      <c r="M7" s="434">
        <v>0.5</v>
      </c>
      <c r="N7" s="434">
        <v>4.4999999999999998E-2</v>
      </c>
      <c r="O7" s="153">
        <v>0.06</v>
      </c>
      <c r="P7" s="434">
        <v>0.03</v>
      </c>
      <c r="Q7" s="153">
        <v>2.5000000000000001E-2</v>
      </c>
      <c r="R7" s="153">
        <v>0.05</v>
      </c>
      <c r="S7" s="153">
        <v>0</v>
      </c>
      <c r="T7" s="153">
        <v>0.8</v>
      </c>
      <c r="U7" s="153">
        <v>0.9</v>
      </c>
      <c r="V7" s="153">
        <v>0.7</v>
      </c>
      <c r="W7" s="153">
        <v>0.9</v>
      </c>
      <c r="X7" s="435">
        <v>1</v>
      </c>
      <c r="Y7" s="435">
        <v>0.2</v>
      </c>
      <c r="Z7" s="436">
        <v>0.04</v>
      </c>
      <c r="AA7" s="436">
        <v>9.8000000000000004E-2</v>
      </c>
      <c r="AB7" s="436">
        <v>0.02</v>
      </c>
      <c r="AC7" s="436">
        <v>0.23130000000000001</v>
      </c>
      <c r="AD7" s="436">
        <v>0.5</v>
      </c>
      <c r="AE7" s="436">
        <v>0.1</v>
      </c>
    </row>
    <row r="8" spans="1:31" s="7" customFormat="1" ht="14.5" x14ac:dyDescent="0.7">
      <c r="A8" s="146" t="s">
        <v>291</v>
      </c>
      <c r="B8" s="434">
        <v>2.5000000000000001E-2</v>
      </c>
      <c r="C8" s="434">
        <v>0.05</v>
      </c>
      <c r="D8" s="434">
        <v>0</v>
      </c>
      <c r="E8" s="153">
        <v>0.2</v>
      </c>
      <c r="F8" s="153">
        <v>0.3</v>
      </c>
      <c r="G8" s="434">
        <v>0.1</v>
      </c>
      <c r="H8" s="153">
        <v>2.5000000000000001E-2</v>
      </c>
      <c r="I8" s="153">
        <v>0.05</v>
      </c>
      <c r="J8" s="153">
        <v>0</v>
      </c>
      <c r="K8" s="434">
        <v>2.5000000000000001E-2</v>
      </c>
      <c r="L8" s="153">
        <v>0.05</v>
      </c>
      <c r="M8" s="153">
        <v>0</v>
      </c>
      <c r="N8" s="434">
        <v>2.5000000000000001E-2</v>
      </c>
      <c r="O8" s="153">
        <v>0.05</v>
      </c>
      <c r="P8" s="434">
        <v>0</v>
      </c>
      <c r="Q8" s="153">
        <v>2.5000000000000001E-2</v>
      </c>
      <c r="R8" s="153">
        <v>0.05</v>
      </c>
      <c r="S8" s="153">
        <v>0</v>
      </c>
      <c r="T8" s="153">
        <v>2.5000000000000001E-2</v>
      </c>
      <c r="U8" s="153">
        <v>0.05</v>
      </c>
      <c r="V8" s="153">
        <v>0</v>
      </c>
      <c r="W8" s="153">
        <v>0.9</v>
      </c>
      <c r="X8" s="435">
        <v>1</v>
      </c>
      <c r="Y8" s="435">
        <v>0.2</v>
      </c>
      <c r="Z8" s="436">
        <v>0.04</v>
      </c>
      <c r="AA8" s="436">
        <v>9.8000000000000004E-2</v>
      </c>
      <c r="AB8" s="436">
        <v>0.02</v>
      </c>
      <c r="AC8" s="436">
        <v>0.23130000000000001</v>
      </c>
      <c r="AD8" s="436">
        <v>0.5</v>
      </c>
      <c r="AE8" s="436">
        <v>0.1</v>
      </c>
    </row>
    <row r="9" spans="1:31" s="7" customFormat="1" ht="14.5" x14ac:dyDescent="0.7">
      <c r="A9" s="7" t="s">
        <v>292</v>
      </c>
    </row>
    <row r="10" spans="1:31" s="7" customFormat="1" ht="14.5" x14ac:dyDescent="0.7">
      <c r="A10" s="147" t="s">
        <v>1346</v>
      </c>
      <c r="B10" s="148"/>
      <c r="C10" s="148"/>
      <c r="D10" s="149"/>
      <c r="E10" s="148"/>
      <c r="F10" s="148"/>
      <c r="G10" s="148"/>
      <c r="H10" s="148"/>
      <c r="I10" s="148"/>
      <c r="J10" s="148"/>
    </row>
  </sheetData>
  <mergeCells count="11">
    <mergeCell ref="AC3:AE3"/>
    <mergeCell ref="A3:A4"/>
    <mergeCell ref="B3:D3"/>
    <mergeCell ref="E3:G3"/>
    <mergeCell ref="H3:J3"/>
    <mergeCell ref="K3:M3"/>
    <mergeCell ref="N3:P3"/>
    <mergeCell ref="Q3:S3"/>
    <mergeCell ref="T3:V3"/>
    <mergeCell ref="W3:Y3"/>
    <mergeCell ref="Z3:AB3"/>
  </mergeCells>
  <phoneticPr fontId="7" type="noConversion"/>
  <conditionalFormatting sqref="A1">
    <cfRule type="cellIs" dxfId="23" priority="1" operator="lessThan">
      <formula>0</formula>
    </cfRule>
  </conditionalFormatting>
  <pageMargins left="0.7" right="0.7" top="0.75" bottom="0.75" header="0.3" footer="0.3"/>
  <pageSetup paperSize="9" orientation="portrait" horizontalDpi="360" verticalDpi="36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E677C-294C-4F3E-90BD-101636AD456C}">
  <dimension ref="A1:CN46"/>
  <sheetViews>
    <sheetView workbookViewId="0"/>
  </sheetViews>
  <sheetFormatPr defaultColWidth="8.6484375" defaultRowHeight="14.5" x14ac:dyDescent="0.7"/>
  <cols>
    <col min="1" max="1" width="16.78125" style="7" customWidth="1"/>
    <col min="2" max="6" width="10.78125" style="7" customWidth="1"/>
    <col min="7" max="16384" width="8.6484375" style="7"/>
  </cols>
  <sheetData>
    <row r="1" spans="1:92" ht="17.75" x14ac:dyDescent="0.75">
      <c r="A1" s="6" t="s">
        <v>0</v>
      </c>
    </row>
    <row r="2" spans="1:92" x14ac:dyDescent="0.7">
      <c r="A2" s="8"/>
    </row>
    <row r="3" spans="1:92" x14ac:dyDescent="0.7">
      <c r="A3" s="9" t="s">
        <v>1</v>
      </c>
    </row>
    <row r="4" spans="1:92" s="9" customFormat="1" ht="14.25" x14ac:dyDescent="0.65">
      <c r="A4" s="10" t="s">
        <v>2</v>
      </c>
      <c r="B4" s="11">
        <v>1930</v>
      </c>
      <c r="C4" s="11">
        <v>1931</v>
      </c>
      <c r="D4" s="11">
        <v>1932</v>
      </c>
      <c r="E4" s="11">
        <v>1933</v>
      </c>
      <c r="F4" s="11">
        <v>1934</v>
      </c>
      <c r="G4" s="11">
        <v>1935</v>
      </c>
      <c r="H4" s="11">
        <v>1936</v>
      </c>
      <c r="I4" s="11">
        <v>1937</v>
      </c>
      <c r="J4" s="11">
        <v>1938</v>
      </c>
      <c r="K4" s="11">
        <v>1939</v>
      </c>
      <c r="L4" s="11">
        <v>1940</v>
      </c>
      <c r="M4" s="11">
        <v>1941</v>
      </c>
      <c r="N4" s="11">
        <v>1942</v>
      </c>
      <c r="O4" s="11">
        <v>1943</v>
      </c>
      <c r="P4" s="11">
        <v>1944</v>
      </c>
      <c r="Q4" s="11">
        <v>1945</v>
      </c>
      <c r="R4" s="11">
        <v>1946</v>
      </c>
      <c r="S4" s="11">
        <v>1947</v>
      </c>
      <c r="T4" s="11">
        <v>1948</v>
      </c>
      <c r="U4" s="11">
        <v>1949</v>
      </c>
      <c r="V4" s="11">
        <v>1950</v>
      </c>
      <c r="W4" s="11">
        <v>1951</v>
      </c>
      <c r="X4" s="11">
        <v>1952</v>
      </c>
      <c r="Y4" s="11">
        <v>1953</v>
      </c>
      <c r="Z4" s="11">
        <v>1954</v>
      </c>
      <c r="AA4" s="11">
        <v>1955</v>
      </c>
      <c r="AB4" s="11">
        <v>1956</v>
      </c>
      <c r="AC4" s="11">
        <v>1957</v>
      </c>
      <c r="AD4" s="11">
        <v>1958</v>
      </c>
      <c r="AE4" s="11">
        <v>1959</v>
      </c>
      <c r="AF4" s="11">
        <v>1960</v>
      </c>
      <c r="AG4" s="11">
        <v>1961</v>
      </c>
      <c r="AH4" s="11">
        <v>1962</v>
      </c>
      <c r="AI4" s="11">
        <v>1963</v>
      </c>
      <c r="AJ4" s="11">
        <v>1964</v>
      </c>
      <c r="AK4" s="11">
        <v>1965</v>
      </c>
      <c r="AL4" s="11">
        <v>1966</v>
      </c>
      <c r="AM4" s="11">
        <v>1967</v>
      </c>
      <c r="AN4" s="11">
        <v>1968</v>
      </c>
      <c r="AO4" s="11">
        <v>1969</v>
      </c>
      <c r="AP4" s="11">
        <v>1970</v>
      </c>
      <c r="AQ4" s="11">
        <v>1971</v>
      </c>
      <c r="AR4" s="11">
        <v>1972</v>
      </c>
      <c r="AS4" s="11">
        <v>1973</v>
      </c>
      <c r="AT4" s="11">
        <v>1974</v>
      </c>
      <c r="AU4" s="11">
        <v>1975</v>
      </c>
      <c r="AV4" s="11">
        <v>1976</v>
      </c>
      <c r="AW4" s="11">
        <v>1977</v>
      </c>
      <c r="AX4" s="11">
        <v>1978</v>
      </c>
      <c r="AY4" s="11">
        <v>1979</v>
      </c>
      <c r="AZ4" s="11">
        <v>1980</v>
      </c>
      <c r="BA4" s="11">
        <v>1981</v>
      </c>
      <c r="BB4" s="11">
        <v>1982</v>
      </c>
      <c r="BC4" s="11">
        <v>1983</v>
      </c>
      <c r="BD4" s="11">
        <v>1984</v>
      </c>
      <c r="BE4" s="11">
        <v>1985</v>
      </c>
      <c r="BF4" s="11">
        <v>1986</v>
      </c>
      <c r="BG4" s="11">
        <v>1987</v>
      </c>
      <c r="BH4" s="11">
        <v>1988</v>
      </c>
      <c r="BI4" s="11">
        <v>1989</v>
      </c>
      <c r="BJ4" s="11">
        <v>1990</v>
      </c>
      <c r="BK4" s="11">
        <v>1991</v>
      </c>
      <c r="BL4" s="11">
        <v>1992</v>
      </c>
      <c r="BM4" s="11">
        <v>1993</v>
      </c>
      <c r="BN4" s="11">
        <v>1994</v>
      </c>
      <c r="BO4" s="11">
        <v>1995</v>
      </c>
      <c r="BP4" s="11">
        <v>1996</v>
      </c>
      <c r="BQ4" s="11">
        <v>1997</v>
      </c>
      <c r="BR4" s="11">
        <v>1998</v>
      </c>
      <c r="BS4" s="11">
        <v>1999</v>
      </c>
      <c r="BT4" s="11">
        <v>2000</v>
      </c>
      <c r="BU4" s="11">
        <v>2001</v>
      </c>
      <c r="BV4" s="11">
        <v>2002</v>
      </c>
      <c r="BW4" s="11">
        <v>2003</v>
      </c>
      <c r="BX4" s="11">
        <v>2004</v>
      </c>
      <c r="BY4" s="11">
        <v>2005</v>
      </c>
      <c r="BZ4" s="11">
        <v>2006</v>
      </c>
      <c r="CA4" s="11">
        <v>2007</v>
      </c>
      <c r="CB4" s="11">
        <v>2008</v>
      </c>
      <c r="CC4" s="11">
        <v>2009</v>
      </c>
      <c r="CD4" s="11">
        <v>2010</v>
      </c>
      <c r="CE4" s="11">
        <v>2011</v>
      </c>
      <c r="CF4" s="11">
        <v>2012</v>
      </c>
      <c r="CG4" s="11">
        <v>2013</v>
      </c>
      <c r="CH4" s="11">
        <v>2014</v>
      </c>
      <c r="CI4" s="11">
        <v>2015</v>
      </c>
      <c r="CJ4" s="11">
        <v>2016</v>
      </c>
      <c r="CK4" s="11">
        <v>2017</v>
      </c>
      <c r="CL4" s="11">
        <v>2018</v>
      </c>
      <c r="CM4" s="11">
        <v>2019</v>
      </c>
      <c r="CN4" s="11">
        <v>2020</v>
      </c>
    </row>
    <row r="5" spans="1:92" x14ac:dyDescent="0.7">
      <c r="A5" s="11" t="s">
        <v>3</v>
      </c>
      <c r="B5" s="12">
        <f t="shared" ref="B5:BM7" si="0">B14*B23</f>
        <v>0.3</v>
      </c>
      <c r="C5" s="12">
        <f t="shared" si="0"/>
        <v>0.29610198689704087</v>
      </c>
      <c r="D5" s="12">
        <f t="shared" si="0"/>
        <v>0.29225462214791786</v>
      </c>
      <c r="E5" s="12">
        <f t="shared" si="0"/>
        <v>0.28845724765947467</v>
      </c>
      <c r="F5" s="12">
        <f t="shared" si="0"/>
        <v>0.28470921388940745</v>
      </c>
      <c r="G5" s="12">
        <f t="shared" si="0"/>
        <v>0.56946558458370344</v>
      </c>
      <c r="H5" s="12">
        <f t="shared" si="0"/>
        <v>0.59854173466898009</v>
      </c>
      <c r="I5" s="12">
        <f t="shared" si="0"/>
        <v>0.59313537271322503</v>
      </c>
      <c r="J5" s="12">
        <f t="shared" si="0"/>
        <v>0.63046150590518946</v>
      </c>
      <c r="K5" s="12">
        <f t="shared" si="0"/>
        <v>0.62226968186875686</v>
      </c>
      <c r="L5" s="12">
        <f t="shared" si="0"/>
        <v>1.4572584114643579</v>
      </c>
      <c r="M5" s="12">
        <f t="shared" si="0"/>
        <v>1.6976404414175887</v>
      </c>
      <c r="N5" s="12">
        <f t="shared" si="0"/>
        <v>4.0543095970739973</v>
      </c>
      <c r="O5" s="12">
        <f t="shared" si="0"/>
        <v>1.575517051104123</v>
      </c>
      <c r="P5" s="12">
        <f t="shared" si="0"/>
        <v>1.7666036388987068</v>
      </c>
      <c r="Q5" s="12">
        <f t="shared" si="0"/>
        <v>0.40565250041289574</v>
      </c>
      <c r="R5" s="12">
        <f t="shared" si="0"/>
        <v>1.1161935378556269E-3</v>
      </c>
      <c r="S5" s="12">
        <f t="shared" si="0"/>
        <v>0.10888800607464544</v>
      </c>
      <c r="T5" s="12">
        <f t="shared" si="0"/>
        <v>0.11616586709191314</v>
      </c>
      <c r="U5" s="12">
        <f t="shared" si="0"/>
        <v>0.24725240965088388</v>
      </c>
      <c r="V5" s="12">
        <f t="shared" si="0"/>
        <v>0.78677804645097127</v>
      </c>
      <c r="W5" s="12">
        <f t="shared" si="0"/>
        <v>0.9877902988957481</v>
      </c>
      <c r="X5" s="12">
        <f t="shared" si="0"/>
        <v>1.4967866073347571</v>
      </c>
      <c r="Y5" s="12">
        <f t="shared" si="0"/>
        <v>2.2160074419635127</v>
      </c>
      <c r="Z5" s="12">
        <f t="shared" si="0"/>
        <v>2.2137257069263065</v>
      </c>
      <c r="AA5" s="12">
        <f t="shared" si="0"/>
        <v>2.6540091518352313</v>
      </c>
      <c r="AB5" s="12">
        <f t="shared" si="0"/>
        <v>3.6261400571005971</v>
      </c>
      <c r="AC5" s="12">
        <f t="shared" si="0"/>
        <v>3.8619812978318389</v>
      </c>
      <c r="AD5" s="12">
        <f t="shared" si="0"/>
        <v>6.585735596384156</v>
      </c>
      <c r="AE5" s="12">
        <f t="shared" si="0"/>
        <v>14.030918921698477</v>
      </c>
      <c r="AF5" s="12">
        <f t="shared" si="0"/>
        <v>18.566941594748972</v>
      </c>
      <c r="AG5" s="12">
        <f t="shared" si="0"/>
        <v>14.696843961759903</v>
      </c>
      <c r="AH5" s="12">
        <f t="shared" si="0"/>
        <v>9.8496731852102339</v>
      </c>
      <c r="AI5" s="12">
        <f t="shared" si="0"/>
        <v>11.017918357169631</v>
      </c>
      <c r="AJ5" s="12">
        <f t="shared" si="0"/>
        <v>11.51445006009638</v>
      </c>
      <c r="AK5" s="12">
        <f t="shared" si="0"/>
        <v>11.996218384371202</v>
      </c>
      <c r="AL5" s="12">
        <f t="shared" si="0"/>
        <v>12.463523153905694</v>
      </c>
      <c r="AM5" s="12">
        <f t="shared" si="0"/>
        <v>8.6111059290870831</v>
      </c>
      <c r="AN5" s="12">
        <f t="shared" si="0"/>
        <v>11.534653791592357</v>
      </c>
      <c r="AO5" s="12">
        <f t="shared" si="0"/>
        <v>11.983978617052575</v>
      </c>
      <c r="AP5" s="12">
        <f t="shared" si="0"/>
        <v>13.064857737941566</v>
      </c>
      <c r="AQ5" s="12">
        <f t="shared" si="0"/>
        <v>15.919877920706487</v>
      </c>
      <c r="AR5" s="12">
        <f t="shared" si="0"/>
        <v>16.236792443096135</v>
      </c>
      <c r="AS5" s="12">
        <f t="shared" si="0"/>
        <v>16.025821677452079</v>
      </c>
      <c r="AT5" s="12">
        <f t="shared" si="0"/>
        <v>16.838081949633395</v>
      </c>
      <c r="AU5" s="12">
        <f t="shared" si="0"/>
        <v>17.626528608965419</v>
      </c>
      <c r="AV5" s="12">
        <f t="shared" si="0"/>
        <v>12.053982473609116</v>
      </c>
      <c r="AW5" s="12">
        <f t="shared" si="0"/>
        <v>13.547291399961551</v>
      </c>
      <c r="AX5" s="12">
        <f t="shared" si="0"/>
        <v>18.570046452537913</v>
      </c>
      <c r="AY5" s="12">
        <f t="shared" si="0"/>
        <v>19.351085760475275</v>
      </c>
      <c r="AZ5" s="12">
        <f t="shared" si="0"/>
        <v>19.77045849234732</v>
      </c>
      <c r="BA5" s="12">
        <f t="shared" si="0"/>
        <v>17.768410631657222</v>
      </c>
      <c r="BB5" s="12">
        <f t="shared" si="0"/>
        <v>18.478373409776594</v>
      </c>
      <c r="BC5" s="12">
        <f t="shared" si="0"/>
        <v>19.437412830319236</v>
      </c>
      <c r="BD5" s="12">
        <f t="shared" si="0"/>
        <v>20.789408393169801</v>
      </c>
      <c r="BE5" s="12">
        <f t="shared" si="0"/>
        <v>22.690504735908046</v>
      </c>
      <c r="BF5" s="12">
        <f t="shared" si="0"/>
        <v>25.083658082034923</v>
      </c>
      <c r="BG5" s="12">
        <f t="shared" si="0"/>
        <v>25.326783592558801</v>
      </c>
      <c r="BH5" s="12">
        <f t="shared" si="0"/>
        <v>26.520638711399958</v>
      </c>
      <c r="BI5" s="12">
        <f t="shared" si="0"/>
        <v>27.160203953636291</v>
      </c>
      <c r="BJ5" s="12">
        <f t="shared" si="0"/>
        <v>26.207999999999998</v>
      </c>
      <c r="BK5" s="12">
        <f t="shared" si="0"/>
        <v>28.434000000000001</v>
      </c>
      <c r="BL5" s="12">
        <f t="shared" si="0"/>
        <v>31.878</v>
      </c>
      <c r="BM5" s="12">
        <f t="shared" si="0"/>
        <v>36.707999999999998</v>
      </c>
      <c r="BN5" s="12">
        <f t="shared" ref="BN5:CN7" si="1">BN14*BN23</f>
        <v>40.488</v>
      </c>
      <c r="BO5" s="12">
        <f t="shared" si="1"/>
        <v>44.1</v>
      </c>
      <c r="BP5" s="12">
        <f t="shared" si="1"/>
        <v>44.94</v>
      </c>
      <c r="BQ5" s="12">
        <f t="shared" si="1"/>
        <v>48.3</v>
      </c>
      <c r="BR5" s="12">
        <f t="shared" si="1"/>
        <v>49.98</v>
      </c>
      <c r="BS5" s="12">
        <f t="shared" si="1"/>
        <v>52.5</v>
      </c>
      <c r="BT5" s="12">
        <f t="shared" si="1"/>
        <v>43.230000000000004</v>
      </c>
      <c r="BU5" s="12">
        <f t="shared" si="1"/>
        <v>47.85</v>
      </c>
      <c r="BV5" s="12">
        <f t="shared" si="1"/>
        <v>56.43</v>
      </c>
      <c r="BW5" s="12">
        <f t="shared" si="1"/>
        <v>66.66</v>
      </c>
      <c r="BX5" s="12">
        <f t="shared" si="1"/>
        <v>83.160000000000011</v>
      </c>
      <c r="BY5" s="12">
        <f t="shared" si="1"/>
        <v>108.9</v>
      </c>
      <c r="BZ5" s="12">
        <f t="shared" si="1"/>
        <v>133.32</v>
      </c>
      <c r="CA5" s="12">
        <f t="shared" si="1"/>
        <v>154.77000000000001</v>
      </c>
      <c r="CB5" s="12">
        <f t="shared" si="1"/>
        <v>155.43</v>
      </c>
      <c r="CC5" s="12">
        <f t="shared" si="1"/>
        <v>179.52</v>
      </c>
      <c r="CD5" s="12">
        <f t="shared" si="1"/>
        <v>194.70000000000002</v>
      </c>
      <c r="CE5" s="12">
        <f t="shared" si="1"/>
        <v>207.9</v>
      </c>
      <c r="CF5" s="12">
        <f t="shared" si="1"/>
        <v>217.14000000000001</v>
      </c>
      <c r="CG5" s="12">
        <f t="shared" si="1"/>
        <v>209.86399999999998</v>
      </c>
      <c r="CH5" s="12">
        <f t="shared" si="1"/>
        <v>210.75199999999998</v>
      </c>
      <c r="CI5" s="12">
        <f t="shared" si="1"/>
        <v>204.536</v>
      </c>
      <c r="CJ5" s="12">
        <f t="shared" si="1"/>
        <v>207.87191999999999</v>
      </c>
      <c r="CK5" s="12">
        <f t="shared" si="1"/>
        <v>211.23151999999999</v>
      </c>
      <c r="CL5" s="12">
        <f t="shared" si="1"/>
        <v>230.84447999999998</v>
      </c>
      <c r="CM5" s="12">
        <f t="shared" si="1"/>
        <v>239.57203999999999</v>
      </c>
      <c r="CN5" s="12">
        <f t="shared" si="1"/>
        <v>262.76482399999998</v>
      </c>
    </row>
    <row r="6" spans="1:92" x14ac:dyDescent="0.7">
      <c r="A6" s="11" t="s">
        <v>4</v>
      </c>
      <c r="B6" s="12">
        <f t="shared" si="0"/>
        <v>10.00657773</v>
      </c>
      <c r="C6" s="12">
        <f t="shared" si="0"/>
        <v>5.8017169600000003</v>
      </c>
      <c r="D6" s="12">
        <f t="shared" si="0"/>
        <v>2.7654721800000002</v>
      </c>
      <c r="E6" s="12">
        <f t="shared" si="0"/>
        <v>4.2131870600000001</v>
      </c>
      <c r="F6" s="12">
        <f t="shared" si="0"/>
        <v>5.0834038700000006</v>
      </c>
      <c r="G6" s="12">
        <f t="shared" si="0"/>
        <v>6.7318177100000005</v>
      </c>
      <c r="H6" s="12">
        <f t="shared" si="0"/>
        <v>9.7870794399999994</v>
      </c>
      <c r="I6" s="12">
        <f t="shared" si="0"/>
        <v>11.702368249999999</v>
      </c>
      <c r="J6" s="12">
        <f t="shared" si="0"/>
        <v>6.0371498699999995</v>
      </c>
      <c r="K6" s="12">
        <f t="shared" si="0"/>
        <v>10.019712429999998</v>
      </c>
      <c r="L6" s="12">
        <f t="shared" si="0"/>
        <v>13.338069299999999</v>
      </c>
      <c r="M6" s="12">
        <f t="shared" si="0"/>
        <v>15.951554369999998</v>
      </c>
      <c r="N6" s="12">
        <f t="shared" si="0"/>
        <v>17.147983249999999</v>
      </c>
      <c r="O6" s="12">
        <f t="shared" si="0"/>
        <v>17.660466880000001</v>
      </c>
      <c r="P6" s="12">
        <f t="shared" si="0"/>
        <v>17.68843167</v>
      </c>
      <c r="Q6" s="12">
        <f t="shared" si="0"/>
        <v>15.455223910000001</v>
      </c>
      <c r="R6" s="12">
        <f t="shared" si="0"/>
        <v>13.02722269</v>
      </c>
      <c r="S6" s="12">
        <f t="shared" si="0"/>
        <v>16.91329</v>
      </c>
      <c r="T6" s="12">
        <f t="shared" si="0"/>
        <v>17.42634</v>
      </c>
      <c r="U6" s="12">
        <f t="shared" si="0"/>
        <v>15.430249999999999</v>
      </c>
      <c r="V6" s="12">
        <f t="shared" si="0"/>
        <v>18.665099999999999</v>
      </c>
      <c r="W6" s="12">
        <f t="shared" si="0"/>
        <v>20.399550000000001</v>
      </c>
      <c r="X6" s="12">
        <f t="shared" si="0"/>
        <v>17.827277849485188</v>
      </c>
      <c r="Y6" s="12">
        <f t="shared" si="0"/>
        <v>21.711026443156062</v>
      </c>
      <c r="Z6" s="12">
        <f t="shared" si="0"/>
        <v>16.803891815280387</v>
      </c>
      <c r="AA6" s="12">
        <f t="shared" si="0"/>
        <v>22.290917073145152</v>
      </c>
      <c r="AB6" s="12">
        <f t="shared" si="0"/>
        <v>21.842078350806364</v>
      </c>
      <c r="AC6" s="12">
        <f t="shared" si="0"/>
        <v>22.756910658931734</v>
      </c>
      <c r="AD6" s="12">
        <f t="shared" si="0"/>
        <v>16.555005681652673</v>
      </c>
      <c r="AE6" s="12">
        <f t="shared" si="0"/>
        <v>17.474056398822579</v>
      </c>
      <c r="AF6" s="12">
        <f t="shared" si="0"/>
        <v>19.297815242410966</v>
      </c>
      <c r="AG6" s="12">
        <f t="shared" si="0"/>
        <v>18.762639748293974</v>
      </c>
      <c r="AH6" s="12">
        <f t="shared" si="0"/>
        <v>19.021087609089307</v>
      </c>
      <c r="AI6" s="12">
        <f t="shared" si="0"/>
        <v>20.769477544415288</v>
      </c>
      <c r="AJ6" s="12">
        <f t="shared" si="0"/>
        <v>24.726064000921848</v>
      </c>
      <c r="AK6" s="12">
        <f t="shared" si="0"/>
        <v>25.596181173175115</v>
      </c>
      <c r="AL6" s="12">
        <f t="shared" si="0"/>
        <v>26.435363345768451</v>
      </c>
      <c r="AM6" s="12">
        <f t="shared" si="0"/>
        <v>25.194869859404783</v>
      </c>
      <c r="AN6" s="12">
        <f t="shared" si="0"/>
        <v>25.700797717479649</v>
      </c>
      <c r="AO6" s="12">
        <f t="shared" si="0"/>
        <v>27.445812925570003</v>
      </c>
      <c r="AP6" s="12">
        <f t="shared" si="0"/>
        <v>25.674081126864245</v>
      </c>
      <c r="AQ6" s="12">
        <f t="shared" si="0"/>
        <v>22.886837657503484</v>
      </c>
      <c r="AR6" s="12">
        <f t="shared" si="0"/>
        <v>24.9909800889188</v>
      </c>
      <c r="AS6" s="12">
        <f t="shared" si="0"/>
        <v>28.493103277693848</v>
      </c>
      <c r="AT6" s="12">
        <f t="shared" si="0"/>
        <v>26.850736023020573</v>
      </c>
      <c r="AU6" s="12">
        <f t="shared" si="0"/>
        <v>22.419719162638366</v>
      </c>
      <c r="AV6" s="12">
        <f t="shared" si="0"/>
        <v>24.424025913332958</v>
      </c>
      <c r="AW6" s="12">
        <f t="shared" si="0"/>
        <v>22.918335111702703</v>
      </c>
      <c r="AX6" s="12">
        <f t="shared" si="0"/>
        <v>24.660819274366329</v>
      </c>
      <c r="AY6" s="12">
        <f t="shared" si="0"/>
        <v>24.459741776576713</v>
      </c>
      <c r="AZ6" s="12">
        <f t="shared" si="0"/>
        <v>19.320032196712198</v>
      </c>
      <c r="BA6" s="12">
        <f t="shared" si="0"/>
        <v>20.741917271990978</v>
      </c>
      <c r="BB6" s="12">
        <f t="shared" si="0"/>
        <v>12.188952320556341</v>
      </c>
      <c r="BC6" s="12">
        <f t="shared" si="0"/>
        <v>13.715453940139652</v>
      </c>
      <c r="BD6" s="12">
        <f t="shared" si="0"/>
        <v>14.612850157547602</v>
      </c>
      <c r="BE6" s="12">
        <f t="shared" si="0"/>
        <v>14.050958072815202</v>
      </c>
      <c r="BF6" s="12">
        <f t="shared" si="0"/>
        <v>12.360219727764564</v>
      </c>
      <c r="BG6" s="12">
        <f t="shared" si="0"/>
        <v>13.593682532387335</v>
      </c>
      <c r="BH6" s="12">
        <f t="shared" si="0"/>
        <v>15.677014145849599</v>
      </c>
      <c r="BI6" s="12">
        <f t="shared" si="0"/>
        <v>15.713011236362984</v>
      </c>
      <c r="BJ6" s="12">
        <f t="shared" si="0"/>
        <v>15.407</v>
      </c>
      <c r="BK6" s="12">
        <f t="shared" si="0"/>
        <v>13.671000000000001</v>
      </c>
      <c r="BL6" s="12">
        <f t="shared" si="0"/>
        <v>14.693999999999999</v>
      </c>
      <c r="BM6" s="12">
        <f t="shared" si="0"/>
        <v>14.942</v>
      </c>
      <c r="BN6" s="12">
        <f t="shared" si="1"/>
        <v>15.314</v>
      </c>
      <c r="BO6" s="12">
        <f t="shared" si="1"/>
        <v>15.779</v>
      </c>
      <c r="BP6" s="12">
        <f t="shared" si="1"/>
        <v>14.572999999999999</v>
      </c>
      <c r="BQ6" s="12">
        <f t="shared" si="1"/>
        <v>14.632</v>
      </c>
      <c r="BR6" s="12">
        <f t="shared" si="1"/>
        <v>14.218999999999999</v>
      </c>
      <c r="BS6" s="12">
        <f t="shared" si="1"/>
        <v>13.658499999999998</v>
      </c>
      <c r="BT6" s="12">
        <f t="shared" si="1"/>
        <v>14.1305</v>
      </c>
      <c r="BU6" s="12">
        <f t="shared" si="1"/>
        <v>12.419499999999999</v>
      </c>
      <c r="BV6" s="12">
        <f t="shared" si="1"/>
        <v>11.055000000000001</v>
      </c>
      <c r="BW6" s="12">
        <f t="shared" si="1"/>
        <v>11.165000000000001</v>
      </c>
      <c r="BX6" s="12">
        <f t="shared" si="1"/>
        <v>11.6325</v>
      </c>
      <c r="BY6" s="12">
        <f t="shared" si="1"/>
        <v>10.230000000000002</v>
      </c>
      <c r="BZ6" s="12">
        <f t="shared" si="1"/>
        <v>10.422500000000001</v>
      </c>
      <c r="CA6" s="12">
        <f t="shared" si="1"/>
        <v>9.9824999999999999</v>
      </c>
      <c r="CB6" s="12">
        <f t="shared" si="1"/>
        <v>9.2675000000000018</v>
      </c>
      <c r="CC6" s="12">
        <f t="shared" si="1"/>
        <v>5.2250000000000005</v>
      </c>
      <c r="CD6" s="12">
        <f t="shared" si="1"/>
        <v>7.370000000000001</v>
      </c>
      <c r="CE6" s="12">
        <f t="shared" si="1"/>
        <v>8.3049999999999997</v>
      </c>
      <c r="CF6" s="12">
        <f t="shared" si="1"/>
        <v>8.8275000000000006</v>
      </c>
      <c r="CG6" s="12">
        <f t="shared" si="1"/>
        <v>8.3325000000000014</v>
      </c>
      <c r="CH6" s="12">
        <f t="shared" si="1"/>
        <v>8.0850000000000009</v>
      </c>
      <c r="CI6" s="12">
        <f t="shared" si="1"/>
        <v>6.9850000000000003</v>
      </c>
      <c r="CJ6" s="12">
        <f t="shared" si="1"/>
        <v>6.1325000000000003</v>
      </c>
      <c r="CK6" s="12">
        <f t="shared" si="1"/>
        <v>6.16</v>
      </c>
      <c r="CL6" s="12">
        <f t="shared" si="1"/>
        <v>6.6275000000000013</v>
      </c>
      <c r="CM6" s="12">
        <f t="shared" si="1"/>
        <v>6.1325000000000003</v>
      </c>
      <c r="CN6" s="12">
        <f t="shared" si="1"/>
        <v>5.0049999999999999</v>
      </c>
    </row>
    <row r="7" spans="1:92" x14ac:dyDescent="0.7">
      <c r="A7" s="11" t="s">
        <v>5</v>
      </c>
      <c r="B7" s="12">
        <f t="shared" si="0"/>
        <v>11.439296670000001</v>
      </c>
      <c r="C7" s="12">
        <f t="shared" si="0"/>
        <v>8.409019080000002</v>
      </c>
      <c r="D7" s="12">
        <f t="shared" si="0"/>
        <v>6.468161470000001</v>
      </c>
      <c r="E7" s="12">
        <f t="shared" si="0"/>
        <v>7.4392355400000003</v>
      </c>
      <c r="F7" s="12">
        <f t="shared" si="0"/>
        <v>9.0798674500000001</v>
      </c>
      <c r="G7" s="12">
        <f t="shared" si="0"/>
        <v>10.18330439</v>
      </c>
      <c r="H7" s="12">
        <f t="shared" si="0"/>
        <v>11.691699600000002</v>
      </c>
      <c r="I7" s="12">
        <f t="shared" si="0"/>
        <v>13.153035879999999</v>
      </c>
      <c r="J7" s="12">
        <f t="shared" si="0"/>
        <v>12.322478610000001</v>
      </c>
      <c r="K7" s="12">
        <f t="shared" si="0"/>
        <v>14.26131719</v>
      </c>
      <c r="L7" s="12">
        <f t="shared" si="0"/>
        <v>10.391576649999999</v>
      </c>
      <c r="M7" s="12">
        <f t="shared" si="0"/>
        <v>9.8952319299999996</v>
      </c>
      <c r="N7" s="12">
        <f t="shared" si="0"/>
        <v>9.99754991</v>
      </c>
      <c r="O7" s="12">
        <f t="shared" si="0"/>
        <v>10.533113349999999</v>
      </c>
      <c r="P7" s="12">
        <f t="shared" si="0"/>
        <v>8.4474169200000002</v>
      </c>
      <c r="Q7" s="12">
        <f t="shared" si="0"/>
        <v>6.0370506700000002</v>
      </c>
      <c r="R7" s="12">
        <f t="shared" si="0"/>
        <v>6.2032937500000003</v>
      </c>
      <c r="S7" s="12">
        <f t="shared" si="0"/>
        <v>7.5283499999999997</v>
      </c>
      <c r="T7" s="12">
        <f t="shared" si="0"/>
        <v>10.364229999999997</v>
      </c>
      <c r="U7" s="12">
        <f t="shared" si="0"/>
        <v>12.118829999999999</v>
      </c>
      <c r="V7" s="12">
        <f t="shared" si="0"/>
        <v>12.760839999999998</v>
      </c>
      <c r="W7" s="12">
        <f t="shared" si="0"/>
        <v>14.528302830000003</v>
      </c>
      <c r="X7" s="12">
        <f t="shared" si="0"/>
        <v>15.517839511235714</v>
      </c>
      <c r="Y7" s="12">
        <f t="shared" si="0"/>
        <v>15.080531106951991</v>
      </c>
      <c r="Z7" s="12">
        <f t="shared" si="0"/>
        <v>15.988332733336463</v>
      </c>
      <c r="AA7" s="12">
        <f t="shared" si="0"/>
        <v>18.950499564410709</v>
      </c>
      <c r="AB7" s="12">
        <f t="shared" si="0"/>
        <v>20.180306414528218</v>
      </c>
      <c r="AC7" s="12">
        <f t="shared" si="0"/>
        <v>22.19389366512079</v>
      </c>
      <c r="AD7" s="12">
        <f t="shared" si="0"/>
        <v>21.480982536593949</v>
      </c>
      <c r="AE7" s="12">
        <f t="shared" si="0"/>
        <v>22.771815704222433</v>
      </c>
      <c r="AF7" s="12">
        <f t="shared" si="0"/>
        <v>26.554884935363674</v>
      </c>
      <c r="AG7" s="12">
        <f t="shared" si="0"/>
        <v>26.707591342775931</v>
      </c>
      <c r="AH7" s="12">
        <f t="shared" si="0"/>
        <v>26.420458300477748</v>
      </c>
      <c r="AI7" s="12">
        <f t="shared" si="0"/>
        <v>26.607474434785583</v>
      </c>
      <c r="AJ7" s="12">
        <f t="shared" si="0"/>
        <v>30.250773712917816</v>
      </c>
      <c r="AK7" s="12">
        <f t="shared" si="0"/>
        <v>31.564948743926067</v>
      </c>
      <c r="AL7" s="12">
        <f t="shared" si="0"/>
        <v>30.656303435732692</v>
      </c>
      <c r="AM7" s="12">
        <f t="shared" si="0"/>
        <v>33.233751361945117</v>
      </c>
      <c r="AN7" s="12">
        <f t="shared" si="0"/>
        <v>36.01537028591315</v>
      </c>
      <c r="AO7" s="12">
        <f t="shared" si="0"/>
        <v>38.654969438715092</v>
      </c>
      <c r="AP7" s="12">
        <f t="shared" si="0"/>
        <v>38.746368301346742</v>
      </c>
      <c r="AQ7" s="12">
        <f t="shared" si="0"/>
        <v>36.948482366564853</v>
      </c>
      <c r="AR7" s="12">
        <f t="shared" si="0"/>
        <v>39.390659976082446</v>
      </c>
      <c r="AS7" s="12">
        <f t="shared" si="0"/>
        <v>44.515183283386619</v>
      </c>
      <c r="AT7" s="12">
        <f t="shared" si="0"/>
        <v>46.439059034965375</v>
      </c>
      <c r="AU7" s="12">
        <f t="shared" si="0"/>
        <v>39.509056656599128</v>
      </c>
      <c r="AV7" s="12">
        <f t="shared" si="0"/>
        <v>40.381704874279123</v>
      </c>
      <c r="AW7" s="12">
        <f t="shared" si="0"/>
        <v>38.761554573907084</v>
      </c>
      <c r="AX7" s="12">
        <f t="shared" si="0"/>
        <v>39.708728018040567</v>
      </c>
      <c r="AY7" s="12">
        <f t="shared" si="0"/>
        <v>43.328122978253766</v>
      </c>
      <c r="AZ7" s="12">
        <f t="shared" si="0"/>
        <v>41.005748185601043</v>
      </c>
      <c r="BA7" s="12">
        <f t="shared" si="0"/>
        <v>39.378848430757735</v>
      </c>
      <c r="BB7" s="12">
        <f t="shared" si="0"/>
        <v>34.975110615530198</v>
      </c>
      <c r="BC7" s="12">
        <f t="shared" si="0"/>
        <v>34.572955619950953</v>
      </c>
      <c r="BD7" s="12">
        <f t="shared" si="0"/>
        <v>37.322514635180511</v>
      </c>
      <c r="BE7" s="12">
        <f t="shared" si="0"/>
        <v>38.780678028242313</v>
      </c>
      <c r="BF7" s="12">
        <f t="shared" si="0"/>
        <v>36.777214959356634</v>
      </c>
      <c r="BG7" s="12">
        <f t="shared" si="0"/>
        <v>37.482814178872943</v>
      </c>
      <c r="BH7" s="12">
        <f t="shared" si="0"/>
        <v>39.193519660067722</v>
      </c>
      <c r="BI7" s="12">
        <f t="shared" si="0"/>
        <v>39.849060425588846</v>
      </c>
      <c r="BJ7" s="12">
        <f t="shared" si="0"/>
        <v>37.075690000000002</v>
      </c>
      <c r="BK7" s="12">
        <f t="shared" si="0"/>
        <v>34.361640000000008</v>
      </c>
      <c r="BL7" s="12">
        <f t="shared" si="0"/>
        <v>32.100189999999998</v>
      </c>
      <c r="BM7" s="12">
        <f t="shared" si="0"/>
        <v>33.48185999999999</v>
      </c>
      <c r="BN7" s="12">
        <f t="shared" si="1"/>
        <v>35.477950000000007</v>
      </c>
      <c r="BO7" s="12">
        <f t="shared" si="1"/>
        <v>35.682240000000007</v>
      </c>
      <c r="BP7" s="12">
        <f t="shared" si="1"/>
        <v>32.691899999999997</v>
      </c>
      <c r="BQ7" s="12">
        <f t="shared" si="1"/>
        <v>33.897859999999994</v>
      </c>
      <c r="BR7" s="12">
        <f t="shared" si="1"/>
        <v>33.162424999999999</v>
      </c>
      <c r="BS7" s="12">
        <f t="shared" si="1"/>
        <v>31.750554999999991</v>
      </c>
      <c r="BT7" s="12">
        <f t="shared" si="1"/>
        <v>32.485990000000001</v>
      </c>
      <c r="BU7" s="12">
        <f t="shared" si="1"/>
        <v>30.698289999999997</v>
      </c>
      <c r="BV7" s="12">
        <f t="shared" si="1"/>
        <v>25.924882799999999</v>
      </c>
      <c r="BW7" s="12">
        <f t="shared" si="1"/>
        <v>26.885339399999992</v>
      </c>
      <c r="BX7" s="12">
        <f t="shared" si="1"/>
        <v>27.545498200000001</v>
      </c>
      <c r="BY7" s="12">
        <f t="shared" si="1"/>
        <v>26.699204399999999</v>
      </c>
      <c r="BZ7" s="12">
        <f t="shared" si="1"/>
        <v>27.344472400000008</v>
      </c>
      <c r="CA7" s="12">
        <f t="shared" si="1"/>
        <v>27.669588199999996</v>
      </c>
      <c r="CB7" s="12">
        <f t="shared" si="1"/>
        <v>25.82089538</v>
      </c>
      <c r="CC7" s="12">
        <f t="shared" si="1"/>
        <v>17.940932199999999</v>
      </c>
      <c r="CD7" s="12">
        <f t="shared" si="1"/>
        <v>22.668761199999999</v>
      </c>
      <c r="CE7" s="12">
        <f t="shared" si="1"/>
        <v>22.5397076</v>
      </c>
      <c r="CF7" s="12">
        <f t="shared" si="1"/>
        <v>21.847870360259996</v>
      </c>
      <c r="CG7" s="12">
        <f t="shared" si="1"/>
        <v>21.91156402</v>
      </c>
      <c r="CH7" s="12">
        <f t="shared" si="1"/>
        <v>22.590336320000002</v>
      </c>
      <c r="CI7" s="12">
        <f t="shared" si="1"/>
        <v>22.179846600000001</v>
      </c>
      <c r="CJ7" s="12">
        <f t="shared" si="1"/>
        <v>21.629383360000002</v>
      </c>
      <c r="CK7" s="12">
        <f t="shared" si="1"/>
        <v>22.236183459999999</v>
      </c>
      <c r="CL7" s="12">
        <f t="shared" si="1"/>
        <v>21.781269519999999</v>
      </c>
      <c r="CM7" s="12">
        <f t="shared" si="1"/>
        <v>20.31800024</v>
      </c>
      <c r="CN7" s="12">
        <f t="shared" si="1"/>
        <v>17.50760992</v>
      </c>
    </row>
    <row r="8" spans="1:92" x14ac:dyDescent="0.7">
      <c r="A8" s="11" t="s">
        <v>6</v>
      </c>
      <c r="B8" s="12">
        <f t="shared" ref="B8:BM8" si="2">B17*B25</f>
        <v>3.3163055999999984</v>
      </c>
      <c r="C8" s="12">
        <f t="shared" si="2"/>
        <v>2.975353959999997</v>
      </c>
      <c r="D8" s="12">
        <f t="shared" si="2"/>
        <v>2.9580463499999987</v>
      </c>
      <c r="E8" s="12">
        <f t="shared" si="2"/>
        <v>3.5037874000000024</v>
      </c>
      <c r="F8" s="12">
        <f t="shared" si="2"/>
        <v>4.66891868</v>
      </c>
      <c r="G8" s="12">
        <f t="shared" si="2"/>
        <v>5.8751637099999972</v>
      </c>
      <c r="H8" s="12">
        <f t="shared" si="2"/>
        <v>6.7227263399999995</v>
      </c>
      <c r="I8" s="12">
        <f t="shared" si="2"/>
        <v>7.2450958699999974</v>
      </c>
      <c r="J8" s="12">
        <f t="shared" si="2"/>
        <v>7.1208215199999971</v>
      </c>
      <c r="K8" s="12">
        <f t="shared" si="2"/>
        <v>7.1219703799999996</v>
      </c>
      <c r="L8" s="12">
        <f t="shared" si="2"/>
        <v>9.7004840399999992</v>
      </c>
      <c r="M8" s="12">
        <f t="shared" si="2"/>
        <v>7.7385172899999981</v>
      </c>
      <c r="N8" s="12">
        <f t="shared" si="2"/>
        <v>5.9490590300000008</v>
      </c>
      <c r="O8" s="12">
        <f t="shared" si="2"/>
        <v>5.6374925999999999</v>
      </c>
      <c r="P8" s="12">
        <f t="shared" si="2"/>
        <v>5.1364634700000016</v>
      </c>
      <c r="Q8" s="12">
        <f t="shared" si="2"/>
        <v>3.464717169999997</v>
      </c>
      <c r="R8" s="12">
        <f t="shared" si="2"/>
        <v>5.5690570000000008</v>
      </c>
      <c r="S8" s="12">
        <f t="shared" si="2"/>
        <v>6.5162000000000022</v>
      </c>
      <c r="T8" s="12">
        <f t="shared" si="2"/>
        <v>7.1938600000000008</v>
      </c>
      <c r="U8" s="12">
        <f t="shared" si="2"/>
        <v>8.312650000000005</v>
      </c>
      <c r="V8" s="12">
        <f t="shared" si="2"/>
        <v>9.7972400000000022</v>
      </c>
      <c r="W8" s="12">
        <f t="shared" si="2"/>
        <v>11.169147169999992</v>
      </c>
      <c r="X8" s="12">
        <f t="shared" si="2"/>
        <v>13.366732125791213</v>
      </c>
      <c r="Y8" s="12">
        <f t="shared" si="2"/>
        <v>14.673032793249671</v>
      </c>
      <c r="Z8" s="12">
        <f t="shared" si="2"/>
        <v>15.483248557070503</v>
      </c>
      <c r="AA8" s="12">
        <f t="shared" si="2"/>
        <v>17.294070946255648</v>
      </c>
      <c r="AB8" s="12">
        <f t="shared" si="2"/>
        <v>18.915064928436593</v>
      </c>
      <c r="AC8" s="12">
        <f t="shared" si="2"/>
        <v>18.95528042799452</v>
      </c>
      <c r="AD8" s="12">
        <f t="shared" si="2"/>
        <v>19.975572962233333</v>
      </c>
      <c r="AE8" s="12">
        <f t="shared" si="2"/>
        <v>22.889649930199845</v>
      </c>
      <c r="AF8" s="12">
        <f t="shared" si="2"/>
        <v>25.775885398472418</v>
      </c>
      <c r="AG8" s="12">
        <f t="shared" si="2"/>
        <v>29.069056725908055</v>
      </c>
      <c r="AH8" s="12">
        <f t="shared" si="2"/>
        <v>32.317794144741192</v>
      </c>
      <c r="AI8" s="12">
        <f t="shared" si="2"/>
        <v>34.825778935353561</v>
      </c>
      <c r="AJ8" s="12">
        <f t="shared" si="2"/>
        <v>37.884406719912896</v>
      </c>
      <c r="AK8" s="12">
        <f t="shared" si="2"/>
        <v>41.015309912768664</v>
      </c>
      <c r="AL8" s="12">
        <f t="shared" si="2"/>
        <v>44.431377557035127</v>
      </c>
      <c r="AM8" s="12">
        <f t="shared" si="2"/>
        <v>47.655366976140357</v>
      </c>
      <c r="AN8" s="12">
        <f t="shared" si="2"/>
        <v>52.047012018773557</v>
      </c>
      <c r="AO8" s="12">
        <f t="shared" si="2"/>
        <v>56.99154987351077</v>
      </c>
      <c r="AP8" s="12">
        <f t="shared" si="2"/>
        <v>62.263155042834505</v>
      </c>
      <c r="AQ8" s="12">
        <f t="shared" si="2"/>
        <v>65.005402149053523</v>
      </c>
      <c r="AR8" s="12">
        <f t="shared" si="2"/>
        <v>67.260844851532909</v>
      </c>
      <c r="AS8" s="12">
        <f t="shared" si="2"/>
        <v>73.624455508852577</v>
      </c>
      <c r="AT8" s="12">
        <f t="shared" si="2"/>
        <v>76.182779980729734</v>
      </c>
      <c r="AU8" s="12">
        <f t="shared" si="2"/>
        <v>76.800073837580413</v>
      </c>
      <c r="AV8" s="12">
        <f t="shared" si="2"/>
        <v>83.386416492451673</v>
      </c>
      <c r="AW8" s="12">
        <f t="shared" si="2"/>
        <v>83.175496040224786</v>
      </c>
      <c r="AX8" s="12">
        <f t="shared" si="2"/>
        <v>81.869476600035981</v>
      </c>
      <c r="AY8" s="12">
        <f t="shared" si="2"/>
        <v>85.520650241718002</v>
      </c>
      <c r="AZ8" s="12">
        <f t="shared" si="2"/>
        <v>87.245417086394596</v>
      </c>
      <c r="BA8" s="12">
        <f t="shared" si="2"/>
        <v>84.982943702174325</v>
      </c>
      <c r="BB8" s="12">
        <f t="shared" si="2"/>
        <v>83.657519580380622</v>
      </c>
      <c r="BC8" s="12">
        <f t="shared" si="2"/>
        <v>83.692110534545819</v>
      </c>
      <c r="BD8" s="12">
        <f t="shared" si="2"/>
        <v>87.313192858376823</v>
      </c>
      <c r="BE8" s="12">
        <f t="shared" si="2"/>
        <v>88.2718966205654</v>
      </c>
      <c r="BF8" s="12">
        <f t="shared" si="2"/>
        <v>89.031210248582113</v>
      </c>
      <c r="BG8" s="12">
        <f t="shared" si="2"/>
        <v>90.0517840100906</v>
      </c>
      <c r="BH8" s="12">
        <f t="shared" si="2"/>
        <v>94.345843190160153</v>
      </c>
      <c r="BI8" s="12">
        <f t="shared" si="2"/>
        <v>95.18699395364095</v>
      </c>
      <c r="BJ8" s="12">
        <f t="shared" si="2"/>
        <v>92.783310000000014</v>
      </c>
      <c r="BK8" s="12">
        <f t="shared" si="2"/>
        <v>94.660359999999997</v>
      </c>
      <c r="BL8" s="12">
        <f t="shared" si="2"/>
        <v>92.116810000000015</v>
      </c>
      <c r="BM8" s="12">
        <f t="shared" si="2"/>
        <v>88.782140000000012</v>
      </c>
      <c r="BN8" s="12">
        <f t="shared" ref="BN8:CN8" si="3">BN17*BN25</f>
        <v>86.724049999999991</v>
      </c>
      <c r="BO8" s="12">
        <f t="shared" si="3"/>
        <v>72.538759999999996</v>
      </c>
      <c r="BP8" s="12">
        <f t="shared" si="3"/>
        <v>74.865099999999998</v>
      </c>
      <c r="BQ8" s="12">
        <f t="shared" si="3"/>
        <v>78.320139999999981</v>
      </c>
      <c r="BR8" s="12">
        <f t="shared" si="3"/>
        <v>76.518574999999998</v>
      </c>
      <c r="BS8" s="12">
        <f t="shared" si="3"/>
        <v>77.310945000000004</v>
      </c>
      <c r="BT8" s="12">
        <f t="shared" si="3"/>
        <v>83.773510000000002</v>
      </c>
      <c r="BU8" s="12">
        <f t="shared" si="3"/>
        <v>86.682209999999984</v>
      </c>
      <c r="BV8" s="12">
        <f t="shared" si="3"/>
        <v>73.049301200000016</v>
      </c>
      <c r="BW8" s="12">
        <f t="shared" si="3"/>
        <v>79.931332600000005</v>
      </c>
      <c r="BX8" s="12">
        <f t="shared" si="3"/>
        <v>78.104727799999992</v>
      </c>
      <c r="BY8" s="12">
        <f t="shared" si="3"/>
        <v>81.209459600000017</v>
      </c>
      <c r="BZ8" s="12">
        <f t="shared" si="3"/>
        <v>82.127725600000005</v>
      </c>
      <c r="CA8" s="12">
        <f t="shared" si="3"/>
        <v>81.951517800000019</v>
      </c>
      <c r="CB8" s="12">
        <f t="shared" si="3"/>
        <v>79.978238620000013</v>
      </c>
      <c r="CC8" s="12">
        <f t="shared" si="3"/>
        <v>70.411147800000009</v>
      </c>
      <c r="CD8" s="12">
        <f t="shared" si="3"/>
        <v>79.879214800000014</v>
      </c>
      <c r="CE8" s="12">
        <f t="shared" si="3"/>
        <v>86.609856400000012</v>
      </c>
      <c r="CF8" s="12">
        <f t="shared" si="3"/>
        <v>82.362911639740005</v>
      </c>
      <c r="CG8" s="12">
        <f t="shared" si="3"/>
        <v>84.97956198</v>
      </c>
      <c r="CH8" s="12">
        <f t="shared" si="3"/>
        <v>88.743211680000016</v>
      </c>
      <c r="CI8" s="12">
        <f t="shared" si="3"/>
        <v>87.912801400000006</v>
      </c>
      <c r="CJ8" s="12">
        <f t="shared" si="3"/>
        <v>88.917434040000003</v>
      </c>
      <c r="CK8" s="12">
        <f t="shared" si="3"/>
        <v>90.432572940000014</v>
      </c>
      <c r="CL8" s="12">
        <f t="shared" si="3"/>
        <v>91.39377408</v>
      </c>
      <c r="CM8" s="12">
        <f t="shared" si="3"/>
        <v>90.949780059999995</v>
      </c>
      <c r="CN8" s="12">
        <f t="shared" si="3"/>
        <v>82.777212660000004</v>
      </c>
    </row>
    <row r="9" spans="1:92" x14ac:dyDescent="0.7">
      <c r="A9" s="11" t="s">
        <v>7</v>
      </c>
      <c r="B9" s="12">
        <f>SUM(B5:B8)</f>
        <v>25.062180000000001</v>
      </c>
      <c r="C9" s="12">
        <f t="shared" ref="C9:BN9" si="4">SUM(C5:C8)</f>
        <v>17.482191986897039</v>
      </c>
      <c r="D9" s="12">
        <f t="shared" si="4"/>
        <v>12.483934622147917</v>
      </c>
      <c r="E9" s="12">
        <f t="shared" si="4"/>
        <v>15.444667247659476</v>
      </c>
      <c r="F9" s="12">
        <f t="shared" si="4"/>
        <v>19.116899213889408</v>
      </c>
      <c r="G9" s="12">
        <f t="shared" si="4"/>
        <v>23.359751394583704</v>
      </c>
      <c r="H9" s="12">
        <f t="shared" si="4"/>
        <v>28.800047114668985</v>
      </c>
      <c r="I9" s="12">
        <f t="shared" si="4"/>
        <v>32.693635372713224</v>
      </c>
      <c r="J9" s="12">
        <f t="shared" si="4"/>
        <v>26.110911505905186</v>
      </c>
      <c r="K9" s="12">
        <f t="shared" si="4"/>
        <v>32.025269681868757</v>
      </c>
      <c r="L9" s="12">
        <f t="shared" si="4"/>
        <v>34.887388401464356</v>
      </c>
      <c r="M9" s="12">
        <f t="shared" si="4"/>
        <v>35.282944031417586</v>
      </c>
      <c r="N9" s="12">
        <f t="shared" si="4"/>
        <v>37.148901787073996</v>
      </c>
      <c r="O9" s="12">
        <f t="shared" si="4"/>
        <v>35.406589881104125</v>
      </c>
      <c r="P9" s="12">
        <f t="shared" si="4"/>
        <v>33.038915698898712</v>
      </c>
      <c r="Q9" s="12">
        <f t="shared" si="4"/>
        <v>25.362644250412892</v>
      </c>
      <c r="R9" s="12">
        <f t="shared" si="4"/>
        <v>24.800689633537857</v>
      </c>
      <c r="S9" s="12">
        <f t="shared" si="4"/>
        <v>31.066728006074648</v>
      </c>
      <c r="T9" s="12">
        <f t="shared" si="4"/>
        <v>35.100595867091911</v>
      </c>
      <c r="U9" s="12">
        <f t="shared" si="4"/>
        <v>36.108982409650885</v>
      </c>
      <c r="V9" s="12">
        <f t="shared" si="4"/>
        <v>42.009958046450976</v>
      </c>
      <c r="W9" s="12">
        <f t="shared" si="4"/>
        <v>47.08479029889574</v>
      </c>
      <c r="X9" s="12">
        <f t="shared" si="4"/>
        <v>48.208636093846877</v>
      </c>
      <c r="Y9" s="12">
        <f t="shared" si="4"/>
        <v>53.68059778532124</v>
      </c>
      <c r="Z9" s="12">
        <f t="shared" si="4"/>
        <v>50.489198812613658</v>
      </c>
      <c r="AA9" s="12">
        <f t="shared" si="4"/>
        <v>61.189496735646742</v>
      </c>
      <c r="AB9" s="12">
        <f t="shared" si="4"/>
        <v>64.56358975087177</v>
      </c>
      <c r="AC9" s="12">
        <f t="shared" si="4"/>
        <v>67.768066049878882</v>
      </c>
      <c r="AD9" s="12">
        <f t="shared" si="4"/>
        <v>64.597296776864113</v>
      </c>
      <c r="AE9" s="12">
        <f t="shared" si="4"/>
        <v>77.16644095494334</v>
      </c>
      <c r="AF9" s="12">
        <f t="shared" si="4"/>
        <v>90.19552717099603</v>
      </c>
      <c r="AG9" s="12">
        <f t="shared" si="4"/>
        <v>89.236131778737857</v>
      </c>
      <c r="AH9" s="12">
        <f t="shared" si="4"/>
        <v>87.609013239518475</v>
      </c>
      <c r="AI9" s="12">
        <f t="shared" si="4"/>
        <v>93.220649271724056</v>
      </c>
      <c r="AJ9" s="12">
        <f t="shared" si="4"/>
        <v>104.37569449384895</v>
      </c>
      <c r="AK9" s="12">
        <f t="shared" si="4"/>
        <v>110.17265821424104</v>
      </c>
      <c r="AL9" s="12">
        <f t="shared" si="4"/>
        <v>113.98656749244196</v>
      </c>
      <c r="AM9" s="12">
        <f t="shared" si="4"/>
        <v>114.69509412657735</v>
      </c>
      <c r="AN9" s="12">
        <f t="shared" si="4"/>
        <v>125.29783381375871</v>
      </c>
      <c r="AO9" s="12">
        <f t="shared" si="4"/>
        <v>135.07631085484843</v>
      </c>
      <c r="AP9" s="12">
        <f t="shared" si="4"/>
        <v>139.74846220898706</v>
      </c>
      <c r="AQ9" s="12">
        <f t="shared" si="4"/>
        <v>140.76060009382837</v>
      </c>
      <c r="AR9" s="12">
        <f t="shared" si="4"/>
        <v>147.87927735963029</v>
      </c>
      <c r="AS9" s="12">
        <f t="shared" si="4"/>
        <v>162.65856374738513</v>
      </c>
      <c r="AT9" s="12">
        <f t="shared" si="4"/>
        <v>166.31065698834908</v>
      </c>
      <c r="AU9" s="12">
        <f t="shared" si="4"/>
        <v>156.35537826578332</v>
      </c>
      <c r="AV9" s="12">
        <f t="shared" si="4"/>
        <v>160.24612975367288</v>
      </c>
      <c r="AW9" s="12">
        <f t="shared" si="4"/>
        <v>158.40267712579612</v>
      </c>
      <c r="AX9" s="12">
        <f t="shared" si="4"/>
        <v>164.8090703449808</v>
      </c>
      <c r="AY9" s="12">
        <f t="shared" si="4"/>
        <v>172.65960075702378</v>
      </c>
      <c r="AZ9" s="12">
        <f t="shared" si="4"/>
        <v>167.34165596105515</v>
      </c>
      <c r="BA9" s="12">
        <f t="shared" si="4"/>
        <v>162.87212003658027</v>
      </c>
      <c r="BB9" s="12">
        <f t="shared" si="4"/>
        <v>149.29995592624374</v>
      </c>
      <c r="BC9" s="12">
        <f t="shared" si="4"/>
        <v>151.41793292495566</v>
      </c>
      <c r="BD9" s="12">
        <f t="shared" si="4"/>
        <v>160.03796604427475</v>
      </c>
      <c r="BE9" s="12">
        <f t="shared" si="4"/>
        <v>163.79403745753098</v>
      </c>
      <c r="BF9" s="12">
        <f t="shared" si="4"/>
        <v>163.25230301773823</v>
      </c>
      <c r="BG9" s="12">
        <f t="shared" si="4"/>
        <v>166.4550643139097</v>
      </c>
      <c r="BH9" s="12">
        <f t="shared" si="4"/>
        <v>175.73701570747744</v>
      </c>
      <c r="BI9" s="12">
        <f t="shared" si="4"/>
        <v>177.90926956922908</v>
      </c>
      <c r="BJ9" s="12">
        <f t="shared" si="4"/>
        <v>171.47399999999999</v>
      </c>
      <c r="BK9" s="12">
        <f t="shared" si="4"/>
        <v>171.12700000000001</v>
      </c>
      <c r="BL9" s="12">
        <f t="shared" si="4"/>
        <v>170.78900000000002</v>
      </c>
      <c r="BM9" s="12">
        <f t="shared" si="4"/>
        <v>173.91399999999999</v>
      </c>
      <c r="BN9" s="12">
        <f t="shared" si="4"/>
        <v>178.00400000000002</v>
      </c>
      <c r="BO9" s="12">
        <f t="shared" ref="BO9:CN9" si="5">SUM(BO5:BO8)</f>
        <v>168.10000000000002</v>
      </c>
      <c r="BP9" s="12">
        <f t="shared" si="5"/>
        <v>167.07</v>
      </c>
      <c r="BQ9" s="12">
        <f t="shared" si="5"/>
        <v>175.14999999999998</v>
      </c>
      <c r="BR9" s="12">
        <f t="shared" si="5"/>
        <v>173.88</v>
      </c>
      <c r="BS9" s="12">
        <f t="shared" si="5"/>
        <v>175.22</v>
      </c>
      <c r="BT9" s="12">
        <f t="shared" si="5"/>
        <v>173.62</v>
      </c>
      <c r="BU9" s="12">
        <f t="shared" si="5"/>
        <v>177.64999999999998</v>
      </c>
      <c r="BV9" s="12">
        <f t="shared" si="5"/>
        <v>166.45918399999999</v>
      </c>
      <c r="BW9" s="12">
        <f t="shared" si="5"/>
        <v>184.641672</v>
      </c>
      <c r="BX9" s="12">
        <f t="shared" si="5"/>
        <v>200.44272599999999</v>
      </c>
      <c r="BY9" s="12">
        <f t="shared" si="5"/>
        <v>227.03866400000004</v>
      </c>
      <c r="BZ9" s="12">
        <f t="shared" si="5"/>
        <v>253.214698</v>
      </c>
      <c r="CA9" s="12">
        <f t="shared" si="5"/>
        <v>274.373606</v>
      </c>
      <c r="CB9" s="12">
        <f t="shared" si="5"/>
        <v>270.49663400000003</v>
      </c>
      <c r="CC9" s="12">
        <f t="shared" si="5"/>
        <v>273.09708000000001</v>
      </c>
      <c r="CD9" s="12">
        <f t="shared" si="5"/>
        <v>304.61797600000006</v>
      </c>
      <c r="CE9" s="12">
        <f t="shared" si="5"/>
        <v>325.35456400000004</v>
      </c>
      <c r="CF9" s="12">
        <f t="shared" si="5"/>
        <v>330.17828200000002</v>
      </c>
      <c r="CG9" s="12">
        <f t="shared" si="5"/>
        <v>325.087626</v>
      </c>
      <c r="CH9" s="12">
        <f t="shared" si="5"/>
        <v>330.170548</v>
      </c>
      <c r="CI9" s="12">
        <f t="shared" si="5"/>
        <v>321.61364800000001</v>
      </c>
      <c r="CJ9" s="12">
        <f t="shared" si="5"/>
        <v>324.55123739999999</v>
      </c>
      <c r="CK9" s="12">
        <f t="shared" si="5"/>
        <v>330.06027640000002</v>
      </c>
      <c r="CL9" s="12">
        <f t="shared" si="5"/>
        <v>350.64702360000001</v>
      </c>
      <c r="CM9" s="12">
        <f t="shared" si="5"/>
        <v>356.97232029999998</v>
      </c>
      <c r="CN9" s="12">
        <f t="shared" si="5"/>
        <v>368.05464657999994</v>
      </c>
    </row>
    <row r="10" spans="1:92" x14ac:dyDescent="0.7">
      <c r="A10" s="7" t="s">
        <v>8</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row>
    <row r="11" spans="1:92" x14ac:dyDescent="0.7">
      <c r="B11" s="14"/>
      <c r="C11" s="14"/>
      <c r="D11" s="14"/>
      <c r="E11" s="14"/>
      <c r="F11" s="14"/>
    </row>
    <row r="12" spans="1:92" x14ac:dyDescent="0.7">
      <c r="A12" s="15" t="s">
        <v>9</v>
      </c>
      <c r="B12" s="14"/>
      <c r="C12" s="14"/>
      <c r="D12" s="14"/>
      <c r="E12" s="14"/>
      <c r="F12" s="14"/>
    </row>
    <row r="13" spans="1:92" s="9" customFormat="1" ht="14.25" x14ac:dyDescent="0.65">
      <c r="A13" s="10" t="s">
        <v>2</v>
      </c>
      <c r="B13" s="11">
        <v>1930</v>
      </c>
      <c r="C13" s="11">
        <v>1931</v>
      </c>
      <c r="D13" s="11">
        <v>1932</v>
      </c>
      <c r="E13" s="11">
        <v>1933</v>
      </c>
      <c r="F13" s="11">
        <v>1934</v>
      </c>
      <c r="G13" s="11">
        <v>1935</v>
      </c>
      <c r="H13" s="11">
        <v>1936</v>
      </c>
      <c r="I13" s="11">
        <v>1937</v>
      </c>
      <c r="J13" s="11">
        <v>1938</v>
      </c>
      <c r="K13" s="11">
        <v>1939</v>
      </c>
      <c r="L13" s="11">
        <v>1940</v>
      </c>
      <c r="M13" s="11">
        <v>1941</v>
      </c>
      <c r="N13" s="11">
        <v>1942</v>
      </c>
      <c r="O13" s="11">
        <v>1943</v>
      </c>
      <c r="P13" s="11">
        <v>1944</v>
      </c>
      <c r="Q13" s="11">
        <v>1945</v>
      </c>
      <c r="R13" s="11">
        <v>1946</v>
      </c>
      <c r="S13" s="11">
        <v>1947</v>
      </c>
      <c r="T13" s="11">
        <v>1948</v>
      </c>
      <c r="U13" s="11">
        <v>1949</v>
      </c>
      <c r="V13" s="11">
        <v>1950</v>
      </c>
      <c r="W13" s="11">
        <v>1951</v>
      </c>
      <c r="X13" s="11">
        <v>1952</v>
      </c>
      <c r="Y13" s="11">
        <v>1953</v>
      </c>
      <c r="Z13" s="11">
        <v>1954</v>
      </c>
      <c r="AA13" s="11">
        <v>1955</v>
      </c>
      <c r="AB13" s="11">
        <v>1956</v>
      </c>
      <c r="AC13" s="11">
        <v>1957</v>
      </c>
      <c r="AD13" s="11">
        <v>1958</v>
      </c>
      <c r="AE13" s="11">
        <v>1959</v>
      </c>
      <c r="AF13" s="11">
        <v>1960</v>
      </c>
      <c r="AG13" s="11">
        <v>1961</v>
      </c>
      <c r="AH13" s="11">
        <v>1962</v>
      </c>
      <c r="AI13" s="11">
        <v>1963</v>
      </c>
      <c r="AJ13" s="11">
        <v>1964</v>
      </c>
      <c r="AK13" s="11">
        <v>1965</v>
      </c>
      <c r="AL13" s="11">
        <v>1966</v>
      </c>
      <c r="AM13" s="11">
        <v>1967</v>
      </c>
      <c r="AN13" s="11">
        <v>1968</v>
      </c>
      <c r="AO13" s="11">
        <v>1969</v>
      </c>
      <c r="AP13" s="11">
        <v>1970</v>
      </c>
      <c r="AQ13" s="11">
        <v>1971</v>
      </c>
      <c r="AR13" s="11">
        <v>1972</v>
      </c>
      <c r="AS13" s="11">
        <v>1973</v>
      </c>
      <c r="AT13" s="11">
        <v>1974</v>
      </c>
      <c r="AU13" s="11">
        <v>1975</v>
      </c>
      <c r="AV13" s="11">
        <v>1976</v>
      </c>
      <c r="AW13" s="11">
        <v>1977</v>
      </c>
      <c r="AX13" s="11">
        <v>1978</v>
      </c>
      <c r="AY13" s="11">
        <v>1979</v>
      </c>
      <c r="AZ13" s="11">
        <v>1980</v>
      </c>
      <c r="BA13" s="11">
        <v>1981</v>
      </c>
      <c r="BB13" s="11">
        <v>1982</v>
      </c>
      <c r="BC13" s="11">
        <v>1983</v>
      </c>
      <c r="BD13" s="11">
        <v>1984</v>
      </c>
      <c r="BE13" s="11">
        <v>1985</v>
      </c>
      <c r="BF13" s="11">
        <v>1986</v>
      </c>
      <c r="BG13" s="11">
        <v>1987</v>
      </c>
      <c r="BH13" s="11">
        <v>1988</v>
      </c>
      <c r="BI13" s="11">
        <v>1989</v>
      </c>
      <c r="BJ13" s="11">
        <v>1990</v>
      </c>
      <c r="BK13" s="11">
        <v>1991</v>
      </c>
      <c r="BL13" s="11">
        <v>1992</v>
      </c>
      <c r="BM13" s="11">
        <v>1993</v>
      </c>
      <c r="BN13" s="11">
        <v>1994</v>
      </c>
      <c r="BO13" s="11">
        <v>1995</v>
      </c>
      <c r="BP13" s="11">
        <v>1996</v>
      </c>
      <c r="BQ13" s="11">
        <v>1997</v>
      </c>
      <c r="BR13" s="11">
        <v>1998</v>
      </c>
      <c r="BS13" s="11">
        <v>1999</v>
      </c>
      <c r="BT13" s="11">
        <v>2000</v>
      </c>
      <c r="BU13" s="11">
        <v>2001</v>
      </c>
      <c r="BV13" s="11">
        <v>2002</v>
      </c>
      <c r="BW13" s="11">
        <v>2003</v>
      </c>
      <c r="BX13" s="11">
        <v>2004</v>
      </c>
      <c r="BY13" s="11">
        <v>2005</v>
      </c>
      <c r="BZ13" s="11">
        <v>2006</v>
      </c>
      <c r="CA13" s="11">
        <v>2007</v>
      </c>
      <c r="CB13" s="11">
        <v>2008</v>
      </c>
      <c r="CC13" s="11">
        <v>2009</v>
      </c>
      <c r="CD13" s="11">
        <v>2010</v>
      </c>
      <c r="CE13" s="11">
        <v>2011</v>
      </c>
      <c r="CF13" s="11">
        <v>2012</v>
      </c>
      <c r="CG13" s="11">
        <v>2013</v>
      </c>
      <c r="CH13" s="11">
        <v>2014</v>
      </c>
      <c r="CI13" s="11">
        <v>2015</v>
      </c>
      <c r="CJ13" s="11">
        <v>2016</v>
      </c>
      <c r="CK13" s="11">
        <v>2017</v>
      </c>
      <c r="CL13" s="11">
        <v>2018</v>
      </c>
      <c r="CM13" s="11">
        <v>2019</v>
      </c>
      <c r="CN13" s="11">
        <v>2020</v>
      </c>
    </row>
    <row r="14" spans="1:92" x14ac:dyDescent="0.7">
      <c r="A14" s="11" t="s">
        <v>3</v>
      </c>
      <c r="B14" s="12">
        <v>0.3</v>
      </c>
      <c r="C14" s="12">
        <v>0.3</v>
      </c>
      <c r="D14" s="12">
        <v>0.3</v>
      </c>
      <c r="E14" s="12">
        <v>0.3</v>
      </c>
      <c r="F14" s="12">
        <v>0.3</v>
      </c>
      <c r="G14" s="12">
        <v>0.60794899999999996</v>
      </c>
      <c r="H14" s="12">
        <v>0.64740200000000003</v>
      </c>
      <c r="I14" s="12">
        <v>0.65</v>
      </c>
      <c r="J14" s="12">
        <v>0.7</v>
      </c>
      <c r="K14" s="12">
        <v>0.7</v>
      </c>
      <c r="L14" s="12">
        <v>1.660871</v>
      </c>
      <c r="M14" s="12">
        <v>1.9603109999999999</v>
      </c>
      <c r="N14" s="12">
        <v>4.7432509999999999</v>
      </c>
      <c r="O14" s="12">
        <v>1.867507</v>
      </c>
      <c r="P14" s="12">
        <v>2.1215739999999998</v>
      </c>
      <c r="Q14" s="12">
        <v>0.49357499999999999</v>
      </c>
      <c r="R14" s="12">
        <v>1.3760000000000001E-3</v>
      </c>
      <c r="S14" s="12">
        <v>0.13600000000000001</v>
      </c>
      <c r="T14" s="12">
        <v>0.14699999999999999</v>
      </c>
      <c r="U14" s="12">
        <v>0.317</v>
      </c>
      <c r="V14" s="12">
        <v>1.022</v>
      </c>
      <c r="W14" s="12">
        <v>1.3</v>
      </c>
      <c r="X14" s="12">
        <v>1.9958064296736646</v>
      </c>
      <c r="Y14" s="12">
        <v>2.9937096445104969</v>
      </c>
      <c r="Z14" s="12">
        <v>3.0299970341409272</v>
      </c>
      <c r="AA14" s="12">
        <v>3.6804484932663901</v>
      </c>
      <c r="AB14" s="12">
        <v>5.0947495041124089</v>
      </c>
      <c r="AC14" s="12">
        <v>5.4975395290101847</v>
      </c>
      <c r="AD14" s="12">
        <v>9.4982242357651234</v>
      </c>
      <c r="AE14" s="12">
        <v>20.502375141193102</v>
      </c>
      <c r="AF14" s="12">
        <v>27.487697645050929</v>
      </c>
      <c r="AG14" s="12">
        <v>22.044589200486385</v>
      </c>
      <c r="AH14" s="12">
        <v>14.968548222552485</v>
      </c>
      <c r="AI14" s="12">
        <v>16.964354652226149</v>
      </c>
      <c r="AJ14" s="12">
        <v>17.962257867062981</v>
      </c>
      <c r="AK14" s="12">
        <v>18.960161081899813</v>
      </c>
      <c r="AL14" s="12">
        <v>19.958064296736648</v>
      </c>
      <c r="AM14" s="12">
        <v>13.970645007715653</v>
      </c>
      <c r="AN14" s="12">
        <v>18.960161081899813</v>
      </c>
      <c r="AO14" s="12">
        <v>19.958064296736648</v>
      </c>
      <c r="AP14" s="12">
        <v>22.044589200486385</v>
      </c>
      <c r="AQ14" s="12">
        <v>27.215542222822698</v>
      </c>
      <c r="AR14" s="12">
        <v>28.122726963583457</v>
      </c>
      <c r="AS14" s="12">
        <v>28.122726963583457</v>
      </c>
      <c r="AT14" s="12">
        <v>29.93709644510497</v>
      </c>
      <c r="AU14" s="12">
        <v>31.751465926626484</v>
      </c>
      <c r="AV14" s="12">
        <v>21.99922996344835</v>
      </c>
      <c r="AW14" s="12">
        <v>25.050092246626772</v>
      </c>
      <c r="AX14" s="12">
        <v>34.789627623434257</v>
      </c>
      <c r="AY14" s="12">
        <v>36.73009578392152</v>
      </c>
      <c r="AZ14" s="12">
        <v>38.020112485283306</v>
      </c>
      <c r="BA14" s="12">
        <v>34.170020445494657</v>
      </c>
      <c r="BB14" s="12">
        <v>35.535333480339602</v>
      </c>
      <c r="BC14" s="12">
        <v>37.379640058306222</v>
      </c>
      <c r="BD14" s="12">
        <v>39.979631525326539</v>
      </c>
      <c r="BE14" s="12">
        <v>43.635586030592393</v>
      </c>
      <c r="BF14" s="12">
        <v>50.167316164069845</v>
      </c>
      <c r="BG14" s="12">
        <v>53.886773601188942</v>
      </c>
      <c r="BH14" s="12">
        <v>56.42689087531906</v>
      </c>
      <c r="BI14" s="12">
        <v>57.7876679864602</v>
      </c>
      <c r="BJ14" s="12">
        <v>62.4</v>
      </c>
      <c r="BK14" s="12">
        <v>67.7</v>
      </c>
      <c r="BL14" s="12">
        <v>75.900000000000006</v>
      </c>
      <c r="BM14" s="12">
        <v>87.4</v>
      </c>
      <c r="BN14" s="12">
        <v>96.4</v>
      </c>
      <c r="BO14" s="12">
        <v>105</v>
      </c>
      <c r="BP14" s="12">
        <v>107</v>
      </c>
      <c r="BQ14" s="12">
        <v>115</v>
      </c>
      <c r="BR14" s="12">
        <v>119</v>
      </c>
      <c r="BS14" s="12">
        <v>125</v>
      </c>
      <c r="BT14" s="12">
        <v>131</v>
      </c>
      <c r="BU14" s="12">
        <v>145</v>
      </c>
      <c r="BV14" s="12">
        <v>171</v>
      </c>
      <c r="BW14" s="12">
        <v>202</v>
      </c>
      <c r="BX14" s="12">
        <v>252</v>
      </c>
      <c r="BY14" s="12">
        <v>330</v>
      </c>
      <c r="BZ14" s="12">
        <v>404</v>
      </c>
      <c r="CA14" s="12">
        <v>469</v>
      </c>
      <c r="CB14" s="12">
        <v>471</v>
      </c>
      <c r="CC14" s="12">
        <v>544</v>
      </c>
      <c r="CD14" s="12">
        <v>590</v>
      </c>
      <c r="CE14" s="12">
        <v>630</v>
      </c>
      <c r="CF14" s="12">
        <v>658</v>
      </c>
      <c r="CG14" s="12">
        <v>709</v>
      </c>
      <c r="CH14" s="12">
        <v>712</v>
      </c>
      <c r="CI14" s="12">
        <v>691</v>
      </c>
      <c r="CJ14" s="12">
        <v>702.27</v>
      </c>
      <c r="CK14" s="12">
        <v>713.62</v>
      </c>
      <c r="CL14" s="12">
        <v>779.88</v>
      </c>
      <c r="CM14" s="12">
        <v>809.36500000000001</v>
      </c>
      <c r="CN14" s="12">
        <v>887.71900000000005</v>
      </c>
    </row>
    <row r="15" spans="1:92" x14ac:dyDescent="0.7">
      <c r="A15" s="11" t="s">
        <v>4</v>
      </c>
      <c r="B15" s="12">
        <v>32.279283</v>
      </c>
      <c r="C15" s="12">
        <v>18.715216000000002</v>
      </c>
      <c r="D15" s="12">
        <v>8.9208780000000001</v>
      </c>
      <c r="E15" s="12">
        <v>13.590926</v>
      </c>
      <c r="F15" s="12">
        <v>16.398077000000001</v>
      </c>
      <c r="G15" s="12">
        <v>21.715541000000002</v>
      </c>
      <c r="H15" s="12">
        <v>31.571224000000001</v>
      </c>
      <c r="I15" s="12">
        <v>37.749575</v>
      </c>
      <c r="J15" s="12">
        <v>19.474677</v>
      </c>
      <c r="K15" s="12">
        <v>32.321652999999998</v>
      </c>
      <c r="L15" s="12">
        <v>43.026029999999999</v>
      </c>
      <c r="M15" s="12">
        <v>51.456626999999997</v>
      </c>
      <c r="N15" s="12">
        <v>55.316074999999998</v>
      </c>
      <c r="O15" s="12">
        <v>56.969248</v>
      </c>
      <c r="P15" s="12">
        <v>57.059457000000002</v>
      </c>
      <c r="Q15" s="12">
        <v>49.855561000000002</v>
      </c>
      <c r="R15" s="12">
        <v>42.023299000000002</v>
      </c>
      <c r="S15" s="12">
        <v>54.558999999999997</v>
      </c>
      <c r="T15" s="12">
        <v>56.213999999999999</v>
      </c>
      <c r="U15" s="12">
        <v>49.774999999999999</v>
      </c>
      <c r="V15" s="12">
        <v>60.21</v>
      </c>
      <c r="W15" s="12">
        <v>65.805000000000007</v>
      </c>
      <c r="X15" s="12">
        <v>57.507347901565126</v>
      </c>
      <c r="Y15" s="12">
        <v>70.035569171471167</v>
      </c>
      <c r="Z15" s="12">
        <v>54.20610262993673</v>
      </c>
      <c r="AA15" s="12">
        <v>71.906184106919852</v>
      </c>
      <c r="AB15" s="12">
        <v>70.458317260665694</v>
      </c>
      <c r="AC15" s="12">
        <v>73.409389222360431</v>
      </c>
      <c r="AD15" s="12">
        <v>53.403244134363462</v>
      </c>
      <c r="AE15" s="12">
        <v>56.367923867169615</v>
      </c>
      <c r="AF15" s="12">
        <v>62.25101691100312</v>
      </c>
      <c r="AG15" s="12">
        <v>60.524644349335404</v>
      </c>
      <c r="AH15" s="12">
        <v>61.358347126094536</v>
      </c>
      <c r="AI15" s="12">
        <v>66.998314659404159</v>
      </c>
      <c r="AJ15" s="12">
        <v>79.761496777167253</v>
      </c>
      <c r="AK15" s="12">
        <v>82.56832636508102</v>
      </c>
      <c r="AL15" s="12">
        <v>85.275365631511136</v>
      </c>
      <c r="AM15" s="12">
        <v>81.273773740015429</v>
      </c>
      <c r="AN15" s="12">
        <v>82.905799088644031</v>
      </c>
      <c r="AO15" s="12">
        <v>88.534880405064527</v>
      </c>
      <c r="AP15" s="12">
        <v>82.81961653827176</v>
      </c>
      <c r="AQ15" s="12">
        <v>73.828508572591886</v>
      </c>
      <c r="AR15" s="12">
        <v>80.616064802963876</v>
      </c>
      <c r="AS15" s="12">
        <v>91.913236379657576</v>
      </c>
      <c r="AT15" s="12">
        <v>86.615277493614755</v>
      </c>
      <c r="AU15" s="12">
        <v>72.321674718188277</v>
      </c>
      <c r="AV15" s="12">
        <v>78.787180365590189</v>
      </c>
      <c r="AW15" s="12">
        <v>73.930113263557104</v>
      </c>
      <c r="AX15" s="12">
        <v>79.551029917310743</v>
      </c>
      <c r="AY15" s="12">
        <v>78.902392827666816</v>
      </c>
      <c r="AZ15" s="12">
        <v>62.32268450552322</v>
      </c>
      <c r="BA15" s="12">
        <v>66.909410554809611</v>
      </c>
      <c r="BB15" s="12">
        <v>39.31920103405271</v>
      </c>
      <c r="BC15" s="12">
        <v>44.243399806902104</v>
      </c>
      <c r="BD15" s="12">
        <v>47.13822631466968</v>
      </c>
      <c r="BE15" s="12">
        <v>45.325671202629685</v>
      </c>
      <c r="BF15" s="12">
        <v>39.871676541176015</v>
      </c>
      <c r="BG15" s="12">
        <v>43.850588814152694</v>
      </c>
      <c r="BH15" s="12">
        <v>50.571013373708382</v>
      </c>
      <c r="BI15" s="12">
        <v>50.687133020525756</v>
      </c>
      <c r="BJ15" s="12">
        <v>49.7</v>
      </c>
      <c r="BK15" s="12">
        <v>44.1</v>
      </c>
      <c r="BL15" s="12">
        <v>47.4</v>
      </c>
      <c r="BM15" s="12">
        <v>48.2</v>
      </c>
      <c r="BN15" s="12">
        <v>49.4</v>
      </c>
      <c r="BO15" s="12">
        <v>50.9</v>
      </c>
      <c r="BP15" s="12">
        <v>49.4</v>
      </c>
      <c r="BQ15" s="12">
        <v>49.6</v>
      </c>
      <c r="BR15" s="12">
        <v>48.2</v>
      </c>
      <c r="BS15" s="12">
        <v>46.3</v>
      </c>
      <c r="BT15" s="12">
        <v>47.9</v>
      </c>
      <c r="BU15" s="12">
        <v>42.1</v>
      </c>
      <c r="BV15" s="12">
        <v>40.200000000000003</v>
      </c>
      <c r="BW15" s="12">
        <v>40.6</v>
      </c>
      <c r="BX15" s="12">
        <v>42.3</v>
      </c>
      <c r="BY15" s="12">
        <v>37.200000000000003</v>
      </c>
      <c r="BZ15" s="12">
        <v>37.9</v>
      </c>
      <c r="CA15" s="12">
        <v>36.299999999999997</v>
      </c>
      <c r="CB15" s="12">
        <v>33.700000000000003</v>
      </c>
      <c r="CC15" s="12">
        <v>19</v>
      </c>
      <c r="CD15" s="12">
        <v>26.8</v>
      </c>
      <c r="CE15" s="12">
        <v>30.2</v>
      </c>
      <c r="CF15" s="12">
        <v>32.1</v>
      </c>
      <c r="CG15" s="12">
        <v>30.3</v>
      </c>
      <c r="CH15" s="12">
        <v>29.4</v>
      </c>
      <c r="CI15" s="12">
        <v>25.4</v>
      </c>
      <c r="CJ15" s="12">
        <v>22.3</v>
      </c>
      <c r="CK15" s="12">
        <v>22.4</v>
      </c>
      <c r="CL15" s="12">
        <v>24.1</v>
      </c>
      <c r="CM15" s="12">
        <v>22.3</v>
      </c>
      <c r="CN15" s="12">
        <v>18.2</v>
      </c>
    </row>
    <row r="16" spans="1:92" x14ac:dyDescent="0.7">
      <c r="A16" s="11" t="s">
        <v>5</v>
      </c>
      <c r="B16" s="12">
        <v>36.900957000000005</v>
      </c>
      <c r="C16" s="12">
        <v>27.125868000000004</v>
      </c>
      <c r="D16" s="12">
        <v>20.865037000000004</v>
      </c>
      <c r="E16" s="12">
        <v>23.997534000000002</v>
      </c>
      <c r="F16" s="12">
        <v>29.289895000000001</v>
      </c>
      <c r="G16" s="12">
        <v>32.849369000000003</v>
      </c>
      <c r="H16" s="12">
        <v>37.715160000000004</v>
      </c>
      <c r="I16" s="12">
        <v>42.429147999999998</v>
      </c>
      <c r="J16" s="12">
        <v>39.749931000000004</v>
      </c>
      <c r="K16" s="12">
        <v>46.004249000000002</v>
      </c>
      <c r="L16" s="12">
        <v>33.521214999999998</v>
      </c>
      <c r="M16" s="12">
        <v>31.920103000000001</v>
      </c>
      <c r="N16" s="12">
        <v>32.250160999999999</v>
      </c>
      <c r="O16" s="12">
        <v>33.977784999999997</v>
      </c>
      <c r="P16" s="12">
        <v>27.249731999999998</v>
      </c>
      <c r="Q16" s="12">
        <v>19.474357000000001</v>
      </c>
      <c r="R16" s="12">
        <v>20.010625000000001</v>
      </c>
      <c r="S16" s="12">
        <v>24.285</v>
      </c>
      <c r="T16" s="12">
        <v>33.432999999999993</v>
      </c>
      <c r="U16" s="12">
        <v>39.092999999999996</v>
      </c>
      <c r="V16" s="12">
        <v>41.163999999999994</v>
      </c>
      <c r="W16" s="12">
        <v>46.865493000000008</v>
      </c>
      <c r="X16" s="12">
        <v>50.057546810437785</v>
      </c>
      <c r="Y16" s="12">
        <v>48.646874538554812</v>
      </c>
      <c r="Z16" s="12">
        <v>51.575266881730528</v>
      </c>
      <c r="AA16" s="12">
        <v>61.130643756163579</v>
      </c>
      <c r="AB16" s="12">
        <v>65.097762627510377</v>
      </c>
      <c r="AC16" s="12">
        <v>71.593205371357385</v>
      </c>
      <c r="AD16" s="12">
        <v>69.293492053528865</v>
      </c>
      <c r="AE16" s="12">
        <v>73.45747001362075</v>
      </c>
      <c r="AF16" s="12">
        <v>85.660919146334436</v>
      </c>
      <c r="AG16" s="12">
        <v>86.15352046056752</v>
      </c>
      <c r="AH16" s="12">
        <v>85.227284840250803</v>
      </c>
      <c r="AI16" s="12">
        <v>85.830562692856716</v>
      </c>
      <c r="AJ16" s="12">
        <v>97.583141009412316</v>
      </c>
      <c r="AK16" s="12">
        <v>101.82241530298731</v>
      </c>
      <c r="AL16" s="12">
        <v>98.891301405589331</v>
      </c>
      <c r="AM16" s="12">
        <v>107.20564955466166</v>
      </c>
      <c r="AN16" s="12">
        <v>116.1786138255263</v>
      </c>
      <c r="AO16" s="12">
        <v>124.69344980230676</v>
      </c>
      <c r="AP16" s="12">
        <v>124.988284843054</v>
      </c>
      <c r="AQ16" s="12">
        <v>119.1886527953705</v>
      </c>
      <c r="AR16" s="12">
        <v>127.06664508413692</v>
      </c>
      <c r="AS16" s="12">
        <v>143.59736543027941</v>
      </c>
      <c r="AT16" s="12">
        <v>149.80341624182378</v>
      </c>
      <c r="AU16" s="12">
        <v>127.44856985999719</v>
      </c>
      <c r="AV16" s="12">
        <v>130.26356411057782</v>
      </c>
      <c r="AW16" s="12">
        <v>125.03727281905512</v>
      </c>
      <c r="AX16" s="12">
        <v>128.09267102593731</v>
      </c>
      <c r="AY16" s="12">
        <v>139.76813863952827</v>
      </c>
      <c r="AZ16" s="12">
        <v>132.27660705032594</v>
      </c>
      <c r="BA16" s="12">
        <v>127.02854332502494</v>
      </c>
      <c r="BB16" s="12">
        <v>112.82293746945226</v>
      </c>
      <c r="BC16" s="12">
        <v>111.52566329016437</v>
      </c>
      <c r="BD16" s="12">
        <v>120.3952085005823</v>
      </c>
      <c r="BE16" s="12">
        <v>125.09896138142682</v>
      </c>
      <c r="BF16" s="12">
        <v>118.63617728824721</v>
      </c>
      <c r="BG16" s="12">
        <v>120.91230380281594</v>
      </c>
      <c r="BH16" s="12">
        <v>126.43070858086361</v>
      </c>
      <c r="BI16" s="12">
        <v>128.54535621157692</v>
      </c>
      <c r="BJ16" s="12">
        <v>119.599</v>
      </c>
      <c r="BK16" s="12">
        <v>110.84400000000002</v>
      </c>
      <c r="BL16" s="12">
        <v>103.54899999999999</v>
      </c>
      <c r="BM16" s="12">
        <v>108.00599999999997</v>
      </c>
      <c r="BN16" s="12">
        <v>114.44500000000002</v>
      </c>
      <c r="BO16" s="12">
        <v>115.10400000000001</v>
      </c>
      <c r="BP16" s="12">
        <v>110.82</v>
      </c>
      <c r="BQ16" s="12">
        <v>114.90799999999999</v>
      </c>
      <c r="BR16" s="12">
        <v>112.41499999999999</v>
      </c>
      <c r="BS16" s="12">
        <v>107.62899999999998</v>
      </c>
      <c r="BT16" s="12">
        <v>110.12200000000001</v>
      </c>
      <c r="BU16" s="12">
        <v>104.062</v>
      </c>
      <c r="BV16" s="12">
        <v>104.46</v>
      </c>
      <c r="BW16" s="12">
        <v>108.32999999999997</v>
      </c>
      <c r="BX16" s="12">
        <v>110.99</v>
      </c>
      <c r="BY16" s="12">
        <v>107.58</v>
      </c>
      <c r="BZ16" s="12">
        <v>110.18000000000002</v>
      </c>
      <c r="CA16" s="12">
        <v>111.48999999999998</v>
      </c>
      <c r="CB16" s="12">
        <v>104.041</v>
      </c>
      <c r="CC16" s="12">
        <v>72.289999999999992</v>
      </c>
      <c r="CD16" s="12">
        <v>91.339999999999989</v>
      </c>
      <c r="CE16" s="12">
        <v>90.82</v>
      </c>
      <c r="CF16" s="12">
        <v>88.032356999999976</v>
      </c>
      <c r="CG16" s="12">
        <v>88.289000000000001</v>
      </c>
      <c r="CH16" s="12">
        <v>91.024000000000001</v>
      </c>
      <c r="CI16" s="12">
        <v>89.37</v>
      </c>
      <c r="CJ16" s="12">
        <v>87.152000000000001</v>
      </c>
      <c r="CK16" s="12">
        <v>89.596999999999994</v>
      </c>
      <c r="CL16" s="12">
        <v>87.763999999999996</v>
      </c>
      <c r="CM16" s="12">
        <v>81.867999999999995</v>
      </c>
      <c r="CN16" s="12">
        <v>70.543999999999997</v>
      </c>
    </row>
    <row r="17" spans="1:92" x14ac:dyDescent="0.7">
      <c r="A17" s="11" t="s">
        <v>6</v>
      </c>
      <c r="B17" s="12">
        <v>10.697759999999995</v>
      </c>
      <c r="C17" s="12">
        <v>9.5979159999999908</v>
      </c>
      <c r="D17" s="12">
        <v>9.5420849999999966</v>
      </c>
      <c r="E17" s="12">
        <v>11.302540000000008</v>
      </c>
      <c r="F17" s="12">
        <v>15.061028</v>
      </c>
      <c r="G17" s="12">
        <v>18.95214099999999</v>
      </c>
      <c r="H17" s="12">
        <v>21.686214</v>
      </c>
      <c r="I17" s="12">
        <v>23.371276999999992</v>
      </c>
      <c r="J17" s="12">
        <v>22.97039199999999</v>
      </c>
      <c r="K17" s="12">
        <v>22.974097999999998</v>
      </c>
      <c r="L17" s="12">
        <v>31.291883999999996</v>
      </c>
      <c r="M17" s="12">
        <v>24.962958999999994</v>
      </c>
      <c r="N17" s="12">
        <v>19.190513000000003</v>
      </c>
      <c r="O17" s="12">
        <v>18.185459999999999</v>
      </c>
      <c r="P17" s="12">
        <v>16.569237000000005</v>
      </c>
      <c r="Q17" s="12">
        <v>11.17650699999999</v>
      </c>
      <c r="R17" s="12">
        <v>17.964700000000004</v>
      </c>
      <c r="S17" s="12">
        <v>21.020000000000007</v>
      </c>
      <c r="T17" s="12">
        <v>23.206000000000003</v>
      </c>
      <c r="U17" s="12">
        <v>26.815000000000019</v>
      </c>
      <c r="V17" s="12">
        <v>31.604000000000006</v>
      </c>
      <c r="W17" s="12">
        <v>36.029506999999974</v>
      </c>
      <c r="X17" s="12">
        <v>43.118490728358751</v>
      </c>
      <c r="Y17" s="12">
        <v>47.33236384919249</v>
      </c>
      <c r="Z17" s="12">
        <v>49.945963087324202</v>
      </c>
      <c r="AA17" s="12">
        <v>55.78732563308273</v>
      </c>
      <c r="AB17" s="12">
        <v>61.01633847882772</v>
      </c>
      <c r="AC17" s="12">
        <v>61.146065896756511</v>
      </c>
      <c r="AD17" s="12">
        <v>64.437332136236563</v>
      </c>
      <c r="AE17" s="12">
        <v>73.837580419999497</v>
      </c>
      <c r="AF17" s="12">
        <v>83.148017414427159</v>
      </c>
      <c r="AG17" s="12">
        <v>93.771150728735662</v>
      </c>
      <c r="AH17" s="12">
        <v>104.25094885400384</v>
      </c>
      <c r="AI17" s="12">
        <v>112.34122237210826</v>
      </c>
      <c r="AJ17" s="12">
        <v>122.20776361262224</v>
      </c>
      <c r="AK17" s="12">
        <v>132.30745133151183</v>
      </c>
      <c r="AL17" s="12">
        <v>143.32702437753267</v>
      </c>
      <c r="AM17" s="12">
        <v>153.72699024561405</v>
      </c>
      <c r="AN17" s="12">
        <v>167.89358715733405</v>
      </c>
      <c r="AO17" s="12">
        <v>183.84370926938959</v>
      </c>
      <c r="AP17" s="12">
        <v>200.84888723495001</v>
      </c>
      <c r="AQ17" s="12">
        <v>209.69484564210813</v>
      </c>
      <c r="AR17" s="12">
        <v>216.9704672630094</v>
      </c>
      <c r="AS17" s="12">
        <v>237.49824357694382</v>
      </c>
      <c r="AT17" s="12">
        <v>245.75090316364432</v>
      </c>
      <c r="AU17" s="12">
        <v>247.74217366961426</v>
      </c>
      <c r="AV17" s="12">
        <v>268.98844029823118</v>
      </c>
      <c r="AW17" s="12">
        <v>268.30805174266061</v>
      </c>
      <c r="AX17" s="12">
        <v>264.09508580656768</v>
      </c>
      <c r="AY17" s="12">
        <v>275.87306529586454</v>
      </c>
      <c r="AZ17" s="12">
        <v>281.43682931095032</v>
      </c>
      <c r="BA17" s="12">
        <v>274.13852807153006</v>
      </c>
      <c r="BB17" s="12">
        <v>269.86296638832459</v>
      </c>
      <c r="BC17" s="12">
        <v>269.97455011143813</v>
      </c>
      <c r="BD17" s="12">
        <v>281.65546083347363</v>
      </c>
      <c r="BE17" s="12">
        <v>284.7480536147271</v>
      </c>
      <c r="BF17" s="12">
        <v>287.19745241478103</v>
      </c>
      <c r="BG17" s="12">
        <v>290.48962583900192</v>
      </c>
      <c r="BH17" s="12">
        <v>304.34142964567792</v>
      </c>
      <c r="BI17" s="12">
        <v>307.05481920529337</v>
      </c>
      <c r="BJ17" s="12">
        <v>299.30100000000004</v>
      </c>
      <c r="BK17" s="12">
        <v>305.35599999999999</v>
      </c>
      <c r="BL17" s="12">
        <v>297.15100000000007</v>
      </c>
      <c r="BM17" s="12">
        <v>286.39400000000006</v>
      </c>
      <c r="BN17" s="12">
        <v>279.755</v>
      </c>
      <c r="BO17" s="12">
        <v>233.99600000000001</v>
      </c>
      <c r="BP17" s="12">
        <v>253.78000000000003</v>
      </c>
      <c r="BQ17" s="12">
        <v>265.49199999999996</v>
      </c>
      <c r="BR17" s="12">
        <v>259.38499999999999</v>
      </c>
      <c r="BS17" s="12">
        <v>262.07100000000003</v>
      </c>
      <c r="BT17" s="12">
        <v>283.97800000000001</v>
      </c>
      <c r="BU17" s="12">
        <v>293.83799999999997</v>
      </c>
      <c r="BV17" s="12">
        <v>294.34000000000003</v>
      </c>
      <c r="BW17" s="12">
        <v>322.07</v>
      </c>
      <c r="BX17" s="12">
        <v>314.70999999999998</v>
      </c>
      <c r="BY17" s="12">
        <v>327.22000000000003</v>
      </c>
      <c r="BZ17" s="12">
        <v>330.92</v>
      </c>
      <c r="CA17" s="12">
        <v>330.21000000000004</v>
      </c>
      <c r="CB17" s="12">
        <v>322.25900000000001</v>
      </c>
      <c r="CC17" s="12">
        <v>283.71000000000004</v>
      </c>
      <c r="CD17" s="12">
        <v>321.86</v>
      </c>
      <c r="CE17" s="12">
        <v>348.98</v>
      </c>
      <c r="CF17" s="12">
        <v>331.86764299999999</v>
      </c>
      <c r="CG17" s="12">
        <v>342.411</v>
      </c>
      <c r="CH17" s="12">
        <v>357.57600000000002</v>
      </c>
      <c r="CI17" s="12">
        <v>354.23</v>
      </c>
      <c r="CJ17" s="12">
        <v>358.27800000000002</v>
      </c>
      <c r="CK17" s="12">
        <v>364.38300000000004</v>
      </c>
      <c r="CL17" s="12">
        <v>368.25599999999997</v>
      </c>
      <c r="CM17" s="12">
        <v>366.46699999999998</v>
      </c>
      <c r="CN17" s="12">
        <v>333.53699999999998</v>
      </c>
    </row>
    <row r="18" spans="1:92" x14ac:dyDescent="0.7">
      <c r="A18" s="11" t="s">
        <v>7</v>
      </c>
      <c r="B18" s="12">
        <v>80.177999999999997</v>
      </c>
      <c r="C18" s="12">
        <v>55.738999999999997</v>
      </c>
      <c r="D18" s="12">
        <v>39.628</v>
      </c>
      <c r="E18" s="12">
        <v>49.19100000000001</v>
      </c>
      <c r="F18" s="12">
        <v>61.048999999999999</v>
      </c>
      <c r="G18" s="12">
        <v>74.125</v>
      </c>
      <c r="H18" s="12">
        <v>91.62</v>
      </c>
      <c r="I18" s="12">
        <v>104.19999999999999</v>
      </c>
      <c r="J18" s="12">
        <v>82.894999999999996</v>
      </c>
      <c r="K18" s="12">
        <v>102</v>
      </c>
      <c r="L18" s="12">
        <v>109.49999999999999</v>
      </c>
      <c r="M18" s="12">
        <v>110.3</v>
      </c>
      <c r="N18" s="12">
        <v>111.5</v>
      </c>
      <c r="O18" s="12">
        <v>111</v>
      </c>
      <c r="P18" s="12">
        <v>103</v>
      </c>
      <c r="Q18" s="12">
        <v>80.999999999999986</v>
      </c>
      <c r="R18" s="12">
        <v>80.000000000000014</v>
      </c>
      <c r="S18" s="12">
        <v>100.00000000000001</v>
      </c>
      <c r="T18" s="12">
        <v>112.99999999999999</v>
      </c>
      <c r="U18" s="12">
        <v>116.00000000000003</v>
      </c>
      <c r="V18" s="12">
        <v>134</v>
      </c>
      <c r="W18" s="12">
        <v>149.99999999999997</v>
      </c>
      <c r="X18" s="12">
        <v>152.67919187003531</v>
      </c>
      <c r="Y18" s="12">
        <v>169.00851720372896</v>
      </c>
      <c r="Z18" s="12">
        <v>158.75732963313237</v>
      </c>
      <c r="AA18" s="12">
        <v>192.50460198943256</v>
      </c>
      <c r="AB18" s="12">
        <v>201.66716787111619</v>
      </c>
      <c r="AC18" s="12">
        <v>211.64620001948452</v>
      </c>
      <c r="AD18" s="12">
        <v>196.63229255989401</v>
      </c>
      <c r="AE18" s="12">
        <v>224.16534944198298</v>
      </c>
      <c r="AF18" s="12">
        <v>258.54765111681564</v>
      </c>
      <c r="AG18" s="12">
        <v>262.49390473912496</v>
      </c>
      <c r="AH18" s="12">
        <v>265.80512904290163</v>
      </c>
      <c r="AI18" s="12">
        <v>282.13445437659527</v>
      </c>
      <c r="AJ18" s="12">
        <v>317.5146592662648</v>
      </c>
      <c r="AK18" s="12">
        <v>335.65835408147996</v>
      </c>
      <c r="AL18" s="12">
        <v>347.4517557113698</v>
      </c>
      <c r="AM18" s="12">
        <v>356.17705854800681</v>
      </c>
      <c r="AN18" s="12">
        <v>385.93816115340417</v>
      </c>
      <c r="AO18" s="12">
        <v>417.03010377349756</v>
      </c>
      <c r="AP18" s="12">
        <v>430.70137781676215</v>
      </c>
      <c r="AQ18" s="12">
        <v>429.92754923289323</v>
      </c>
      <c r="AR18" s="12">
        <v>452.77590411369363</v>
      </c>
      <c r="AS18" s="12">
        <v>501.1315723504643</v>
      </c>
      <c r="AT18" s="12">
        <v>512.10669334418787</v>
      </c>
      <c r="AU18" s="12">
        <v>479.26388417442621</v>
      </c>
      <c r="AV18" s="12">
        <v>500.03841473784757</v>
      </c>
      <c r="AW18" s="12">
        <v>492.32553007189961</v>
      </c>
      <c r="AX18" s="12">
        <v>506.52841437324997</v>
      </c>
      <c r="AY18" s="12">
        <v>531.27369254698112</v>
      </c>
      <c r="AZ18" s="12">
        <v>514.05623335208281</v>
      </c>
      <c r="BA18" s="12">
        <v>502.24650239685928</v>
      </c>
      <c r="BB18" s="12">
        <v>457.54043837216915</v>
      </c>
      <c r="BC18" s="12">
        <v>463.12325326681082</v>
      </c>
      <c r="BD18" s="12">
        <v>489.16852717405214</v>
      </c>
      <c r="BE18" s="12">
        <v>498.80827222937603</v>
      </c>
      <c r="BF18" s="12">
        <v>495.87262240827408</v>
      </c>
      <c r="BG18" s="12">
        <v>509.13929205715948</v>
      </c>
      <c r="BH18" s="12">
        <v>537.77004247556897</v>
      </c>
      <c r="BI18" s="12">
        <v>544.07497642385624</v>
      </c>
      <c r="BJ18" s="12">
        <v>531</v>
      </c>
      <c r="BK18" s="12">
        <v>528</v>
      </c>
      <c r="BL18" s="12">
        <v>524</v>
      </c>
      <c r="BM18" s="12">
        <v>530</v>
      </c>
      <c r="BN18" s="12">
        <v>540</v>
      </c>
      <c r="BO18" s="12">
        <v>505</v>
      </c>
      <c r="BP18" s="12">
        <v>521</v>
      </c>
      <c r="BQ18" s="12">
        <v>545</v>
      </c>
      <c r="BR18" s="12">
        <v>539</v>
      </c>
      <c r="BS18" s="12">
        <v>541</v>
      </c>
      <c r="BT18" s="12">
        <v>573</v>
      </c>
      <c r="BU18" s="12">
        <v>585</v>
      </c>
      <c r="BV18" s="12">
        <v>610</v>
      </c>
      <c r="BW18" s="12">
        <v>673</v>
      </c>
      <c r="BX18" s="12">
        <v>720</v>
      </c>
      <c r="BY18" s="12">
        <v>802</v>
      </c>
      <c r="BZ18" s="12">
        <v>883</v>
      </c>
      <c r="CA18" s="12">
        <v>947</v>
      </c>
      <c r="CB18" s="12">
        <v>931</v>
      </c>
      <c r="CC18" s="12">
        <v>919</v>
      </c>
      <c r="CD18" s="12">
        <v>1030</v>
      </c>
      <c r="CE18" s="12">
        <v>1100</v>
      </c>
      <c r="CF18" s="12">
        <v>1110</v>
      </c>
      <c r="CG18" s="12">
        <v>1170</v>
      </c>
      <c r="CH18" s="12">
        <v>1190</v>
      </c>
      <c r="CI18" s="12">
        <v>1160</v>
      </c>
      <c r="CJ18" s="12">
        <v>1170</v>
      </c>
      <c r="CK18" s="12">
        <v>1190</v>
      </c>
      <c r="CL18" s="12">
        <v>1260</v>
      </c>
      <c r="CM18" s="12">
        <v>1280</v>
      </c>
      <c r="CN18" s="12">
        <v>1310</v>
      </c>
    </row>
    <row r="19" spans="1:92" x14ac:dyDescent="0.7">
      <c r="A19" s="16" t="s">
        <v>10</v>
      </c>
      <c r="B19" s="14"/>
      <c r="C19" s="14"/>
      <c r="D19" s="14"/>
      <c r="E19" s="14"/>
      <c r="F19" s="14"/>
      <c r="BT19" s="17"/>
      <c r="BU19" s="17"/>
      <c r="BV19" s="17"/>
      <c r="BW19" s="17"/>
      <c r="BX19" s="17"/>
      <c r="BY19" s="17"/>
      <c r="BZ19" s="17"/>
      <c r="CA19" s="17"/>
      <c r="CB19" s="17"/>
      <c r="CC19" s="17"/>
      <c r="CD19" s="17"/>
      <c r="CE19" s="17"/>
      <c r="CF19" s="17"/>
      <c r="CG19" s="17"/>
      <c r="CH19" s="17"/>
      <c r="CI19" s="17"/>
      <c r="CJ19" s="17"/>
      <c r="CK19" s="17"/>
      <c r="CL19" s="17"/>
      <c r="CM19" s="17"/>
      <c r="CN19" s="17"/>
    </row>
    <row r="20" spans="1:92" x14ac:dyDescent="0.7">
      <c r="A20" s="18"/>
      <c r="B20" s="14"/>
      <c r="C20" s="14"/>
      <c r="D20" s="14"/>
      <c r="E20" s="14"/>
      <c r="F20" s="14"/>
      <c r="G20" s="14"/>
      <c r="H20" s="14"/>
      <c r="I20" s="14"/>
      <c r="J20" s="14"/>
    </row>
    <row r="21" spans="1:92" x14ac:dyDescent="0.7">
      <c r="A21" s="15" t="s">
        <v>11</v>
      </c>
      <c r="B21" s="14"/>
      <c r="C21" s="14"/>
      <c r="D21" s="14"/>
      <c r="E21" s="14"/>
      <c r="F21" s="14"/>
    </row>
    <row r="22" spans="1:92" s="9" customFormat="1" ht="14.25" x14ac:dyDescent="0.65">
      <c r="A22" s="10" t="s">
        <v>2</v>
      </c>
      <c r="B22" s="11">
        <v>1930</v>
      </c>
      <c r="C22" s="11">
        <v>1931</v>
      </c>
      <c r="D22" s="11">
        <v>1932</v>
      </c>
      <c r="E22" s="11">
        <v>1933</v>
      </c>
      <c r="F22" s="11">
        <v>1934</v>
      </c>
      <c r="G22" s="11">
        <v>1935</v>
      </c>
      <c r="H22" s="11">
        <v>1936</v>
      </c>
      <c r="I22" s="11">
        <v>1937</v>
      </c>
      <c r="J22" s="11">
        <v>1938</v>
      </c>
      <c r="K22" s="11">
        <v>1939</v>
      </c>
      <c r="L22" s="11">
        <v>1940</v>
      </c>
      <c r="M22" s="11">
        <v>1941</v>
      </c>
      <c r="N22" s="11">
        <v>1942</v>
      </c>
      <c r="O22" s="11">
        <v>1943</v>
      </c>
      <c r="P22" s="11">
        <v>1944</v>
      </c>
      <c r="Q22" s="11">
        <v>1945</v>
      </c>
      <c r="R22" s="11">
        <v>1946</v>
      </c>
      <c r="S22" s="11">
        <v>1947</v>
      </c>
      <c r="T22" s="11">
        <v>1948</v>
      </c>
      <c r="U22" s="11">
        <v>1949</v>
      </c>
      <c r="V22" s="11">
        <v>1950</v>
      </c>
      <c r="W22" s="11">
        <v>1951</v>
      </c>
      <c r="X22" s="11">
        <v>1952</v>
      </c>
      <c r="Y22" s="11">
        <v>1953</v>
      </c>
      <c r="Z22" s="11">
        <v>1954</v>
      </c>
      <c r="AA22" s="11">
        <v>1955</v>
      </c>
      <c r="AB22" s="11">
        <v>1956</v>
      </c>
      <c r="AC22" s="11">
        <v>1957</v>
      </c>
      <c r="AD22" s="11">
        <v>1958</v>
      </c>
      <c r="AE22" s="11">
        <v>1959</v>
      </c>
      <c r="AF22" s="11">
        <v>1960</v>
      </c>
      <c r="AG22" s="11">
        <v>1961</v>
      </c>
      <c r="AH22" s="11">
        <v>1962</v>
      </c>
      <c r="AI22" s="11">
        <v>1963</v>
      </c>
      <c r="AJ22" s="11">
        <v>1964</v>
      </c>
      <c r="AK22" s="11">
        <v>1965</v>
      </c>
      <c r="AL22" s="11">
        <v>1966</v>
      </c>
      <c r="AM22" s="11">
        <v>1967</v>
      </c>
      <c r="AN22" s="11">
        <v>1968</v>
      </c>
      <c r="AO22" s="11">
        <v>1969</v>
      </c>
      <c r="AP22" s="11">
        <v>1970</v>
      </c>
      <c r="AQ22" s="11">
        <v>1971</v>
      </c>
      <c r="AR22" s="11">
        <v>1972</v>
      </c>
      <c r="AS22" s="11">
        <v>1973</v>
      </c>
      <c r="AT22" s="11">
        <v>1974</v>
      </c>
      <c r="AU22" s="11">
        <v>1975</v>
      </c>
      <c r="AV22" s="11">
        <v>1976</v>
      </c>
      <c r="AW22" s="11">
        <v>1977</v>
      </c>
      <c r="AX22" s="11">
        <v>1978</v>
      </c>
      <c r="AY22" s="11">
        <v>1979</v>
      </c>
      <c r="AZ22" s="11">
        <v>1980</v>
      </c>
      <c r="BA22" s="11">
        <v>1981</v>
      </c>
      <c r="BB22" s="11">
        <v>1982</v>
      </c>
      <c r="BC22" s="11">
        <v>1983</v>
      </c>
      <c r="BD22" s="11">
        <v>1984</v>
      </c>
      <c r="BE22" s="11">
        <v>1985</v>
      </c>
      <c r="BF22" s="11">
        <v>1986</v>
      </c>
      <c r="BG22" s="11">
        <v>1987</v>
      </c>
      <c r="BH22" s="11">
        <v>1988</v>
      </c>
      <c r="BI22" s="11">
        <v>1989</v>
      </c>
      <c r="BJ22" s="11">
        <v>1990</v>
      </c>
      <c r="BK22" s="11">
        <v>1991</v>
      </c>
      <c r="BL22" s="11">
        <v>1992</v>
      </c>
      <c r="BM22" s="11">
        <v>1993</v>
      </c>
      <c r="BN22" s="11">
        <v>1994</v>
      </c>
      <c r="BO22" s="11">
        <v>1995</v>
      </c>
      <c r="BP22" s="11">
        <v>1996</v>
      </c>
      <c r="BQ22" s="11">
        <v>1997</v>
      </c>
      <c r="BR22" s="11">
        <v>1998</v>
      </c>
      <c r="BS22" s="11">
        <v>1999</v>
      </c>
      <c r="BT22" s="11">
        <v>2000</v>
      </c>
      <c r="BU22" s="11">
        <v>2001</v>
      </c>
      <c r="BV22" s="11">
        <v>2002</v>
      </c>
      <c r="BW22" s="11">
        <v>2003</v>
      </c>
      <c r="BX22" s="11">
        <v>2004</v>
      </c>
      <c r="BY22" s="11">
        <v>2005</v>
      </c>
      <c r="BZ22" s="11">
        <v>2006</v>
      </c>
      <c r="CA22" s="11">
        <v>2007</v>
      </c>
      <c r="CB22" s="11">
        <v>2008</v>
      </c>
      <c r="CC22" s="11">
        <v>2009</v>
      </c>
      <c r="CD22" s="11">
        <v>2010</v>
      </c>
      <c r="CE22" s="11">
        <v>2011</v>
      </c>
      <c r="CF22" s="11">
        <v>2012</v>
      </c>
      <c r="CG22" s="11">
        <v>2013</v>
      </c>
      <c r="CH22" s="11">
        <v>2014</v>
      </c>
      <c r="CI22" s="11">
        <v>2015</v>
      </c>
      <c r="CJ22" s="11">
        <v>2016</v>
      </c>
      <c r="CK22" s="11">
        <v>2017</v>
      </c>
      <c r="CL22" s="11">
        <v>2018</v>
      </c>
      <c r="CM22" s="11">
        <v>2019</v>
      </c>
      <c r="CN22" s="11">
        <v>2020</v>
      </c>
    </row>
    <row r="23" spans="1:92" ht="16.25" x14ac:dyDescent="0.7">
      <c r="A23" s="11" t="s">
        <v>12</v>
      </c>
      <c r="B23" s="19">
        <v>1</v>
      </c>
      <c r="C23" s="19">
        <f t="shared" ref="C23:AY23" si="6">B23*POWER($AZ23/$B23,1/(1980-1930))</f>
        <v>0.9870066229901362</v>
      </c>
      <c r="D23" s="19">
        <f t="shared" si="6"/>
        <v>0.97418207382639288</v>
      </c>
      <c r="E23" s="19">
        <f t="shared" si="6"/>
        <v>0.9615241588649156</v>
      </c>
      <c r="F23" s="19">
        <f t="shared" si="6"/>
        <v>0.94903071296469155</v>
      </c>
      <c r="G23" s="19">
        <f t="shared" si="6"/>
        <v>0.93669959911720146</v>
      </c>
      <c r="H23" s="19">
        <f t="shared" si="6"/>
        <v>0.92452870808088339</v>
      </c>
      <c r="I23" s="19">
        <f t="shared" si="6"/>
        <v>0.91251595802034613</v>
      </c>
      <c r="J23" s="19">
        <f t="shared" si="6"/>
        <v>0.90065929415027068</v>
      </c>
      <c r="K23" s="19">
        <f t="shared" si="6"/>
        <v>0.88895668838393838</v>
      </c>
      <c r="L23" s="19">
        <f t="shared" si="6"/>
        <v>0.8774061389863258</v>
      </c>
      <c r="M23" s="19">
        <f t="shared" si="6"/>
        <v>0.86600567023170749</v>
      </c>
      <c r="N23" s="19">
        <f t="shared" si="6"/>
        <v>0.85475333206570714</v>
      </c>
      <c r="O23" s="19">
        <f t="shared" si="6"/>
        <v>0.84364719977174008</v>
      </c>
      <c r="P23" s="19">
        <f t="shared" si="6"/>
        <v>0.83268537364178996</v>
      </c>
      <c r="Q23" s="19">
        <f t="shared" si="6"/>
        <v>0.82186597865146283</v>
      </c>
      <c r="R23" s="19">
        <f t="shared" si="6"/>
        <v>0.81118716413926373</v>
      </c>
      <c r="S23" s="19">
        <f t="shared" si="6"/>
        <v>0.80064710349003998</v>
      </c>
      <c r="T23" s="19">
        <f t="shared" si="6"/>
        <v>0.7902439938225384</v>
      </c>
      <c r="U23" s="19">
        <f t="shared" si="6"/>
        <v>0.77997605568102168</v>
      </c>
      <c r="V23" s="19">
        <f t="shared" si="6"/>
        <v>0.76984153273089162</v>
      </c>
      <c r="W23" s="19">
        <f t="shared" si="6"/>
        <v>0.75983869145826777</v>
      </c>
      <c r="X23" s="19">
        <f t="shared" si="6"/>
        <v>0.74996582087346897</v>
      </c>
      <c r="Y23" s="19">
        <f t="shared" si="6"/>
        <v>0.74022123221834801</v>
      </c>
      <c r="Z23" s="19">
        <f t="shared" si="6"/>
        <v>0.73060325867742903</v>
      </c>
      <c r="AA23" s="19">
        <f t="shared" si="6"/>
        <v>0.72111025509279814</v>
      </c>
      <c r="AB23" s="19">
        <f t="shared" si="6"/>
        <v>0.71174059768269837</v>
      </c>
      <c r="AC23" s="19">
        <f t="shared" si="6"/>
        <v>0.70249268376378127</v>
      </c>
      <c r="AD23" s="19">
        <f t="shared" si="6"/>
        <v>0.69336493147696743</v>
      </c>
      <c r="AE23" s="19">
        <f t="shared" si="6"/>
        <v>0.68435577951686877</v>
      </c>
      <c r="AF23" s="19">
        <f t="shared" si="6"/>
        <v>0.67546368686472691</v>
      </c>
      <c r="AG23" s="19">
        <f t="shared" si="6"/>
        <v>0.66668713252482092</v>
      </c>
      <c r="AH23" s="19">
        <f t="shared" si="6"/>
        <v>0.65802461526430089</v>
      </c>
      <c r="AI23" s="19">
        <f t="shared" si="6"/>
        <v>0.6494746533564012</v>
      </c>
      <c r="AJ23" s="19">
        <f t="shared" si="6"/>
        <v>0.64103578432699082</v>
      </c>
      <c r="AK23" s="19">
        <f t="shared" si="6"/>
        <v>0.63270656470441644</v>
      </c>
      <c r="AL23" s="19">
        <f t="shared" si="6"/>
        <v>0.62448556977259617</v>
      </c>
      <c r="AM23" s="19">
        <f t="shared" si="6"/>
        <v>0.61637139332732127</v>
      </c>
      <c r="AN23" s="19">
        <f t="shared" si="6"/>
        <v>0.60836264743572432</v>
      </c>
      <c r="AO23" s="19">
        <f t="shared" si="6"/>
        <v>0.60045796219887315</v>
      </c>
      <c r="AP23" s="19">
        <f t="shared" si="6"/>
        <v>0.59265598551744869</v>
      </c>
      <c r="AQ23" s="19">
        <f t="shared" si="6"/>
        <v>0.58495538286046811</v>
      </c>
      <c r="AR23" s="19">
        <f t="shared" si="6"/>
        <v>0.57735483703701285</v>
      </c>
      <c r="AS23" s="19">
        <f t="shared" si="6"/>
        <v>0.56985304797092251</v>
      </c>
      <c r="AT23" s="19">
        <f t="shared" si="6"/>
        <v>0.56244873247841631</v>
      </c>
      <c r="AU23" s="19">
        <f t="shared" si="6"/>
        <v>0.5551406240486042</v>
      </c>
      <c r="AV23" s="19">
        <f t="shared" si="6"/>
        <v>0.5479274726268496</v>
      </c>
      <c r="AW23" s="19">
        <f t="shared" si="6"/>
        <v>0.5408080444009471</v>
      </c>
      <c r="AX23" s="19">
        <f t="shared" si="6"/>
        <v>0.5337811215900784</v>
      </c>
      <c r="AY23" s="19">
        <f t="shared" si="6"/>
        <v>0.52684550223651061</v>
      </c>
      <c r="AZ23" s="19">
        <v>0.52</v>
      </c>
      <c r="BA23" s="19">
        <v>0.52</v>
      </c>
      <c r="BB23" s="19">
        <v>0.52</v>
      </c>
      <c r="BC23" s="19">
        <v>0.52</v>
      </c>
      <c r="BD23" s="19">
        <v>0.52</v>
      </c>
      <c r="BE23" s="20">
        <v>0.52</v>
      </c>
      <c r="BF23" s="20">
        <v>0.5</v>
      </c>
      <c r="BG23" s="20">
        <v>0.47</v>
      </c>
      <c r="BH23" s="20">
        <v>0.47</v>
      </c>
      <c r="BI23" s="20">
        <v>0.47</v>
      </c>
      <c r="BJ23" s="20">
        <v>0.42</v>
      </c>
      <c r="BK23" s="20">
        <v>0.42</v>
      </c>
      <c r="BL23" s="20">
        <v>0.42</v>
      </c>
      <c r="BM23" s="20">
        <v>0.42</v>
      </c>
      <c r="BN23" s="20">
        <v>0.42</v>
      </c>
      <c r="BO23" s="20">
        <v>0.42</v>
      </c>
      <c r="BP23" s="20">
        <v>0.42</v>
      </c>
      <c r="BQ23" s="20">
        <v>0.42</v>
      </c>
      <c r="BR23" s="20">
        <v>0.42</v>
      </c>
      <c r="BS23" s="20">
        <v>0.42</v>
      </c>
      <c r="BT23" s="20">
        <v>0.33</v>
      </c>
      <c r="BU23" s="20">
        <v>0.33</v>
      </c>
      <c r="BV23" s="20">
        <v>0.33</v>
      </c>
      <c r="BW23" s="20">
        <v>0.33</v>
      </c>
      <c r="BX23" s="20">
        <v>0.33</v>
      </c>
      <c r="BY23" s="20">
        <v>0.33</v>
      </c>
      <c r="BZ23" s="20">
        <v>0.33</v>
      </c>
      <c r="CA23" s="20">
        <v>0.33</v>
      </c>
      <c r="CB23" s="20">
        <v>0.33</v>
      </c>
      <c r="CC23" s="20">
        <v>0.33</v>
      </c>
      <c r="CD23" s="20">
        <v>0.33</v>
      </c>
      <c r="CE23" s="20">
        <v>0.33</v>
      </c>
      <c r="CF23" s="20">
        <v>0.33</v>
      </c>
      <c r="CG23" s="21">
        <v>0.29599999999999999</v>
      </c>
      <c r="CH23" s="21">
        <v>0.29599999999999999</v>
      </c>
      <c r="CI23" s="21">
        <v>0.29599999999999999</v>
      </c>
      <c r="CJ23" s="21">
        <v>0.29599999999999999</v>
      </c>
      <c r="CK23" s="21">
        <v>0.29599999999999999</v>
      </c>
      <c r="CL23" s="21">
        <v>0.29599999999999999</v>
      </c>
      <c r="CM23" s="21">
        <v>0.29599999999999999</v>
      </c>
      <c r="CN23" s="21">
        <v>0.29599999999999999</v>
      </c>
    </row>
    <row r="24" spans="1:92" ht="16.25" x14ac:dyDescent="0.7">
      <c r="A24" s="11" t="s">
        <v>13</v>
      </c>
      <c r="B24" s="22">
        <v>0.31</v>
      </c>
      <c r="C24" s="22">
        <v>0.31</v>
      </c>
      <c r="D24" s="22">
        <v>0.31</v>
      </c>
      <c r="E24" s="22">
        <v>0.31</v>
      </c>
      <c r="F24" s="22">
        <v>0.31</v>
      </c>
      <c r="G24" s="22">
        <v>0.31</v>
      </c>
      <c r="H24" s="22">
        <v>0.31</v>
      </c>
      <c r="I24" s="22">
        <v>0.31</v>
      </c>
      <c r="J24" s="22">
        <v>0.31</v>
      </c>
      <c r="K24" s="22">
        <v>0.31</v>
      </c>
      <c r="L24" s="22">
        <v>0.31</v>
      </c>
      <c r="M24" s="22">
        <v>0.31</v>
      </c>
      <c r="N24" s="22">
        <v>0.31</v>
      </c>
      <c r="O24" s="22">
        <v>0.31</v>
      </c>
      <c r="P24" s="22">
        <v>0.31</v>
      </c>
      <c r="Q24" s="22">
        <v>0.31</v>
      </c>
      <c r="R24" s="22">
        <v>0.31</v>
      </c>
      <c r="S24" s="22">
        <v>0.31</v>
      </c>
      <c r="T24" s="22">
        <v>0.31</v>
      </c>
      <c r="U24" s="22">
        <v>0.31</v>
      </c>
      <c r="V24" s="22">
        <v>0.31</v>
      </c>
      <c r="W24" s="22">
        <v>0.31</v>
      </c>
      <c r="X24" s="22">
        <v>0.31</v>
      </c>
      <c r="Y24" s="22">
        <v>0.31</v>
      </c>
      <c r="Z24" s="22">
        <v>0.31</v>
      </c>
      <c r="AA24" s="22">
        <v>0.31</v>
      </c>
      <c r="AB24" s="22">
        <v>0.31</v>
      </c>
      <c r="AC24" s="22">
        <v>0.31</v>
      </c>
      <c r="AD24" s="22">
        <v>0.31</v>
      </c>
      <c r="AE24" s="22">
        <v>0.31</v>
      </c>
      <c r="AF24" s="22">
        <v>0.31</v>
      </c>
      <c r="AG24" s="22">
        <v>0.31</v>
      </c>
      <c r="AH24" s="22">
        <v>0.31</v>
      </c>
      <c r="AI24" s="22">
        <v>0.31</v>
      </c>
      <c r="AJ24" s="22">
        <v>0.31</v>
      </c>
      <c r="AK24" s="22">
        <v>0.31</v>
      </c>
      <c r="AL24" s="22">
        <v>0.31</v>
      </c>
      <c r="AM24" s="22">
        <v>0.31</v>
      </c>
      <c r="AN24" s="22">
        <v>0.31</v>
      </c>
      <c r="AO24" s="22">
        <v>0.31</v>
      </c>
      <c r="AP24" s="22">
        <v>0.31</v>
      </c>
      <c r="AQ24" s="22">
        <v>0.31</v>
      </c>
      <c r="AR24" s="22">
        <v>0.31</v>
      </c>
      <c r="AS24" s="22">
        <v>0.31</v>
      </c>
      <c r="AT24" s="22">
        <v>0.31</v>
      </c>
      <c r="AU24" s="22">
        <v>0.31</v>
      </c>
      <c r="AV24" s="22">
        <v>0.31</v>
      </c>
      <c r="AW24" s="22">
        <v>0.31</v>
      </c>
      <c r="AX24" s="22">
        <v>0.31</v>
      </c>
      <c r="AY24" s="22">
        <v>0.31</v>
      </c>
      <c r="AZ24" s="22">
        <v>0.31</v>
      </c>
      <c r="BA24" s="22">
        <v>0.31</v>
      </c>
      <c r="BB24" s="22">
        <v>0.31</v>
      </c>
      <c r="BC24" s="22">
        <v>0.31</v>
      </c>
      <c r="BD24" s="22">
        <v>0.31</v>
      </c>
      <c r="BE24" s="22">
        <v>0.31</v>
      </c>
      <c r="BF24" s="22">
        <v>0.31</v>
      </c>
      <c r="BG24" s="22">
        <v>0.31</v>
      </c>
      <c r="BH24" s="22">
        <v>0.31</v>
      </c>
      <c r="BI24" s="22">
        <v>0.31</v>
      </c>
      <c r="BJ24" s="22">
        <v>0.31</v>
      </c>
      <c r="BK24" s="22">
        <v>0.31</v>
      </c>
      <c r="BL24" s="22">
        <v>0.31</v>
      </c>
      <c r="BM24" s="22">
        <v>0.31</v>
      </c>
      <c r="BN24" s="22">
        <v>0.31</v>
      </c>
      <c r="BO24" s="22">
        <v>0.31</v>
      </c>
      <c r="BP24" s="19">
        <f t="shared" ref="BP24:BU24" si="7">(0.22+0.37)/2</f>
        <v>0.29499999999999998</v>
      </c>
      <c r="BQ24" s="19">
        <f t="shared" si="7"/>
        <v>0.29499999999999998</v>
      </c>
      <c r="BR24" s="19">
        <f t="shared" si="7"/>
        <v>0.29499999999999998</v>
      </c>
      <c r="BS24" s="19">
        <f t="shared" si="7"/>
        <v>0.29499999999999998</v>
      </c>
      <c r="BT24" s="19">
        <f t="shared" si="7"/>
        <v>0.29499999999999998</v>
      </c>
      <c r="BU24" s="19">
        <f t="shared" si="7"/>
        <v>0.29499999999999998</v>
      </c>
      <c r="BV24" s="23">
        <f>(0.25+0.3)/2</f>
        <v>0.27500000000000002</v>
      </c>
      <c r="BW24" s="23">
        <f t="shared" ref="BW24:CN24" si="8">(0.25+0.3)/2</f>
        <v>0.27500000000000002</v>
      </c>
      <c r="BX24" s="23">
        <f t="shared" si="8"/>
        <v>0.27500000000000002</v>
      </c>
      <c r="BY24" s="23">
        <f t="shared" si="8"/>
        <v>0.27500000000000002</v>
      </c>
      <c r="BZ24" s="23">
        <f t="shared" si="8"/>
        <v>0.27500000000000002</v>
      </c>
      <c r="CA24" s="23">
        <f t="shared" si="8"/>
        <v>0.27500000000000002</v>
      </c>
      <c r="CB24" s="23">
        <f t="shared" si="8"/>
        <v>0.27500000000000002</v>
      </c>
      <c r="CC24" s="23">
        <f t="shared" si="8"/>
        <v>0.27500000000000002</v>
      </c>
      <c r="CD24" s="23">
        <f t="shared" si="8"/>
        <v>0.27500000000000002</v>
      </c>
      <c r="CE24" s="23">
        <f t="shared" si="8"/>
        <v>0.27500000000000002</v>
      </c>
      <c r="CF24" s="23">
        <f t="shared" si="8"/>
        <v>0.27500000000000002</v>
      </c>
      <c r="CG24" s="23">
        <f t="shared" si="8"/>
        <v>0.27500000000000002</v>
      </c>
      <c r="CH24" s="23">
        <f t="shared" si="8"/>
        <v>0.27500000000000002</v>
      </c>
      <c r="CI24" s="23">
        <f t="shared" si="8"/>
        <v>0.27500000000000002</v>
      </c>
      <c r="CJ24" s="23">
        <f t="shared" si="8"/>
        <v>0.27500000000000002</v>
      </c>
      <c r="CK24" s="23">
        <f t="shared" si="8"/>
        <v>0.27500000000000002</v>
      </c>
      <c r="CL24" s="23">
        <f t="shared" si="8"/>
        <v>0.27500000000000002</v>
      </c>
      <c r="CM24" s="23">
        <f t="shared" si="8"/>
        <v>0.27500000000000002</v>
      </c>
      <c r="CN24" s="23">
        <f t="shared" si="8"/>
        <v>0.27500000000000002</v>
      </c>
    </row>
    <row r="25" spans="1:92" ht="16.25" x14ac:dyDescent="0.7">
      <c r="A25" s="11" t="s">
        <v>14</v>
      </c>
      <c r="B25" s="22">
        <v>0.31</v>
      </c>
      <c r="C25" s="22">
        <v>0.31</v>
      </c>
      <c r="D25" s="22">
        <v>0.31</v>
      </c>
      <c r="E25" s="22">
        <v>0.31</v>
      </c>
      <c r="F25" s="22">
        <v>0.31</v>
      </c>
      <c r="G25" s="22">
        <v>0.31</v>
      </c>
      <c r="H25" s="22">
        <v>0.31</v>
      </c>
      <c r="I25" s="22">
        <v>0.31</v>
      </c>
      <c r="J25" s="22">
        <v>0.31</v>
      </c>
      <c r="K25" s="22">
        <v>0.31</v>
      </c>
      <c r="L25" s="22">
        <v>0.31</v>
      </c>
      <c r="M25" s="22">
        <v>0.31</v>
      </c>
      <c r="N25" s="22">
        <v>0.31</v>
      </c>
      <c r="O25" s="22">
        <v>0.31</v>
      </c>
      <c r="P25" s="22">
        <v>0.31</v>
      </c>
      <c r="Q25" s="22">
        <v>0.31</v>
      </c>
      <c r="R25" s="22">
        <v>0.31</v>
      </c>
      <c r="S25" s="22">
        <v>0.31</v>
      </c>
      <c r="T25" s="22">
        <v>0.31</v>
      </c>
      <c r="U25" s="22">
        <v>0.31</v>
      </c>
      <c r="V25" s="22">
        <v>0.31</v>
      </c>
      <c r="W25" s="22">
        <v>0.31</v>
      </c>
      <c r="X25" s="22">
        <v>0.31</v>
      </c>
      <c r="Y25" s="22">
        <v>0.31</v>
      </c>
      <c r="Z25" s="22">
        <v>0.31</v>
      </c>
      <c r="AA25" s="22">
        <v>0.31</v>
      </c>
      <c r="AB25" s="22">
        <v>0.31</v>
      </c>
      <c r="AC25" s="22">
        <v>0.31</v>
      </c>
      <c r="AD25" s="22">
        <v>0.31</v>
      </c>
      <c r="AE25" s="22">
        <v>0.31</v>
      </c>
      <c r="AF25" s="22">
        <v>0.31</v>
      </c>
      <c r="AG25" s="22">
        <v>0.31</v>
      </c>
      <c r="AH25" s="22">
        <v>0.31</v>
      </c>
      <c r="AI25" s="22">
        <v>0.31</v>
      </c>
      <c r="AJ25" s="22">
        <v>0.31</v>
      </c>
      <c r="AK25" s="22">
        <v>0.31</v>
      </c>
      <c r="AL25" s="22">
        <v>0.31</v>
      </c>
      <c r="AM25" s="22">
        <v>0.31</v>
      </c>
      <c r="AN25" s="22">
        <v>0.31</v>
      </c>
      <c r="AO25" s="22">
        <v>0.31</v>
      </c>
      <c r="AP25" s="22">
        <v>0.31</v>
      </c>
      <c r="AQ25" s="22">
        <v>0.31</v>
      </c>
      <c r="AR25" s="22">
        <v>0.31</v>
      </c>
      <c r="AS25" s="22">
        <v>0.31</v>
      </c>
      <c r="AT25" s="22">
        <v>0.31</v>
      </c>
      <c r="AU25" s="22">
        <v>0.31</v>
      </c>
      <c r="AV25" s="22">
        <v>0.31</v>
      </c>
      <c r="AW25" s="22">
        <v>0.31</v>
      </c>
      <c r="AX25" s="22">
        <v>0.31</v>
      </c>
      <c r="AY25" s="22">
        <v>0.31</v>
      </c>
      <c r="AZ25" s="22">
        <v>0.31</v>
      </c>
      <c r="BA25" s="22">
        <v>0.31</v>
      </c>
      <c r="BB25" s="22">
        <v>0.31</v>
      </c>
      <c r="BC25" s="22">
        <v>0.31</v>
      </c>
      <c r="BD25" s="22">
        <v>0.31</v>
      </c>
      <c r="BE25" s="22">
        <v>0.31</v>
      </c>
      <c r="BF25" s="22">
        <v>0.31</v>
      </c>
      <c r="BG25" s="22">
        <v>0.31</v>
      </c>
      <c r="BH25" s="22">
        <v>0.31</v>
      </c>
      <c r="BI25" s="22">
        <v>0.31</v>
      </c>
      <c r="BJ25" s="22">
        <v>0.31</v>
      </c>
      <c r="BK25" s="22">
        <v>0.31</v>
      </c>
      <c r="BL25" s="22">
        <v>0.31</v>
      </c>
      <c r="BM25" s="22">
        <v>0.31</v>
      </c>
      <c r="BN25" s="22">
        <v>0.31</v>
      </c>
      <c r="BO25" s="22">
        <v>0.31</v>
      </c>
      <c r="BP25" s="19">
        <v>0.29499999999999998</v>
      </c>
      <c r="BQ25" s="19">
        <v>0.29499999999999998</v>
      </c>
      <c r="BR25" s="19">
        <v>0.29499999999999998</v>
      </c>
      <c r="BS25" s="19">
        <v>0.29499999999999998</v>
      </c>
      <c r="BT25" s="19">
        <v>0.29499999999999998</v>
      </c>
      <c r="BU25" s="19">
        <v>0.29499999999999998</v>
      </c>
      <c r="BV25" s="24">
        <v>0.24818000000000001</v>
      </c>
      <c r="BW25" s="24">
        <v>0.24818000000000001</v>
      </c>
      <c r="BX25" s="24">
        <v>0.24818000000000001</v>
      </c>
      <c r="BY25" s="24">
        <v>0.24818000000000001</v>
      </c>
      <c r="BZ25" s="24">
        <v>0.24818000000000001</v>
      </c>
      <c r="CA25" s="24">
        <v>0.24818000000000001</v>
      </c>
      <c r="CB25" s="24">
        <v>0.24818000000000001</v>
      </c>
      <c r="CC25" s="24">
        <v>0.24818000000000001</v>
      </c>
      <c r="CD25" s="24">
        <v>0.24818000000000001</v>
      </c>
      <c r="CE25" s="24">
        <v>0.24818000000000001</v>
      </c>
      <c r="CF25" s="24">
        <v>0.24818000000000001</v>
      </c>
      <c r="CG25" s="24">
        <v>0.24818000000000001</v>
      </c>
      <c r="CH25" s="24">
        <v>0.24818000000000001</v>
      </c>
      <c r="CI25" s="24">
        <v>0.24818000000000001</v>
      </c>
      <c r="CJ25" s="24">
        <v>0.24818000000000001</v>
      </c>
      <c r="CK25" s="24">
        <v>0.24818000000000001</v>
      </c>
      <c r="CL25" s="24">
        <v>0.24818000000000001</v>
      </c>
      <c r="CM25" s="24">
        <v>0.24818000000000001</v>
      </c>
      <c r="CN25" s="24">
        <v>0.24818000000000001</v>
      </c>
    </row>
    <row r="26" spans="1:92" ht="16.25" x14ac:dyDescent="0.7">
      <c r="A26" s="11" t="s">
        <v>15</v>
      </c>
      <c r="B26" s="25">
        <v>1</v>
      </c>
      <c r="C26" s="25">
        <v>0.9870066229901362</v>
      </c>
      <c r="D26" s="25">
        <v>0.97418207382639288</v>
      </c>
      <c r="E26" s="25">
        <v>0.9615241588649156</v>
      </c>
      <c r="F26" s="25">
        <v>0.94903071296469155</v>
      </c>
      <c r="G26" s="25">
        <v>0.93669959911720146</v>
      </c>
      <c r="H26" s="25">
        <v>0.92452870808088339</v>
      </c>
      <c r="I26" s="25">
        <v>0.91251595802034613</v>
      </c>
      <c r="J26" s="25">
        <v>0.90065929415027068</v>
      </c>
      <c r="K26" s="25">
        <v>0.88895668838393838</v>
      </c>
      <c r="L26" s="25">
        <v>0.8774061389863258</v>
      </c>
      <c r="M26" s="25">
        <v>0.86600567023170749</v>
      </c>
      <c r="N26" s="25">
        <v>0.85475333206570714</v>
      </c>
      <c r="O26" s="25">
        <v>0.84364719977174008</v>
      </c>
      <c r="P26" s="25">
        <v>0.83268537364178996</v>
      </c>
      <c r="Q26" s="25">
        <v>0.82186597865146283</v>
      </c>
      <c r="R26" s="25">
        <v>0.81118716413926373</v>
      </c>
      <c r="S26" s="25">
        <v>0.80064710349003998</v>
      </c>
      <c r="T26" s="25">
        <v>0.7902439938225384</v>
      </c>
      <c r="U26" s="25">
        <v>0.77997605568102168</v>
      </c>
      <c r="V26" s="25">
        <v>0.76984153273089162</v>
      </c>
      <c r="W26" s="25">
        <v>0.75983869145826777</v>
      </c>
      <c r="X26" s="25">
        <v>0.74996582087346897</v>
      </c>
      <c r="Y26" s="25">
        <v>0.74022123221834801</v>
      </c>
      <c r="Z26" s="25">
        <v>0.73060325867742903</v>
      </c>
      <c r="AA26" s="25">
        <v>0.72111025509279814</v>
      </c>
      <c r="AB26" s="25">
        <v>0.71174059768269837</v>
      </c>
      <c r="AC26" s="25">
        <v>0.70249268376378127</v>
      </c>
      <c r="AD26" s="25">
        <v>0.69336493147696743</v>
      </c>
      <c r="AE26" s="25">
        <v>0.68435577951686877</v>
      </c>
      <c r="AF26" s="25">
        <v>0.67546368686472691</v>
      </c>
      <c r="AG26" s="25">
        <v>0.66668713252482092</v>
      </c>
      <c r="AH26" s="25">
        <v>0.65802461526430089</v>
      </c>
      <c r="AI26" s="25">
        <v>0.6494746533564012</v>
      </c>
      <c r="AJ26" s="25">
        <v>0.64103578432699082</v>
      </c>
      <c r="AK26" s="25">
        <v>0.63270656470441644</v>
      </c>
      <c r="AL26" s="25">
        <v>0.62448556977259617</v>
      </c>
      <c r="AM26" s="25">
        <v>0.61637139332732127</v>
      </c>
      <c r="AN26" s="25">
        <v>0.60836264743572432</v>
      </c>
      <c r="AO26" s="25">
        <v>0.60045796219887315</v>
      </c>
      <c r="AP26" s="25">
        <v>0.59265598551744869</v>
      </c>
      <c r="AQ26" s="25">
        <v>0.58495538286046811</v>
      </c>
      <c r="AR26" s="25">
        <v>0.57735483703701285</v>
      </c>
      <c r="AS26" s="25">
        <v>0.56985304797092251</v>
      </c>
      <c r="AT26" s="25">
        <v>0.56244873247841631</v>
      </c>
      <c r="AU26" s="25">
        <v>0.5551406240486042</v>
      </c>
      <c r="AV26" s="25">
        <v>0.5479274726268496</v>
      </c>
      <c r="AW26" s="25">
        <v>0.5408080444009471</v>
      </c>
      <c r="AX26" s="25">
        <v>0.5337811215900784</v>
      </c>
      <c r="AY26" s="25">
        <v>0.52684550223651061</v>
      </c>
      <c r="AZ26" s="25">
        <v>0.52</v>
      </c>
      <c r="BA26" s="25">
        <v>0.52</v>
      </c>
      <c r="BB26" s="25">
        <v>0.52</v>
      </c>
      <c r="BC26" s="25">
        <v>0.52</v>
      </c>
      <c r="BD26" s="25">
        <v>0.52</v>
      </c>
      <c r="BE26" s="25">
        <v>0.52</v>
      </c>
      <c r="BF26" s="25">
        <v>0.5</v>
      </c>
      <c r="BG26" s="25">
        <v>0.47</v>
      </c>
      <c r="BH26" s="25">
        <v>0.47</v>
      </c>
      <c r="BI26" s="25">
        <v>0.47</v>
      </c>
      <c r="BJ26" s="25">
        <v>0.42</v>
      </c>
      <c r="BK26" s="25">
        <v>0.42</v>
      </c>
      <c r="BL26" s="25">
        <v>0.42</v>
      </c>
      <c r="BM26" s="25">
        <v>0.42</v>
      </c>
      <c r="BN26" s="25">
        <v>0.42</v>
      </c>
      <c r="BO26" s="25">
        <v>0.42</v>
      </c>
      <c r="BP26" s="25">
        <v>0.42</v>
      </c>
      <c r="BQ26" s="25">
        <v>0.42</v>
      </c>
      <c r="BR26" s="25">
        <v>0.42</v>
      </c>
      <c r="BS26" s="25">
        <v>0.42</v>
      </c>
      <c r="BT26" s="25">
        <v>0.33</v>
      </c>
      <c r="BU26" s="25">
        <v>0.33</v>
      </c>
      <c r="BV26" s="26">
        <v>0.33</v>
      </c>
      <c r="BW26" s="26">
        <v>0.33</v>
      </c>
      <c r="BX26" s="26">
        <v>0.33</v>
      </c>
      <c r="BY26" s="26">
        <v>0.33</v>
      </c>
      <c r="BZ26" s="26">
        <v>0.33</v>
      </c>
      <c r="CA26" s="26">
        <v>0.33</v>
      </c>
      <c r="CB26" s="26">
        <v>0.33</v>
      </c>
      <c r="CC26" s="26">
        <v>0.33</v>
      </c>
      <c r="CD26" s="26">
        <v>0.33</v>
      </c>
      <c r="CE26" s="26">
        <v>0.33</v>
      </c>
      <c r="CF26" s="26">
        <v>0.33</v>
      </c>
      <c r="CG26" s="26">
        <v>0.29599999999999999</v>
      </c>
      <c r="CH26" s="26">
        <v>0.29599999999999999</v>
      </c>
      <c r="CI26" s="26">
        <v>0.29599999999999999</v>
      </c>
      <c r="CJ26" s="26">
        <v>0.29599999999999999</v>
      </c>
      <c r="CK26" s="26">
        <v>0.29599999999999999</v>
      </c>
      <c r="CL26" s="26">
        <v>0.29599999999999999</v>
      </c>
      <c r="CM26" s="26">
        <v>0.29599999999999999</v>
      </c>
      <c r="CN26" s="26">
        <v>0.29599999999999999</v>
      </c>
    </row>
    <row r="27" spans="1:92" s="27" customFormat="1" x14ac:dyDescent="0.7">
      <c r="A27" s="7" t="s">
        <v>16</v>
      </c>
    </row>
    <row r="28" spans="1:92" x14ac:dyDescent="0.7">
      <c r="A28" s="7" t="s">
        <v>1274</v>
      </c>
      <c r="B28" s="14"/>
      <c r="C28" s="14"/>
      <c r="D28" s="14"/>
      <c r="E28" s="14"/>
      <c r="F28" s="14"/>
    </row>
    <row r="29" spans="1:92" x14ac:dyDescent="0.7">
      <c r="A29" s="7" t="s">
        <v>17</v>
      </c>
      <c r="B29" s="14"/>
      <c r="C29" s="14"/>
      <c r="D29" s="14"/>
      <c r="E29" s="14"/>
      <c r="F29" s="14"/>
    </row>
    <row r="30" spans="1:92" x14ac:dyDescent="0.7">
      <c r="A30" s="7" t="s">
        <v>18</v>
      </c>
      <c r="B30" s="14"/>
      <c r="C30" s="14"/>
      <c r="D30" s="14"/>
      <c r="E30" s="14"/>
      <c r="F30" s="14"/>
    </row>
    <row r="31" spans="1:92" x14ac:dyDescent="0.7">
      <c r="A31" s="7" t="s">
        <v>19</v>
      </c>
      <c r="B31" s="14"/>
      <c r="C31" s="14"/>
      <c r="D31" s="14"/>
      <c r="E31" s="14"/>
      <c r="F31" s="14"/>
    </row>
    <row r="32" spans="1:92" x14ac:dyDescent="0.7">
      <c r="A32" s="7" t="s">
        <v>20</v>
      </c>
      <c r="B32" s="14"/>
      <c r="C32" s="14"/>
      <c r="D32" s="14"/>
      <c r="E32" s="14"/>
      <c r="F32" s="14"/>
    </row>
    <row r="33" spans="1:6" x14ac:dyDescent="0.7">
      <c r="A33" s="18"/>
      <c r="B33" s="14"/>
      <c r="C33" s="14"/>
      <c r="D33" s="14"/>
      <c r="E33" s="14"/>
      <c r="F33" s="14"/>
    </row>
    <row r="34" spans="1:6" x14ac:dyDescent="0.7">
      <c r="A34" s="28"/>
      <c r="B34" s="14"/>
      <c r="C34" s="14"/>
      <c r="D34" s="14"/>
      <c r="E34" s="14"/>
      <c r="F34" s="14"/>
    </row>
    <row r="35" spans="1:6" x14ac:dyDescent="0.7">
      <c r="A35" s="29"/>
      <c r="B35" s="14"/>
      <c r="C35" s="14"/>
      <c r="D35" s="14"/>
      <c r="E35" s="14"/>
      <c r="F35" s="14"/>
    </row>
    <row r="36" spans="1:6" x14ac:dyDescent="0.7">
      <c r="A36" s="30"/>
      <c r="B36" s="14"/>
      <c r="C36" s="14"/>
      <c r="D36" s="14"/>
      <c r="E36" s="14"/>
      <c r="F36" s="14"/>
    </row>
    <row r="37" spans="1:6" x14ac:dyDescent="0.7">
      <c r="A37" s="30"/>
      <c r="B37" s="14"/>
      <c r="C37" s="14"/>
      <c r="D37" s="14"/>
      <c r="E37" s="14"/>
      <c r="F37" s="14"/>
    </row>
    <row r="38" spans="1:6" x14ac:dyDescent="0.7">
      <c r="A38" s="28"/>
      <c r="B38" s="14"/>
      <c r="C38" s="14"/>
      <c r="D38" s="14"/>
      <c r="E38" s="14"/>
      <c r="F38" s="14"/>
    </row>
    <row r="39" spans="1:6" x14ac:dyDescent="0.7">
      <c r="A39" s="28"/>
      <c r="B39" s="14"/>
      <c r="C39" s="14"/>
      <c r="D39" s="14"/>
      <c r="E39" s="14"/>
      <c r="F39" s="14"/>
    </row>
    <row r="40" spans="1:6" x14ac:dyDescent="0.7">
      <c r="A40" s="18"/>
      <c r="B40" s="14"/>
      <c r="C40" s="14"/>
      <c r="D40" s="14"/>
      <c r="E40" s="14"/>
      <c r="F40" s="14"/>
    </row>
    <row r="41" spans="1:6" x14ac:dyDescent="0.7">
      <c r="A41" s="18"/>
      <c r="B41" s="14"/>
      <c r="C41" s="14"/>
      <c r="D41" s="14"/>
      <c r="E41" s="14"/>
      <c r="F41" s="14"/>
    </row>
    <row r="42" spans="1:6" x14ac:dyDescent="0.7">
      <c r="A42" s="18"/>
      <c r="B42" s="14"/>
      <c r="C42" s="14"/>
      <c r="D42" s="14"/>
      <c r="E42" s="14"/>
      <c r="F42" s="14"/>
    </row>
    <row r="43" spans="1:6" x14ac:dyDescent="0.7">
      <c r="A43" s="18"/>
      <c r="B43" s="14"/>
      <c r="C43" s="14"/>
      <c r="D43" s="14"/>
      <c r="E43" s="14"/>
      <c r="F43" s="14"/>
    </row>
    <row r="44" spans="1:6" x14ac:dyDescent="0.7">
      <c r="A44" s="18"/>
      <c r="B44" s="14"/>
      <c r="C44" s="14"/>
      <c r="D44" s="14"/>
      <c r="E44" s="14"/>
      <c r="F44" s="14"/>
    </row>
    <row r="45" spans="1:6" x14ac:dyDescent="0.7">
      <c r="A45" s="18"/>
      <c r="B45" s="14"/>
      <c r="C45" s="14"/>
      <c r="D45" s="14"/>
      <c r="E45" s="14"/>
      <c r="F45" s="14"/>
    </row>
    <row r="46" spans="1:6" x14ac:dyDescent="0.7">
      <c r="A46" s="31"/>
    </row>
  </sheetData>
  <phoneticPr fontId="7"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A9472-E7C4-4594-A71D-2CD051890BAC}">
  <dimension ref="A1:V60"/>
  <sheetViews>
    <sheetView topLeftCell="A40" workbookViewId="0"/>
  </sheetViews>
  <sheetFormatPr defaultColWidth="9" defaultRowHeight="14.25" x14ac:dyDescent="0.65"/>
  <cols>
    <col min="1" max="1" width="15.78125" style="162" customWidth="1"/>
    <col min="2" max="13" width="15.78125" style="27" customWidth="1"/>
    <col min="14" max="14" width="9" style="27"/>
    <col min="15" max="21" width="15.78125" style="27" customWidth="1"/>
    <col min="22" max="16384" width="9" style="27"/>
  </cols>
  <sheetData>
    <row r="1" spans="1:22" ht="17.75" x14ac:dyDescent="0.75">
      <c r="A1" s="6" t="s">
        <v>299</v>
      </c>
      <c r="B1" s="74"/>
      <c r="C1" s="74"/>
      <c r="D1" s="74"/>
      <c r="E1" s="74"/>
      <c r="F1" s="74"/>
      <c r="G1" s="74"/>
      <c r="H1" s="74"/>
      <c r="I1" s="74"/>
      <c r="J1" s="74"/>
      <c r="K1" s="74"/>
      <c r="L1" s="74"/>
      <c r="M1" s="74"/>
      <c r="O1" s="74"/>
      <c r="P1" s="74"/>
      <c r="Q1" s="74"/>
      <c r="R1" s="74"/>
      <c r="S1" s="74"/>
      <c r="T1" s="74"/>
      <c r="U1" s="74"/>
    </row>
    <row r="2" spans="1:22" s="7" customFormat="1" ht="14.5" x14ac:dyDescent="0.7"/>
    <row r="3" spans="1:22" s="7" customFormat="1" ht="14.5" x14ac:dyDescent="0.7">
      <c r="A3" s="525" t="s">
        <v>300</v>
      </c>
      <c r="B3" s="526"/>
      <c r="C3" s="529" t="s">
        <v>301</v>
      </c>
      <c r="D3" s="530"/>
      <c r="E3" s="529" t="s">
        <v>302</v>
      </c>
      <c r="F3" s="530"/>
      <c r="G3" s="529" t="s">
        <v>303</v>
      </c>
      <c r="H3" s="530"/>
      <c r="I3" s="519" t="s">
        <v>304</v>
      </c>
      <c r="J3" s="519"/>
      <c r="K3" s="519"/>
      <c r="L3" s="519"/>
      <c r="M3" s="519" t="s">
        <v>305</v>
      </c>
      <c r="N3" s="519"/>
      <c r="O3" s="524" t="s">
        <v>306</v>
      </c>
      <c r="P3" s="524"/>
      <c r="Q3" s="519" t="s">
        <v>307</v>
      </c>
      <c r="R3" s="519"/>
      <c r="S3" s="517" t="s">
        <v>308</v>
      </c>
      <c r="T3" s="517"/>
      <c r="U3" s="519" t="s">
        <v>309</v>
      </c>
      <c r="V3" s="519"/>
    </row>
    <row r="4" spans="1:22" s="7" customFormat="1" ht="16.5" x14ac:dyDescent="0.7">
      <c r="A4" s="527"/>
      <c r="B4" s="528"/>
      <c r="C4" s="531"/>
      <c r="D4" s="532"/>
      <c r="E4" s="531"/>
      <c r="F4" s="532"/>
      <c r="G4" s="531"/>
      <c r="H4" s="532"/>
      <c r="I4" s="519" t="s">
        <v>310</v>
      </c>
      <c r="J4" s="519"/>
      <c r="K4" s="519" t="s">
        <v>311</v>
      </c>
      <c r="L4" s="519"/>
      <c r="M4" s="519"/>
      <c r="N4" s="519"/>
      <c r="O4" s="524"/>
      <c r="P4" s="524"/>
      <c r="Q4" s="519"/>
      <c r="R4" s="519"/>
      <c r="S4" s="517"/>
      <c r="T4" s="517"/>
      <c r="U4" s="519"/>
      <c r="V4" s="519"/>
    </row>
    <row r="5" spans="1:22" s="7" customFormat="1" ht="35.4" customHeight="1" x14ac:dyDescent="0.7">
      <c r="A5" s="140" t="s">
        <v>312</v>
      </c>
      <c r="B5" s="154" t="s">
        <v>313</v>
      </c>
      <c r="C5" s="140" t="s">
        <v>312</v>
      </c>
      <c r="D5" s="154" t="s">
        <v>313</v>
      </c>
      <c r="E5" s="140" t="s">
        <v>314</v>
      </c>
      <c r="F5" s="155" t="s">
        <v>313</v>
      </c>
      <c r="G5" s="140" t="s">
        <v>312</v>
      </c>
      <c r="H5" s="155" t="s">
        <v>313</v>
      </c>
      <c r="I5" s="140" t="s">
        <v>312</v>
      </c>
      <c r="J5" s="155" t="s">
        <v>313</v>
      </c>
      <c r="K5" s="140" t="s">
        <v>312</v>
      </c>
      <c r="L5" s="155" t="s">
        <v>313</v>
      </c>
      <c r="M5" s="140" t="s">
        <v>315</v>
      </c>
      <c r="N5" s="155" t="s">
        <v>313</v>
      </c>
      <c r="O5" s="140" t="s">
        <v>312</v>
      </c>
      <c r="P5" s="155" t="s">
        <v>313</v>
      </c>
      <c r="Q5" s="140" t="s">
        <v>312</v>
      </c>
      <c r="R5" s="155" t="s">
        <v>313</v>
      </c>
      <c r="S5" s="140" t="s">
        <v>312</v>
      </c>
      <c r="T5" s="155" t="s">
        <v>313</v>
      </c>
      <c r="U5" s="140" t="s">
        <v>312</v>
      </c>
      <c r="V5" s="155" t="s">
        <v>313</v>
      </c>
    </row>
    <row r="6" spans="1:22" s="7" customFormat="1" ht="15" customHeight="1" x14ac:dyDescent="0.7">
      <c r="A6" s="144" t="s">
        <v>316</v>
      </c>
      <c r="B6" s="144" t="s">
        <v>317</v>
      </c>
      <c r="C6" s="156" t="s">
        <v>318</v>
      </c>
      <c r="D6" s="145" t="s">
        <v>319</v>
      </c>
      <c r="E6" s="155" t="s">
        <v>320</v>
      </c>
      <c r="F6" s="155">
        <v>0.2</v>
      </c>
      <c r="G6" s="155" t="s">
        <v>321</v>
      </c>
      <c r="H6" s="155" t="s">
        <v>322</v>
      </c>
      <c r="I6" s="134" t="s">
        <v>323</v>
      </c>
      <c r="J6" s="134">
        <v>100</v>
      </c>
      <c r="K6" s="144" t="s">
        <v>324</v>
      </c>
      <c r="L6" s="144" t="s">
        <v>322</v>
      </c>
      <c r="M6" s="134" t="s">
        <v>325</v>
      </c>
      <c r="N6" s="134">
        <v>80</v>
      </c>
      <c r="O6" s="156" t="s">
        <v>326</v>
      </c>
      <c r="P6" s="145" t="s">
        <v>327</v>
      </c>
      <c r="Q6" s="134" t="s">
        <v>328</v>
      </c>
      <c r="R6" s="134" t="s">
        <v>329</v>
      </c>
      <c r="S6" s="134" t="s">
        <v>330</v>
      </c>
      <c r="T6" s="134">
        <v>80</v>
      </c>
      <c r="U6" s="134" t="s">
        <v>331</v>
      </c>
      <c r="V6" s="134">
        <v>80</v>
      </c>
    </row>
    <row r="7" spans="1:22" s="7" customFormat="1" ht="15" customHeight="1" x14ac:dyDescent="0.7">
      <c r="A7" s="144" t="s">
        <v>332</v>
      </c>
      <c r="B7" s="144" t="s">
        <v>333</v>
      </c>
      <c r="C7" s="156" t="s">
        <v>334</v>
      </c>
      <c r="D7" s="145" t="s">
        <v>335</v>
      </c>
      <c r="E7" s="155" t="s">
        <v>336</v>
      </c>
      <c r="F7" s="155">
        <v>6.9</v>
      </c>
      <c r="G7" s="155" t="s">
        <v>337</v>
      </c>
      <c r="H7" s="155" t="s">
        <v>338</v>
      </c>
      <c r="I7" s="134"/>
      <c r="J7" s="134"/>
      <c r="K7" s="144" t="s">
        <v>339</v>
      </c>
      <c r="L7" s="144" t="s">
        <v>338</v>
      </c>
      <c r="M7" s="36"/>
      <c r="N7" s="36"/>
      <c r="O7" s="156" t="s">
        <v>340</v>
      </c>
      <c r="P7" s="145" t="s">
        <v>341</v>
      </c>
      <c r="Q7" s="128"/>
      <c r="R7" s="128"/>
      <c r="S7" s="134"/>
      <c r="T7" s="134"/>
      <c r="U7" s="36"/>
      <c r="V7" s="36"/>
    </row>
    <row r="8" spans="1:22" s="7" customFormat="1" ht="15" customHeight="1" x14ac:dyDescent="0.7">
      <c r="A8" s="144" t="s">
        <v>342</v>
      </c>
      <c r="B8" s="144" t="s">
        <v>343</v>
      </c>
      <c r="C8" s="156" t="s">
        <v>344</v>
      </c>
      <c r="D8" s="145" t="s">
        <v>345</v>
      </c>
      <c r="E8" s="155" t="s">
        <v>346</v>
      </c>
      <c r="F8" s="155">
        <v>6.9</v>
      </c>
      <c r="G8" s="155" t="s">
        <v>347</v>
      </c>
      <c r="H8" s="155" t="s">
        <v>348</v>
      </c>
      <c r="I8" s="134"/>
      <c r="J8" s="134"/>
      <c r="K8" s="144" t="s">
        <v>349</v>
      </c>
      <c r="L8" s="144" t="s">
        <v>348</v>
      </c>
      <c r="M8" s="36"/>
      <c r="N8" s="36"/>
      <c r="O8" s="156" t="s">
        <v>350</v>
      </c>
      <c r="P8" s="144" t="s">
        <v>351</v>
      </c>
      <c r="Q8" s="128"/>
      <c r="R8" s="128"/>
      <c r="S8" s="134"/>
      <c r="T8" s="134"/>
      <c r="U8" s="36"/>
      <c r="V8" s="36"/>
    </row>
    <row r="9" spans="1:22" s="7" customFormat="1" ht="15" customHeight="1" x14ac:dyDescent="0.7">
      <c r="A9" s="144" t="s">
        <v>352</v>
      </c>
      <c r="B9" s="144" t="s">
        <v>353</v>
      </c>
      <c r="C9" s="156" t="s">
        <v>354</v>
      </c>
      <c r="D9" s="145" t="s">
        <v>355</v>
      </c>
      <c r="E9" s="155" t="s">
        <v>356</v>
      </c>
      <c r="F9" s="155">
        <v>84.3</v>
      </c>
      <c r="G9" s="155" t="s">
        <v>357</v>
      </c>
      <c r="H9" s="155" t="s">
        <v>358</v>
      </c>
      <c r="I9" s="134"/>
      <c r="J9" s="134"/>
      <c r="K9" s="144" t="s">
        <v>359</v>
      </c>
      <c r="L9" s="144" t="s">
        <v>358</v>
      </c>
      <c r="M9" s="36"/>
      <c r="N9" s="36"/>
      <c r="O9" s="156" t="s">
        <v>360</v>
      </c>
      <c r="P9" s="145" t="s">
        <v>361</v>
      </c>
      <c r="Q9" s="128"/>
      <c r="R9" s="128"/>
      <c r="S9" s="134"/>
      <c r="T9" s="134"/>
      <c r="U9" s="36"/>
      <c r="V9" s="36"/>
    </row>
    <row r="10" spans="1:22" s="7" customFormat="1" ht="15" customHeight="1" x14ac:dyDescent="0.7">
      <c r="A10" s="144" t="s">
        <v>362</v>
      </c>
      <c r="B10" s="144" t="s">
        <v>363</v>
      </c>
      <c r="C10" s="156" t="s">
        <v>364</v>
      </c>
      <c r="D10" s="145" t="s">
        <v>365</v>
      </c>
      <c r="E10" s="155" t="s">
        <v>366</v>
      </c>
      <c r="F10" s="155">
        <v>1.7</v>
      </c>
      <c r="G10" s="155" t="s">
        <v>367</v>
      </c>
      <c r="H10" s="155" t="s">
        <v>368</v>
      </c>
      <c r="I10" s="134"/>
      <c r="J10" s="134"/>
      <c r="K10" s="134"/>
      <c r="L10" s="134"/>
      <c r="M10" s="36"/>
      <c r="N10" s="36"/>
      <c r="O10" s="157" t="s">
        <v>369</v>
      </c>
      <c r="P10" s="145" t="s">
        <v>370</v>
      </c>
      <c r="Q10" s="128"/>
      <c r="R10" s="128"/>
      <c r="S10" s="134"/>
      <c r="T10" s="134"/>
      <c r="U10" s="36"/>
      <c r="V10" s="36"/>
    </row>
    <row r="11" spans="1:22" s="7" customFormat="1" ht="15" customHeight="1" x14ac:dyDescent="0.7">
      <c r="A11" s="144" t="s">
        <v>371</v>
      </c>
      <c r="B11" s="144" t="s">
        <v>372</v>
      </c>
      <c r="C11" s="156" t="s">
        <v>373</v>
      </c>
      <c r="D11" s="145" t="s">
        <v>374</v>
      </c>
      <c r="E11" s="134"/>
      <c r="F11" s="134"/>
      <c r="G11" s="155" t="s">
        <v>375</v>
      </c>
      <c r="H11" s="155" t="s">
        <v>376</v>
      </c>
      <c r="I11" s="134"/>
      <c r="J11" s="134"/>
      <c r="K11" s="134"/>
      <c r="L11" s="134"/>
      <c r="M11" s="36"/>
      <c r="N11" s="36"/>
      <c r="O11" s="156" t="s">
        <v>377</v>
      </c>
      <c r="P11" s="145" t="s">
        <v>378</v>
      </c>
      <c r="Q11" s="128"/>
      <c r="R11" s="128"/>
      <c r="S11" s="134"/>
      <c r="T11" s="134"/>
      <c r="U11" s="36"/>
      <c r="V11" s="36"/>
    </row>
    <row r="12" spans="1:22" s="7" customFormat="1" ht="15" customHeight="1" x14ac:dyDescent="0.7">
      <c r="A12" s="134"/>
      <c r="B12" s="134"/>
      <c r="C12" s="156" t="s">
        <v>379</v>
      </c>
      <c r="D12" s="145" t="s">
        <v>380</v>
      </c>
      <c r="E12" s="134"/>
      <c r="F12" s="134"/>
      <c r="G12" s="155" t="s">
        <v>381</v>
      </c>
      <c r="H12" s="155" t="s">
        <v>382</v>
      </c>
      <c r="I12" s="134"/>
      <c r="J12" s="134"/>
      <c r="K12" s="134"/>
      <c r="L12" s="134"/>
      <c r="M12" s="36"/>
      <c r="N12" s="36"/>
      <c r="O12" s="36"/>
      <c r="P12" s="36"/>
      <c r="Q12" s="128"/>
      <c r="R12" s="128"/>
      <c r="S12" s="134"/>
      <c r="T12" s="134"/>
      <c r="U12" s="36"/>
      <c r="V12" s="36"/>
    </row>
    <row r="13" spans="1:22" s="7" customFormat="1" ht="14.5" x14ac:dyDescent="0.7">
      <c r="A13" s="158"/>
    </row>
    <row r="14" spans="1:22" s="7" customFormat="1" ht="14.5" x14ac:dyDescent="0.7"/>
    <row r="15" spans="1:22" s="7" customFormat="1" ht="16.5" x14ac:dyDescent="0.7">
      <c r="A15" s="519" t="s">
        <v>383</v>
      </c>
      <c r="B15" s="521" t="s">
        <v>384</v>
      </c>
      <c r="C15" s="522"/>
      <c r="D15" s="522"/>
      <c r="E15" s="522"/>
      <c r="F15" s="522"/>
      <c r="G15" s="522"/>
      <c r="H15" s="522"/>
      <c r="I15" s="523"/>
    </row>
    <row r="16" spans="1:22" s="7" customFormat="1" ht="14.5" x14ac:dyDescent="0.7">
      <c r="A16" s="519"/>
      <c r="B16" s="520" t="s">
        <v>385</v>
      </c>
      <c r="C16" s="520"/>
      <c r="D16" s="520" t="s">
        <v>386</v>
      </c>
      <c r="E16" s="520"/>
      <c r="F16" s="520" t="s">
        <v>387</v>
      </c>
      <c r="G16" s="520"/>
      <c r="H16" s="142" t="s">
        <v>388</v>
      </c>
      <c r="I16" s="142"/>
    </row>
    <row r="17" spans="1:9" s="7" customFormat="1" ht="30" customHeight="1" x14ac:dyDescent="0.7">
      <c r="A17" s="519"/>
      <c r="B17" s="140" t="s">
        <v>312</v>
      </c>
      <c r="C17" s="155" t="s">
        <v>313</v>
      </c>
      <c r="D17" s="140" t="s">
        <v>312</v>
      </c>
      <c r="E17" s="155" t="s">
        <v>313</v>
      </c>
      <c r="F17" s="140" t="s">
        <v>312</v>
      </c>
      <c r="G17" s="155" t="s">
        <v>313</v>
      </c>
      <c r="H17" s="140" t="s">
        <v>312</v>
      </c>
      <c r="I17" s="155" t="s">
        <v>313</v>
      </c>
    </row>
    <row r="18" spans="1:9" s="7" customFormat="1" ht="14.5" x14ac:dyDescent="0.7">
      <c r="A18" s="519"/>
      <c r="B18" s="134" t="s">
        <v>389</v>
      </c>
      <c r="C18" s="134">
        <v>14.899999999999999</v>
      </c>
      <c r="D18" s="159" t="s">
        <v>390</v>
      </c>
      <c r="E18" s="142">
        <v>17.8</v>
      </c>
      <c r="F18" s="134" t="s">
        <v>391</v>
      </c>
      <c r="G18" s="134">
        <v>11.700000000000001</v>
      </c>
      <c r="H18" s="134" t="s">
        <v>392</v>
      </c>
      <c r="I18" s="134">
        <v>14.899999999999999</v>
      </c>
    </row>
    <row r="19" spans="1:9" s="7" customFormat="1" ht="14.5" x14ac:dyDescent="0.7">
      <c r="A19" s="519"/>
      <c r="B19" s="134" t="s">
        <v>393</v>
      </c>
      <c r="C19" s="134">
        <v>25.1</v>
      </c>
      <c r="D19" s="159" t="s">
        <v>394</v>
      </c>
      <c r="E19" s="142">
        <v>27.1</v>
      </c>
      <c r="F19" s="160" t="s">
        <v>395</v>
      </c>
      <c r="G19" s="134">
        <v>26.900000000000002</v>
      </c>
      <c r="H19" s="134" t="s">
        <v>393</v>
      </c>
      <c r="I19" s="134">
        <v>25.1</v>
      </c>
    </row>
    <row r="20" spans="1:9" s="7" customFormat="1" ht="14.5" x14ac:dyDescent="0.7">
      <c r="A20" s="519"/>
      <c r="B20" s="134" t="s">
        <v>396</v>
      </c>
      <c r="C20" s="134">
        <v>40.6</v>
      </c>
      <c r="D20" s="159" t="s">
        <v>397</v>
      </c>
      <c r="E20" s="142">
        <v>17.299999999999997</v>
      </c>
      <c r="F20" s="134" t="s">
        <v>394</v>
      </c>
      <c r="G20" s="134">
        <v>42</v>
      </c>
      <c r="H20" s="134" t="s">
        <v>396</v>
      </c>
      <c r="I20" s="134">
        <v>40.6</v>
      </c>
    </row>
    <row r="21" spans="1:9" s="7" customFormat="1" ht="14.5" x14ac:dyDescent="0.7">
      <c r="A21" s="519"/>
      <c r="B21" s="134" t="s">
        <v>398</v>
      </c>
      <c r="C21" s="134">
        <v>19.400000000000002</v>
      </c>
      <c r="D21" s="159" t="s">
        <v>399</v>
      </c>
      <c r="E21" s="142">
        <v>37.799999999999997</v>
      </c>
      <c r="F21" s="134" t="s">
        <v>400</v>
      </c>
      <c r="G21" s="134">
        <v>19.400000000000002</v>
      </c>
      <c r="H21" s="134" t="s">
        <v>398</v>
      </c>
      <c r="I21" s="134">
        <v>19.400000000000002</v>
      </c>
    </row>
    <row r="22" spans="1:9" s="7" customFormat="1" ht="14.5" x14ac:dyDescent="0.7">
      <c r="A22" s="37"/>
      <c r="B22" s="37"/>
      <c r="C22" s="37"/>
      <c r="D22" s="37"/>
      <c r="E22" s="37"/>
      <c r="F22" s="37"/>
      <c r="G22" s="37"/>
      <c r="H22" s="37"/>
      <c r="I22" s="37"/>
    </row>
    <row r="23" spans="1:9" s="7" customFormat="1" ht="16.5" x14ac:dyDescent="0.7">
      <c r="A23" s="519" t="s">
        <v>289</v>
      </c>
      <c r="B23" s="520" t="s">
        <v>384</v>
      </c>
      <c r="C23" s="520"/>
      <c r="D23" s="520"/>
      <c r="E23" s="520"/>
      <c r="F23" s="520"/>
      <c r="G23" s="520"/>
      <c r="H23" s="520"/>
      <c r="I23" s="520"/>
    </row>
    <row r="24" spans="1:9" s="7" customFormat="1" ht="14.5" x14ac:dyDescent="0.7">
      <c r="A24" s="519"/>
      <c r="B24" s="520" t="s">
        <v>385</v>
      </c>
      <c r="C24" s="520"/>
      <c r="D24" s="520" t="s">
        <v>386</v>
      </c>
      <c r="E24" s="520"/>
      <c r="F24" s="520" t="s">
        <v>387</v>
      </c>
      <c r="G24" s="520"/>
      <c r="H24" s="142" t="s">
        <v>388</v>
      </c>
      <c r="I24" s="142"/>
    </row>
    <row r="25" spans="1:9" s="7" customFormat="1" ht="30" customHeight="1" x14ac:dyDescent="0.7">
      <c r="A25" s="519"/>
      <c r="B25" s="140" t="s">
        <v>312</v>
      </c>
      <c r="C25" s="155" t="s">
        <v>313</v>
      </c>
      <c r="D25" s="140" t="s">
        <v>312</v>
      </c>
      <c r="E25" s="155" t="s">
        <v>313</v>
      </c>
      <c r="F25" s="140" t="s">
        <v>312</v>
      </c>
      <c r="G25" s="155" t="s">
        <v>313</v>
      </c>
      <c r="H25" s="140" t="s">
        <v>312</v>
      </c>
      <c r="I25" s="155" t="s">
        <v>313</v>
      </c>
    </row>
    <row r="26" spans="1:9" s="7" customFormat="1" ht="14.5" x14ac:dyDescent="0.7">
      <c r="A26" s="519"/>
      <c r="B26" s="134" t="s">
        <v>389</v>
      </c>
      <c r="C26" s="142">
        <v>15</v>
      </c>
      <c r="D26" s="159" t="s">
        <v>390</v>
      </c>
      <c r="E26" s="142">
        <v>17.8</v>
      </c>
      <c r="F26" s="134" t="s">
        <v>391</v>
      </c>
      <c r="G26" s="142">
        <v>15.7</v>
      </c>
      <c r="H26" s="134" t="s">
        <v>392</v>
      </c>
      <c r="I26" s="142">
        <v>15</v>
      </c>
    </row>
    <row r="27" spans="1:9" s="7" customFormat="1" ht="14.5" x14ac:dyDescent="0.7">
      <c r="A27" s="519"/>
      <c r="B27" s="134" t="s">
        <v>393</v>
      </c>
      <c r="C27" s="142">
        <v>25</v>
      </c>
      <c r="D27" s="159" t="s">
        <v>394</v>
      </c>
      <c r="E27" s="142">
        <v>27.1</v>
      </c>
      <c r="F27" s="160" t="s">
        <v>395</v>
      </c>
      <c r="G27" s="142">
        <v>27.500000000000004</v>
      </c>
      <c r="H27" s="134" t="s">
        <v>393</v>
      </c>
      <c r="I27" s="142">
        <v>25</v>
      </c>
    </row>
    <row r="28" spans="1:9" s="7" customFormat="1" ht="14.5" x14ac:dyDescent="0.7">
      <c r="A28" s="519"/>
      <c r="B28" s="134" t="s">
        <v>396</v>
      </c>
      <c r="C28" s="142">
        <v>40</v>
      </c>
      <c r="D28" s="159" t="s">
        <v>397</v>
      </c>
      <c r="E28" s="142">
        <v>17.299999999999997</v>
      </c>
      <c r="F28" s="134" t="s">
        <v>394</v>
      </c>
      <c r="G28" s="142">
        <v>39.200000000000003</v>
      </c>
      <c r="H28" s="134" t="s">
        <v>396</v>
      </c>
      <c r="I28" s="142">
        <v>40</v>
      </c>
    </row>
    <row r="29" spans="1:9" s="7" customFormat="1" ht="14.5" x14ac:dyDescent="0.7">
      <c r="A29" s="519"/>
      <c r="B29" s="134" t="s">
        <v>398</v>
      </c>
      <c r="C29" s="142">
        <v>20</v>
      </c>
      <c r="D29" s="159" t="s">
        <v>399</v>
      </c>
      <c r="E29" s="142">
        <v>37.799999999999997</v>
      </c>
      <c r="F29" s="134" t="s">
        <v>400</v>
      </c>
      <c r="G29" s="142">
        <v>17.599999999999998</v>
      </c>
      <c r="H29" s="134" t="s">
        <v>398</v>
      </c>
      <c r="I29" s="142">
        <v>20</v>
      </c>
    </row>
    <row r="30" spans="1:9" s="7" customFormat="1" ht="14.5" x14ac:dyDescent="0.7">
      <c r="A30" s="37"/>
      <c r="B30" s="37"/>
      <c r="C30" s="37"/>
      <c r="D30" s="37"/>
      <c r="E30" s="37"/>
      <c r="F30" s="37"/>
      <c r="G30" s="37"/>
      <c r="H30" s="37"/>
      <c r="I30" s="37"/>
    </row>
    <row r="31" spans="1:9" s="7" customFormat="1" ht="16.5" x14ac:dyDescent="0.7">
      <c r="A31" s="519" t="s">
        <v>401</v>
      </c>
      <c r="B31" s="520" t="s">
        <v>384</v>
      </c>
      <c r="C31" s="520"/>
      <c r="D31" s="520"/>
      <c r="E31" s="520"/>
      <c r="F31" s="520"/>
      <c r="G31" s="520"/>
      <c r="H31" s="520"/>
      <c r="I31" s="520"/>
    </row>
    <row r="32" spans="1:9" s="7" customFormat="1" ht="14.5" x14ac:dyDescent="0.7">
      <c r="A32" s="519"/>
      <c r="B32" s="520" t="s">
        <v>385</v>
      </c>
      <c r="C32" s="520"/>
      <c r="D32" s="520" t="s">
        <v>386</v>
      </c>
      <c r="E32" s="520"/>
      <c r="F32" s="520" t="s">
        <v>387</v>
      </c>
      <c r="G32" s="520"/>
      <c r="H32" s="142" t="s">
        <v>388</v>
      </c>
      <c r="I32" s="142"/>
    </row>
    <row r="33" spans="1:9" s="7" customFormat="1" ht="30" customHeight="1" x14ac:dyDescent="0.7">
      <c r="A33" s="519"/>
      <c r="B33" s="140" t="s">
        <v>312</v>
      </c>
      <c r="C33" s="155" t="s">
        <v>313</v>
      </c>
      <c r="D33" s="140" t="s">
        <v>312</v>
      </c>
      <c r="E33" s="155" t="s">
        <v>313</v>
      </c>
      <c r="F33" s="140" t="s">
        <v>312</v>
      </c>
      <c r="G33" s="155" t="s">
        <v>313</v>
      </c>
      <c r="H33" s="140" t="s">
        <v>312</v>
      </c>
      <c r="I33" s="155" t="s">
        <v>313</v>
      </c>
    </row>
    <row r="34" spans="1:9" s="7" customFormat="1" ht="14.5" x14ac:dyDescent="0.7">
      <c r="A34" s="519"/>
      <c r="B34" s="134" t="s">
        <v>389</v>
      </c>
      <c r="C34" s="142">
        <v>15</v>
      </c>
      <c r="D34" s="159" t="s">
        <v>390</v>
      </c>
      <c r="E34" s="142">
        <v>17.8</v>
      </c>
      <c r="F34" s="134" t="s">
        <v>391</v>
      </c>
      <c r="G34" s="142">
        <v>15.7</v>
      </c>
      <c r="H34" s="134" t="s">
        <v>392</v>
      </c>
      <c r="I34" s="142">
        <v>14.899999999999999</v>
      </c>
    </row>
    <row r="35" spans="1:9" s="7" customFormat="1" ht="14.5" x14ac:dyDescent="0.7">
      <c r="A35" s="519"/>
      <c r="B35" s="134" t="s">
        <v>393</v>
      </c>
      <c r="C35" s="142">
        <v>25</v>
      </c>
      <c r="D35" s="159" t="s">
        <v>394</v>
      </c>
      <c r="E35" s="142">
        <v>27.1</v>
      </c>
      <c r="F35" s="160" t="s">
        <v>395</v>
      </c>
      <c r="G35" s="142">
        <v>27.500000000000004</v>
      </c>
      <c r="H35" s="134" t="s">
        <v>393</v>
      </c>
      <c r="I35" s="142">
        <v>25.1</v>
      </c>
    </row>
    <row r="36" spans="1:9" s="7" customFormat="1" ht="14.5" x14ac:dyDescent="0.7">
      <c r="A36" s="519"/>
      <c r="B36" s="134" t="s">
        <v>396</v>
      </c>
      <c r="C36" s="142">
        <v>40</v>
      </c>
      <c r="D36" s="159" t="s">
        <v>397</v>
      </c>
      <c r="E36" s="142">
        <v>17.299999999999997</v>
      </c>
      <c r="F36" s="134" t="s">
        <v>394</v>
      </c>
      <c r="G36" s="142">
        <v>39.200000000000003</v>
      </c>
      <c r="H36" s="134" t="s">
        <v>396</v>
      </c>
      <c r="I36" s="142">
        <v>40.6</v>
      </c>
    </row>
    <row r="37" spans="1:9" s="7" customFormat="1" ht="14.5" x14ac:dyDescent="0.7">
      <c r="A37" s="519"/>
      <c r="B37" s="134" t="s">
        <v>398</v>
      </c>
      <c r="C37" s="142">
        <v>20</v>
      </c>
      <c r="D37" s="159" t="s">
        <v>399</v>
      </c>
      <c r="E37" s="142">
        <v>37.799999999999997</v>
      </c>
      <c r="F37" s="134" t="s">
        <v>400</v>
      </c>
      <c r="G37" s="142">
        <v>17.599999999999998</v>
      </c>
      <c r="H37" s="134" t="s">
        <v>398</v>
      </c>
      <c r="I37" s="142">
        <v>19.400000000000002</v>
      </c>
    </row>
    <row r="38" spans="1:9" s="7" customFormat="1" ht="14.5" x14ac:dyDescent="0.7">
      <c r="A38" s="37"/>
      <c r="B38" s="37"/>
      <c r="C38" s="37"/>
      <c r="D38" s="37"/>
      <c r="E38" s="37"/>
      <c r="F38" s="37"/>
      <c r="G38" s="37"/>
      <c r="H38" s="37"/>
      <c r="I38" s="37"/>
    </row>
    <row r="39" spans="1:9" s="7" customFormat="1" ht="16.5" x14ac:dyDescent="0.7">
      <c r="A39" s="519" t="s">
        <v>402</v>
      </c>
      <c r="B39" s="520" t="s">
        <v>384</v>
      </c>
      <c r="C39" s="520"/>
      <c r="D39" s="520"/>
      <c r="E39" s="520"/>
      <c r="F39" s="520"/>
      <c r="G39" s="520"/>
      <c r="H39" s="520"/>
      <c r="I39" s="520"/>
    </row>
    <row r="40" spans="1:9" s="7" customFormat="1" ht="14.5" x14ac:dyDescent="0.7">
      <c r="A40" s="519"/>
      <c r="B40" s="520" t="s">
        <v>385</v>
      </c>
      <c r="C40" s="520"/>
      <c r="D40" s="520" t="s">
        <v>386</v>
      </c>
      <c r="E40" s="520"/>
      <c r="F40" s="520" t="s">
        <v>387</v>
      </c>
      <c r="G40" s="520"/>
      <c r="H40" s="142" t="s">
        <v>388</v>
      </c>
      <c r="I40" s="142"/>
    </row>
    <row r="41" spans="1:9" s="7" customFormat="1" ht="30" customHeight="1" x14ac:dyDescent="0.7">
      <c r="A41" s="519"/>
      <c r="B41" s="140" t="s">
        <v>312</v>
      </c>
      <c r="C41" s="155" t="s">
        <v>313</v>
      </c>
      <c r="D41" s="140" t="s">
        <v>312</v>
      </c>
      <c r="E41" s="155" t="s">
        <v>313</v>
      </c>
      <c r="F41" s="140" t="s">
        <v>312</v>
      </c>
      <c r="G41" s="155" t="s">
        <v>313</v>
      </c>
      <c r="H41" s="140" t="s">
        <v>312</v>
      </c>
      <c r="I41" s="155" t="s">
        <v>313</v>
      </c>
    </row>
    <row r="42" spans="1:9" s="7" customFormat="1" ht="14.5" x14ac:dyDescent="0.7">
      <c r="A42" s="519"/>
      <c r="B42" s="134" t="s">
        <v>389</v>
      </c>
      <c r="C42" s="142">
        <v>24.5</v>
      </c>
      <c r="D42" s="159" t="s">
        <v>390</v>
      </c>
      <c r="E42" s="142">
        <v>17.8</v>
      </c>
      <c r="F42" s="134" t="s">
        <v>391</v>
      </c>
      <c r="G42" s="142">
        <v>15</v>
      </c>
      <c r="H42" s="134" t="s">
        <v>392</v>
      </c>
      <c r="I42" s="142">
        <v>24.5</v>
      </c>
    </row>
    <row r="43" spans="1:9" s="7" customFormat="1" ht="14.5" x14ac:dyDescent="0.7">
      <c r="A43" s="519"/>
      <c r="B43" s="134" t="s">
        <v>393</v>
      </c>
      <c r="C43" s="142">
        <v>25</v>
      </c>
      <c r="D43" s="159" t="s">
        <v>394</v>
      </c>
      <c r="E43" s="142">
        <v>27.1</v>
      </c>
      <c r="F43" s="160" t="s">
        <v>395</v>
      </c>
      <c r="G43" s="142">
        <v>30</v>
      </c>
      <c r="H43" s="134" t="s">
        <v>393</v>
      </c>
      <c r="I43" s="142">
        <v>25</v>
      </c>
    </row>
    <row r="44" spans="1:9" s="7" customFormat="1" ht="14.5" x14ac:dyDescent="0.7">
      <c r="A44" s="519"/>
      <c r="B44" s="134" t="s">
        <v>396</v>
      </c>
      <c r="C44" s="142">
        <v>26</v>
      </c>
      <c r="D44" s="159" t="s">
        <v>397</v>
      </c>
      <c r="E44" s="142">
        <v>17.299999999999997</v>
      </c>
      <c r="F44" s="134" t="s">
        <v>394</v>
      </c>
      <c r="G44" s="142">
        <v>37</v>
      </c>
      <c r="H44" s="134" t="s">
        <v>396</v>
      </c>
      <c r="I44" s="142">
        <v>26</v>
      </c>
    </row>
    <row r="45" spans="1:9" s="7" customFormat="1" ht="14.5" x14ac:dyDescent="0.7">
      <c r="A45" s="519"/>
      <c r="B45" s="134" t="s">
        <v>398</v>
      </c>
      <c r="C45" s="142">
        <v>24.5</v>
      </c>
      <c r="D45" s="159" t="s">
        <v>399</v>
      </c>
      <c r="E45" s="142">
        <v>37.799999999999997</v>
      </c>
      <c r="F45" s="134" t="s">
        <v>400</v>
      </c>
      <c r="G45" s="142">
        <v>18</v>
      </c>
      <c r="H45" s="134" t="s">
        <v>398</v>
      </c>
      <c r="I45" s="142">
        <v>24.5</v>
      </c>
    </row>
    <row r="46" spans="1:9" s="7" customFormat="1" ht="14.5" x14ac:dyDescent="0.7">
      <c r="A46" s="158"/>
    </row>
    <row r="47" spans="1:9" s="7" customFormat="1" ht="15" customHeight="1" x14ac:dyDescent="0.7">
      <c r="A47" s="161" t="s">
        <v>403</v>
      </c>
    </row>
    <row r="48" spans="1:9" s="7" customFormat="1" ht="14.5" x14ac:dyDescent="0.7">
      <c r="A48" s="132" t="s">
        <v>404</v>
      </c>
    </row>
    <row r="49" spans="1:1" s="7" customFormat="1" ht="14.5" x14ac:dyDescent="0.7">
      <c r="A49" s="132" t="s">
        <v>405</v>
      </c>
    </row>
    <row r="50" spans="1:1" s="7" customFormat="1" ht="14.5" x14ac:dyDescent="0.7">
      <c r="A50" s="132" t="s">
        <v>406</v>
      </c>
    </row>
    <row r="51" spans="1:1" s="7" customFormat="1" ht="14.5" x14ac:dyDescent="0.7">
      <c r="A51" s="132" t="s">
        <v>407</v>
      </c>
    </row>
    <row r="52" spans="1:1" s="7" customFormat="1" ht="14.5" x14ac:dyDescent="0.7">
      <c r="A52" s="132" t="s">
        <v>408</v>
      </c>
    </row>
    <row r="53" spans="1:1" s="7" customFormat="1" ht="14.5" x14ac:dyDescent="0.7">
      <c r="A53" s="132" t="s">
        <v>409</v>
      </c>
    </row>
    <row r="54" spans="1:1" s="7" customFormat="1" ht="14.5" x14ac:dyDescent="0.7">
      <c r="A54" s="132" t="s">
        <v>410</v>
      </c>
    </row>
    <row r="55" spans="1:1" s="7" customFormat="1" ht="14.5" x14ac:dyDescent="0.7">
      <c r="A55" s="132" t="s">
        <v>411</v>
      </c>
    </row>
    <row r="56" spans="1:1" s="7" customFormat="1" ht="14.5" x14ac:dyDescent="0.7">
      <c r="A56" s="7" t="s">
        <v>412</v>
      </c>
    </row>
    <row r="57" spans="1:1" s="7" customFormat="1" ht="14.5" x14ac:dyDescent="0.7">
      <c r="A57" s="7" t="s">
        <v>413</v>
      </c>
    </row>
    <row r="58" spans="1:1" s="7" customFormat="1" ht="14.5" x14ac:dyDescent="0.7">
      <c r="A58" s="7" t="s">
        <v>414</v>
      </c>
    </row>
    <row r="59" spans="1:1" s="7" customFormat="1" ht="14.5" x14ac:dyDescent="0.7">
      <c r="A59" s="7" t="s">
        <v>415</v>
      </c>
    </row>
    <row r="60" spans="1:1" s="7" customFormat="1" ht="14.5" x14ac:dyDescent="0.7">
      <c r="A60" s="158"/>
    </row>
  </sheetData>
  <mergeCells count="32">
    <mergeCell ref="A3:B4"/>
    <mergeCell ref="C3:D4"/>
    <mergeCell ref="E3:F4"/>
    <mergeCell ref="G3:H4"/>
    <mergeCell ref="I3:L3"/>
    <mergeCell ref="O3:P4"/>
    <mergeCell ref="Q3:R4"/>
    <mergeCell ref="S3:T4"/>
    <mergeCell ref="U3:V4"/>
    <mergeCell ref="I4:J4"/>
    <mergeCell ref="K4:L4"/>
    <mergeCell ref="M3:N4"/>
    <mergeCell ref="A23:A29"/>
    <mergeCell ref="B23:I23"/>
    <mergeCell ref="B24:C24"/>
    <mergeCell ref="D24:E24"/>
    <mergeCell ref="F24:G24"/>
    <mergeCell ref="A15:A21"/>
    <mergeCell ref="B15:I15"/>
    <mergeCell ref="B16:C16"/>
    <mergeCell ref="D16:E16"/>
    <mergeCell ref="F16:G16"/>
    <mergeCell ref="A39:A45"/>
    <mergeCell ref="B39:I39"/>
    <mergeCell ref="B40:C40"/>
    <mergeCell ref="D40:E40"/>
    <mergeCell ref="F40:G40"/>
    <mergeCell ref="A31:A37"/>
    <mergeCell ref="B31:I31"/>
    <mergeCell ref="B32:C32"/>
    <mergeCell ref="D32:E32"/>
    <mergeCell ref="F32:G32"/>
  </mergeCells>
  <phoneticPr fontId="7" type="noConversion"/>
  <conditionalFormatting sqref="A1">
    <cfRule type="cellIs" dxfId="22" priority="1" operator="lessThan">
      <formula>0</formula>
    </cfRule>
  </conditionalFormatting>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61F87-8155-4F12-A942-AAAFA9BA8208}">
  <dimension ref="A1:AR127"/>
  <sheetViews>
    <sheetView topLeftCell="A55" workbookViewId="0"/>
  </sheetViews>
  <sheetFormatPr defaultColWidth="9" defaultRowHeight="14.25" outlineLevelRow="2" x14ac:dyDescent="0.65"/>
  <cols>
    <col min="1" max="1" width="18.34765625" style="74" customWidth="1"/>
    <col min="2" max="2" width="9.78125" style="74" customWidth="1"/>
    <col min="3" max="3" width="10.78125" style="74" customWidth="1"/>
    <col min="4" max="4" width="12" style="74" customWidth="1"/>
    <col min="5" max="5" width="9.0859375" style="74" customWidth="1"/>
    <col min="6" max="6" width="7.21484375" style="74" customWidth="1"/>
    <col min="7" max="7" width="6.8671875" style="74" customWidth="1"/>
    <col min="8" max="12" width="6.34765625" style="74" customWidth="1"/>
    <col min="13" max="13" width="9" style="74"/>
    <col min="14" max="14" width="9.43359375" style="74" customWidth="1"/>
    <col min="15" max="36" width="6.34765625" style="74" customWidth="1"/>
    <col min="37" max="37" width="17.43359375" style="74" customWidth="1"/>
    <col min="38" max="38" width="15.78125" style="74" customWidth="1"/>
    <col min="39" max="42" width="9" style="74"/>
    <col min="43" max="43" width="12.34765625" style="74" customWidth="1"/>
    <col min="44" max="44" width="13.43359375" style="74" customWidth="1"/>
    <col min="45" max="16384" width="9" style="74"/>
  </cols>
  <sheetData>
    <row r="1" spans="1:38" ht="17.75" x14ac:dyDescent="0.75">
      <c r="A1" s="6" t="s">
        <v>416</v>
      </c>
    </row>
    <row r="2" spans="1:38" ht="18" x14ac:dyDescent="0.8">
      <c r="A2" s="75"/>
    </row>
    <row r="3" spans="1:38" ht="13.5" customHeight="1" x14ac:dyDescent="0.65">
      <c r="A3" s="163" t="s">
        <v>417</v>
      </c>
      <c r="B3" s="163"/>
      <c r="C3" s="163"/>
      <c r="D3" s="163"/>
      <c r="E3" s="163"/>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row>
    <row r="4" spans="1:38" ht="30" customHeight="1" x14ac:dyDescent="0.65">
      <c r="A4" s="164" t="s">
        <v>418</v>
      </c>
      <c r="B4" s="164">
        <v>1980</v>
      </c>
      <c r="C4" s="164">
        <v>1981</v>
      </c>
      <c r="D4" s="164">
        <v>1982</v>
      </c>
      <c r="E4" s="164">
        <v>1983</v>
      </c>
      <c r="F4" s="164">
        <v>1984</v>
      </c>
      <c r="G4" s="164">
        <v>1985</v>
      </c>
      <c r="H4" s="164">
        <v>1986</v>
      </c>
      <c r="I4" s="164">
        <v>1987</v>
      </c>
      <c r="J4" s="164">
        <v>1988</v>
      </c>
      <c r="K4" s="164">
        <v>1989</v>
      </c>
      <c r="L4" s="164">
        <v>1990</v>
      </c>
      <c r="M4" s="164">
        <v>1991</v>
      </c>
      <c r="N4" s="164">
        <v>1992</v>
      </c>
      <c r="O4" s="164">
        <v>1993</v>
      </c>
      <c r="P4" s="164">
        <v>1994</v>
      </c>
      <c r="Q4" s="164">
        <v>1995</v>
      </c>
      <c r="R4" s="164">
        <v>1996</v>
      </c>
      <c r="S4" s="164">
        <v>1997</v>
      </c>
      <c r="T4" s="164">
        <v>1998</v>
      </c>
      <c r="U4" s="164">
        <v>1999</v>
      </c>
      <c r="V4" s="164">
        <v>2000</v>
      </c>
      <c r="W4" s="164">
        <v>2001</v>
      </c>
      <c r="X4" s="164">
        <v>2002</v>
      </c>
      <c r="Y4" s="164">
        <v>2003</v>
      </c>
      <c r="Z4" s="164">
        <v>2004</v>
      </c>
      <c r="AA4" s="164">
        <v>2005</v>
      </c>
      <c r="AB4" s="164">
        <v>2006</v>
      </c>
      <c r="AC4" s="164">
        <v>2007</v>
      </c>
      <c r="AD4" s="164">
        <v>2008</v>
      </c>
      <c r="AE4" s="164">
        <v>2009</v>
      </c>
      <c r="AF4" s="164">
        <v>2010</v>
      </c>
      <c r="AG4" s="164">
        <v>2011</v>
      </c>
      <c r="AH4" s="164">
        <v>2012</v>
      </c>
      <c r="AI4" s="164" t="s">
        <v>286</v>
      </c>
      <c r="AJ4" s="164" t="s">
        <v>287</v>
      </c>
      <c r="AK4" s="165" t="s">
        <v>419</v>
      </c>
      <c r="AL4" s="165" t="s">
        <v>420</v>
      </c>
    </row>
    <row r="5" spans="1:38" outlineLevel="1" x14ac:dyDescent="0.65">
      <c r="A5" s="543" t="s">
        <v>421</v>
      </c>
      <c r="B5" s="166">
        <v>0.69338806223919747</v>
      </c>
      <c r="C5" s="166">
        <v>0.76437802812846267</v>
      </c>
      <c r="D5" s="166">
        <v>0.76219525129275301</v>
      </c>
      <c r="E5" s="166">
        <v>0.72422421244857405</v>
      </c>
      <c r="F5" s="166">
        <v>0.69918069010017536</v>
      </c>
      <c r="G5" s="166">
        <v>0.60938409112167624</v>
      </c>
      <c r="H5" s="166">
        <v>0.70401468493738606</v>
      </c>
      <c r="I5" s="166">
        <v>0.68292053576746736</v>
      </c>
      <c r="J5" s="166">
        <v>0.67886608787923242</v>
      </c>
      <c r="K5" s="166">
        <v>0.66257746310103949</v>
      </c>
      <c r="L5" s="166">
        <v>0.75546225264919098</v>
      </c>
      <c r="M5" s="166">
        <v>0.6868698417557535</v>
      </c>
      <c r="N5" s="166">
        <v>0.71528273237249362</v>
      </c>
      <c r="O5" s="166">
        <v>0.73925658992431231</v>
      </c>
      <c r="P5" s="166">
        <v>0.67842463079182946</v>
      </c>
      <c r="Q5" s="166">
        <v>0.7420721226749003</v>
      </c>
      <c r="R5" s="166">
        <v>0.72149886592569346</v>
      </c>
      <c r="S5" s="166">
        <v>0.58115657181796732</v>
      </c>
      <c r="T5" s="166">
        <v>0.69237921538873115</v>
      </c>
      <c r="U5" s="166">
        <v>0.65239352191746103</v>
      </c>
      <c r="V5" s="166">
        <v>0.72540800654346926</v>
      </c>
      <c r="W5" s="166">
        <v>0.72061448346973023</v>
      </c>
      <c r="X5" s="166">
        <v>0.69056275602752015</v>
      </c>
      <c r="Y5" s="167">
        <v>0.76142866486338912</v>
      </c>
      <c r="Z5" s="167">
        <v>0.76895749804509006</v>
      </c>
      <c r="AA5" s="167">
        <v>0.7531691118174979</v>
      </c>
      <c r="AB5" s="167">
        <v>0.43058972930083633</v>
      </c>
      <c r="AC5" s="167">
        <v>0.8103043543536087</v>
      </c>
      <c r="AD5" s="167">
        <v>0.39549963739041916</v>
      </c>
      <c r="AE5" s="167">
        <v>0.73547710754052431</v>
      </c>
      <c r="AF5" s="167">
        <v>0.73713253975115833</v>
      </c>
      <c r="AG5" s="167">
        <v>0.76982700505057089</v>
      </c>
      <c r="AH5" s="167">
        <v>0.74585983688326429</v>
      </c>
      <c r="AI5" s="544">
        <f>MAX(B5:AH92)</f>
        <v>0.89842526411286017</v>
      </c>
      <c r="AJ5" s="544">
        <f>MIN(B5:AH92)</f>
        <v>6.9314889487891995E-2</v>
      </c>
      <c r="AK5" s="547">
        <f>AVERAGE(B5:AH92)</f>
        <v>0.70736429455690542</v>
      </c>
      <c r="AL5" s="547">
        <f>1-AK5</f>
        <v>0.29263570544309458</v>
      </c>
    </row>
    <row r="6" spans="1:38" outlineLevel="1" x14ac:dyDescent="0.65">
      <c r="A6" s="543"/>
      <c r="B6" s="166">
        <v>0.75119033757425957</v>
      </c>
      <c r="C6" s="166">
        <v>0.83182334827484494</v>
      </c>
      <c r="D6" s="166">
        <v>0.73783028062908917</v>
      </c>
      <c r="E6" s="166">
        <v>0.68410700423529314</v>
      </c>
      <c r="F6" s="166">
        <v>0.72622875975599077</v>
      </c>
      <c r="G6" s="166">
        <v>0.74853123138313848</v>
      </c>
      <c r="H6" s="166">
        <v>0.68277451220649654</v>
      </c>
      <c r="I6" s="166">
        <v>0.77702823088310891</v>
      </c>
      <c r="J6" s="166">
        <v>0.71022475190254197</v>
      </c>
      <c r="K6" s="166">
        <v>0.74662361447776882</v>
      </c>
      <c r="L6" s="166">
        <v>0.67626354179703863</v>
      </c>
      <c r="M6" s="166">
        <v>0.72138887540553209</v>
      </c>
      <c r="N6" s="166">
        <v>0.72658664632085401</v>
      </c>
      <c r="O6" s="166">
        <v>0.66548574237542224</v>
      </c>
      <c r="P6" s="166">
        <v>0.67867779886193524</v>
      </c>
      <c r="Q6" s="166">
        <v>0.70097546166359792</v>
      </c>
      <c r="R6" s="166">
        <v>0.66912514121383349</v>
      </c>
      <c r="S6" s="166">
        <v>0.68242339487597392</v>
      </c>
      <c r="T6" s="166">
        <v>0.70444653218918263</v>
      </c>
      <c r="U6" s="166">
        <v>0.67418957486260334</v>
      </c>
      <c r="V6" s="166">
        <v>0.63281865133631299</v>
      </c>
      <c r="W6" s="166">
        <v>0.69312293829381955</v>
      </c>
      <c r="X6" s="166">
        <v>0.60963374885608412</v>
      </c>
      <c r="Y6" s="166">
        <v>0.72335055055768682</v>
      </c>
      <c r="Z6" s="166">
        <v>0.67738936727344357</v>
      </c>
      <c r="AA6" s="166">
        <v>0.7093390186825842</v>
      </c>
      <c r="AB6" s="166">
        <v>0.71061795449535736</v>
      </c>
      <c r="AC6" s="166">
        <v>0.74227342024526755</v>
      </c>
      <c r="AD6" s="166">
        <v>0.67235643806244205</v>
      </c>
      <c r="AE6" s="166">
        <v>0.74681802963506572</v>
      </c>
      <c r="AF6" s="166">
        <v>0.72332223910622562</v>
      </c>
      <c r="AG6" s="166">
        <v>0.72728942450224066</v>
      </c>
      <c r="AH6" s="166">
        <v>0.71357187447757586</v>
      </c>
      <c r="AI6" s="545"/>
      <c r="AJ6" s="545"/>
      <c r="AK6" s="547"/>
      <c r="AL6" s="547"/>
    </row>
    <row r="7" spans="1:38" outlineLevel="1" x14ac:dyDescent="0.65">
      <c r="A7" s="543"/>
      <c r="B7" s="166"/>
      <c r="C7" s="166"/>
      <c r="D7" s="166"/>
      <c r="E7" s="166"/>
      <c r="F7" s="166"/>
      <c r="G7" s="166"/>
      <c r="H7" s="166"/>
      <c r="I7" s="166"/>
      <c r="J7" s="166"/>
      <c r="K7" s="166"/>
      <c r="L7" s="166"/>
      <c r="M7" s="166"/>
      <c r="N7" s="166"/>
      <c r="O7" s="166"/>
      <c r="P7" s="166">
        <v>0.56828031937318402</v>
      </c>
      <c r="Q7" s="166">
        <v>0.69261081909436539</v>
      </c>
      <c r="R7" s="166">
        <v>0.74631191157559151</v>
      </c>
      <c r="S7" s="166">
        <v>0.71280298544076914</v>
      </c>
      <c r="T7" s="166">
        <v>0.69309754067982621</v>
      </c>
      <c r="U7" s="166">
        <v>0.71610572186431987</v>
      </c>
      <c r="V7" s="166">
        <v>0.75591941541127394</v>
      </c>
      <c r="W7" s="166">
        <v>0.70680145454801124</v>
      </c>
      <c r="X7" s="166">
        <v>0.6960871953315374</v>
      </c>
      <c r="Y7" s="166">
        <v>0.68266991657680753</v>
      </c>
      <c r="Z7" s="166">
        <v>0.73810132185346566</v>
      </c>
      <c r="AA7" s="166">
        <v>0.7759856571961159</v>
      </c>
      <c r="AB7" s="166">
        <v>0.70848272714422666</v>
      </c>
      <c r="AC7" s="166">
        <v>0.6832919028693859</v>
      </c>
      <c r="AD7" s="166">
        <v>0.62730537803928932</v>
      </c>
      <c r="AE7" s="166">
        <v>0.74169670145147037</v>
      </c>
      <c r="AF7" s="166">
        <v>0.68947328321064172</v>
      </c>
      <c r="AG7" s="166">
        <v>0.68281003166511456</v>
      </c>
      <c r="AH7" s="166">
        <v>0.72555829237342406</v>
      </c>
      <c r="AI7" s="545"/>
      <c r="AJ7" s="545"/>
      <c r="AK7" s="547"/>
      <c r="AL7" s="547"/>
    </row>
    <row r="8" spans="1:38" outlineLevel="1" x14ac:dyDescent="0.65">
      <c r="A8" s="543"/>
      <c r="B8" s="166"/>
      <c r="C8" s="166"/>
      <c r="D8" s="166"/>
      <c r="E8" s="166"/>
      <c r="F8" s="166"/>
      <c r="G8" s="166"/>
      <c r="H8" s="166"/>
      <c r="I8" s="166"/>
      <c r="J8" s="166"/>
      <c r="K8" s="166"/>
      <c r="L8" s="166"/>
      <c r="M8" s="166"/>
      <c r="N8" s="166"/>
      <c r="O8" s="166"/>
      <c r="P8" s="166"/>
      <c r="Q8" s="166"/>
      <c r="R8" s="166"/>
      <c r="S8" s="166"/>
      <c r="T8" s="166"/>
      <c r="U8" s="166"/>
      <c r="V8" s="167"/>
      <c r="W8" s="167"/>
      <c r="X8" s="167"/>
      <c r="Y8" s="166">
        <v>0.60333743559912834</v>
      </c>
      <c r="Z8" s="166">
        <v>0.69731390481412681</v>
      </c>
      <c r="AA8" s="166">
        <v>0.68291691522794529</v>
      </c>
      <c r="AB8" s="166">
        <v>0.69509235718131701</v>
      </c>
      <c r="AC8" s="166">
        <v>0.66398390581285238</v>
      </c>
      <c r="AD8" s="166">
        <v>0.61953919616904707</v>
      </c>
      <c r="AE8" s="166">
        <v>0.64743024241027247</v>
      </c>
      <c r="AF8" s="166">
        <v>0.65647134344349245</v>
      </c>
      <c r="AG8" s="166">
        <v>0.64329364311327564</v>
      </c>
      <c r="AH8" s="166">
        <v>0.74066454858819886</v>
      </c>
      <c r="AI8" s="545"/>
      <c r="AJ8" s="545"/>
      <c r="AK8" s="547"/>
      <c r="AL8" s="547"/>
    </row>
    <row r="9" spans="1:38" outlineLevel="1" x14ac:dyDescent="0.65">
      <c r="A9" s="543"/>
      <c r="B9" s="166"/>
      <c r="C9" s="166"/>
      <c r="D9" s="166"/>
      <c r="E9" s="166"/>
      <c r="F9" s="166"/>
      <c r="G9" s="166"/>
      <c r="H9" s="166"/>
      <c r="I9" s="166"/>
      <c r="J9" s="166"/>
      <c r="K9" s="166"/>
      <c r="L9" s="166"/>
      <c r="M9" s="166"/>
      <c r="N9" s="166"/>
      <c r="O9" s="166"/>
      <c r="P9" s="166"/>
      <c r="Q9" s="166"/>
      <c r="R9" s="166"/>
      <c r="S9" s="166"/>
      <c r="T9" s="166"/>
      <c r="U9" s="166"/>
      <c r="V9" s="167"/>
      <c r="W9" s="167"/>
      <c r="X9" s="167"/>
      <c r="Y9" s="166">
        <v>0.72520704415933579</v>
      </c>
      <c r="Z9" s="166">
        <v>0.7170015098252116</v>
      </c>
      <c r="AA9" s="166">
        <v>0.69653001953684313</v>
      </c>
      <c r="AB9" s="166">
        <v>0.70281107204486093</v>
      </c>
      <c r="AC9" s="166">
        <v>0.73713825639827446</v>
      </c>
      <c r="AD9" s="166">
        <v>0.72669705504105986</v>
      </c>
      <c r="AE9" s="166">
        <v>0.72361433216564486</v>
      </c>
      <c r="AF9" s="166">
        <v>0.63692172521390189</v>
      </c>
      <c r="AG9" s="166">
        <v>0.76721742813767335</v>
      </c>
      <c r="AH9" s="166">
        <v>0.67615245415686132</v>
      </c>
      <c r="AI9" s="545"/>
      <c r="AJ9" s="545"/>
      <c r="AK9" s="547"/>
      <c r="AL9" s="547"/>
    </row>
    <row r="10" spans="1:38" outlineLevel="1" x14ac:dyDescent="0.65">
      <c r="A10" s="543"/>
      <c r="B10" s="166"/>
      <c r="C10" s="166"/>
      <c r="D10" s="166"/>
      <c r="E10" s="166"/>
      <c r="F10" s="166"/>
      <c r="G10" s="166"/>
      <c r="H10" s="166"/>
      <c r="I10" s="166"/>
      <c r="J10" s="166"/>
      <c r="K10" s="166"/>
      <c r="L10" s="166"/>
      <c r="M10" s="166"/>
      <c r="N10" s="166"/>
      <c r="O10" s="166"/>
      <c r="P10" s="166"/>
      <c r="Q10" s="166"/>
      <c r="R10" s="166"/>
      <c r="S10" s="166"/>
      <c r="T10" s="166"/>
      <c r="U10" s="166"/>
      <c r="V10" s="167"/>
      <c r="W10" s="167"/>
      <c r="X10" s="167"/>
      <c r="Y10" s="166">
        <v>0.56650323750145248</v>
      </c>
      <c r="Z10" s="166">
        <v>0.70101078922637272</v>
      </c>
      <c r="AA10" s="166">
        <v>0.71500584697833758</v>
      </c>
      <c r="AB10" s="166">
        <v>0.75279667445837994</v>
      </c>
      <c r="AC10" s="166">
        <v>0.72965314109647761</v>
      </c>
      <c r="AD10" s="166">
        <v>0.66877173009352597</v>
      </c>
      <c r="AE10" s="166">
        <v>0.69103432540477927</v>
      </c>
      <c r="AF10" s="166">
        <v>0.74830132904610769</v>
      </c>
      <c r="AG10" s="166">
        <v>0.69717696754957448</v>
      </c>
      <c r="AH10" s="166">
        <v>0.66571252970320804</v>
      </c>
      <c r="AI10" s="545"/>
      <c r="AJ10" s="545"/>
      <c r="AK10" s="547"/>
      <c r="AL10" s="547"/>
    </row>
    <row r="11" spans="1:38" outlineLevel="1" x14ac:dyDescent="0.65">
      <c r="A11" s="543"/>
      <c r="B11" s="166"/>
      <c r="C11" s="166"/>
      <c r="D11" s="166"/>
      <c r="E11" s="166"/>
      <c r="F11" s="166"/>
      <c r="G11" s="166"/>
      <c r="H11" s="166"/>
      <c r="I11" s="166"/>
      <c r="J11" s="166"/>
      <c r="K11" s="166"/>
      <c r="L11" s="166"/>
      <c r="M11" s="166"/>
      <c r="N11" s="166"/>
      <c r="O11" s="166"/>
      <c r="P11" s="166"/>
      <c r="Q11" s="166"/>
      <c r="R11" s="166"/>
      <c r="S11" s="166"/>
      <c r="T11" s="166"/>
      <c r="U11" s="166"/>
      <c r="V11" s="167"/>
      <c r="W11" s="167"/>
      <c r="X11" s="167"/>
      <c r="Y11" s="166">
        <v>0.69692308644131129</v>
      </c>
      <c r="Z11" s="166">
        <v>0.66475641458250101</v>
      </c>
      <c r="AA11" s="166">
        <v>0.66920100735158949</v>
      </c>
      <c r="AB11" s="166">
        <v>0.67997870575948349</v>
      </c>
      <c r="AC11" s="166">
        <v>0.67642638011448064</v>
      </c>
      <c r="AD11" s="166">
        <v>0.73762614115237246</v>
      </c>
      <c r="AE11" s="166">
        <v>0.74521227874771656</v>
      </c>
      <c r="AF11" s="166">
        <v>0.73492313616486671</v>
      </c>
      <c r="AG11" s="166">
        <v>0.70764332540064534</v>
      </c>
      <c r="AH11" s="166">
        <v>0.72639264576952534</v>
      </c>
      <c r="AI11" s="545"/>
      <c r="AJ11" s="545"/>
      <c r="AK11" s="547"/>
      <c r="AL11" s="547"/>
    </row>
    <row r="12" spans="1:38" outlineLevel="1" x14ac:dyDescent="0.65">
      <c r="A12" s="543"/>
      <c r="B12" s="166"/>
      <c r="C12" s="166"/>
      <c r="D12" s="166"/>
      <c r="E12" s="166"/>
      <c r="F12" s="166"/>
      <c r="G12" s="166"/>
      <c r="H12" s="166"/>
      <c r="I12" s="166"/>
      <c r="J12" s="166"/>
      <c r="K12" s="166"/>
      <c r="L12" s="166"/>
      <c r="M12" s="166"/>
      <c r="N12" s="166"/>
      <c r="O12" s="166"/>
      <c r="P12" s="166"/>
      <c r="Q12" s="166"/>
      <c r="R12" s="166"/>
      <c r="S12" s="166"/>
      <c r="T12" s="166"/>
      <c r="U12" s="166"/>
      <c r="V12" s="167"/>
      <c r="W12" s="167"/>
      <c r="X12" s="167"/>
      <c r="Y12" s="166">
        <v>0.77347255501503431</v>
      </c>
      <c r="Z12" s="166">
        <v>0.72072546793786219</v>
      </c>
      <c r="AA12" s="166">
        <v>0.71098043606940076</v>
      </c>
      <c r="AB12" s="166">
        <v>0.67331686447294226</v>
      </c>
      <c r="AC12" s="166">
        <v>0.69298690574999999</v>
      </c>
      <c r="AD12" s="166">
        <v>0.76757304694463313</v>
      </c>
      <c r="AE12" s="166">
        <v>0.77341675024136558</v>
      </c>
      <c r="AF12" s="166">
        <v>0.70726473028324677</v>
      </c>
      <c r="AG12" s="166">
        <v>0.60241942831834805</v>
      </c>
      <c r="AH12" s="166">
        <v>0.64679344982783926</v>
      </c>
      <c r="AI12" s="545"/>
      <c r="AJ12" s="545"/>
      <c r="AK12" s="547"/>
      <c r="AL12" s="547"/>
    </row>
    <row r="13" spans="1:38" outlineLevel="1" x14ac:dyDescent="0.65">
      <c r="A13" s="543"/>
      <c r="B13" s="166"/>
      <c r="C13" s="166"/>
      <c r="D13" s="166"/>
      <c r="E13" s="166"/>
      <c r="F13" s="166"/>
      <c r="G13" s="166"/>
      <c r="H13" s="166"/>
      <c r="I13" s="166"/>
      <c r="J13" s="166"/>
      <c r="K13" s="166"/>
      <c r="L13" s="166"/>
      <c r="M13" s="166"/>
      <c r="N13" s="166"/>
      <c r="O13" s="166"/>
      <c r="P13" s="166"/>
      <c r="Q13" s="166"/>
      <c r="R13" s="166"/>
      <c r="S13" s="166"/>
      <c r="T13" s="166"/>
      <c r="U13" s="166"/>
      <c r="V13" s="167"/>
      <c r="W13" s="167"/>
      <c r="X13" s="167"/>
      <c r="Y13" s="166">
        <v>0.66570171395809175</v>
      </c>
      <c r="Z13" s="166">
        <v>0.74809595823438202</v>
      </c>
      <c r="AA13" s="166">
        <v>0.64136691929072998</v>
      </c>
      <c r="AB13" s="166">
        <v>0.67453455519119843</v>
      </c>
      <c r="AC13" s="166">
        <v>0.72458730697536655</v>
      </c>
      <c r="AD13" s="166">
        <v>0.69609523938696616</v>
      </c>
      <c r="AE13" s="166">
        <v>0.72651941676238074</v>
      </c>
      <c r="AF13" s="166">
        <v>0.71937050576918904</v>
      </c>
      <c r="AG13" s="166">
        <v>0.68470026671440187</v>
      </c>
      <c r="AH13" s="166">
        <v>0.67928953605933817</v>
      </c>
      <c r="AI13" s="545"/>
      <c r="AJ13" s="545"/>
      <c r="AK13" s="547"/>
      <c r="AL13" s="547"/>
    </row>
    <row r="14" spans="1:38" outlineLevel="1" x14ac:dyDescent="0.65">
      <c r="A14" s="548" t="s">
        <v>422</v>
      </c>
      <c r="B14" s="168">
        <v>0.69397432123200675</v>
      </c>
      <c r="C14" s="168">
        <v>0.67176599713071861</v>
      </c>
      <c r="D14" s="168">
        <v>0.5612870830929112</v>
      </c>
      <c r="E14" s="168">
        <v>0.67009076568867953</v>
      </c>
      <c r="F14" s="168">
        <v>0.71174536489897433</v>
      </c>
      <c r="G14" s="168">
        <v>0.82509585338453229</v>
      </c>
      <c r="H14" s="168">
        <v>0.7860395352834032</v>
      </c>
      <c r="I14" s="168">
        <v>0.6723404345612024</v>
      </c>
      <c r="J14" s="168">
        <v>0.72379165598318251</v>
      </c>
      <c r="K14" s="168">
        <v>0.73187277863987676</v>
      </c>
      <c r="L14" s="168">
        <v>0.59475730935472049</v>
      </c>
      <c r="M14" s="168">
        <v>0.62437328232811795</v>
      </c>
      <c r="N14" s="168">
        <v>0.6954508523835794</v>
      </c>
      <c r="O14" s="168">
        <v>0.70875102515968524</v>
      </c>
      <c r="P14" s="168">
        <v>0.69157689394850275</v>
      </c>
      <c r="Q14" s="168">
        <v>0.67958892451459263</v>
      </c>
      <c r="R14" s="168">
        <v>0.71664856809685484</v>
      </c>
      <c r="S14" s="168">
        <v>0.69360507461621479</v>
      </c>
      <c r="T14" s="168">
        <v>0.77201655988864659</v>
      </c>
      <c r="U14" s="168">
        <v>0.66699039220098444</v>
      </c>
      <c r="V14" s="168">
        <v>0.67729115304244158</v>
      </c>
      <c r="W14" s="168">
        <v>0.67807994604706434</v>
      </c>
      <c r="X14" s="168">
        <v>0.57262998381462782</v>
      </c>
      <c r="Y14" s="168">
        <v>0.77261602239860572</v>
      </c>
      <c r="Z14" s="168">
        <v>0.71202465825993611</v>
      </c>
      <c r="AA14" s="168">
        <v>0.7583109104917225</v>
      </c>
      <c r="AB14" s="168">
        <v>0.74455920423593613</v>
      </c>
      <c r="AC14" s="168">
        <v>0.71277864502187405</v>
      </c>
      <c r="AD14" s="168">
        <v>0.65962364253613304</v>
      </c>
      <c r="AE14" s="168">
        <v>0.67811995198220243</v>
      </c>
      <c r="AF14" s="168">
        <v>0.69929143713361375</v>
      </c>
      <c r="AG14" s="168">
        <v>0.68173396710898715</v>
      </c>
      <c r="AH14" s="168">
        <v>0.69206764039342217</v>
      </c>
      <c r="AI14" s="545"/>
      <c r="AJ14" s="545"/>
      <c r="AK14" s="547"/>
      <c r="AL14" s="547"/>
    </row>
    <row r="15" spans="1:38" outlineLevel="1" x14ac:dyDescent="0.65">
      <c r="A15" s="549"/>
      <c r="B15" s="168">
        <v>0.61560981956974326</v>
      </c>
      <c r="C15" s="168">
        <v>0.72026484098276522</v>
      </c>
      <c r="D15" s="168">
        <v>0.4733940997204536</v>
      </c>
      <c r="E15" s="168">
        <v>0.73711688689689447</v>
      </c>
      <c r="F15" s="168">
        <v>0.66977726968499518</v>
      </c>
      <c r="G15" s="168">
        <v>0.65985707793373127</v>
      </c>
      <c r="H15" s="168">
        <v>0.54964526259098345</v>
      </c>
      <c r="I15" s="168">
        <v>0.56729785295735025</v>
      </c>
      <c r="J15" s="168">
        <v>0.53283095481246534</v>
      </c>
      <c r="K15" s="168">
        <v>0.59617838921182043</v>
      </c>
      <c r="L15" s="168">
        <v>0.67151096377444319</v>
      </c>
      <c r="M15" s="168">
        <v>0.68038053074009497</v>
      </c>
      <c r="N15" s="168">
        <v>0.63613388095136769</v>
      </c>
      <c r="O15" s="168">
        <v>0.80100547813086975</v>
      </c>
      <c r="P15" s="168">
        <v>0.66105186237667324</v>
      </c>
      <c r="Q15" s="168">
        <v>0.44205053258974375</v>
      </c>
      <c r="R15" s="168">
        <v>0.6486112098072252</v>
      </c>
      <c r="S15" s="168">
        <v>0.69541855683893206</v>
      </c>
      <c r="T15" s="168">
        <v>0.57650864272169022</v>
      </c>
      <c r="U15" s="168">
        <v>0.56127453087845713</v>
      </c>
      <c r="V15" s="168">
        <v>0.78753820231769411</v>
      </c>
      <c r="W15" s="168">
        <v>0.65985707793373127</v>
      </c>
      <c r="X15" s="168">
        <v>0.61711864917213144</v>
      </c>
      <c r="Y15" s="168">
        <v>0.7123271782050985</v>
      </c>
      <c r="Z15" s="168">
        <v>0.68171059932561939</v>
      </c>
      <c r="AA15" s="168">
        <v>0.70537407600434876</v>
      </c>
      <c r="AB15" s="168">
        <v>0.67861773014316018</v>
      </c>
      <c r="AC15" s="168">
        <v>0.76226107781258412</v>
      </c>
      <c r="AD15" s="168">
        <v>0.89842526411286017</v>
      </c>
      <c r="AE15" s="168">
        <v>0.84022492484029265</v>
      </c>
      <c r="AF15" s="168">
        <v>0.83239768897615318</v>
      </c>
      <c r="AG15" s="168">
        <v>0.66823287501619733</v>
      </c>
      <c r="AH15" s="168">
        <v>0.69444649599035224</v>
      </c>
      <c r="AI15" s="545"/>
      <c r="AJ15" s="545"/>
      <c r="AK15" s="547"/>
      <c r="AL15" s="547"/>
    </row>
    <row r="16" spans="1:38" outlineLevel="1" x14ac:dyDescent="0.65">
      <c r="A16" s="549"/>
      <c r="B16" s="168">
        <v>0.60116167360437922</v>
      </c>
      <c r="C16" s="168">
        <v>0.67936610598626701</v>
      </c>
      <c r="D16" s="168">
        <v>0.72383349161529331</v>
      </c>
      <c r="E16" s="168">
        <v>0.7043648442177366</v>
      </c>
      <c r="F16" s="168">
        <v>0.74944194476416492</v>
      </c>
      <c r="G16" s="168">
        <v>0.73462449747011305</v>
      </c>
      <c r="H16" s="168">
        <v>0.72218015956803971</v>
      </c>
      <c r="I16" s="168">
        <v>0.6835774739259356</v>
      </c>
      <c r="J16" s="168">
        <v>0.71314871531182</v>
      </c>
      <c r="K16" s="168">
        <v>0.6421848088945602</v>
      </c>
      <c r="L16" s="168">
        <v>0.80232788334751182</v>
      </c>
      <c r="M16" s="168">
        <v>0.7172516555388031</v>
      </c>
      <c r="N16" s="168">
        <v>0.62559019634783519</v>
      </c>
      <c r="O16" s="168">
        <v>0.68610800163348062</v>
      </c>
      <c r="P16" s="168">
        <v>0.68887869576303817</v>
      </c>
      <c r="Q16" s="168">
        <v>0.74500800999801586</v>
      </c>
      <c r="R16" s="168">
        <v>0.70638659005297433</v>
      </c>
      <c r="S16" s="168">
        <v>0.74920926215717987</v>
      </c>
      <c r="T16" s="168">
        <v>0.66815943279714751</v>
      </c>
      <c r="U16" s="168">
        <v>0.67627597947478224</v>
      </c>
      <c r="V16" s="168">
        <v>0.7776388002035739</v>
      </c>
      <c r="W16" s="168">
        <v>0.72531636479336081</v>
      </c>
      <c r="X16" s="168">
        <v>0.73877910362639487</v>
      </c>
      <c r="Y16" s="168">
        <v>0.70978518287015557</v>
      </c>
      <c r="Z16" s="168">
        <v>0.69446663680014531</v>
      </c>
      <c r="AA16" s="168">
        <v>0.6429620328082738</v>
      </c>
      <c r="AB16" s="168">
        <v>0.71335997729772205</v>
      </c>
      <c r="AC16" s="168">
        <v>0.68569826894632668</v>
      </c>
      <c r="AD16" s="168">
        <v>0.68370866502843541</v>
      </c>
      <c r="AE16" s="168">
        <v>0.71860909019232322</v>
      </c>
      <c r="AF16" s="168">
        <v>0.76907759449681401</v>
      </c>
      <c r="AG16" s="168">
        <v>0.56484152153819112</v>
      </c>
      <c r="AH16" s="168">
        <v>0.84996751385035052</v>
      </c>
      <c r="AI16" s="545"/>
      <c r="AJ16" s="545"/>
      <c r="AK16" s="547"/>
      <c r="AL16" s="547"/>
    </row>
    <row r="17" spans="1:38" outlineLevel="1" x14ac:dyDescent="0.65">
      <c r="A17" s="549"/>
      <c r="B17" s="168">
        <v>0.62214580052522994</v>
      </c>
      <c r="C17" s="168">
        <v>0.70495526725431334</v>
      </c>
      <c r="D17" s="168">
        <v>0.74554184906484733</v>
      </c>
      <c r="E17" s="168">
        <v>0.68133186656915301</v>
      </c>
      <c r="F17" s="168">
        <v>0.74152846347661461</v>
      </c>
      <c r="G17" s="168">
        <v>0.75695130923844745</v>
      </c>
      <c r="H17" s="168">
        <v>0.73288827692020098</v>
      </c>
      <c r="I17" s="168">
        <v>0.67452017144830223</v>
      </c>
      <c r="J17" s="168">
        <v>0.80302710490768425</v>
      </c>
      <c r="K17" s="168">
        <v>0.69487212281387267</v>
      </c>
      <c r="L17" s="168">
        <v>0.72530886120525084</v>
      </c>
      <c r="M17" s="168">
        <v>0.79730819648181683</v>
      </c>
      <c r="N17" s="168">
        <v>0.63198613702306694</v>
      </c>
      <c r="O17" s="168">
        <v>0.65274556494686731</v>
      </c>
      <c r="P17" s="168">
        <v>0.66249283814233473</v>
      </c>
      <c r="Q17" s="168">
        <v>0.68848707976509527</v>
      </c>
      <c r="R17" s="168">
        <v>0.55769374107030045</v>
      </c>
      <c r="S17" s="168">
        <v>0.72788572956714992</v>
      </c>
      <c r="T17" s="168">
        <v>0.68578794606895899</v>
      </c>
      <c r="U17" s="168">
        <v>0.71751096399939152</v>
      </c>
      <c r="V17" s="168">
        <v>0.76526322524418877</v>
      </c>
      <c r="W17" s="168">
        <v>0.69850452407589581</v>
      </c>
      <c r="X17" s="168">
        <v>0.74146379936652673</v>
      </c>
      <c r="Y17" s="168">
        <v>0.69131348939293402</v>
      </c>
      <c r="Z17" s="168">
        <v>0.69824596827363861</v>
      </c>
      <c r="AA17" s="168">
        <v>0.69891154972788549</v>
      </c>
      <c r="AB17" s="168">
        <v>0.70967317293610577</v>
      </c>
      <c r="AC17" s="168">
        <v>0.68521774661399071</v>
      </c>
      <c r="AD17" s="168">
        <v>0.68071930751728627</v>
      </c>
      <c r="AE17" s="168">
        <v>0.70615347421043539</v>
      </c>
      <c r="AF17" s="168">
        <v>0.70741372301994654</v>
      </c>
      <c r="AG17" s="168">
        <v>0.78667347108381003</v>
      </c>
      <c r="AH17" s="168">
        <v>0.80222827582353506</v>
      </c>
      <c r="AI17" s="545"/>
      <c r="AJ17" s="545"/>
      <c r="AK17" s="547"/>
      <c r="AL17" s="547"/>
    </row>
    <row r="18" spans="1:38" outlineLevel="1" x14ac:dyDescent="0.65">
      <c r="A18" s="549"/>
      <c r="B18" s="168">
        <v>0.63976548550906565</v>
      </c>
      <c r="C18" s="168">
        <v>0.6132032400458316</v>
      </c>
      <c r="D18" s="168">
        <v>0.75022524727789552</v>
      </c>
      <c r="E18" s="168">
        <v>0.84393587034266182</v>
      </c>
      <c r="F18" s="168">
        <v>0.70023054007951058</v>
      </c>
      <c r="G18" s="168">
        <v>0.79292804144746387</v>
      </c>
      <c r="H18" s="168">
        <v>0.71001935940047867</v>
      </c>
      <c r="I18" s="168">
        <v>0.68696571726570954</v>
      </c>
      <c r="J18" s="168">
        <v>0.74237011027761068</v>
      </c>
      <c r="K18" s="168">
        <v>0.70247532699219739</v>
      </c>
      <c r="L18" s="168">
        <v>0.73613100441928414</v>
      </c>
      <c r="M18" s="168">
        <v>0.54980671274595039</v>
      </c>
      <c r="N18" s="168">
        <v>0.64996126214717265</v>
      </c>
      <c r="O18" s="168">
        <v>0.72089947577569868</v>
      </c>
      <c r="P18" s="168">
        <v>0.72102907671081451</v>
      </c>
      <c r="Q18" s="168">
        <v>0.71934149963581051</v>
      </c>
      <c r="R18" s="168">
        <v>0.657168737161683</v>
      </c>
      <c r="S18" s="168">
        <v>0.7272216485526356</v>
      </c>
      <c r="T18" s="168">
        <v>0.6556406947524851</v>
      </c>
      <c r="U18" s="168">
        <v>0.67860799794220694</v>
      </c>
      <c r="V18" s="168">
        <v>0.69402155045484504</v>
      </c>
      <c r="W18" s="168">
        <v>0.74670136265937759</v>
      </c>
      <c r="X18" s="168">
        <v>0.73214964160777474</v>
      </c>
      <c r="Y18" s="168">
        <v>0.70985416898236753</v>
      </c>
      <c r="Z18" s="168">
        <v>0.74848393010445691</v>
      </c>
      <c r="AA18" s="168">
        <v>0.75508031455148983</v>
      </c>
      <c r="AB18" s="168">
        <v>0.76516775399827985</v>
      </c>
      <c r="AC18" s="168">
        <v>0.78514187880721187</v>
      </c>
      <c r="AD18" s="168">
        <v>0.72917036358151222</v>
      </c>
      <c r="AE18" s="168">
        <v>0.71636190529347565</v>
      </c>
      <c r="AF18" s="168">
        <v>0.69538282651375039</v>
      </c>
      <c r="AG18" s="168">
        <v>0.69114852702282559</v>
      </c>
      <c r="AH18" s="168">
        <v>0.75793777126205619</v>
      </c>
      <c r="AI18" s="545"/>
      <c r="AJ18" s="545"/>
      <c r="AK18" s="547"/>
      <c r="AL18" s="547"/>
    </row>
    <row r="19" spans="1:38" outlineLevel="1" x14ac:dyDescent="0.65">
      <c r="A19" s="549"/>
      <c r="B19" s="168">
        <v>0.6695491133835163</v>
      </c>
      <c r="C19" s="168">
        <v>0.71039241133227127</v>
      </c>
      <c r="D19" s="168">
        <v>0.67811607846157307</v>
      </c>
      <c r="E19" s="168">
        <v>0.69574804656331601</v>
      </c>
      <c r="F19" s="168">
        <v>0.53599251042832186</v>
      </c>
      <c r="G19" s="168">
        <v>0.60552534723258955</v>
      </c>
      <c r="H19" s="168">
        <v>0.82554044219658629</v>
      </c>
      <c r="I19" s="168">
        <v>0.70839935916087104</v>
      </c>
      <c r="J19" s="168">
        <v>0.71161188425775779</v>
      </c>
      <c r="K19" s="168">
        <v>0.72519535434570292</v>
      </c>
      <c r="L19" s="168">
        <v>0.73311222245679897</v>
      </c>
      <c r="M19" s="168">
        <v>0.72501411935637305</v>
      </c>
      <c r="N19" s="168">
        <v>0.71492465111122894</v>
      </c>
      <c r="O19" s="168">
        <v>0.67920450582573066</v>
      </c>
      <c r="P19" s="168">
        <v>0.7582631135825495</v>
      </c>
      <c r="Q19" s="168">
        <v>0.68863011416729236</v>
      </c>
      <c r="R19" s="168">
        <v>0.68302529185069727</v>
      </c>
      <c r="S19" s="168">
        <v>0.67609157384576313</v>
      </c>
      <c r="T19" s="168">
        <v>0.75833626842738944</v>
      </c>
      <c r="U19" s="168">
        <v>0.69478094760478504</v>
      </c>
      <c r="V19" s="168">
        <v>0.75181763433049442</v>
      </c>
      <c r="W19" s="168">
        <v>0.82073030833728478</v>
      </c>
      <c r="X19" s="168">
        <v>0.72005443864539642</v>
      </c>
      <c r="Y19" s="168">
        <v>0.70906141092961672</v>
      </c>
      <c r="Z19" s="168">
        <v>0.6990468289668107</v>
      </c>
      <c r="AA19" s="168">
        <v>0.74840429791986129</v>
      </c>
      <c r="AB19" s="168">
        <v>0.68188021891693229</v>
      </c>
      <c r="AC19" s="168">
        <v>0.7312252003739993</v>
      </c>
      <c r="AD19" s="168">
        <v>0.68223426074295102</v>
      </c>
      <c r="AE19" s="168">
        <v>0.69488296506630842</v>
      </c>
      <c r="AF19" s="168">
        <v>0.79055362755540948</v>
      </c>
      <c r="AG19" s="168">
        <v>0.67466847500803384</v>
      </c>
      <c r="AH19" s="168">
        <v>0.65024216017857472</v>
      </c>
      <c r="AI19" s="545"/>
      <c r="AJ19" s="545"/>
      <c r="AK19" s="547"/>
      <c r="AL19" s="547"/>
    </row>
    <row r="20" spans="1:38" outlineLevel="1" x14ac:dyDescent="0.65">
      <c r="A20" s="549"/>
      <c r="B20" s="168"/>
      <c r="C20" s="168">
        <v>0.72602847600804621</v>
      </c>
      <c r="D20" s="168">
        <v>0.74167134375602728</v>
      </c>
      <c r="E20" s="168">
        <v>0.77423579442260859</v>
      </c>
      <c r="F20" s="168">
        <v>0.77709483388668399</v>
      </c>
      <c r="G20" s="168">
        <v>0.71318354141646534</v>
      </c>
      <c r="H20" s="168">
        <v>0.72448401411915964</v>
      </c>
      <c r="I20" s="168">
        <v>0.64513145380380443</v>
      </c>
      <c r="J20" s="168">
        <v>0.69798124578569753</v>
      </c>
      <c r="K20" s="168">
        <v>0.71482636162691149</v>
      </c>
      <c r="L20" s="168">
        <v>0.70873402673038544</v>
      </c>
      <c r="M20" s="168">
        <v>0.70102810737493759</v>
      </c>
      <c r="N20" s="168">
        <v>0.77921260965110228</v>
      </c>
      <c r="O20" s="168">
        <v>0.66730178021066044</v>
      </c>
      <c r="P20" s="168">
        <v>0.77733730413049651</v>
      </c>
      <c r="Q20" s="168">
        <v>0.7146031312563681</v>
      </c>
      <c r="R20" s="168">
        <v>0.80985079728507481</v>
      </c>
      <c r="S20" s="168">
        <v>0.6706197483725036</v>
      </c>
      <c r="T20" s="168">
        <v>0.70440424146650182</v>
      </c>
      <c r="U20" s="168">
        <v>0.5795262127045957</v>
      </c>
      <c r="V20" s="168">
        <v>0.71112817001302697</v>
      </c>
      <c r="W20" s="168">
        <v>0.65060830335952768</v>
      </c>
      <c r="X20" s="168">
        <v>0.73438386189955485</v>
      </c>
      <c r="Y20" s="168">
        <v>0.71214503657415895</v>
      </c>
      <c r="Z20" s="168">
        <v>0.7165265710718669</v>
      </c>
      <c r="AA20" s="168">
        <v>0.74305472521420124</v>
      </c>
      <c r="AB20" s="168">
        <v>0.68901592722958693</v>
      </c>
      <c r="AC20" s="168">
        <v>0.65307637270806196</v>
      </c>
      <c r="AD20" s="168">
        <v>0.75918175081445205</v>
      </c>
      <c r="AE20" s="168">
        <v>0.75483814931581228</v>
      </c>
      <c r="AF20" s="168">
        <v>0.67528588331773953</v>
      </c>
      <c r="AG20" s="168">
        <v>0.76177122453288648</v>
      </c>
      <c r="AH20" s="168">
        <v>0.76043598051348882</v>
      </c>
      <c r="AI20" s="545"/>
      <c r="AJ20" s="545"/>
      <c r="AK20" s="547"/>
      <c r="AL20" s="547"/>
    </row>
    <row r="21" spans="1:38" outlineLevel="1" x14ac:dyDescent="0.65">
      <c r="A21" s="549"/>
      <c r="B21" s="168"/>
      <c r="C21" s="168"/>
      <c r="D21" s="168">
        <v>0.76217430832215938</v>
      </c>
      <c r="E21" s="168">
        <v>0.72649508849809841</v>
      </c>
      <c r="F21" s="168">
        <v>0.83682673957761866</v>
      </c>
      <c r="G21" s="168">
        <v>0.69964160953151566</v>
      </c>
      <c r="H21" s="168">
        <v>0.75186423931093638</v>
      </c>
      <c r="I21" s="168">
        <v>0.72831596548600896</v>
      </c>
      <c r="J21" s="168">
        <v>0.66053366712711026</v>
      </c>
      <c r="K21" s="168">
        <v>0.70658773919888762</v>
      </c>
      <c r="L21" s="168">
        <v>0.72000820267455323</v>
      </c>
      <c r="M21" s="168">
        <v>0.71724690084822063</v>
      </c>
      <c r="N21" s="168">
        <v>0.65341934293494397</v>
      </c>
      <c r="O21" s="168">
        <v>0.7192516420531867</v>
      </c>
      <c r="P21" s="168">
        <v>0.70687240294876863</v>
      </c>
      <c r="Q21" s="168">
        <v>0.68475263489548455</v>
      </c>
      <c r="R21" s="168">
        <v>0.73471830753675038</v>
      </c>
      <c r="S21" s="168">
        <v>0.68662187953045828</v>
      </c>
      <c r="T21" s="168">
        <v>0.59111362973625048</v>
      </c>
      <c r="U21" s="168">
        <v>0.70789619401793125</v>
      </c>
      <c r="V21" s="168">
        <v>0.66531923034679452</v>
      </c>
      <c r="W21" s="168">
        <v>0.6954901162418391</v>
      </c>
      <c r="X21" s="168">
        <v>0.67427280654590804</v>
      </c>
      <c r="Y21" s="168">
        <v>0.68218077000975885</v>
      </c>
      <c r="Z21" s="168">
        <v>0.69839438567818601</v>
      </c>
      <c r="AA21" s="168">
        <v>0.70435366209393102</v>
      </c>
      <c r="AB21" s="168">
        <v>0.64431247485004628</v>
      </c>
      <c r="AC21" s="168">
        <v>0.79779983824939804</v>
      </c>
      <c r="AD21" s="168">
        <v>0.77182815425823015</v>
      </c>
      <c r="AE21" s="168">
        <v>0.71957150823147042</v>
      </c>
      <c r="AF21" s="168">
        <v>0.67635322325289682</v>
      </c>
      <c r="AG21" s="168">
        <v>0.68251175174867174</v>
      </c>
      <c r="AH21" s="168">
        <v>0.77089469162465085</v>
      </c>
      <c r="AI21" s="545"/>
      <c r="AJ21" s="545"/>
      <c r="AK21" s="547"/>
      <c r="AL21" s="547"/>
    </row>
    <row r="22" spans="1:38" outlineLevel="1" x14ac:dyDescent="0.65">
      <c r="A22" s="549"/>
      <c r="B22" s="168"/>
      <c r="C22" s="168"/>
      <c r="D22" s="168"/>
      <c r="E22" s="168"/>
      <c r="F22" s="168"/>
      <c r="G22" s="168"/>
      <c r="H22" s="168"/>
      <c r="I22" s="168"/>
      <c r="J22" s="168"/>
      <c r="K22" s="168"/>
      <c r="L22" s="168"/>
      <c r="M22" s="168">
        <v>0.77746114161129587</v>
      </c>
      <c r="N22" s="168">
        <v>0.76260009649583582</v>
      </c>
      <c r="O22" s="168">
        <v>0.68905224783425856</v>
      </c>
      <c r="P22" s="168">
        <v>0.75886957523965481</v>
      </c>
      <c r="Q22" s="168">
        <v>0.76160599625558889</v>
      </c>
      <c r="R22" s="168">
        <v>0.78056628509719228</v>
      </c>
      <c r="S22" s="168">
        <v>0.67952965952296573</v>
      </c>
      <c r="T22" s="168">
        <v>0.67445144408536695</v>
      </c>
      <c r="U22" s="168">
        <v>0.7578247084148273</v>
      </c>
      <c r="V22" s="168">
        <v>0.70876308251130882</v>
      </c>
      <c r="W22" s="168">
        <v>0.70699082073687891</v>
      </c>
      <c r="X22" s="168">
        <v>0.71699824574124671</v>
      </c>
      <c r="Y22" s="168">
        <v>0.75003054211434894</v>
      </c>
      <c r="Z22" s="168">
        <v>0.63659060196753037</v>
      </c>
      <c r="AA22" s="168">
        <v>0.6089255096472016</v>
      </c>
      <c r="AB22" s="168">
        <v>0.58197756078508045</v>
      </c>
      <c r="AC22" s="168">
        <v>0.64206068408232631</v>
      </c>
      <c r="AD22" s="168">
        <v>0.72239591235078604</v>
      </c>
      <c r="AE22" s="168">
        <v>0.68936528388439855</v>
      </c>
      <c r="AF22" s="168">
        <v>0.51536791646358127</v>
      </c>
      <c r="AG22" s="168">
        <v>0.76361529424754571</v>
      </c>
      <c r="AH22" s="168">
        <v>0.70739476797319856</v>
      </c>
      <c r="AI22" s="545"/>
      <c r="AJ22" s="545"/>
      <c r="AK22" s="547"/>
      <c r="AL22" s="547"/>
    </row>
    <row r="23" spans="1:38" outlineLevel="1" x14ac:dyDescent="0.65">
      <c r="A23" s="549"/>
      <c r="B23" s="168"/>
      <c r="C23" s="168"/>
      <c r="D23" s="168"/>
      <c r="E23" s="168"/>
      <c r="F23" s="168"/>
      <c r="G23" s="168"/>
      <c r="H23" s="168"/>
      <c r="I23" s="168"/>
      <c r="J23" s="168"/>
      <c r="K23" s="168"/>
      <c r="L23" s="168"/>
      <c r="M23" s="168"/>
      <c r="N23" s="168"/>
      <c r="O23" s="168"/>
      <c r="P23" s="168"/>
      <c r="Q23" s="168"/>
      <c r="R23" s="168"/>
      <c r="S23" s="168"/>
      <c r="T23" s="168">
        <v>0.6361849348440124</v>
      </c>
      <c r="U23" s="168">
        <v>0.62481998066760558</v>
      </c>
      <c r="V23" s="168">
        <v>0.67068936604899076</v>
      </c>
      <c r="W23" s="168">
        <v>0.65741355167559501</v>
      </c>
      <c r="X23" s="168">
        <v>0.70690421796199465</v>
      </c>
      <c r="Y23" s="168">
        <v>0.70652091245620008</v>
      </c>
      <c r="Z23" s="168">
        <v>0.73943517532311787</v>
      </c>
      <c r="AA23" s="168">
        <v>0.7249656473524082</v>
      </c>
      <c r="AB23" s="168">
        <v>0.66798882385702529</v>
      </c>
      <c r="AC23" s="168">
        <v>0.65490809741537459</v>
      </c>
      <c r="AD23" s="168">
        <v>0.63095094557922382</v>
      </c>
      <c r="AE23" s="168">
        <v>0.67635295465315382</v>
      </c>
      <c r="AF23" s="168">
        <v>0.78414212596577559</v>
      </c>
      <c r="AG23" s="168">
        <v>0.7739920865058969</v>
      </c>
      <c r="AH23" s="168">
        <v>0.83103227229927168</v>
      </c>
      <c r="AI23" s="545"/>
      <c r="AJ23" s="545"/>
      <c r="AK23" s="547"/>
      <c r="AL23" s="547"/>
    </row>
    <row r="24" spans="1:38" outlineLevel="1" x14ac:dyDescent="0.65">
      <c r="A24" s="549"/>
      <c r="B24" s="168"/>
      <c r="C24" s="168"/>
      <c r="D24" s="168"/>
      <c r="E24" s="168"/>
      <c r="F24" s="168"/>
      <c r="G24" s="168"/>
      <c r="H24" s="168"/>
      <c r="I24" s="168"/>
      <c r="J24" s="168"/>
      <c r="K24" s="168"/>
      <c r="L24" s="168"/>
      <c r="M24" s="168"/>
      <c r="N24" s="168"/>
      <c r="O24" s="168"/>
      <c r="P24" s="168"/>
      <c r="Q24" s="168"/>
      <c r="R24" s="168"/>
      <c r="S24" s="168"/>
      <c r="T24" s="168"/>
      <c r="U24" s="168"/>
      <c r="V24" s="168"/>
      <c r="W24" s="168">
        <v>0.71257694475480449</v>
      </c>
      <c r="X24" s="168">
        <v>0.7201608725197125</v>
      </c>
      <c r="Y24" s="168">
        <v>0.7205212987332299</v>
      </c>
      <c r="Z24" s="168">
        <v>0.72248834623282754</v>
      </c>
      <c r="AA24" s="168">
        <v>0.675154008086294</v>
      </c>
      <c r="AB24" s="168">
        <v>0.68741131217151696</v>
      </c>
      <c r="AC24" s="168">
        <v>0.76195001812567498</v>
      </c>
      <c r="AD24" s="168">
        <v>0.6798450509678462</v>
      </c>
      <c r="AE24" s="168">
        <v>0.71987748040274069</v>
      </c>
      <c r="AF24" s="168">
        <v>0.74166400586645753</v>
      </c>
      <c r="AG24" s="168">
        <v>0.77238673517487955</v>
      </c>
      <c r="AH24" s="168">
        <v>0.74385048684599808</v>
      </c>
      <c r="AI24" s="545"/>
      <c r="AJ24" s="545"/>
      <c r="AK24" s="547"/>
      <c r="AL24" s="547"/>
    </row>
    <row r="25" spans="1:38" outlineLevel="1" x14ac:dyDescent="0.65">
      <c r="A25" s="549"/>
      <c r="B25" s="168"/>
      <c r="C25" s="168"/>
      <c r="D25" s="168"/>
      <c r="E25" s="168"/>
      <c r="F25" s="168"/>
      <c r="G25" s="168"/>
      <c r="H25" s="168"/>
      <c r="I25" s="168"/>
      <c r="J25" s="168"/>
      <c r="K25" s="168"/>
      <c r="L25" s="168"/>
      <c r="M25" s="168"/>
      <c r="N25" s="168"/>
      <c r="O25" s="168"/>
      <c r="P25" s="168"/>
      <c r="Q25" s="168"/>
      <c r="R25" s="168"/>
      <c r="S25" s="168"/>
      <c r="T25" s="168"/>
      <c r="U25" s="168"/>
      <c r="V25" s="168"/>
      <c r="W25" s="168">
        <v>0.70354620502887322</v>
      </c>
      <c r="X25" s="168">
        <v>0.72896223902303592</v>
      </c>
      <c r="Y25" s="168">
        <v>0.75762738608819047</v>
      </c>
      <c r="Z25" s="168">
        <v>0.69206123528628327</v>
      </c>
      <c r="AA25" s="168">
        <v>0.75220365577346826</v>
      </c>
      <c r="AB25" s="168">
        <v>0.72958729046226511</v>
      </c>
      <c r="AC25" s="168">
        <v>0.68788479696592486</v>
      </c>
      <c r="AD25" s="168">
        <v>0.69348006431535603</v>
      </c>
      <c r="AE25" s="168">
        <v>0.72647616879586363</v>
      </c>
      <c r="AF25" s="168">
        <v>0.72382532163897217</v>
      </c>
      <c r="AG25" s="168">
        <v>0.72548336571700334</v>
      </c>
      <c r="AH25" s="168">
        <v>0.74357689867225241</v>
      </c>
      <c r="AI25" s="545"/>
      <c r="AJ25" s="545"/>
      <c r="AK25" s="547"/>
      <c r="AL25" s="547"/>
    </row>
    <row r="26" spans="1:38" outlineLevel="1" x14ac:dyDescent="0.65">
      <c r="A26" s="549"/>
      <c r="B26" s="168"/>
      <c r="C26" s="168"/>
      <c r="D26" s="168"/>
      <c r="E26" s="168"/>
      <c r="F26" s="168"/>
      <c r="G26" s="168"/>
      <c r="H26" s="168"/>
      <c r="I26" s="168"/>
      <c r="J26" s="168"/>
      <c r="K26" s="168"/>
      <c r="L26" s="168"/>
      <c r="M26" s="168"/>
      <c r="N26" s="168"/>
      <c r="O26" s="168"/>
      <c r="P26" s="168"/>
      <c r="Q26" s="168"/>
      <c r="R26" s="168"/>
      <c r="S26" s="168"/>
      <c r="T26" s="168"/>
      <c r="U26" s="168"/>
      <c r="V26" s="168"/>
      <c r="W26" s="168">
        <v>0.74835141301609809</v>
      </c>
      <c r="X26" s="168">
        <v>0.79088654154219751</v>
      </c>
      <c r="Y26" s="168">
        <v>0.61874302701251915</v>
      </c>
      <c r="Z26" s="168">
        <v>0.78460975546942346</v>
      </c>
      <c r="AA26" s="168">
        <v>0.72227131419883239</v>
      </c>
      <c r="AB26" s="168">
        <v>0.68932795931641422</v>
      </c>
      <c r="AC26" s="168">
        <v>0.75024065218877745</v>
      </c>
      <c r="AD26" s="168">
        <v>0.77584055656758744</v>
      </c>
      <c r="AE26" s="168">
        <v>0.71984231227719486</v>
      </c>
      <c r="AF26" s="168">
        <v>0.66862754960766746</v>
      </c>
      <c r="AG26" s="168">
        <v>0.71347080166870924</v>
      </c>
      <c r="AH26" s="168">
        <v>0.68963940997153517</v>
      </c>
      <c r="AI26" s="545"/>
      <c r="AJ26" s="545"/>
      <c r="AK26" s="547"/>
      <c r="AL26" s="547"/>
    </row>
    <row r="27" spans="1:38" outlineLevel="1" x14ac:dyDescent="0.65">
      <c r="A27" s="549"/>
      <c r="B27" s="168"/>
      <c r="C27" s="168"/>
      <c r="D27" s="168"/>
      <c r="E27" s="168"/>
      <c r="F27" s="168"/>
      <c r="G27" s="168"/>
      <c r="H27" s="168"/>
      <c r="I27" s="168"/>
      <c r="J27" s="168"/>
      <c r="K27" s="168"/>
      <c r="L27" s="168"/>
      <c r="M27" s="168"/>
      <c r="N27" s="168"/>
      <c r="O27" s="168"/>
      <c r="P27" s="168"/>
      <c r="Q27" s="168"/>
      <c r="R27" s="168"/>
      <c r="S27" s="168"/>
      <c r="T27" s="168"/>
      <c r="U27" s="168"/>
      <c r="V27" s="168"/>
      <c r="W27" s="168">
        <v>0.72962184748760617</v>
      </c>
      <c r="X27" s="168">
        <v>0.68528042130818678</v>
      </c>
      <c r="Y27" s="168">
        <v>0.71273047565798342</v>
      </c>
      <c r="Z27" s="168">
        <v>0.69975228432351877</v>
      </c>
      <c r="AA27" s="168">
        <v>0.70072929567719466</v>
      </c>
      <c r="AB27" s="168">
        <v>0.67362300723023139</v>
      </c>
      <c r="AC27" s="168">
        <v>0.72205132999156363</v>
      </c>
      <c r="AD27" s="168">
        <v>0.69053072493001821</v>
      </c>
      <c r="AE27" s="168">
        <v>0.78193749369773891</v>
      </c>
      <c r="AF27" s="168">
        <v>0.74073168865476946</v>
      </c>
      <c r="AG27" s="168">
        <v>0.69898433652800984</v>
      </c>
      <c r="AH27" s="168">
        <v>0.70625885846882519</v>
      </c>
      <c r="AI27" s="545"/>
      <c r="AJ27" s="545"/>
      <c r="AK27" s="547"/>
      <c r="AL27" s="547"/>
    </row>
    <row r="28" spans="1:38" outlineLevel="1" x14ac:dyDescent="0.65">
      <c r="A28" s="549"/>
      <c r="B28" s="168"/>
      <c r="C28" s="168"/>
      <c r="D28" s="168"/>
      <c r="E28" s="168"/>
      <c r="F28" s="168"/>
      <c r="G28" s="168"/>
      <c r="H28" s="168"/>
      <c r="I28" s="168"/>
      <c r="J28" s="168"/>
      <c r="K28" s="168"/>
      <c r="L28" s="168"/>
      <c r="M28" s="168"/>
      <c r="N28" s="168"/>
      <c r="O28" s="168"/>
      <c r="P28" s="168"/>
      <c r="Q28" s="168"/>
      <c r="R28" s="168"/>
      <c r="S28" s="168"/>
      <c r="T28" s="168"/>
      <c r="U28" s="168"/>
      <c r="V28" s="168"/>
      <c r="W28" s="168">
        <v>0.72040005459843892</v>
      </c>
      <c r="X28" s="168">
        <v>0.64320575696412086</v>
      </c>
      <c r="Y28" s="168">
        <v>0.66783845880103732</v>
      </c>
      <c r="Z28" s="168">
        <v>0.73288157045599667</v>
      </c>
      <c r="AA28" s="168">
        <v>0.68904996808937757</v>
      </c>
      <c r="AB28" s="168">
        <v>0.66949656577004446</v>
      </c>
      <c r="AC28" s="168">
        <v>0.69051868732148525</v>
      </c>
      <c r="AD28" s="168">
        <v>0.75927633083279589</v>
      </c>
      <c r="AE28" s="168">
        <v>0.68486952564786807</v>
      </c>
      <c r="AF28" s="168">
        <v>0.68393003224415616</v>
      </c>
      <c r="AG28" s="168">
        <v>0.75506485143785151</v>
      </c>
      <c r="AH28" s="168">
        <v>0.69739602618114727</v>
      </c>
      <c r="AI28" s="545"/>
      <c r="AJ28" s="545"/>
      <c r="AK28" s="547"/>
      <c r="AL28" s="547"/>
    </row>
    <row r="29" spans="1:38" outlineLevel="1" x14ac:dyDescent="0.65">
      <c r="A29" s="549"/>
      <c r="B29" s="168"/>
      <c r="C29" s="168"/>
      <c r="D29" s="168"/>
      <c r="E29" s="168"/>
      <c r="F29" s="168"/>
      <c r="G29" s="168"/>
      <c r="H29" s="168"/>
      <c r="I29" s="168"/>
      <c r="J29" s="168"/>
      <c r="K29" s="168"/>
      <c r="L29" s="168"/>
      <c r="M29" s="168"/>
      <c r="N29" s="168"/>
      <c r="O29" s="168"/>
      <c r="P29" s="168"/>
      <c r="Q29" s="168"/>
      <c r="R29" s="168"/>
      <c r="S29" s="168"/>
      <c r="T29" s="168"/>
      <c r="U29" s="168"/>
      <c r="V29" s="168"/>
      <c r="W29" s="168">
        <v>0.70936957162282022</v>
      </c>
      <c r="X29" s="168">
        <v>0.72326940474897028</v>
      </c>
      <c r="Y29" s="168">
        <v>0.70390725873183257</v>
      </c>
      <c r="Z29" s="168">
        <v>0.7327503925718829</v>
      </c>
      <c r="AA29" s="168">
        <v>0.67522908050326003</v>
      </c>
      <c r="AB29" s="168">
        <v>0.6207730184807021</v>
      </c>
      <c r="AC29" s="168">
        <v>0.80555998528935613</v>
      </c>
      <c r="AD29" s="168">
        <v>0.76862861358045176</v>
      </c>
      <c r="AE29" s="168">
        <v>0.67454223384981649</v>
      </c>
      <c r="AF29" s="168">
        <v>0.67615226649675886</v>
      </c>
      <c r="AG29" s="168">
        <v>0.70270724487799041</v>
      </c>
      <c r="AH29" s="168">
        <v>0.67570574001859285</v>
      </c>
      <c r="AI29" s="545"/>
      <c r="AJ29" s="545"/>
      <c r="AK29" s="547"/>
      <c r="AL29" s="547"/>
    </row>
    <row r="30" spans="1:38" outlineLevel="1" x14ac:dyDescent="0.65">
      <c r="A30" s="549"/>
      <c r="B30" s="168"/>
      <c r="C30" s="168"/>
      <c r="D30" s="168"/>
      <c r="E30" s="168"/>
      <c r="F30" s="168"/>
      <c r="G30" s="168"/>
      <c r="H30" s="168"/>
      <c r="I30" s="168"/>
      <c r="J30" s="168"/>
      <c r="K30" s="168"/>
      <c r="L30" s="168"/>
      <c r="M30" s="168"/>
      <c r="N30" s="168"/>
      <c r="O30" s="168"/>
      <c r="P30" s="168"/>
      <c r="Q30" s="168"/>
      <c r="R30" s="168"/>
      <c r="S30" s="168"/>
      <c r="T30" s="168"/>
      <c r="U30" s="168"/>
      <c r="V30" s="168"/>
      <c r="W30" s="168">
        <v>0.65438497937758711</v>
      </c>
      <c r="X30" s="168">
        <v>0.68741174390069637</v>
      </c>
      <c r="Y30" s="168">
        <v>0.71956122594460004</v>
      </c>
      <c r="Z30" s="168">
        <v>0.69208380064066066</v>
      </c>
      <c r="AA30" s="168">
        <v>0.72118235697124566</v>
      </c>
      <c r="AB30" s="168">
        <v>0.67183982166801548</v>
      </c>
      <c r="AC30" s="168">
        <v>0.73873448365402372</v>
      </c>
      <c r="AD30" s="168">
        <v>0.68156328841820202</v>
      </c>
      <c r="AE30" s="168">
        <v>0.67157145998978929</v>
      </c>
      <c r="AF30" s="168">
        <v>0.64034084164193006</v>
      </c>
      <c r="AG30" s="168">
        <v>0.72715625079516522</v>
      </c>
      <c r="AH30" s="168">
        <v>0.72013735278796065</v>
      </c>
      <c r="AI30" s="545"/>
      <c r="AJ30" s="545"/>
      <c r="AK30" s="547"/>
      <c r="AL30" s="547"/>
    </row>
    <row r="31" spans="1:38" outlineLevel="1" x14ac:dyDescent="0.65">
      <c r="A31" s="549"/>
      <c r="B31" s="168"/>
      <c r="C31" s="168"/>
      <c r="D31" s="168"/>
      <c r="E31" s="168"/>
      <c r="F31" s="168"/>
      <c r="G31" s="168"/>
      <c r="H31" s="168"/>
      <c r="I31" s="168"/>
      <c r="J31" s="168"/>
      <c r="K31" s="168"/>
      <c r="L31" s="168"/>
      <c r="M31" s="168"/>
      <c r="N31" s="168"/>
      <c r="O31" s="168"/>
      <c r="P31" s="168"/>
      <c r="Q31" s="168"/>
      <c r="R31" s="168"/>
      <c r="S31" s="168"/>
      <c r="T31" s="168"/>
      <c r="U31" s="168"/>
      <c r="V31" s="168"/>
      <c r="W31" s="168">
        <v>0.78259947016180387</v>
      </c>
      <c r="X31" s="168">
        <v>0.71753186478541409</v>
      </c>
      <c r="Y31" s="168">
        <v>0.73496972999519272</v>
      </c>
      <c r="Z31" s="168">
        <v>0.81982964369195499</v>
      </c>
      <c r="AA31" s="168">
        <v>0.71766676988829992</v>
      </c>
      <c r="AB31" s="168">
        <v>0.69112030284365134</v>
      </c>
      <c r="AC31" s="168">
        <v>0.7381033384497826</v>
      </c>
      <c r="AD31" s="168">
        <v>0.70141751054229351</v>
      </c>
      <c r="AE31" s="168">
        <v>0.82828746714595713</v>
      </c>
      <c r="AF31" s="168">
        <v>0.70865899843309221</v>
      </c>
      <c r="AG31" s="168">
        <v>0.7892901584799521</v>
      </c>
      <c r="AH31" s="168">
        <v>0.72545263265776438</v>
      </c>
      <c r="AI31" s="545"/>
      <c r="AJ31" s="545"/>
      <c r="AK31" s="547"/>
      <c r="AL31" s="547"/>
    </row>
    <row r="32" spans="1:38" outlineLevel="1" x14ac:dyDescent="0.65">
      <c r="A32" s="549"/>
      <c r="B32" s="168"/>
      <c r="C32" s="168"/>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v>0.59775457753569416</v>
      </c>
      <c r="AB32" s="168">
        <v>0.66424452190312588</v>
      </c>
      <c r="AC32" s="168">
        <v>0.74977704377796217</v>
      </c>
      <c r="AD32" s="168">
        <v>0.66505752660823758</v>
      </c>
      <c r="AE32" s="168">
        <v>0.70099018747720909</v>
      </c>
      <c r="AF32" s="168">
        <v>0.75463223695786219</v>
      </c>
      <c r="AG32" s="168">
        <v>0.7735055256493043</v>
      </c>
      <c r="AH32" s="168">
        <v>0.72374922064730152</v>
      </c>
      <c r="AI32" s="545"/>
      <c r="AJ32" s="545"/>
      <c r="AK32" s="547"/>
      <c r="AL32" s="547"/>
    </row>
    <row r="33" spans="1:42" outlineLevel="1" x14ac:dyDescent="0.65">
      <c r="A33" s="549"/>
      <c r="B33" s="168"/>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v>0.71869726072011553</v>
      </c>
      <c r="AB33" s="168">
        <v>0.66702604756491002</v>
      </c>
      <c r="AC33" s="168">
        <v>0.68158968010329934</v>
      </c>
      <c r="AD33" s="168">
        <v>0.65336425977747736</v>
      </c>
      <c r="AE33" s="168">
        <v>0.72155221647154144</v>
      </c>
      <c r="AF33" s="168">
        <v>0.73927650061981687</v>
      </c>
      <c r="AG33" s="168">
        <v>0.72137391055751954</v>
      </c>
      <c r="AH33" s="168">
        <v>0.78307918321126946</v>
      </c>
      <c r="AI33" s="545"/>
      <c r="AJ33" s="545"/>
      <c r="AK33" s="547"/>
      <c r="AL33" s="547"/>
    </row>
    <row r="34" spans="1:42" outlineLevel="1" x14ac:dyDescent="0.65">
      <c r="A34" s="549"/>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v>0.7407763873725276</v>
      </c>
      <c r="AB34" s="168">
        <v>0.68222434862439707</v>
      </c>
      <c r="AC34" s="168">
        <v>0.75450015330039055</v>
      </c>
      <c r="AD34" s="168">
        <v>0.67192130727087329</v>
      </c>
      <c r="AE34" s="168">
        <v>0.68256604040470248</v>
      </c>
      <c r="AF34" s="168">
        <v>0.64980985383273571</v>
      </c>
      <c r="AG34" s="168">
        <v>0.72603293289831017</v>
      </c>
      <c r="AH34" s="168">
        <v>0.63335205308167275</v>
      </c>
      <c r="AI34" s="545"/>
      <c r="AJ34" s="545"/>
      <c r="AK34" s="547"/>
      <c r="AL34" s="547"/>
    </row>
    <row r="35" spans="1:42" outlineLevel="1" x14ac:dyDescent="0.65">
      <c r="A35" s="549"/>
      <c r="B35" s="168"/>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c r="AA35" s="168">
        <v>0.68186693172303348</v>
      </c>
      <c r="AB35" s="168">
        <v>0.67628958064028177</v>
      </c>
      <c r="AC35" s="168">
        <v>0.68985069443781144</v>
      </c>
      <c r="AD35" s="168">
        <v>0.66476484173499517</v>
      </c>
      <c r="AE35" s="168">
        <v>0.67804084841139578</v>
      </c>
      <c r="AF35" s="168">
        <v>0.68052075399385781</v>
      </c>
      <c r="AG35" s="168">
        <v>0.65796362703714406</v>
      </c>
      <c r="AH35" s="168">
        <v>0.64013979706583246</v>
      </c>
      <c r="AI35" s="545"/>
      <c r="AJ35" s="545"/>
      <c r="AK35" s="547"/>
      <c r="AL35" s="547"/>
    </row>
    <row r="36" spans="1:42" outlineLevel="1" x14ac:dyDescent="0.65">
      <c r="A36" s="549"/>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v>0.68730840540323168</v>
      </c>
      <c r="AB36" s="168">
        <v>0.7721140505901134</v>
      </c>
      <c r="AC36" s="168">
        <v>0.71429863978234065</v>
      </c>
      <c r="AD36" s="168">
        <v>0.76289095590168721</v>
      </c>
      <c r="AE36" s="168">
        <v>0.72148393951043588</v>
      </c>
      <c r="AF36" s="168">
        <v>0.7239248175884474</v>
      </c>
      <c r="AG36" s="168">
        <v>0.69614395863573408</v>
      </c>
      <c r="AH36" s="168">
        <v>0.71002145109044013</v>
      </c>
      <c r="AI36" s="545"/>
      <c r="AJ36" s="545"/>
      <c r="AK36" s="547"/>
      <c r="AL36" s="547"/>
    </row>
    <row r="37" spans="1:42" outlineLevel="1" x14ac:dyDescent="0.65">
      <c r="A37" s="549"/>
      <c r="B37" s="168"/>
      <c r="C37" s="168"/>
      <c r="D37" s="168"/>
      <c r="E37" s="168"/>
      <c r="F37" s="168"/>
      <c r="G37" s="168"/>
      <c r="H37" s="168"/>
      <c r="I37" s="168"/>
      <c r="J37" s="168"/>
      <c r="K37" s="168"/>
      <c r="L37" s="168"/>
      <c r="M37" s="168"/>
      <c r="N37" s="168"/>
      <c r="O37" s="168"/>
      <c r="P37" s="168"/>
      <c r="Q37" s="168"/>
      <c r="R37" s="168"/>
      <c r="S37" s="168"/>
      <c r="T37" s="168"/>
      <c r="U37" s="168"/>
      <c r="V37" s="168"/>
      <c r="W37" s="168"/>
      <c r="X37" s="168"/>
      <c r="Y37" s="168"/>
      <c r="Z37" s="168"/>
      <c r="AA37" s="168">
        <v>0.72656114529015936</v>
      </c>
      <c r="AB37" s="168">
        <v>0.77286546592531025</v>
      </c>
      <c r="AC37" s="168">
        <v>0.68836982402067426</v>
      </c>
      <c r="AD37" s="168">
        <v>0.71750847865912271</v>
      </c>
      <c r="AE37" s="168">
        <v>0.68508140378793991</v>
      </c>
      <c r="AF37" s="168">
        <v>0.60857156272009305</v>
      </c>
      <c r="AG37" s="168">
        <v>0.66141590492324243</v>
      </c>
      <c r="AH37" s="168">
        <v>0.72733124886994471</v>
      </c>
      <c r="AI37" s="545"/>
      <c r="AJ37" s="545"/>
      <c r="AK37" s="547"/>
      <c r="AL37" s="547"/>
    </row>
    <row r="38" spans="1:42" outlineLevel="1" x14ac:dyDescent="0.65">
      <c r="A38" s="549"/>
      <c r="B38" s="168"/>
      <c r="C38" s="168"/>
      <c r="D38" s="168"/>
      <c r="E38" s="168"/>
      <c r="F38" s="168"/>
      <c r="G38" s="168"/>
      <c r="H38" s="168"/>
      <c r="I38" s="168"/>
      <c r="J38" s="168"/>
      <c r="K38" s="168"/>
      <c r="L38" s="168"/>
      <c r="M38" s="168"/>
      <c r="N38" s="168"/>
      <c r="O38" s="168"/>
      <c r="P38" s="168"/>
      <c r="Q38" s="168"/>
      <c r="R38" s="168"/>
      <c r="S38" s="168"/>
      <c r="T38" s="168"/>
      <c r="U38" s="168"/>
      <c r="V38" s="168"/>
      <c r="W38" s="168"/>
      <c r="X38" s="168"/>
      <c r="Y38" s="168"/>
      <c r="Z38" s="168"/>
      <c r="AA38" s="168">
        <v>0.70782030629730697</v>
      </c>
      <c r="AB38" s="168">
        <v>0.72969842115514449</v>
      </c>
      <c r="AC38" s="168">
        <v>0.80100025095291139</v>
      </c>
      <c r="AD38" s="168">
        <v>0.77909420296177301</v>
      </c>
      <c r="AE38" s="168">
        <v>0.72411371769781674</v>
      </c>
      <c r="AF38" s="168">
        <v>0.65366193205888745</v>
      </c>
      <c r="AG38" s="168">
        <v>0.68967388800350893</v>
      </c>
      <c r="AH38" s="168">
        <v>0.65703251430490572</v>
      </c>
      <c r="AI38" s="545"/>
      <c r="AJ38" s="545"/>
      <c r="AK38" s="547"/>
      <c r="AL38" s="547"/>
    </row>
    <row r="39" spans="1:42" outlineLevel="1" x14ac:dyDescent="0.65">
      <c r="A39" s="549"/>
      <c r="B39" s="168"/>
      <c r="C39" s="168"/>
      <c r="D39" s="168"/>
      <c r="E39" s="168"/>
      <c r="F39" s="168"/>
      <c r="G39" s="168"/>
      <c r="H39" s="168"/>
      <c r="I39" s="168"/>
      <c r="J39" s="168"/>
      <c r="K39" s="168"/>
      <c r="L39" s="168"/>
      <c r="M39" s="168"/>
      <c r="N39" s="168"/>
      <c r="O39" s="168"/>
      <c r="P39" s="168"/>
      <c r="Q39" s="168"/>
      <c r="R39" s="168"/>
      <c r="S39" s="168"/>
      <c r="T39" s="168"/>
      <c r="U39" s="168"/>
      <c r="V39" s="168"/>
      <c r="W39" s="168"/>
      <c r="X39" s="168"/>
      <c r="Y39" s="168"/>
      <c r="Z39" s="168"/>
      <c r="AA39" s="168">
        <v>0.67127805841387078</v>
      </c>
      <c r="AB39" s="168">
        <v>0.62912982136592399</v>
      </c>
      <c r="AC39" s="168">
        <v>0.7008124785710026</v>
      </c>
      <c r="AD39" s="168">
        <v>0.70857521814704072</v>
      </c>
      <c r="AE39" s="168">
        <v>0.76964431537657974</v>
      </c>
      <c r="AF39" s="168">
        <v>0.68061171801326736</v>
      </c>
      <c r="AG39" s="168">
        <v>0.69388207265967017</v>
      </c>
      <c r="AH39" s="168">
        <v>0.74000721889036147</v>
      </c>
      <c r="AI39" s="545"/>
      <c r="AJ39" s="545"/>
      <c r="AK39" s="547"/>
      <c r="AL39" s="547"/>
    </row>
    <row r="40" spans="1:42" outlineLevel="1" x14ac:dyDescent="0.65">
      <c r="A40" s="549"/>
      <c r="B40" s="168"/>
      <c r="C40" s="168"/>
      <c r="D40" s="168"/>
      <c r="E40" s="168"/>
      <c r="F40" s="168"/>
      <c r="G40" s="168"/>
      <c r="H40" s="168"/>
      <c r="I40" s="168"/>
      <c r="J40" s="168"/>
      <c r="K40" s="168"/>
      <c r="L40" s="168"/>
      <c r="M40" s="168"/>
      <c r="N40" s="168"/>
      <c r="O40" s="168"/>
      <c r="P40" s="168"/>
      <c r="Q40" s="168"/>
      <c r="R40" s="168"/>
      <c r="S40" s="168"/>
      <c r="T40" s="168"/>
      <c r="U40" s="168"/>
      <c r="V40" s="168"/>
      <c r="W40" s="168"/>
      <c r="X40" s="168"/>
      <c r="Y40" s="168"/>
      <c r="Z40" s="168"/>
      <c r="AA40" s="168">
        <v>0.70871743120038588</v>
      </c>
      <c r="AB40" s="168">
        <v>0.71442191382491438</v>
      </c>
      <c r="AC40" s="168">
        <v>0.6765206168382869</v>
      </c>
      <c r="AD40" s="168">
        <v>0.74180017908259666</v>
      </c>
      <c r="AE40" s="168">
        <v>0.66879723530484081</v>
      </c>
      <c r="AF40" s="168">
        <v>0.67521863353614231</v>
      </c>
      <c r="AG40" s="168">
        <v>0.68652204774138104</v>
      </c>
      <c r="AH40" s="168">
        <v>0.7402192683732709</v>
      </c>
      <c r="AI40" s="545"/>
      <c r="AJ40" s="545"/>
      <c r="AK40" s="547"/>
      <c r="AL40" s="547"/>
    </row>
    <row r="41" spans="1:42" outlineLevel="1" x14ac:dyDescent="0.65">
      <c r="A41" s="549"/>
      <c r="B41" s="168"/>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v>0.67218589133770901</v>
      </c>
      <c r="AD41" s="168">
        <v>0.77345755543782924</v>
      </c>
      <c r="AE41" s="168">
        <v>0.72157287862841257</v>
      </c>
      <c r="AF41" s="168">
        <v>0.60865925441664182</v>
      </c>
      <c r="AG41" s="168">
        <v>0.7745271784990827</v>
      </c>
      <c r="AH41" s="168">
        <v>0.69194570149316603</v>
      </c>
      <c r="AI41" s="545"/>
      <c r="AJ41" s="545"/>
      <c r="AK41" s="547"/>
      <c r="AL41" s="547"/>
    </row>
    <row r="42" spans="1:42" outlineLevel="1" x14ac:dyDescent="0.65">
      <c r="A42" s="549"/>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v>0.73466796590521966</v>
      </c>
      <c r="AD42" s="168">
        <v>0.6836735956115062</v>
      </c>
      <c r="AE42" s="168">
        <v>0.76768314215046696</v>
      </c>
      <c r="AF42" s="168">
        <v>0.81027949680336142</v>
      </c>
      <c r="AG42" s="168">
        <v>0.67692217585909187</v>
      </c>
      <c r="AH42" s="168">
        <v>0.74727575740495444</v>
      </c>
      <c r="AI42" s="545"/>
      <c r="AJ42" s="545"/>
      <c r="AK42" s="547"/>
      <c r="AL42" s="547"/>
    </row>
    <row r="43" spans="1:42" outlineLevel="1" x14ac:dyDescent="0.65">
      <c r="A43" s="549"/>
      <c r="B43" s="168"/>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v>0.76304698207502952</v>
      </c>
      <c r="AD43" s="168">
        <v>0.72679052678251888</v>
      </c>
      <c r="AE43" s="168">
        <v>0.58450659237532743</v>
      </c>
      <c r="AF43" s="168">
        <v>0.75963518359842364</v>
      </c>
      <c r="AG43" s="168">
        <v>0.77489079474920686</v>
      </c>
      <c r="AH43" s="168">
        <v>0.60490238022319798</v>
      </c>
      <c r="AI43" s="545"/>
      <c r="AJ43" s="545"/>
      <c r="AK43" s="547"/>
      <c r="AL43" s="547"/>
    </row>
    <row r="44" spans="1:42" outlineLevel="1" x14ac:dyDescent="0.65">
      <c r="A44" s="549"/>
      <c r="B44" s="168"/>
      <c r="C44" s="168"/>
      <c r="D44" s="168"/>
      <c r="E44" s="168"/>
      <c r="F44" s="168"/>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v>0.6951784351157273</v>
      </c>
      <c r="AD44" s="168">
        <v>0.72519689590579017</v>
      </c>
      <c r="AE44" s="168">
        <v>0.72933945221129193</v>
      </c>
      <c r="AF44" s="168">
        <v>0.76502114283973388</v>
      </c>
      <c r="AG44" s="168">
        <v>0.7100360631495376</v>
      </c>
      <c r="AH44" s="168">
        <v>0.69628117699812797</v>
      </c>
      <c r="AI44" s="545"/>
      <c r="AJ44" s="545"/>
      <c r="AK44" s="547"/>
      <c r="AL44" s="547"/>
    </row>
    <row r="45" spans="1:42" outlineLevel="1" x14ac:dyDescent="0.65">
      <c r="A45" s="549"/>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v>0.72208880476675286</v>
      </c>
      <c r="AD45" s="168">
        <v>0.74377317137447863</v>
      </c>
      <c r="AE45" s="168">
        <v>0.78905005361158653</v>
      </c>
      <c r="AF45" s="168">
        <v>0.6780063593681942</v>
      </c>
      <c r="AG45" s="168">
        <v>0.70256647765178726</v>
      </c>
      <c r="AH45" s="168">
        <v>0.72858869370117063</v>
      </c>
      <c r="AI45" s="545"/>
      <c r="AJ45" s="545"/>
      <c r="AK45" s="547"/>
      <c r="AL45" s="547"/>
    </row>
    <row r="46" spans="1:42" outlineLevel="1" x14ac:dyDescent="0.65">
      <c r="A46" s="549"/>
      <c r="B46" s="168"/>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v>0.7880243007922364</v>
      </c>
      <c r="AD46" s="168">
        <v>0.68777548223368312</v>
      </c>
      <c r="AE46" s="168">
        <v>0.68900807758372162</v>
      </c>
      <c r="AF46" s="168">
        <v>0.63716748715937088</v>
      </c>
      <c r="AG46" s="168">
        <v>0.72727826282264518</v>
      </c>
      <c r="AH46" s="168">
        <v>0.72759390521349532</v>
      </c>
      <c r="AI46" s="545"/>
      <c r="AJ46" s="545"/>
      <c r="AK46" s="547"/>
      <c r="AL46" s="547"/>
    </row>
    <row r="47" spans="1:42" outlineLevel="1" x14ac:dyDescent="0.65">
      <c r="A47" s="549"/>
      <c r="B47" s="168"/>
      <c r="C47" s="168"/>
      <c r="D47" s="168"/>
      <c r="E47" s="168"/>
      <c r="F47" s="168"/>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v>0.82378069910283602</v>
      </c>
      <c r="AD47" s="168">
        <v>0.73528652069873857</v>
      </c>
      <c r="AE47" s="168">
        <v>0.7337545016934427</v>
      </c>
      <c r="AF47" s="168">
        <v>0.68112068246755197</v>
      </c>
      <c r="AG47" s="168">
        <v>0.67111791236715079</v>
      </c>
      <c r="AH47" s="168">
        <v>0.71241383115141543</v>
      </c>
      <c r="AI47" s="545"/>
      <c r="AJ47" s="545"/>
      <c r="AK47" s="547"/>
      <c r="AL47" s="547"/>
    </row>
    <row r="48" spans="1:42" outlineLevel="1" x14ac:dyDescent="0.65">
      <c r="A48" s="549"/>
      <c r="B48" s="168"/>
      <c r="C48" s="168"/>
      <c r="D48" s="168"/>
      <c r="E48" s="168"/>
      <c r="F48" s="168"/>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v>0.77340120689416358</v>
      </c>
      <c r="AD48" s="168">
        <v>0.77115943375824592</v>
      </c>
      <c r="AE48" s="168">
        <v>0.64106946867509806</v>
      </c>
      <c r="AF48" s="168">
        <v>0.70161984507885289</v>
      </c>
      <c r="AG48" s="168">
        <v>0.70950496587627798</v>
      </c>
      <c r="AH48" s="168">
        <v>0.72931590772660271</v>
      </c>
      <c r="AI48" s="545"/>
      <c r="AJ48" s="545"/>
      <c r="AK48" s="547"/>
      <c r="AL48" s="547"/>
      <c r="AM48" s="169"/>
      <c r="AN48" s="169"/>
      <c r="AO48" s="169"/>
      <c r="AP48" s="169"/>
    </row>
    <row r="49" spans="1:38" outlineLevel="1" x14ac:dyDescent="0.65">
      <c r="A49" s="549"/>
      <c r="B49" s="168"/>
      <c r="C49" s="168"/>
      <c r="D49" s="168"/>
      <c r="E49" s="168"/>
      <c r="F49" s="168"/>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v>0.718704648902875</v>
      </c>
      <c r="AF49" s="168">
        <v>0.713294175210479</v>
      </c>
      <c r="AG49" s="168">
        <v>0.69832869401331144</v>
      </c>
      <c r="AH49" s="168">
        <v>0.73043037774703645</v>
      </c>
      <c r="AI49" s="545"/>
      <c r="AJ49" s="545"/>
      <c r="AK49" s="547"/>
      <c r="AL49" s="547"/>
    </row>
    <row r="50" spans="1:38" outlineLevel="1" x14ac:dyDescent="0.65">
      <c r="A50" s="549"/>
      <c r="B50" s="168"/>
      <c r="C50" s="168"/>
      <c r="D50" s="168"/>
      <c r="E50" s="168"/>
      <c r="F50" s="168"/>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v>0.76117799346486836</v>
      </c>
      <c r="AF50" s="168">
        <v>0.66586748828499986</v>
      </c>
      <c r="AG50" s="168">
        <v>0.72882493062283094</v>
      </c>
      <c r="AH50" s="168">
        <v>0.67488055647106426</v>
      </c>
      <c r="AI50" s="545"/>
      <c r="AJ50" s="545"/>
      <c r="AK50" s="547"/>
      <c r="AL50" s="547"/>
    </row>
    <row r="51" spans="1:38" outlineLevel="1" x14ac:dyDescent="0.65">
      <c r="A51" s="549"/>
      <c r="B51" s="168"/>
      <c r="C51" s="168"/>
      <c r="D51" s="168"/>
      <c r="E51" s="168"/>
      <c r="F51" s="168"/>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v>0.72686012251747423</v>
      </c>
      <c r="AF51" s="168">
        <v>0.63471973641433543</v>
      </c>
      <c r="AG51" s="168">
        <v>0.68446682655652036</v>
      </c>
      <c r="AH51" s="168">
        <v>0.71313378239777192</v>
      </c>
      <c r="AI51" s="545"/>
      <c r="AJ51" s="545"/>
      <c r="AK51" s="547"/>
      <c r="AL51" s="547"/>
    </row>
    <row r="52" spans="1:38" outlineLevel="1" x14ac:dyDescent="0.65">
      <c r="A52" s="549"/>
      <c r="B52" s="168"/>
      <c r="C52" s="168"/>
      <c r="D52" s="168"/>
      <c r="E52" s="168"/>
      <c r="F52" s="168"/>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v>0.75485920194510303</v>
      </c>
      <c r="AF52" s="168">
        <v>0.69996027969415808</v>
      </c>
      <c r="AG52" s="168">
        <v>0.73396070757339815</v>
      </c>
      <c r="AH52" s="168">
        <v>0.69406839224955363</v>
      </c>
      <c r="AI52" s="545"/>
      <c r="AJ52" s="545"/>
      <c r="AK52" s="547"/>
      <c r="AL52" s="547"/>
    </row>
    <row r="53" spans="1:38" outlineLevel="1" x14ac:dyDescent="0.65">
      <c r="A53" s="549"/>
      <c r="B53" s="168"/>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v>0.69022663578297938</v>
      </c>
      <c r="AF53" s="168">
        <v>0.77811169676667569</v>
      </c>
      <c r="AG53" s="168">
        <v>0.70725679711238232</v>
      </c>
      <c r="AH53" s="168">
        <v>0.81427965399432367</v>
      </c>
      <c r="AI53" s="545"/>
      <c r="AJ53" s="545"/>
      <c r="AK53" s="547"/>
      <c r="AL53" s="547"/>
    </row>
    <row r="54" spans="1:38" outlineLevel="1" x14ac:dyDescent="0.65">
      <c r="A54" s="550"/>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v>0.70295197116876307</v>
      </c>
      <c r="AF54" s="168">
        <v>0.7413455171765263</v>
      </c>
      <c r="AG54" s="168">
        <v>0.75838854683705814</v>
      </c>
      <c r="AH54" s="168">
        <v>0.71256996515213944</v>
      </c>
      <c r="AI54" s="545"/>
      <c r="AJ54" s="545"/>
      <c r="AK54" s="547"/>
      <c r="AL54" s="547"/>
    </row>
    <row r="55" spans="1:38" outlineLevel="1" x14ac:dyDescent="0.65">
      <c r="A55" s="551" t="s">
        <v>423</v>
      </c>
      <c r="B55" s="168">
        <v>0.76505037588293934</v>
      </c>
      <c r="C55" s="168">
        <v>0.72523237625319059</v>
      </c>
      <c r="D55" s="168">
        <v>0.70126387731212869</v>
      </c>
      <c r="E55" s="168">
        <v>0.73755628746772417</v>
      </c>
      <c r="F55" s="168">
        <v>0.69805974645926672</v>
      </c>
      <c r="G55" s="168">
        <v>0.63414718489216326</v>
      </c>
      <c r="H55" s="168">
        <v>0.75864313163292318</v>
      </c>
      <c r="I55" s="168">
        <v>0.65091285114246511</v>
      </c>
      <c r="J55" s="168">
        <v>0.68508458722794108</v>
      </c>
      <c r="K55" s="168">
        <v>0.79595219152503416</v>
      </c>
      <c r="L55" s="168">
        <v>0.72525965490736599</v>
      </c>
      <c r="M55" s="168">
        <v>0.67165224842199001</v>
      </c>
      <c r="N55" s="168">
        <v>0.71083888762112368</v>
      </c>
      <c r="O55" s="168">
        <v>0.77094749774247806</v>
      </c>
      <c r="P55" s="168">
        <v>0.67026502579575609</v>
      </c>
      <c r="Q55" s="168">
        <v>0.69604494949561224</v>
      </c>
      <c r="R55" s="168">
        <v>0.67785046438483643</v>
      </c>
      <c r="S55" s="168">
        <v>0.63282654582561926</v>
      </c>
      <c r="T55" s="168">
        <v>0.53648994233676173</v>
      </c>
      <c r="U55" s="168">
        <v>0.76808231813062655</v>
      </c>
      <c r="V55" s="168">
        <v>0.7207343192126815</v>
      </c>
      <c r="W55" s="168">
        <v>0.71643144403885939</v>
      </c>
      <c r="X55" s="168">
        <v>0.68390702690111882</v>
      </c>
      <c r="Y55" s="167">
        <v>0.81350109288686112</v>
      </c>
      <c r="Z55" s="167">
        <v>0.63621468108974255</v>
      </c>
      <c r="AA55" s="167">
        <v>0.74802286393696205</v>
      </c>
      <c r="AB55" s="167">
        <v>0.70255879023891854</v>
      </c>
      <c r="AC55" s="167">
        <v>0.54520885417815679</v>
      </c>
      <c r="AD55" s="167">
        <v>0.83951363032339787</v>
      </c>
      <c r="AE55" s="167">
        <v>0.83159552490608779</v>
      </c>
      <c r="AF55" s="167">
        <v>0.81043252131011667</v>
      </c>
      <c r="AG55" s="167">
        <v>0.75315549449102404</v>
      </c>
      <c r="AH55" s="167">
        <v>0.73972470558662495</v>
      </c>
      <c r="AI55" s="545"/>
      <c r="AJ55" s="545"/>
      <c r="AK55" s="547"/>
      <c r="AL55" s="547"/>
    </row>
    <row r="56" spans="1:38" outlineLevel="1" x14ac:dyDescent="0.65">
      <c r="A56" s="552"/>
      <c r="B56" s="167"/>
      <c r="C56" s="167"/>
      <c r="D56" s="168">
        <v>0.66656164681088625</v>
      </c>
      <c r="E56" s="167"/>
      <c r="F56" s="168">
        <v>0.73795591670495952</v>
      </c>
      <c r="G56" s="167"/>
      <c r="H56" s="167"/>
      <c r="I56" s="168">
        <v>0.67633664978276054</v>
      </c>
      <c r="J56" s="167"/>
      <c r="K56" s="167"/>
      <c r="L56" s="168">
        <v>0.66024954960402937</v>
      </c>
      <c r="M56" s="167"/>
      <c r="N56" s="168">
        <v>0.65141829109894833</v>
      </c>
      <c r="O56" s="168">
        <v>0.67592467259894518</v>
      </c>
      <c r="P56" s="167"/>
      <c r="Q56" s="168">
        <v>0.71448521501437556</v>
      </c>
      <c r="R56" s="167"/>
      <c r="S56" s="167"/>
      <c r="T56" s="168">
        <v>0.61905260959247721</v>
      </c>
      <c r="U56" s="168">
        <v>0.67811566113134292</v>
      </c>
      <c r="V56" s="168">
        <v>0.75332085266226312</v>
      </c>
      <c r="W56" s="168">
        <v>0.71892837523860942</v>
      </c>
      <c r="X56" s="168">
        <v>0.72906594309611628</v>
      </c>
      <c r="Y56" s="168">
        <v>0.67395756578390731</v>
      </c>
      <c r="Z56" s="168">
        <v>0.67395756578390731</v>
      </c>
      <c r="AA56" s="168">
        <v>0.67958892451459263</v>
      </c>
      <c r="AB56" s="168">
        <v>0.56175538967851102</v>
      </c>
      <c r="AC56" s="168">
        <v>0.76581196439739396</v>
      </c>
      <c r="AD56" s="168">
        <v>0.73601040276999485</v>
      </c>
      <c r="AE56" s="168">
        <v>0.70170166246319254</v>
      </c>
      <c r="AF56" s="168">
        <v>0.49087662580009406</v>
      </c>
      <c r="AG56" s="168">
        <v>0.68421402874516934</v>
      </c>
      <c r="AH56" s="168">
        <v>0.7394275948505814</v>
      </c>
      <c r="AI56" s="545"/>
      <c r="AJ56" s="545"/>
      <c r="AK56" s="547"/>
      <c r="AL56" s="547"/>
    </row>
    <row r="57" spans="1:38" outlineLevel="1" x14ac:dyDescent="0.65">
      <c r="A57" s="552"/>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8">
        <v>0.74099049099924519</v>
      </c>
      <c r="Z57" s="168">
        <v>0.7200465569965816</v>
      </c>
      <c r="AA57" s="168">
        <v>0.81185852365682865</v>
      </c>
      <c r="AB57" s="168">
        <v>0.60907918043804476</v>
      </c>
      <c r="AC57" s="168">
        <v>0.70855468980589131</v>
      </c>
      <c r="AD57" s="168">
        <v>0.6607789746031757</v>
      </c>
      <c r="AE57" s="168">
        <v>0.66785613599942095</v>
      </c>
      <c r="AF57" s="168">
        <v>0.66785613599942095</v>
      </c>
      <c r="AG57" s="168">
        <v>0.59799352149105045</v>
      </c>
      <c r="AH57" s="168">
        <v>0.67679005870470932</v>
      </c>
      <c r="AI57" s="545"/>
      <c r="AJ57" s="545"/>
      <c r="AK57" s="547"/>
      <c r="AL57" s="547"/>
    </row>
    <row r="58" spans="1:38" outlineLevel="1" x14ac:dyDescent="0.65">
      <c r="A58" s="552"/>
      <c r="B58" s="167"/>
      <c r="C58" s="167"/>
      <c r="D58" s="167"/>
      <c r="E58" s="167"/>
      <c r="F58" s="167"/>
      <c r="G58" s="167"/>
      <c r="H58" s="167"/>
      <c r="I58" s="167"/>
      <c r="J58" s="167"/>
      <c r="K58" s="167"/>
      <c r="L58" s="167"/>
      <c r="M58" s="167"/>
      <c r="N58" s="167"/>
      <c r="O58" s="167"/>
      <c r="P58" s="167"/>
      <c r="Q58" s="167"/>
      <c r="R58" s="167"/>
      <c r="S58" s="167"/>
      <c r="T58" s="167"/>
      <c r="U58" s="167"/>
      <c r="V58" s="167"/>
      <c r="W58" s="168"/>
      <c r="X58" s="167"/>
      <c r="Y58" s="167"/>
      <c r="Z58" s="167"/>
      <c r="AA58" s="167"/>
      <c r="AB58" s="167"/>
      <c r="AC58" s="167"/>
      <c r="AD58" s="168">
        <v>0.70877115082890185</v>
      </c>
      <c r="AE58" s="168">
        <v>0.76721533476863257</v>
      </c>
      <c r="AF58" s="168">
        <v>0.75409435191837204</v>
      </c>
      <c r="AG58" s="168">
        <v>0.74302597253565494</v>
      </c>
      <c r="AH58" s="168">
        <v>0.72996928507776782</v>
      </c>
      <c r="AI58" s="545"/>
      <c r="AJ58" s="545"/>
      <c r="AK58" s="547"/>
      <c r="AL58" s="547"/>
    </row>
    <row r="59" spans="1:38" outlineLevel="1" x14ac:dyDescent="0.65">
      <c r="A59" s="553"/>
      <c r="B59" s="167"/>
      <c r="C59" s="167"/>
      <c r="D59" s="167"/>
      <c r="E59" s="167"/>
      <c r="F59" s="167"/>
      <c r="G59" s="167"/>
      <c r="H59" s="167"/>
      <c r="I59" s="167"/>
      <c r="J59" s="167"/>
      <c r="K59" s="167"/>
      <c r="L59" s="167"/>
      <c r="M59" s="167"/>
      <c r="N59" s="167"/>
      <c r="O59" s="167"/>
      <c r="P59" s="167"/>
      <c r="Q59" s="167"/>
      <c r="R59" s="167"/>
      <c r="S59" s="167"/>
      <c r="T59" s="168"/>
      <c r="U59" s="167"/>
      <c r="V59" s="167"/>
      <c r="W59" s="168"/>
      <c r="X59" s="167"/>
      <c r="Y59" s="167"/>
      <c r="Z59" s="167"/>
      <c r="AA59" s="167"/>
      <c r="AB59" s="167"/>
      <c r="AC59" s="167"/>
      <c r="AD59" s="168">
        <v>0.7248332754087341</v>
      </c>
      <c r="AE59" s="168">
        <v>0.7528759390054901</v>
      </c>
      <c r="AF59" s="168">
        <v>0.73669257791877851</v>
      </c>
      <c r="AG59" s="168">
        <v>0.7149180483538411</v>
      </c>
      <c r="AH59" s="168">
        <v>0.76442543922376893</v>
      </c>
      <c r="AI59" s="545"/>
      <c r="AJ59" s="545"/>
      <c r="AK59" s="547"/>
      <c r="AL59" s="547"/>
    </row>
    <row r="60" spans="1:38" ht="15" customHeight="1" outlineLevel="1" x14ac:dyDescent="0.65">
      <c r="A60" s="551" t="s">
        <v>424</v>
      </c>
      <c r="B60" s="166"/>
      <c r="C60" s="166"/>
      <c r="D60" s="166">
        <v>0.67896417235979778</v>
      </c>
      <c r="E60" s="166">
        <v>0.68989452763183823</v>
      </c>
      <c r="F60" s="166">
        <v>0.65472908803601293</v>
      </c>
      <c r="G60" s="166">
        <v>0.77609385894096461</v>
      </c>
      <c r="H60" s="166">
        <v>0.70562251526483677</v>
      </c>
      <c r="I60" s="166">
        <v>0.76584629882234401</v>
      </c>
      <c r="J60" s="166">
        <v>0.60378153830101033</v>
      </c>
      <c r="K60" s="166">
        <v>0.66304867661425471</v>
      </c>
      <c r="L60" s="166">
        <v>0.61785842232825239</v>
      </c>
      <c r="M60" s="166">
        <v>0.75616343041291234</v>
      </c>
      <c r="N60" s="166">
        <v>0.71396210513017766</v>
      </c>
      <c r="O60" s="166">
        <v>0.69697048187038591</v>
      </c>
      <c r="P60" s="166">
        <v>0.71533912829990476</v>
      </c>
      <c r="Q60" s="166">
        <v>0.74072569980787173</v>
      </c>
      <c r="R60" s="166">
        <v>0.71734960763581579</v>
      </c>
      <c r="S60" s="166">
        <v>0.70467700918103238</v>
      </c>
      <c r="T60" s="166">
        <v>0.69077116769047187</v>
      </c>
      <c r="U60" s="166">
        <v>0.64194584067885463</v>
      </c>
      <c r="V60" s="166">
        <v>0.67041082522840212</v>
      </c>
      <c r="W60" s="166">
        <v>0.80093295753457561</v>
      </c>
      <c r="X60" s="166">
        <v>0.63489132900918965</v>
      </c>
      <c r="Y60" s="166">
        <v>0.81061542885478444</v>
      </c>
      <c r="Z60" s="166">
        <v>0.68770826431442045</v>
      </c>
      <c r="AA60" s="166">
        <v>0.89424845323667623</v>
      </c>
      <c r="AB60" s="166">
        <v>0.74007637395151282</v>
      </c>
      <c r="AC60" s="166">
        <v>0.4428832686119713</v>
      </c>
      <c r="AD60" s="166">
        <v>0.83030565239275489</v>
      </c>
      <c r="AE60" s="166">
        <v>0.84782003503399439</v>
      </c>
      <c r="AF60" s="166">
        <v>0.68033143995565526</v>
      </c>
      <c r="AG60" s="166">
        <v>0.65499045867184669</v>
      </c>
      <c r="AH60" s="166">
        <v>0.80113983479750572</v>
      </c>
      <c r="AI60" s="545"/>
      <c r="AJ60" s="545"/>
      <c r="AK60" s="547"/>
      <c r="AL60" s="547"/>
    </row>
    <row r="61" spans="1:38" outlineLevel="1" x14ac:dyDescent="0.65">
      <c r="A61" s="552"/>
      <c r="B61" s="166"/>
      <c r="C61" s="166"/>
      <c r="D61" s="166"/>
      <c r="E61" s="166"/>
      <c r="F61" s="166"/>
      <c r="G61" s="166"/>
      <c r="H61" s="166"/>
      <c r="I61" s="166">
        <v>0.68742295078950233</v>
      </c>
      <c r="J61" s="166">
        <v>0.58801069443127996</v>
      </c>
      <c r="K61" s="166"/>
      <c r="L61" s="166"/>
      <c r="M61" s="166"/>
      <c r="N61" s="166"/>
      <c r="O61" s="166"/>
      <c r="P61" s="166">
        <v>0.6990629743454353</v>
      </c>
      <c r="Q61" s="166"/>
      <c r="R61" s="166">
        <v>0.65445220467754395</v>
      </c>
      <c r="S61" s="166"/>
      <c r="T61" s="166"/>
      <c r="U61" s="166">
        <v>0.73496904225005166</v>
      </c>
      <c r="V61" s="166">
        <v>0.65967365604978134</v>
      </c>
      <c r="W61" s="166">
        <v>0.68531322084313129</v>
      </c>
      <c r="X61" s="166">
        <v>0.72255119848186422</v>
      </c>
      <c r="Y61" s="166">
        <v>0.81078410948245749</v>
      </c>
      <c r="Z61" s="166">
        <v>0.71754069004963383</v>
      </c>
      <c r="AA61" s="166">
        <v>0.67809429876630023</v>
      </c>
      <c r="AB61" s="166">
        <v>0.65464160943812066</v>
      </c>
      <c r="AC61" s="166">
        <v>0.67049136186449965</v>
      </c>
      <c r="AD61" s="166">
        <v>0.71594533557040763</v>
      </c>
      <c r="AE61" s="166">
        <v>0.76921405715159796</v>
      </c>
      <c r="AF61" s="166">
        <v>0.72761758965168455</v>
      </c>
      <c r="AG61" s="166">
        <v>0.65836807952599141</v>
      </c>
      <c r="AH61" s="166">
        <v>0.56182231426295481</v>
      </c>
      <c r="AI61" s="545"/>
      <c r="AJ61" s="545"/>
      <c r="AK61" s="547"/>
      <c r="AL61" s="547"/>
    </row>
    <row r="62" spans="1:38" outlineLevel="1" x14ac:dyDescent="0.65">
      <c r="A62" s="552"/>
      <c r="B62" s="166"/>
      <c r="C62" s="166"/>
      <c r="D62" s="166"/>
      <c r="E62" s="166"/>
      <c r="F62" s="166"/>
      <c r="G62" s="166"/>
      <c r="H62" s="166"/>
      <c r="I62" s="166"/>
      <c r="J62" s="166"/>
      <c r="K62" s="166"/>
      <c r="L62" s="166"/>
      <c r="M62" s="166"/>
      <c r="N62" s="166"/>
      <c r="O62" s="166"/>
      <c r="P62" s="166"/>
      <c r="Q62" s="166"/>
      <c r="R62" s="166"/>
      <c r="S62" s="166"/>
      <c r="T62" s="166"/>
      <c r="U62" s="166"/>
      <c r="V62" s="166">
        <v>0.66763995797628595</v>
      </c>
      <c r="W62" s="166">
        <v>0.70031736903665265</v>
      </c>
      <c r="X62" s="166">
        <v>0.70761924719474312</v>
      </c>
      <c r="Y62" s="166">
        <v>0.76180498001764874</v>
      </c>
      <c r="Z62" s="166">
        <v>0.68860000096178398</v>
      </c>
      <c r="AA62" s="166">
        <v>0.69537053321593856</v>
      </c>
      <c r="AB62" s="166">
        <v>0.59721836317005839</v>
      </c>
      <c r="AC62" s="166">
        <v>0.64354133672694913</v>
      </c>
      <c r="AD62" s="166">
        <v>0.6849809909096124</v>
      </c>
      <c r="AE62" s="166">
        <v>0.74268378701457072</v>
      </c>
      <c r="AF62" s="166">
        <v>0.71562816179275979</v>
      </c>
      <c r="AG62" s="166">
        <v>0.74507240348435466</v>
      </c>
      <c r="AH62" s="166">
        <v>0.76583338097371545</v>
      </c>
      <c r="AI62" s="545"/>
      <c r="AJ62" s="545"/>
      <c r="AK62" s="547"/>
      <c r="AL62" s="547"/>
    </row>
    <row r="63" spans="1:38" outlineLevel="1" x14ac:dyDescent="0.65">
      <c r="A63" s="552"/>
      <c r="B63" s="166"/>
      <c r="C63" s="166"/>
      <c r="D63" s="166"/>
      <c r="E63" s="166"/>
      <c r="F63" s="166"/>
      <c r="G63" s="166"/>
      <c r="H63" s="166"/>
      <c r="I63" s="166"/>
      <c r="J63" s="166"/>
      <c r="K63" s="166"/>
      <c r="L63" s="166"/>
      <c r="M63" s="166"/>
      <c r="N63" s="166"/>
      <c r="O63" s="166"/>
      <c r="P63" s="166"/>
      <c r="Q63" s="166"/>
      <c r="R63" s="166"/>
      <c r="S63" s="166"/>
      <c r="T63" s="166"/>
      <c r="U63" s="166"/>
      <c r="V63" s="166"/>
      <c r="W63" s="166"/>
      <c r="X63" s="166"/>
      <c r="Y63" s="166"/>
      <c r="Z63" s="166"/>
      <c r="AA63" s="166"/>
      <c r="AB63" s="166"/>
      <c r="AC63" s="166"/>
      <c r="AD63" s="166">
        <v>0.79305310077333768</v>
      </c>
      <c r="AE63" s="166">
        <v>0.72181378722965084</v>
      </c>
      <c r="AF63" s="166">
        <v>0.73698087944073909</v>
      </c>
      <c r="AG63" s="166">
        <v>0.70086593184152468</v>
      </c>
      <c r="AH63" s="166">
        <v>0.70770228675916425</v>
      </c>
      <c r="AI63" s="545"/>
      <c r="AJ63" s="545"/>
      <c r="AK63" s="547"/>
      <c r="AL63" s="547"/>
    </row>
    <row r="64" spans="1:38" outlineLevel="1" x14ac:dyDescent="0.65">
      <c r="A64" s="553"/>
      <c r="B64" s="166"/>
      <c r="C64" s="166"/>
      <c r="D64" s="166"/>
      <c r="E64" s="166"/>
      <c r="F64" s="166"/>
      <c r="G64" s="166"/>
      <c r="H64" s="166"/>
      <c r="I64" s="166"/>
      <c r="J64" s="166"/>
      <c r="K64" s="166"/>
      <c r="L64" s="166"/>
      <c r="M64" s="166"/>
      <c r="N64" s="166"/>
      <c r="O64" s="166"/>
      <c r="P64" s="166"/>
      <c r="Q64" s="166"/>
      <c r="R64" s="166"/>
      <c r="S64" s="166"/>
      <c r="T64" s="166"/>
      <c r="U64" s="166"/>
      <c r="V64" s="166"/>
      <c r="W64" s="166"/>
      <c r="X64" s="166"/>
      <c r="Y64" s="166"/>
      <c r="Z64" s="166"/>
      <c r="AA64" s="166"/>
      <c r="AB64" s="166"/>
      <c r="AC64" s="166"/>
      <c r="AD64" s="166">
        <v>0.73587713175253688</v>
      </c>
      <c r="AE64" s="166">
        <v>0.76780415235661992</v>
      </c>
      <c r="AF64" s="166">
        <v>0.7550833425941037</v>
      </c>
      <c r="AG64" s="166">
        <v>0.72294436686297792</v>
      </c>
      <c r="AH64" s="166">
        <v>0.83267648429465835</v>
      </c>
      <c r="AI64" s="545"/>
      <c r="AJ64" s="545"/>
      <c r="AK64" s="547"/>
      <c r="AL64" s="547"/>
    </row>
    <row r="65" spans="1:38" ht="16.5" customHeight="1" outlineLevel="1" x14ac:dyDescent="0.65">
      <c r="A65" s="551" t="s">
        <v>425</v>
      </c>
      <c r="B65" s="167"/>
      <c r="C65" s="166"/>
      <c r="D65" s="166"/>
      <c r="E65" s="166"/>
      <c r="F65" s="166"/>
      <c r="G65" s="166"/>
      <c r="H65" s="166"/>
      <c r="I65" s="166"/>
      <c r="J65" s="166"/>
      <c r="K65" s="166"/>
      <c r="L65" s="166"/>
      <c r="M65" s="166"/>
      <c r="N65" s="166">
        <v>0.66475954080337452</v>
      </c>
      <c r="O65" s="166">
        <v>0.79592291995928921</v>
      </c>
      <c r="P65" s="166">
        <v>0.70559652492664637</v>
      </c>
      <c r="Q65" s="166">
        <v>0.72638103435694656</v>
      </c>
      <c r="R65" s="166">
        <v>0.73652676342103585</v>
      </c>
      <c r="S65" s="166">
        <v>0.73903764286759188</v>
      </c>
      <c r="T65" s="166">
        <v>0.77104720348512357</v>
      </c>
      <c r="U65" s="166">
        <v>0.7550935276210835</v>
      </c>
      <c r="V65" s="166">
        <v>0.79880357463037155</v>
      </c>
      <c r="W65" s="166">
        <v>0.67926698495584492</v>
      </c>
      <c r="X65" s="166">
        <v>0.87037112846255638</v>
      </c>
      <c r="Y65" s="166">
        <v>0.79554985264148659</v>
      </c>
      <c r="Z65" s="166">
        <v>0.84827015695167551</v>
      </c>
      <c r="AA65" s="166">
        <v>0.80000426219866594</v>
      </c>
      <c r="AB65" s="166">
        <v>0.80818952836808022</v>
      </c>
      <c r="AC65" s="166">
        <v>0.86172713851811034</v>
      </c>
      <c r="AD65" s="166">
        <v>0.83346463914655178</v>
      </c>
      <c r="AE65" s="166">
        <v>0.67515258563571423</v>
      </c>
      <c r="AF65" s="166">
        <v>0.70962533956014251</v>
      </c>
      <c r="AG65" s="166">
        <v>0.78366527834107236</v>
      </c>
      <c r="AH65" s="166">
        <v>0.84169153935141894</v>
      </c>
      <c r="AI65" s="545"/>
      <c r="AJ65" s="545"/>
      <c r="AK65" s="547"/>
      <c r="AL65" s="547"/>
    </row>
    <row r="66" spans="1:38" outlineLevel="1" x14ac:dyDescent="0.65">
      <c r="A66" s="552"/>
      <c r="B66" s="167"/>
      <c r="C66" s="166"/>
      <c r="D66" s="166"/>
      <c r="E66" s="166"/>
      <c r="F66" s="166"/>
      <c r="G66" s="166"/>
      <c r="H66" s="166"/>
      <c r="I66" s="166"/>
      <c r="J66" s="166"/>
      <c r="K66" s="166"/>
      <c r="L66" s="166"/>
      <c r="M66" s="166"/>
      <c r="N66" s="166"/>
      <c r="O66" s="166"/>
      <c r="P66" s="166"/>
      <c r="Q66" s="166"/>
      <c r="R66" s="166"/>
      <c r="S66" s="166"/>
      <c r="T66" s="166">
        <v>0.77395866423826254</v>
      </c>
      <c r="U66" s="166">
        <v>0.76428246376645559</v>
      </c>
      <c r="V66" s="166">
        <v>0.71922566795924703</v>
      </c>
      <c r="W66" s="166">
        <v>0.73443389094583345</v>
      </c>
      <c r="X66" s="166">
        <v>0.67577135116026354</v>
      </c>
      <c r="Y66" s="166">
        <v>0.72595617091671572</v>
      </c>
      <c r="Z66" s="166">
        <v>0.65491414526114644</v>
      </c>
      <c r="AA66" s="166">
        <v>0.71121761992880417</v>
      </c>
      <c r="AB66" s="166">
        <v>0.74929132271104615</v>
      </c>
      <c r="AC66" s="166">
        <v>0.74910951987080221</v>
      </c>
      <c r="AD66" s="166">
        <v>0.66330804459703674</v>
      </c>
      <c r="AE66" s="166">
        <v>0.67779037814591658</v>
      </c>
      <c r="AF66" s="166">
        <v>0.82009568322970472</v>
      </c>
      <c r="AG66" s="166">
        <v>0.6359346640335759</v>
      </c>
      <c r="AH66" s="166">
        <v>0.72714931485570111</v>
      </c>
      <c r="AI66" s="545"/>
      <c r="AJ66" s="545"/>
      <c r="AK66" s="547"/>
      <c r="AL66" s="547"/>
    </row>
    <row r="67" spans="1:38" outlineLevel="1" x14ac:dyDescent="0.65">
      <c r="A67" s="552"/>
      <c r="B67" s="167"/>
      <c r="C67" s="166"/>
      <c r="D67" s="166"/>
      <c r="E67" s="166"/>
      <c r="F67" s="166"/>
      <c r="G67" s="166"/>
      <c r="H67" s="166"/>
      <c r="I67" s="166"/>
      <c r="J67" s="166"/>
      <c r="K67" s="166"/>
      <c r="L67" s="166"/>
      <c r="M67" s="166"/>
      <c r="N67" s="166"/>
      <c r="O67" s="166"/>
      <c r="P67" s="166"/>
      <c r="Q67" s="166"/>
      <c r="R67" s="166"/>
      <c r="S67" s="166"/>
      <c r="T67" s="166"/>
      <c r="U67" s="166"/>
      <c r="V67" s="166"/>
      <c r="W67" s="166"/>
      <c r="X67" s="166"/>
      <c r="Y67" s="166"/>
      <c r="Z67" s="166">
        <v>0.72990852869634937</v>
      </c>
      <c r="AA67" s="166">
        <v>0.63905158489544034</v>
      </c>
      <c r="AB67" s="166">
        <v>0.6787747096788711</v>
      </c>
      <c r="AC67" s="166">
        <v>0.72474711368710731</v>
      </c>
      <c r="AD67" s="166">
        <v>0.66435562927777958</v>
      </c>
      <c r="AE67" s="166">
        <v>0.70264687694081462</v>
      </c>
      <c r="AF67" s="166">
        <v>0.6802871493240058</v>
      </c>
      <c r="AG67" s="166">
        <v>0.67268514478553965</v>
      </c>
      <c r="AH67" s="166">
        <v>0.68448466424433441</v>
      </c>
      <c r="AI67" s="545"/>
      <c r="AJ67" s="545"/>
      <c r="AK67" s="547"/>
      <c r="AL67" s="547"/>
    </row>
    <row r="68" spans="1:38" outlineLevel="1" x14ac:dyDescent="0.65">
      <c r="A68" s="553"/>
      <c r="B68" s="167"/>
      <c r="C68" s="166"/>
      <c r="D68" s="166"/>
      <c r="E68" s="166"/>
      <c r="F68" s="166"/>
      <c r="G68" s="166"/>
      <c r="H68" s="166"/>
      <c r="I68" s="166"/>
      <c r="J68" s="166"/>
      <c r="K68" s="166"/>
      <c r="L68" s="166"/>
      <c r="M68" s="166"/>
      <c r="N68" s="166"/>
      <c r="O68" s="166"/>
      <c r="P68" s="166"/>
      <c r="Q68" s="166"/>
      <c r="R68" s="166"/>
      <c r="S68" s="166"/>
      <c r="T68" s="166"/>
      <c r="U68" s="166"/>
      <c r="V68" s="166"/>
      <c r="W68" s="166"/>
      <c r="X68" s="166"/>
      <c r="Y68" s="166"/>
      <c r="Z68" s="166"/>
      <c r="AA68" s="166"/>
      <c r="AB68" s="166">
        <v>0.74254210190609471</v>
      </c>
      <c r="AC68" s="166">
        <v>0.75084143588329488</v>
      </c>
      <c r="AD68" s="166">
        <v>0.73097812339564872</v>
      </c>
      <c r="AE68" s="166">
        <v>0.67087336675464815</v>
      </c>
      <c r="AF68" s="166">
        <v>0.71019060909800913</v>
      </c>
      <c r="AG68" s="166">
        <v>0.68334315818434588</v>
      </c>
      <c r="AH68" s="166">
        <v>0.69483898937365829</v>
      </c>
      <c r="AI68" s="545"/>
      <c r="AJ68" s="545"/>
      <c r="AK68" s="547"/>
      <c r="AL68" s="547"/>
    </row>
    <row r="69" spans="1:38" outlineLevel="1" x14ac:dyDescent="0.65">
      <c r="A69" s="554" t="s">
        <v>426</v>
      </c>
      <c r="B69" s="166"/>
      <c r="C69" s="166"/>
      <c r="D69" s="166"/>
      <c r="E69" s="166"/>
      <c r="F69" s="166"/>
      <c r="G69" s="166"/>
      <c r="H69" s="166"/>
      <c r="I69" s="166"/>
      <c r="J69" s="166"/>
      <c r="K69" s="166"/>
      <c r="L69" s="166"/>
      <c r="M69" s="166"/>
      <c r="N69" s="166"/>
      <c r="O69" s="166"/>
      <c r="P69" s="166"/>
      <c r="Q69" s="166"/>
      <c r="R69" s="166"/>
      <c r="S69" s="166"/>
      <c r="T69" s="166"/>
      <c r="U69" s="166"/>
      <c r="V69" s="166"/>
      <c r="W69" s="166"/>
      <c r="X69" s="166"/>
      <c r="Y69" s="166"/>
      <c r="Z69" s="166"/>
      <c r="AA69" s="166"/>
      <c r="AB69" s="166">
        <v>0.70026110320225932</v>
      </c>
      <c r="AC69" s="166">
        <v>0.7014027048695477</v>
      </c>
      <c r="AD69" s="166">
        <v>0.67874580414965002</v>
      </c>
      <c r="AE69" s="166">
        <v>0.68706805458429898</v>
      </c>
      <c r="AF69" s="166">
        <v>0.76636643958025319</v>
      </c>
      <c r="AG69" s="166">
        <v>0.76636812501007689</v>
      </c>
      <c r="AH69" s="166">
        <v>0.7630737151232696</v>
      </c>
      <c r="AI69" s="545"/>
      <c r="AJ69" s="545"/>
      <c r="AK69" s="547"/>
      <c r="AL69" s="547"/>
    </row>
    <row r="70" spans="1:38" outlineLevel="1" x14ac:dyDescent="0.65">
      <c r="A70" s="555"/>
      <c r="B70" s="166"/>
      <c r="C70" s="166"/>
      <c r="D70" s="166"/>
      <c r="E70" s="166"/>
      <c r="F70" s="166"/>
      <c r="G70" s="166"/>
      <c r="H70" s="166"/>
      <c r="I70" s="166"/>
      <c r="J70" s="166"/>
      <c r="K70" s="166"/>
      <c r="L70" s="166"/>
      <c r="M70" s="166"/>
      <c r="N70" s="166"/>
      <c r="O70" s="166"/>
      <c r="P70" s="166"/>
      <c r="Q70" s="166"/>
      <c r="R70" s="166"/>
      <c r="S70" s="166"/>
      <c r="T70" s="166"/>
      <c r="U70" s="166"/>
      <c r="V70" s="166"/>
      <c r="W70" s="166"/>
      <c r="X70" s="166"/>
      <c r="Y70" s="166"/>
      <c r="Z70" s="166"/>
      <c r="AA70" s="166"/>
      <c r="AB70" s="166"/>
      <c r="AC70" s="166"/>
      <c r="AD70" s="166"/>
      <c r="AE70" s="166"/>
      <c r="AF70" s="166"/>
      <c r="AG70" s="166">
        <v>0.74363274605184704</v>
      </c>
      <c r="AH70" s="166">
        <v>0.7432874845570816</v>
      </c>
      <c r="AI70" s="545"/>
      <c r="AJ70" s="545"/>
      <c r="AK70" s="547"/>
      <c r="AL70" s="547"/>
    </row>
    <row r="71" spans="1:38" ht="12" customHeight="1" outlineLevel="1" x14ac:dyDescent="0.65">
      <c r="A71" s="551" t="s">
        <v>427</v>
      </c>
      <c r="B71" s="167"/>
      <c r="C71" s="166"/>
      <c r="D71" s="166"/>
      <c r="E71" s="166"/>
      <c r="F71" s="166"/>
      <c r="G71" s="166"/>
      <c r="H71" s="166"/>
      <c r="I71" s="166"/>
      <c r="J71" s="166"/>
      <c r="K71" s="166"/>
      <c r="L71" s="166"/>
      <c r="M71" s="166"/>
      <c r="N71" s="166"/>
      <c r="O71" s="166"/>
      <c r="P71" s="166"/>
      <c r="Q71" s="166"/>
      <c r="R71" s="166"/>
      <c r="S71" s="166"/>
      <c r="T71" s="166"/>
      <c r="U71" s="166"/>
      <c r="V71" s="166">
        <v>0.59172881567370883</v>
      </c>
      <c r="W71" s="166">
        <v>0.58639240061123332</v>
      </c>
      <c r="X71" s="166">
        <v>0.67291323179026696</v>
      </c>
      <c r="Y71" s="166">
        <v>0.74064129158462655</v>
      </c>
      <c r="Z71" s="166">
        <v>0.63029338680061009</v>
      </c>
      <c r="AA71" s="166">
        <v>0.55823703914286871</v>
      </c>
      <c r="AB71" s="166">
        <v>0.59521226503066438</v>
      </c>
      <c r="AC71" s="166">
        <v>0.6710837364725003</v>
      </c>
      <c r="AD71" s="166">
        <v>0.7893903074762233</v>
      </c>
      <c r="AE71" s="166">
        <v>0.7519247660827848</v>
      </c>
      <c r="AF71" s="166">
        <v>0.80554553950553187</v>
      </c>
      <c r="AG71" s="166">
        <v>0.87343866895900568</v>
      </c>
      <c r="AH71" s="166">
        <v>0.8284299446124942</v>
      </c>
      <c r="AI71" s="545"/>
      <c r="AJ71" s="545"/>
      <c r="AK71" s="547"/>
      <c r="AL71" s="547"/>
    </row>
    <row r="72" spans="1:38" outlineLevel="1" x14ac:dyDescent="0.65">
      <c r="A72" s="552"/>
      <c r="B72" s="167"/>
      <c r="C72" s="166"/>
      <c r="D72" s="166"/>
      <c r="E72" s="166"/>
      <c r="F72" s="166"/>
      <c r="G72" s="166"/>
      <c r="H72" s="166"/>
      <c r="I72" s="166"/>
      <c r="J72" s="166"/>
      <c r="K72" s="166"/>
      <c r="L72" s="166"/>
      <c r="M72" s="166"/>
      <c r="N72" s="166"/>
      <c r="O72" s="166"/>
      <c r="P72" s="166"/>
      <c r="Q72" s="166"/>
      <c r="R72" s="166"/>
      <c r="S72" s="166"/>
      <c r="T72" s="166"/>
      <c r="U72" s="166"/>
      <c r="V72" s="166"/>
      <c r="W72" s="166"/>
      <c r="X72" s="166"/>
      <c r="Y72" s="166">
        <v>0.52691336864359628</v>
      </c>
      <c r="Z72" s="166">
        <v>0.62732127256237535</v>
      </c>
      <c r="AA72" s="166">
        <v>0.68073906294117448</v>
      </c>
      <c r="AB72" s="166">
        <v>0.65911350476355268</v>
      </c>
      <c r="AC72" s="166">
        <v>0.78314819915652267</v>
      </c>
      <c r="AD72" s="166">
        <v>0.84359841785375833</v>
      </c>
      <c r="AE72" s="166">
        <v>0.73514639956866346</v>
      </c>
      <c r="AF72" s="166">
        <v>0.69959382027839112</v>
      </c>
      <c r="AG72" s="166">
        <v>0.6821555016217522</v>
      </c>
      <c r="AH72" s="166">
        <v>0.70673014045174487</v>
      </c>
      <c r="AI72" s="545"/>
      <c r="AJ72" s="545"/>
      <c r="AK72" s="547"/>
      <c r="AL72" s="547"/>
    </row>
    <row r="73" spans="1:38" outlineLevel="1" x14ac:dyDescent="0.65">
      <c r="A73" s="552"/>
      <c r="B73" s="167"/>
      <c r="C73" s="166"/>
      <c r="D73" s="166"/>
      <c r="E73" s="166"/>
      <c r="F73" s="166"/>
      <c r="G73" s="166"/>
      <c r="H73" s="166"/>
      <c r="I73" s="166"/>
      <c r="J73" s="166"/>
      <c r="K73" s="166"/>
      <c r="L73" s="166"/>
      <c r="M73" s="166"/>
      <c r="N73" s="166"/>
      <c r="O73" s="166"/>
      <c r="P73" s="166"/>
      <c r="Q73" s="166"/>
      <c r="R73" s="166"/>
      <c r="S73" s="166"/>
      <c r="T73" s="166"/>
      <c r="U73" s="166"/>
      <c r="V73" s="166"/>
      <c r="W73" s="166"/>
      <c r="X73" s="166"/>
      <c r="Y73" s="166">
        <v>0.62056130605997317</v>
      </c>
      <c r="Z73" s="166">
        <v>0.60062204138252573</v>
      </c>
      <c r="AA73" s="166">
        <v>0.65858121439542949</v>
      </c>
      <c r="AB73" s="166">
        <v>0.5990987427990383</v>
      </c>
      <c r="AC73" s="166">
        <v>0.53004269422462269</v>
      </c>
      <c r="AD73" s="166">
        <v>0.65720047643963464</v>
      </c>
      <c r="AE73" s="166">
        <v>0.66809938684833514</v>
      </c>
      <c r="AF73" s="166">
        <v>0.69679034686791141</v>
      </c>
      <c r="AG73" s="166">
        <v>0.58441860279813118</v>
      </c>
      <c r="AH73" s="166">
        <v>0.53049659382914949</v>
      </c>
      <c r="AI73" s="545"/>
      <c r="AJ73" s="545"/>
      <c r="AK73" s="547"/>
      <c r="AL73" s="547"/>
    </row>
    <row r="74" spans="1:38" outlineLevel="1" x14ac:dyDescent="0.65">
      <c r="A74" s="553"/>
      <c r="B74" s="167"/>
      <c r="C74" s="166"/>
      <c r="D74" s="166"/>
      <c r="E74" s="166"/>
      <c r="F74" s="166"/>
      <c r="G74" s="166"/>
      <c r="H74" s="166"/>
      <c r="I74" s="166"/>
      <c r="J74" s="166"/>
      <c r="K74" s="166"/>
      <c r="L74" s="166"/>
      <c r="M74" s="166"/>
      <c r="N74" s="166"/>
      <c r="O74" s="166"/>
      <c r="P74" s="166"/>
      <c r="Q74" s="166"/>
      <c r="R74" s="166"/>
      <c r="S74" s="166"/>
      <c r="T74" s="166"/>
      <c r="U74" s="166"/>
      <c r="V74" s="166"/>
      <c r="W74" s="166"/>
      <c r="X74" s="166"/>
      <c r="Y74" s="166"/>
      <c r="Z74" s="166"/>
      <c r="AA74" s="166"/>
      <c r="AB74" s="166">
        <v>0.68899999999999995</v>
      </c>
      <c r="AC74" s="166">
        <v>0.56113170898658915</v>
      </c>
      <c r="AD74" s="166">
        <v>0.68197352517492327</v>
      </c>
      <c r="AE74" s="166">
        <v>0.69751437433986885</v>
      </c>
      <c r="AF74" s="166">
        <v>0.67783848135508529</v>
      </c>
      <c r="AG74" s="166">
        <v>0.75107678184981463</v>
      </c>
      <c r="AH74" s="166">
        <v>0.75244999046828676</v>
      </c>
      <c r="AI74" s="545"/>
      <c r="AJ74" s="545"/>
      <c r="AK74" s="547"/>
      <c r="AL74" s="547"/>
    </row>
    <row r="75" spans="1:38" outlineLevel="1" x14ac:dyDescent="0.65">
      <c r="A75" s="551" t="s">
        <v>428</v>
      </c>
      <c r="B75" s="167"/>
      <c r="C75" s="166"/>
      <c r="D75" s="166"/>
      <c r="E75" s="166"/>
      <c r="F75" s="166"/>
      <c r="G75" s="166"/>
      <c r="H75" s="166"/>
      <c r="I75" s="166"/>
      <c r="J75" s="166"/>
      <c r="K75" s="166"/>
      <c r="L75" s="166"/>
      <c r="M75" s="166"/>
      <c r="N75" s="166"/>
      <c r="O75" s="166"/>
      <c r="P75" s="166"/>
      <c r="Q75" s="166"/>
      <c r="R75" s="166"/>
      <c r="S75" s="166"/>
      <c r="T75" s="166"/>
      <c r="U75" s="166"/>
      <c r="V75" s="166"/>
      <c r="W75" s="166">
        <v>0.87246125450132472</v>
      </c>
      <c r="X75" s="166">
        <v>0.87265843621399175</v>
      </c>
      <c r="Y75" s="166">
        <v>6.9314889487891995E-2</v>
      </c>
      <c r="Z75" s="166">
        <v>0.649024706343584</v>
      </c>
      <c r="AA75" s="166">
        <v>0.63950663872888736</v>
      </c>
      <c r="AB75" s="166">
        <v>0.65273606254450423</v>
      </c>
      <c r="AC75" s="166">
        <v>0.75099027213262037</v>
      </c>
      <c r="AD75" s="166">
        <v>0.61940081620907483</v>
      </c>
      <c r="AE75" s="166">
        <v>0.45205889697911228</v>
      </c>
      <c r="AF75" s="166">
        <v>0.87401924398483222</v>
      </c>
      <c r="AG75" s="166">
        <v>0.87397828473831896</v>
      </c>
      <c r="AH75" s="166">
        <v>0.87399755391997069</v>
      </c>
      <c r="AI75" s="545"/>
      <c r="AJ75" s="545"/>
      <c r="AK75" s="547"/>
      <c r="AL75" s="547"/>
    </row>
    <row r="76" spans="1:38" outlineLevel="1" x14ac:dyDescent="0.65">
      <c r="A76" s="552"/>
      <c r="B76" s="167"/>
      <c r="C76" s="166"/>
      <c r="D76" s="166"/>
      <c r="E76" s="166"/>
      <c r="F76" s="166"/>
      <c r="G76" s="166"/>
      <c r="H76" s="166"/>
      <c r="I76" s="166"/>
      <c r="J76" s="166"/>
      <c r="K76" s="166"/>
      <c r="L76" s="166"/>
      <c r="M76" s="166"/>
      <c r="N76" s="166"/>
      <c r="O76" s="166"/>
      <c r="P76" s="166"/>
      <c r="Q76" s="166"/>
      <c r="R76" s="166"/>
      <c r="S76" s="166"/>
      <c r="T76" s="166"/>
      <c r="U76" s="166"/>
      <c r="V76" s="166"/>
      <c r="W76" s="166"/>
      <c r="X76" s="166"/>
      <c r="Y76" s="166"/>
      <c r="Z76" s="166"/>
      <c r="AA76" s="166"/>
      <c r="AB76" s="166"/>
      <c r="AC76" s="166">
        <v>0.75911673438827021</v>
      </c>
      <c r="AD76" s="166">
        <v>0.87242357861196851</v>
      </c>
      <c r="AE76" s="166">
        <v>7.2040283189756041E-2</v>
      </c>
      <c r="AF76" s="166">
        <v>0.87249519960511412</v>
      </c>
      <c r="AG76" s="166">
        <v>0.60996348413625989</v>
      </c>
      <c r="AH76" s="166">
        <v>0.14726329547983436</v>
      </c>
      <c r="AI76" s="545"/>
      <c r="AJ76" s="545"/>
      <c r="AK76" s="547"/>
      <c r="AL76" s="547"/>
    </row>
    <row r="77" spans="1:38" outlineLevel="1" x14ac:dyDescent="0.65">
      <c r="A77" s="552"/>
      <c r="B77" s="167"/>
      <c r="C77" s="166"/>
      <c r="D77" s="166"/>
      <c r="E77" s="166"/>
      <c r="F77" s="166"/>
      <c r="G77" s="166"/>
      <c r="H77" s="166"/>
      <c r="I77" s="166"/>
      <c r="J77" s="166"/>
      <c r="K77" s="166"/>
      <c r="L77" s="166"/>
      <c r="M77" s="166"/>
      <c r="N77" s="166"/>
      <c r="O77" s="166"/>
      <c r="P77" s="166"/>
      <c r="Q77" s="166"/>
      <c r="R77" s="166"/>
      <c r="S77" s="166"/>
      <c r="T77" s="166"/>
      <c r="U77" s="166"/>
      <c r="V77" s="166"/>
      <c r="W77" s="166"/>
      <c r="X77" s="166"/>
      <c r="Y77" s="166"/>
      <c r="Z77" s="166"/>
      <c r="AA77" s="166"/>
      <c r="AB77" s="166"/>
      <c r="AC77" s="166">
        <v>0.69870869932863366</v>
      </c>
      <c r="AD77" s="166">
        <v>0.63068226353912848</v>
      </c>
      <c r="AE77" s="166">
        <v>0.71401256876759267</v>
      </c>
      <c r="AF77" s="166">
        <v>0.7176683079670495</v>
      </c>
      <c r="AG77" s="166">
        <v>0.69007338294054787</v>
      </c>
      <c r="AH77" s="166">
        <v>0.80281700917382104</v>
      </c>
      <c r="AI77" s="545"/>
      <c r="AJ77" s="545"/>
      <c r="AK77" s="547"/>
      <c r="AL77" s="547"/>
    </row>
    <row r="78" spans="1:38" outlineLevel="1" x14ac:dyDescent="0.65">
      <c r="A78" s="552"/>
      <c r="B78" s="167"/>
      <c r="C78" s="166"/>
      <c r="D78" s="166"/>
      <c r="E78" s="166"/>
      <c r="F78" s="166"/>
      <c r="G78" s="166"/>
      <c r="H78" s="166"/>
      <c r="I78" s="166"/>
      <c r="J78" s="166"/>
      <c r="K78" s="166"/>
      <c r="L78" s="166"/>
      <c r="M78" s="166"/>
      <c r="N78" s="166"/>
      <c r="O78" s="166"/>
      <c r="P78" s="166"/>
      <c r="Q78" s="166"/>
      <c r="R78" s="166"/>
      <c r="S78" s="166"/>
      <c r="T78" s="166"/>
      <c r="U78" s="166"/>
      <c r="V78" s="166"/>
      <c r="W78" s="166"/>
      <c r="X78" s="166"/>
      <c r="Y78" s="166"/>
      <c r="Z78" s="166"/>
      <c r="AA78" s="166"/>
      <c r="AB78" s="166"/>
      <c r="AC78" s="166"/>
      <c r="AD78" s="166">
        <v>0.58228280320020809</v>
      </c>
      <c r="AE78" s="166">
        <v>0.87270863751582617</v>
      </c>
      <c r="AF78" s="166">
        <v>0.40357689924529389</v>
      </c>
      <c r="AG78" s="166">
        <v>0.86256024694230182</v>
      </c>
      <c r="AH78" s="166">
        <v>0.86269120588495041</v>
      </c>
      <c r="AI78" s="545"/>
      <c r="AJ78" s="545"/>
      <c r="AK78" s="547"/>
      <c r="AL78" s="547"/>
    </row>
    <row r="79" spans="1:38" outlineLevel="1" x14ac:dyDescent="0.65">
      <c r="A79" s="553"/>
      <c r="B79" s="167"/>
      <c r="C79" s="166"/>
      <c r="D79" s="166"/>
      <c r="E79" s="166"/>
      <c r="F79" s="166"/>
      <c r="G79" s="166"/>
      <c r="H79" s="166"/>
      <c r="I79" s="166"/>
      <c r="J79" s="166"/>
      <c r="K79" s="166"/>
      <c r="L79" s="166"/>
      <c r="M79" s="166"/>
      <c r="N79" s="166"/>
      <c r="O79" s="166"/>
      <c r="P79" s="166"/>
      <c r="Q79" s="166"/>
      <c r="R79" s="166"/>
      <c r="S79" s="166"/>
      <c r="T79" s="166"/>
      <c r="U79" s="166"/>
      <c r="V79" s="166"/>
      <c r="W79" s="166"/>
      <c r="X79" s="166"/>
      <c r="Y79" s="166"/>
      <c r="Z79" s="166"/>
      <c r="AA79" s="166"/>
      <c r="AB79" s="166"/>
      <c r="AC79" s="166"/>
      <c r="AD79" s="166"/>
      <c r="AE79" s="166">
        <v>0.57401699297956632</v>
      </c>
      <c r="AF79" s="166">
        <v>0.6947336699137695</v>
      </c>
      <c r="AG79" s="166">
        <v>0.69850663488031306</v>
      </c>
      <c r="AH79" s="166">
        <v>0.60583409733426485</v>
      </c>
      <c r="AI79" s="545"/>
      <c r="AJ79" s="545"/>
      <c r="AK79" s="547"/>
      <c r="AL79" s="547"/>
    </row>
    <row r="80" spans="1:38" ht="13.5" customHeight="1" outlineLevel="1" x14ac:dyDescent="0.65">
      <c r="A80" s="551" t="s">
        <v>429</v>
      </c>
      <c r="B80" s="167"/>
      <c r="C80" s="166"/>
      <c r="D80" s="166"/>
      <c r="E80" s="166"/>
      <c r="F80" s="166"/>
      <c r="G80" s="166"/>
      <c r="H80" s="166"/>
      <c r="I80" s="166"/>
      <c r="J80" s="166"/>
      <c r="K80" s="166"/>
      <c r="L80" s="166"/>
      <c r="M80" s="166"/>
      <c r="N80" s="166"/>
      <c r="O80" s="166"/>
      <c r="P80" s="166"/>
      <c r="Q80" s="166"/>
      <c r="R80" s="166">
        <v>0.7321019020059425</v>
      </c>
      <c r="S80" s="166">
        <v>0.66814927261695323</v>
      </c>
      <c r="T80" s="166">
        <v>0.74022417627834247</v>
      </c>
      <c r="U80" s="166">
        <v>0.69752514862419412</v>
      </c>
      <c r="V80" s="166">
        <v>0.826284934681771</v>
      </c>
      <c r="W80" s="166">
        <v>0.78311008893003342</v>
      </c>
      <c r="X80" s="166">
        <v>0.84069212799913651</v>
      </c>
      <c r="Y80" s="166">
        <v>0.81292360199247693</v>
      </c>
      <c r="Z80" s="166">
        <v>0.78109799775687372</v>
      </c>
      <c r="AA80" s="166">
        <v>0.83229307468973779</v>
      </c>
      <c r="AB80" s="166">
        <v>0.84794829408911576</v>
      </c>
      <c r="AC80" s="166">
        <v>0.65998474701917997</v>
      </c>
      <c r="AD80" s="166">
        <v>0.83569672418077023</v>
      </c>
      <c r="AE80" s="166">
        <v>0.5462943130478326</v>
      </c>
      <c r="AF80" s="166">
        <v>0.78311008893003342</v>
      </c>
      <c r="AG80" s="166">
        <v>0.77010248008224103</v>
      </c>
      <c r="AH80" s="166">
        <v>0.86741240020697719</v>
      </c>
      <c r="AI80" s="545"/>
      <c r="AJ80" s="545"/>
      <c r="AK80" s="547"/>
      <c r="AL80" s="547"/>
    </row>
    <row r="81" spans="1:44" outlineLevel="1" x14ac:dyDescent="0.65">
      <c r="A81" s="552"/>
      <c r="B81" s="167"/>
      <c r="C81" s="166"/>
      <c r="D81" s="166"/>
      <c r="E81" s="166"/>
      <c r="F81" s="166"/>
      <c r="G81" s="166"/>
      <c r="H81" s="166"/>
      <c r="I81" s="166"/>
      <c r="J81" s="166"/>
      <c r="K81" s="166"/>
      <c r="L81" s="166"/>
      <c r="M81" s="166"/>
      <c r="N81" s="166"/>
      <c r="O81" s="166"/>
      <c r="P81" s="166"/>
      <c r="Q81" s="166"/>
      <c r="R81" s="166">
        <v>0.68833720313601221</v>
      </c>
      <c r="S81" s="166">
        <v>0.78984173326071216</v>
      </c>
      <c r="T81" s="166">
        <v>0.66508064590292937</v>
      </c>
      <c r="U81" s="166">
        <v>0.66865592211735003</v>
      </c>
      <c r="V81" s="166">
        <v>0.72510365735805682</v>
      </c>
      <c r="W81" s="166">
        <v>0.84079400144234051</v>
      </c>
      <c r="X81" s="166">
        <v>0.84141504452820748</v>
      </c>
      <c r="Y81" s="166">
        <v>0.84348880003199134</v>
      </c>
      <c r="Z81" s="166">
        <v>0.8439209806478416</v>
      </c>
      <c r="AA81" s="166">
        <v>0.84082463581036671</v>
      </c>
      <c r="AB81" s="166">
        <v>0.84301358107085067</v>
      </c>
      <c r="AC81" s="166">
        <v>0.84592635246730552</v>
      </c>
      <c r="AD81" s="166">
        <v>0.84438785981896047</v>
      </c>
      <c r="AE81" s="166">
        <v>0.83964173221834437</v>
      </c>
      <c r="AF81" s="166">
        <v>0.83964173221834437</v>
      </c>
      <c r="AG81" s="166">
        <v>0.83886175388866291</v>
      </c>
      <c r="AH81" s="166">
        <v>0.84115957627809179</v>
      </c>
      <c r="AI81" s="545"/>
      <c r="AJ81" s="545"/>
      <c r="AK81" s="547"/>
      <c r="AL81" s="547"/>
    </row>
    <row r="82" spans="1:44" outlineLevel="1" x14ac:dyDescent="0.65">
      <c r="A82" s="552"/>
      <c r="B82" s="167"/>
      <c r="C82" s="166"/>
      <c r="D82" s="166"/>
      <c r="E82" s="166"/>
      <c r="F82" s="166"/>
      <c r="G82" s="166"/>
      <c r="H82" s="166"/>
      <c r="I82" s="166"/>
      <c r="J82" s="166"/>
      <c r="K82" s="166"/>
      <c r="L82" s="166"/>
      <c r="M82" s="166"/>
      <c r="N82" s="166"/>
      <c r="O82" s="166"/>
      <c r="P82" s="166"/>
      <c r="Q82" s="166"/>
      <c r="R82" s="166"/>
      <c r="S82" s="166">
        <v>0.67215783303946441</v>
      </c>
      <c r="T82" s="166">
        <v>0.68379093314828798</v>
      </c>
      <c r="U82" s="166">
        <v>0.7016822240093108</v>
      </c>
      <c r="V82" s="166">
        <v>0.72691816715998014</v>
      </c>
      <c r="W82" s="166">
        <v>0.78952652316418293</v>
      </c>
      <c r="X82" s="166">
        <v>0.72696952342948373</v>
      </c>
      <c r="Y82" s="166">
        <v>0.73815099084561275</v>
      </c>
      <c r="Z82" s="166">
        <v>0.72423325880283218</v>
      </c>
      <c r="AA82" s="166">
        <v>0.70023890314879333</v>
      </c>
      <c r="AB82" s="166">
        <v>0.74735543645888702</v>
      </c>
      <c r="AC82" s="166">
        <v>0.71890797725951416</v>
      </c>
      <c r="AD82" s="166">
        <v>0.66700449103169313</v>
      </c>
      <c r="AE82" s="166">
        <v>0.73839374393021295</v>
      </c>
      <c r="AF82" s="166">
        <v>0.70076869042748224</v>
      </c>
      <c r="AG82" s="166">
        <v>0.79752060443173733</v>
      </c>
      <c r="AH82" s="166">
        <v>0.71069256183591156</v>
      </c>
      <c r="AI82" s="545"/>
      <c r="AJ82" s="545"/>
      <c r="AK82" s="547"/>
      <c r="AL82" s="547"/>
    </row>
    <row r="83" spans="1:44" outlineLevel="1" x14ac:dyDescent="0.65">
      <c r="A83" s="552"/>
      <c r="B83" s="167"/>
      <c r="C83" s="166"/>
      <c r="D83" s="166"/>
      <c r="E83" s="166"/>
      <c r="F83" s="166"/>
      <c r="G83" s="166"/>
      <c r="H83" s="166"/>
      <c r="I83" s="166"/>
      <c r="J83" s="166"/>
      <c r="K83" s="166"/>
      <c r="L83" s="166"/>
      <c r="M83" s="166"/>
      <c r="N83" s="166"/>
      <c r="O83" s="166"/>
      <c r="P83" s="166"/>
      <c r="Q83" s="166"/>
      <c r="R83" s="166"/>
      <c r="S83" s="166">
        <v>0.67890054325490035</v>
      </c>
      <c r="T83" s="166">
        <v>0.71346006767819048</v>
      </c>
      <c r="U83" s="166">
        <v>0.71000190766571525</v>
      </c>
      <c r="V83" s="166">
        <v>0.71067809307948071</v>
      </c>
      <c r="W83" s="166">
        <v>0.72546281781193489</v>
      </c>
      <c r="X83" s="166">
        <v>0.71771733919519443</v>
      </c>
      <c r="Y83" s="166">
        <v>0.70140290513178971</v>
      </c>
      <c r="Z83" s="166">
        <v>0.71160994675397093</v>
      </c>
      <c r="AA83" s="166">
        <v>0.71851230030282798</v>
      </c>
      <c r="AB83" s="166">
        <v>0.66870384491339019</v>
      </c>
      <c r="AC83" s="166">
        <v>0.74265079729429984</v>
      </c>
      <c r="AD83" s="166">
        <v>0.73681123460629461</v>
      </c>
      <c r="AE83" s="166">
        <v>0.71522404965800268</v>
      </c>
      <c r="AF83" s="166">
        <v>0.71571609244290624</v>
      </c>
      <c r="AG83" s="166">
        <v>0.70626409047590299</v>
      </c>
      <c r="AH83" s="166">
        <v>0.68129771375853876</v>
      </c>
      <c r="AI83" s="545"/>
      <c r="AJ83" s="545"/>
      <c r="AK83" s="547"/>
      <c r="AL83" s="547"/>
    </row>
    <row r="84" spans="1:44" outlineLevel="1" x14ac:dyDescent="0.65">
      <c r="A84" s="552"/>
      <c r="B84" s="167"/>
      <c r="C84" s="166"/>
      <c r="D84" s="166"/>
      <c r="E84" s="166"/>
      <c r="F84" s="166"/>
      <c r="G84" s="166"/>
      <c r="H84" s="166"/>
      <c r="I84" s="166"/>
      <c r="J84" s="166"/>
      <c r="K84" s="166"/>
      <c r="L84" s="166"/>
      <c r="M84" s="166"/>
      <c r="N84" s="166"/>
      <c r="O84" s="166"/>
      <c r="P84" s="166"/>
      <c r="Q84" s="166"/>
      <c r="R84" s="166"/>
      <c r="S84" s="166">
        <v>0.75020801282399319</v>
      </c>
      <c r="T84" s="166">
        <v>0.69007395425122409</v>
      </c>
      <c r="U84" s="166">
        <v>0.72926683567339035</v>
      </c>
      <c r="V84" s="166">
        <v>0.80465445098477306</v>
      </c>
      <c r="W84" s="166">
        <v>0.73861078130406543</v>
      </c>
      <c r="X84" s="166">
        <v>0.68172656659364528</v>
      </c>
      <c r="Y84" s="166">
        <v>0.67220285013930858</v>
      </c>
      <c r="Z84" s="166">
        <v>0.71485045110974943</v>
      </c>
      <c r="AA84" s="166">
        <v>0.77299808032370576</v>
      </c>
      <c r="AB84" s="166">
        <v>0.7168719203905829</v>
      </c>
      <c r="AC84" s="166">
        <v>0.75987714578212173</v>
      </c>
      <c r="AD84" s="166">
        <v>0.69632655910039387</v>
      </c>
      <c r="AE84" s="166">
        <v>0.77511678475662715</v>
      </c>
      <c r="AF84" s="166">
        <v>0.70886306598231341</v>
      </c>
      <c r="AG84" s="166">
        <v>0.72252460888905368</v>
      </c>
      <c r="AH84" s="166">
        <v>0.70311181249883292</v>
      </c>
      <c r="AI84" s="545"/>
      <c r="AJ84" s="545"/>
      <c r="AK84" s="547"/>
      <c r="AL84" s="547"/>
    </row>
    <row r="85" spans="1:44" outlineLevel="1" x14ac:dyDescent="0.65">
      <c r="A85" s="552"/>
      <c r="B85" s="167"/>
      <c r="C85" s="166"/>
      <c r="D85" s="166"/>
      <c r="E85" s="166"/>
      <c r="F85" s="166"/>
      <c r="G85" s="166"/>
      <c r="H85" s="166"/>
      <c r="I85" s="166"/>
      <c r="J85" s="166"/>
      <c r="K85" s="166"/>
      <c r="L85" s="166"/>
      <c r="M85" s="166"/>
      <c r="N85" s="166"/>
      <c r="O85" s="166"/>
      <c r="P85" s="166"/>
      <c r="Q85" s="166"/>
      <c r="R85" s="166"/>
      <c r="S85" s="166"/>
      <c r="T85" s="166">
        <v>0.69315267012060644</v>
      </c>
      <c r="U85" s="166">
        <v>0.67106605693426102</v>
      </c>
      <c r="V85" s="166">
        <v>0.68584050254455808</v>
      </c>
      <c r="W85" s="166">
        <v>0.72632264754490128</v>
      </c>
      <c r="X85" s="166">
        <v>0.76229733631648955</v>
      </c>
      <c r="Y85" s="166">
        <v>0.70120276302284701</v>
      </c>
      <c r="Z85" s="166">
        <v>0.69625737579443758</v>
      </c>
      <c r="AA85" s="166">
        <v>0.70837879798249448</v>
      </c>
      <c r="AB85" s="166">
        <v>0.71649184746457184</v>
      </c>
      <c r="AC85" s="166">
        <v>0.73864088642596348</v>
      </c>
      <c r="AD85" s="166">
        <v>0.70287647749832871</v>
      </c>
      <c r="AE85" s="166">
        <v>0.69666662121675549</v>
      </c>
      <c r="AF85" s="166">
        <v>0.77599191241684906</v>
      </c>
      <c r="AG85" s="166">
        <v>0.69862796740377897</v>
      </c>
      <c r="AH85" s="166">
        <v>0.72602605286016231</v>
      </c>
      <c r="AI85" s="545"/>
      <c r="AJ85" s="545"/>
      <c r="AK85" s="547"/>
      <c r="AL85" s="547"/>
    </row>
    <row r="86" spans="1:44" outlineLevel="1" x14ac:dyDescent="0.65">
      <c r="A86" s="552"/>
      <c r="B86" s="167"/>
      <c r="C86" s="166"/>
      <c r="D86" s="166"/>
      <c r="E86" s="166"/>
      <c r="F86" s="166"/>
      <c r="G86" s="166"/>
      <c r="H86" s="166"/>
      <c r="I86" s="166"/>
      <c r="J86" s="166"/>
      <c r="K86" s="166"/>
      <c r="L86" s="166"/>
      <c r="M86" s="166"/>
      <c r="N86" s="166"/>
      <c r="O86" s="166"/>
      <c r="P86" s="166"/>
      <c r="Q86" s="166"/>
      <c r="R86" s="166"/>
      <c r="S86" s="166"/>
      <c r="T86" s="166">
        <v>0.70924828620825997</v>
      </c>
      <c r="U86" s="166">
        <v>0.73215090537513217</v>
      </c>
      <c r="V86" s="166">
        <v>0.72986657354868023</v>
      </c>
      <c r="W86" s="166">
        <v>0.66021464071568103</v>
      </c>
      <c r="X86" s="166">
        <v>0.72300147941716619</v>
      </c>
      <c r="Y86" s="166">
        <v>0.76629963158801473</v>
      </c>
      <c r="Z86" s="166">
        <v>0.69731920571222927</v>
      </c>
      <c r="AA86" s="166">
        <v>0.78331379848424243</v>
      </c>
      <c r="AB86" s="166">
        <v>0.68442999297043983</v>
      </c>
      <c r="AC86" s="166">
        <v>0.73532772659432766</v>
      </c>
      <c r="AD86" s="166">
        <v>0.69512224062036654</v>
      </c>
      <c r="AE86" s="166">
        <v>0.70451833724764823</v>
      </c>
      <c r="AF86" s="166">
        <v>0.73842457917943416</v>
      </c>
      <c r="AG86" s="166">
        <v>0.76376105918350423</v>
      </c>
      <c r="AH86" s="166">
        <v>0.71959759371999221</v>
      </c>
      <c r="AI86" s="545"/>
      <c r="AJ86" s="545"/>
      <c r="AK86" s="547"/>
      <c r="AL86" s="547"/>
    </row>
    <row r="87" spans="1:44" outlineLevel="1" x14ac:dyDescent="0.65">
      <c r="A87" s="552"/>
      <c r="B87" s="167"/>
      <c r="C87" s="166"/>
      <c r="D87" s="166"/>
      <c r="E87" s="166"/>
      <c r="F87" s="166"/>
      <c r="G87" s="166"/>
      <c r="H87" s="166"/>
      <c r="I87" s="166"/>
      <c r="J87" s="166"/>
      <c r="K87" s="166"/>
      <c r="L87" s="166"/>
      <c r="M87" s="166"/>
      <c r="N87" s="166"/>
      <c r="O87" s="166"/>
      <c r="P87" s="166"/>
      <c r="Q87" s="166"/>
      <c r="R87" s="166"/>
      <c r="S87" s="166"/>
      <c r="T87" s="166">
        <v>0.71528704044048952</v>
      </c>
      <c r="U87" s="166">
        <v>0.7378215619713282</v>
      </c>
      <c r="V87" s="166">
        <v>0.68426964219978925</v>
      </c>
      <c r="W87" s="166">
        <v>0.72633129048348033</v>
      </c>
      <c r="X87" s="166">
        <v>0.71506905898929818</v>
      </c>
      <c r="Y87" s="166">
        <v>0.71999472608682347</v>
      </c>
      <c r="Z87" s="166">
        <v>0.71114866780004538</v>
      </c>
      <c r="AA87" s="166">
        <v>0.68860323721476946</v>
      </c>
      <c r="AB87" s="166">
        <v>0.78563519682570315</v>
      </c>
      <c r="AC87" s="166">
        <v>0.72652045663535869</v>
      </c>
      <c r="AD87" s="166">
        <v>0.70286980294975032</v>
      </c>
      <c r="AE87" s="166">
        <v>0.66855994480830772</v>
      </c>
      <c r="AF87" s="166">
        <v>0.66777395714456667</v>
      </c>
      <c r="AG87" s="166">
        <v>0.74427765364097909</v>
      </c>
      <c r="AH87" s="166">
        <v>0.73544554506533433</v>
      </c>
      <c r="AI87" s="545"/>
      <c r="AJ87" s="545"/>
      <c r="AK87" s="547"/>
      <c r="AL87" s="547"/>
    </row>
    <row r="88" spans="1:44" outlineLevel="1" x14ac:dyDescent="0.65">
      <c r="A88" s="552"/>
      <c r="B88" s="167"/>
      <c r="C88" s="166"/>
      <c r="D88" s="166"/>
      <c r="E88" s="166"/>
      <c r="F88" s="166"/>
      <c r="G88" s="166"/>
      <c r="H88" s="166"/>
      <c r="I88" s="166"/>
      <c r="J88" s="166"/>
      <c r="K88" s="166"/>
      <c r="L88" s="166"/>
      <c r="M88" s="166"/>
      <c r="N88" s="166"/>
      <c r="O88" s="166"/>
      <c r="P88" s="166"/>
      <c r="Q88" s="166"/>
      <c r="R88" s="166"/>
      <c r="S88" s="166"/>
      <c r="T88" s="166">
        <v>0.80958675426501114</v>
      </c>
      <c r="U88" s="166">
        <v>0.69277255990557973</v>
      </c>
      <c r="V88" s="166">
        <v>0.6946840440652976</v>
      </c>
      <c r="W88" s="166">
        <v>0.66373061219819995</v>
      </c>
      <c r="X88" s="166">
        <v>0.68555826074111459</v>
      </c>
      <c r="Y88" s="166">
        <v>0.75746799428666478</v>
      </c>
      <c r="Z88" s="166">
        <v>0.7347608667496367</v>
      </c>
      <c r="AA88" s="166">
        <v>0.72192949558067465</v>
      </c>
      <c r="AB88" s="166">
        <v>0.71739390315054397</v>
      </c>
      <c r="AC88" s="166">
        <v>0.76503292279430357</v>
      </c>
      <c r="AD88" s="166">
        <v>0.689851300914059</v>
      </c>
      <c r="AE88" s="166">
        <v>0.73371399865974796</v>
      </c>
      <c r="AF88" s="166">
        <v>0.79542981335472895</v>
      </c>
      <c r="AG88" s="166">
        <v>0.70530432809355748</v>
      </c>
      <c r="AH88" s="166">
        <v>0.7357883008628795</v>
      </c>
      <c r="AI88" s="545"/>
      <c r="AJ88" s="545"/>
      <c r="AK88" s="547"/>
      <c r="AL88" s="547"/>
    </row>
    <row r="89" spans="1:44" outlineLevel="1" x14ac:dyDescent="0.65">
      <c r="A89" s="553"/>
      <c r="B89" s="167"/>
      <c r="C89" s="166"/>
      <c r="D89" s="166"/>
      <c r="E89" s="166"/>
      <c r="F89" s="166"/>
      <c r="G89" s="166"/>
      <c r="H89" s="166"/>
      <c r="I89" s="166"/>
      <c r="J89" s="166"/>
      <c r="K89" s="166"/>
      <c r="L89" s="166"/>
      <c r="M89" s="166"/>
      <c r="N89" s="166"/>
      <c r="O89" s="166"/>
      <c r="P89" s="166"/>
      <c r="Q89" s="166"/>
      <c r="R89" s="166"/>
      <c r="S89" s="166"/>
      <c r="T89" s="166"/>
      <c r="U89" s="166">
        <v>0.75749706778801562</v>
      </c>
      <c r="V89" s="166">
        <v>0.77283062260418722</v>
      </c>
      <c r="W89" s="166">
        <v>0.72984060642221249</v>
      </c>
      <c r="X89" s="166">
        <v>0.69637210644446568</v>
      </c>
      <c r="Y89" s="166">
        <v>0.7048751002263407</v>
      </c>
      <c r="Z89" s="166">
        <v>0.70387910798027065</v>
      </c>
      <c r="AA89" s="166">
        <v>0.71804355595986546</v>
      </c>
      <c r="AB89" s="166">
        <v>0.74485544346106858</v>
      </c>
      <c r="AC89" s="166">
        <v>0.76688776536061443</v>
      </c>
      <c r="AD89" s="166">
        <v>0.70349041993389994</v>
      </c>
      <c r="AE89" s="166">
        <v>0.75539493844824068</v>
      </c>
      <c r="AF89" s="166">
        <v>0.61186442237149063</v>
      </c>
      <c r="AG89" s="166">
        <v>0.77117176951676314</v>
      </c>
      <c r="AH89" s="166">
        <v>0.75574939753849624</v>
      </c>
      <c r="AI89" s="545"/>
      <c r="AJ89" s="545"/>
      <c r="AK89" s="547"/>
      <c r="AL89" s="547"/>
    </row>
    <row r="90" spans="1:44" outlineLevel="1" x14ac:dyDescent="0.65">
      <c r="A90" s="551" t="s">
        <v>430</v>
      </c>
      <c r="B90" s="167"/>
      <c r="C90" s="166"/>
      <c r="D90" s="166"/>
      <c r="E90" s="166"/>
      <c r="F90" s="166"/>
      <c r="G90" s="166"/>
      <c r="H90" s="166"/>
      <c r="I90" s="166"/>
      <c r="J90" s="166"/>
      <c r="K90" s="166"/>
      <c r="L90" s="166"/>
      <c r="M90" s="166"/>
      <c r="N90" s="166"/>
      <c r="O90" s="166"/>
      <c r="P90" s="166"/>
      <c r="Q90" s="166"/>
      <c r="R90" s="166"/>
      <c r="S90" s="166"/>
      <c r="T90" s="166"/>
      <c r="U90" s="166"/>
      <c r="V90" s="166"/>
      <c r="W90" s="166"/>
      <c r="X90" s="166"/>
      <c r="Y90" s="166">
        <v>0.68789810669627061</v>
      </c>
      <c r="Z90" s="166">
        <v>0.60945597285340314</v>
      </c>
      <c r="AA90" s="166">
        <v>0.64380059519239252</v>
      </c>
      <c r="AB90" s="166">
        <v>0.64629850889463392</v>
      </c>
      <c r="AC90" s="166">
        <v>0.68374278834993729</v>
      </c>
      <c r="AD90" s="166">
        <v>0.50128686729024896</v>
      </c>
      <c r="AE90" s="166">
        <v>0.37401933672226856</v>
      </c>
      <c r="AF90" s="166">
        <v>0.4180048878663265</v>
      </c>
      <c r="AG90" s="166">
        <v>0.8613240781363346</v>
      </c>
      <c r="AH90" s="166">
        <v>0.82520000228751134</v>
      </c>
      <c r="AI90" s="545"/>
      <c r="AJ90" s="545"/>
      <c r="AK90" s="547"/>
      <c r="AL90" s="547"/>
    </row>
    <row r="91" spans="1:44" outlineLevel="1" x14ac:dyDescent="0.65">
      <c r="A91" s="552"/>
      <c r="B91" s="167"/>
      <c r="C91" s="166"/>
      <c r="D91" s="166"/>
      <c r="E91" s="166"/>
      <c r="F91" s="166"/>
      <c r="G91" s="166"/>
      <c r="H91" s="166"/>
      <c r="I91" s="166"/>
      <c r="J91" s="166"/>
      <c r="K91" s="166"/>
      <c r="L91" s="166"/>
      <c r="M91" s="166"/>
      <c r="N91" s="166"/>
      <c r="O91" s="166"/>
      <c r="P91" s="166"/>
      <c r="Q91" s="166"/>
      <c r="R91" s="166"/>
      <c r="S91" s="166"/>
      <c r="T91" s="166"/>
      <c r="U91" s="166"/>
      <c r="V91" s="166"/>
      <c r="W91" s="166"/>
      <c r="X91" s="166"/>
      <c r="Y91" s="166"/>
      <c r="Z91" s="166"/>
      <c r="AA91" s="166">
        <v>0.65314185084182086</v>
      </c>
      <c r="AB91" s="166">
        <v>0.69534138403988821</v>
      </c>
      <c r="AC91" s="166">
        <v>0.69104553849346018</v>
      </c>
      <c r="AD91" s="166">
        <v>0.67080901939442816</v>
      </c>
      <c r="AE91" s="166">
        <v>0.69990971455388551</v>
      </c>
      <c r="AF91" s="166">
        <v>0.66466108893799924</v>
      </c>
      <c r="AG91" s="166">
        <v>0.68763329920377791</v>
      </c>
      <c r="AH91" s="166">
        <v>0.64079054389473611</v>
      </c>
      <c r="AI91" s="545"/>
      <c r="AJ91" s="545"/>
      <c r="AK91" s="547"/>
      <c r="AL91" s="547"/>
    </row>
    <row r="92" spans="1:44" outlineLevel="1" x14ac:dyDescent="0.65">
      <c r="A92" s="553"/>
      <c r="B92" s="167"/>
      <c r="C92" s="166"/>
      <c r="D92" s="166"/>
      <c r="E92" s="166"/>
      <c r="F92" s="166"/>
      <c r="G92" s="166"/>
      <c r="H92" s="166"/>
      <c r="I92" s="166"/>
      <c r="J92" s="166"/>
      <c r="K92" s="166"/>
      <c r="L92" s="166"/>
      <c r="M92" s="166"/>
      <c r="N92" s="166"/>
      <c r="O92" s="166"/>
      <c r="P92" s="166"/>
      <c r="Q92" s="166"/>
      <c r="R92" s="166"/>
      <c r="S92" s="166"/>
      <c r="T92" s="166"/>
      <c r="U92" s="166"/>
      <c r="V92" s="166"/>
      <c r="W92" s="166"/>
      <c r="X92" s="166"/>
      <c r="Y92" s="166"/>
      <c r="Z92" s="166"/>
      <c r="AA92" s="166"/>
      <c r="AB92" s="166">
        <v>0.65858407533569885</v>
      </c>
      <c r="AC92" s="166">
        <v>0.65963806022467242</v>
      </c>
      <c r="AD92" s="166">
        <v>0.61723439797232071</v>
      </c>
      <c r="AE92" s="166">
        <v>0.68504110075508851</v>
      </c>
      <c r="AF92" s="166">
        <v>0.63958429861720556</v>
      </c>
      <c r="AG92" s="166">
        <v>0.64361553830486928</v>
      </c>
      <c r="AH92" s="166">
        <v>0.609103246426696</v>
      </c>
      <c r="AI92" s="546"/>
      <c r="AJ92" s="546"/>
      <c r="AK92" s="547"/>
      <c r="AL92" s="547"/>
    </row>
    <row r="93" spans="1:44" x14ac:dyDescent="0.65">
      <c r="A93" s="170" t="s">
        <v>431</v>
      </c>
      <c r="B93" s="167">
        <f>AVERAGE(B5:B92)</f>
        <v>0.67242610994670415</v>
      </c>
      <c r="C93" s="167">
        <f t="shared" ref="C93:AH93" si="0">AVERAGE(C5:C92)</f>
        <v>0.71474100913967109</v>
      </c>
      <c r="D93" s="167">
        <f t="shared" si="0"/>
        <v>0.69100451767044746</v>
      </c>
      <c r="E93" s="167">
        <f t="shared" si="0"/>
        <v>0.72242509958188139</v>
      </c>
      <c r="F93" s="167">
        <f t="shared" si="0"/>
        <v>0.7106762975271762</v>
      </c>
      <c r="G93" s="167">
        <f t="shared" si="0"/>
        <v>0.71299697033273335</v>
      </c>
      <c r="H93" s="167">
        <f t="shared" si="0"/>
        <v>0.72114301111928591</v>
      </c>
      <c r="I93" s="167">
        <f t="shared" si="0"/>
        <v>0.6862154246997737</v>
      </c>
      <c r="J93" s="167">
        <f t="shared" si="0"/>
        <v>0.68086638447733339</v>
      </c>
      <c r="K93" s="167">
        <f t="shared" si="0"/>
        <v>0.69853290228682718</v>
      </c>
      <c r="L93" s="167">
        <f t="shared" si="0"/>
        <v>0.70207568424990963</v>
      </c>
      <c r="M93" s="167">
        <f t="shared" si="0"/>
        <v>0.70199577254013823</v>
      </c>
      <c r="N93" s="167">
        <f t="shared" si="0"/>
        <v>0.68880848215954027</v>
      </c>
      <c r="O93" s="167">
        <f t="shared" si="0"/>
        <v>0.71125517506941804</v>
      </c>
      <c r="P93" s="167">
        <f t="shared" si="0"/>
        <v>0.69637613532734521</v>
      </c>
      <c r="Q93" s="167">
        <f t="shared" si="0"/>
        <v>0.6960852015741037</v>
      </c>
      <c r="R93" s="167">
        <f t="shared" si="0"/>
        <v>0.70212353288528095</v>
      </c>
      <c r="S93" s="167">
        <f t="shared" si="0"/>
        <v>0.69591923390043908</v>
      </c>
      <c r="T93" s="167">
        <f t="shared" si="0"/>
        <v>0.68976856291417132</v>
      </c>
      <c r="U93" s="167">
        <f t="shared" si="0"/>
        <v>0.69479744035147062</v>
      </c>
      <c r="V93" s="167">
        <f t="shared" si="0"/>
        <v>0.71826725307818484</v>
      </c>
      <c r="W93" s="167">
        <f t="shared" si="0"/>
        <v>0.71998759114858113</v>
      </c>
      <c r="X93" s="167">
        <f t="shared" si="0"/>
        <v>0.7152078757338336</v>
      </c>
      <c r="Y93" s="167">
        <f t="shared" si="0"/>
        <v>0.70373651593954789</v>
      </c>
      <c r="Z93" s="167">
        <f t="shared" si="0"/>
        <v>0.70838608716454787</v>
      </c>
      <c r="AA93" s="167">
        <f t="shared" si="0"/>
        <v>0.71009350747863842</v>
      </c>
      <c r="AB93" s="167">
        <f t="shared" si="0"/>
        <v>0.69012983708953968</v>
      </c>
      <c r="AC93" s="167">
        <f t="shared" si="0"/>
        <v>0.71610233254949818</v>
      </c>
      <c r="AD93" s="167">
        <f t="shared" si="0"/>
        <v>0.71042519863273379</v>
      </c>
      <c r="AE93" s="167">
        <f t="shared" si="0"/>
        <v>0.7051754802215523</v>
      </c>
      <c r="AF93" s="167">
        <f t="shared" si="0"/>
        <v>0.70560538992707167</v>
      </c>
      <c r="AG93" s="167">
        <f t="shared" si="0"/>
        <v>0.71794355571895496</v>
      </c>
      <c r="AH93" s="167">
        <f t="shared" si="0"/>
        <v>0.71940220285496392</v>
      </c>
      <c r="AI93" s="171" t="s">
        <v>432</v>
      </c>
      <c r="AJ93" s="171" t="s">
        <v>433</v>
      </c>
      <c r="AK93" s="163"/>
      <c r="AL93" s="163"/>
    </row>
    <row r="94" spans="1:44" x14ac:dyDescent="0.65">
      <c r="A94" s="172" t="s">
        <v>434</v>
      </c>
      <c r="B94" s="173">
        <f>1-B93</f>
        <v>0.32757389005329585</v>
      </c>
      <c r="C94" s="173">
        <f t="shared" ref="C94:AH94" si="1">1-C93</f>
        <v>0.28525899086032891</v>
      </c>
      <c r="D94" s="173">
        <f t="shared" si="1"/>
        <v>0.30899548232955254</v>
      </c>
      <c r="E94" s="173">
        <f t="shared" si="1"/>
        <v>0.27757490041811861</v>
      </c>
      <c r="F94" s="173">
        <f t="shared" si="1"/>
        <v>0.2893237024728238</v>
      </c>
      <c r="G94" s="173">
        <f t="shared" si="1"/>
        <v>0.28700302966726665</v>
      </c>
      <c r="H94" s="173">
        <f t="shared" si="1"/>
        <v>0.27885698888071409</v>
      </c>
      <c r="I94" s="173">
        <f t="shared" si="1"/>
        <v>0.3137845753002263</v>
      </c>
      <c r="J94" s="173">
        <f t="shared" si="1"/>
        <v>0.31913361552266661</v>
      </c>
      <c r="K94" s="173">
        <f t="shared" si="1"/>
        <v>0.30146709771317282</v>
      </c>
      <c r="L94" s="173">
        <f t="shared" si="1"/>
        <v>0.29792431575009037</v>
      </c>
      <c r="M94" s="173">
        <f t="shared" si="1"/>
        <v>0.29800422745986177</v>
      </c>
      <c r="N94" s="173">
        <f t="shared" si="1"/>
        <v>0.31119151784045973</v>
      </c>
      <c r="O94" s="173">
        <f t="shared" si="1"/>
        <v>0.28874482493058196</v>
      </c>
      <c r="P94" s="173">
        <f t="shared" si="1"/>
        <v>0.30362386467265479</v>
      </c>
      <c r="Q94" s="173">
        <f t="shared" si="1"/>
        <v>0.3039147984258963</v>
      </c>
      <c r="R94" s="173">
        <f t="shared" si="1"/>
        <v>0.29787646711471905</v>
      </c>
      <c r="S94" s="173">
        <f t="shared" si="1"/>
        <v>0.30408076609956092</v>
      </c>
      <c r="T94" s="173">
        <f t="shared" si="1"/>
        <v>0.31023143708582868</v>
      </c>
      <c r="U94" s="173">
        <f t="shared" si="1"/>
        <v>0.30520255964852938</v>
      </c>
      <c r="V94" s="173">
        <f t="shared" si="1"/>
        <v>0.28173274692181516</v>
      </c>
      <c r="W94" s="173">
        <f t="shared" si="1"/>
        <v>0.28001240885141887</v>
      </c>
      <c r="X94" s="173">
        <f t="shared" si="1"/>
        <v>0.2847921242661664</v>
      </c>
      <c r="Y94" s="173">
        <f t="shared" si="1"/>
        <v>0.29626348406045211</v>
      </c>
      <c r="Z94" s="173">
        <f t="shared" si="1"/>
        <v>0.29161391283545213</v>
      </c>
      <c r="AA94" s="173">
        <f t="shared" si="1"/>
        <v>0.28990649252136158</v>
      </c>
      <c r="AB94" s="173">
        <f t="shared" si="1"/>
        <v>0.30987016291046032</v>
      </c>
      <c r="AC94" s="173">
        <f t="shared" si="1"/>
        <v>0.28389766745050182</v>
      </c>
      <c r="AD94" s="173">
        <f t="shared" si="1"/>
        <v>0.28957480136726621</v>
      </c>
      <c r="AE94" s="173">
        <f t="shared" si="1"/>
        <v>0.2948245197784477</v>
      </c>
      <c r="AF94" s="173">
        <f t="shared" si="1"/>
        <v>0.29439461007292833</v>
      </c>
      <c r="AG94" s="173">
        <f t="shared" si="1"/>
        <v>0.28205644428104504</v>
      </c>
      <c r="AH94" s="173">
        <f t="shared" si="1"/>
        <v>0.28059779714503608</v>
      </c>
      <c r="AI94" s="174">
        <f>1-AI5</f>
        <v>0.10157473588713983</v>
      </c>
      <c r="AJ94" s="174">
        <f>1-AJ5</f>
        <v>0.930685110512108</v>
      </c>
      <c r="AK94" s="175" t="s">
        <v>435</v>
      </c>
      <c r="AL94" s="175"/>
    </row>
    <row r="95" spans="1:44" x14ac:dyDescent="0.65">
      <c r="B95" s="176"/>
      <c r="C95" s="176"/>
      <c r="D95" s="176"/>
      <c r="E95" s="176"/>
      <c r="F95" s="176"/>
      <c r="G95" s="176"/>
      <c r="H95" s="176"/>
      <c r="I95" s="176"/>
      <c r="J95" s="176"/>
      <c r="K95" s="176"/>
      <c r="L95" s="176"/>
      <c r="M95" s="176"/>
      <c r="N95" s="176"/>
      <c r="O95" s="176"/>
      <c r="P95" s="176"/>
      <c r="Q95" s="176"/>
      <c r="R95" s="176"/>
      <c r="S95" s="176"/>
      <c r="T95" s="176"/>
      <c r="U95" s="176"/>
      <c r="V95" s="176"/>
      <c r="W95" s="176"/>
      <c r="X95" s="176"/>
      <c r="Y95" s="176"/>
      <c r="Z95" s="176"/>
      <c r="AA95" s="176"/>
      <c r="AB95" s="176"/>
      <c r="AC95" s="176"/>
      <c r="AD95" s="176"/>
      <c r="AE95" s="176"/>
      <c r="AF95" s="176"/>
      <c r="AG95" s="176"/>
      <c r="AH95" s="176"/>
      <c r="AI95" s="176"/>
      <c r="AJ95" s="176"/>
    </row>
    <row r="96" spans="1:44" x14ac:dyDescent="0.65">
      <c r="A96" s="177" t="s">
        <v>436</v>
      </c>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row>
    <row r="97" spans="1:44" ht="36.75" customHeight="1" x14ac:dyDescent="0.65">
      <c r="A97" s="178" t="s">
        <v>2</v>
      </c>
      <c r="B97" s="178">
        <v>1975</v>
      </c>
      <c r="C97" s="178">
        <v>1976</v>
      </c>
      <c r="D97" s="178">
        <v>1977</v>
      </c>
      <c r="E97" s="178">
        <v>1978</v>
      </c>
      <c r="F97" s="178">
        <v>1979</v>
      </c>
      <c r="G97" s="178">
        <v>1980</v>
      </c>
      <c r="H97" s="178">
        <v>1981</v>
      </c>
      <c r="I97" s="178">
        <v>1982</v>
      </c>
      <c r="J97" s="178">
        <v>1983</v>
      </c>
      <c r="K97" s="178">
        <v>1984</v>
      </c>
      <c r="L97" s="178">
        <v>1985</v>
      </c>
      <c r="M97" s="178">
        <v>1986</v>
      </c>
      <c r="N97" s="178">
        <v>1987</v>
      </c>
      <c r="O97" s="178">
        <v>1988</v>
      </c>
      <c r="P97" s="178">
        <v>1989</v>
      </c>
      <c r="Q97" s="178">
        <v>1990</v>
      </c>
      <c r="R97" s="178">
        <v>1991</v>
      </c>
      <c r="S97" s="178">
        <v>1992</v>
      </c>
      <c r="T97" s="178">
        <v>1993</v>
      </c>
      <c r="U97" s="178">
        <v>1994</v>
      </c>
      <c r="V97" s="178">
        <v>1995</v>
      </c>
      <c r="W97" s="178">
        <v>1996</v>
      </c>
      <c r="X97" s="178">
        <v>1997</v>
      </c>
      <c r="Y97" s="178">
        <v>1998</v>
      </c>
      <c r="Z97" s="178">
        <v>1999</v>
      </c>
      <c r="AA97" s="178">
        <v>2000</v>
      </c>
      <c r="AB97" s="178">
        <v>2001</v>
      </c>
      <c r="AC97" s="178">
        <v>2002</v>
      </c>
      <c r="AD97" s="178">
        <v>2003</v>
      </c>
      <c r="AE97" s="178">
        <v>2004</v>
      </c>
      <c r="AF97" s="178">
        <v>2005</v>
      </c>
      <c r="AG97" s="178">
        <v>2006</v>
      </c>
      <c r="AH97" s="178">
        <v>2007</v>
      </c>
      <c r="AI97" s="178"/>
      <c r="AJ97" s="178"/>
      <c r="AK97" s="178">
        <v>2008</v>
      </c>
      <c r="AL97" s="178">
        <v>2009</v>
      </c>
      <c r="AM97" s="178">
        <v>2010</v>
      </c>
      <c r="AN97" s="178">
        <v>2011</v>
      </c>
      <c r="AO97" s="178" t="s">
        <v>286</v>
      </c>
      <c r="AP97" s="178" t="s">
        <v>287</v>
      </c>
      <c r="AQ97" s="179" t="s">
        <v>419</v>
      </c>
      <c r="AR97" s="179" t="s">
        <v>420</v>
      </c>
    </row>
    <row r="98" spans="1:44" x14ac:dyDescent="0.65">
      <c r="A98" s="178" t="s">
        <v>437</v>
      </c>
      <c r="B98" s="180">
        <v>0.86820840145893596</v>
      </c>
      <c r="C98" s="180">
        <v>0.87178005895510213</v>
      </c>
      <c r="D98" s="180">
        <v>0.86762362618655264</v>
      </c>
      <c r="E98" s="180">
        <v>0.86547775199273547</v>
      </c>
      <c r="F98" s="180">
        <v>0.86012613342789124</v>
      </c>
      <c r="G98" s="180">
        <v>0.87938380858734833</v>
      </c>
      <c r="H98" s="180">
        <v>0.88614355746535123</v>
      </c>
      <c r="I98" s="180">
        <v>0.88583562747599531</v>
      </c>
      <c r="J98" s="180">
        <v>0.88336522980649468</v>
      </c>
      <c r="K98" s="180">
        <v>0.88764339904969425</v>
      </c>
      <c r="L98" s="180">
        <v>0.89290425693845454</v>
      </c>
      <c r="M98" s="180">
        <v>0.89412943491434982</v>
      </c>
      <c r="N98" s="180">
        <v>0.8984965084794071</v>
      </c>
      <c r="O98" s="180">
        <v>0.89820037924413532</v>
      </c>
      <c r="P98" s="180">
        <v>0.89799063265949952</v>
      </c>
      <c r="Q98" s="180">
        <v>0.88879007954152467</v>
      </c>
      <c r="R98" s="180">
        <v>0.8719359331476324</v>
      </c>
      <c r="S98" s="180">
        <v>0.8746865522719216</v>
      </c>
      <c r="T98" s="180">
        <v>0.75628913062571368</v>
      </c>
      <c r="U98" s="180">
        <v>0.6998666385905804</v>
      </c>
      <c r="V98" s="180">
        <v>0.76013941330235257</v>
      </c>
      <c r="W98" s="180">
        <v>0.74916006060739138</v>
      </c>
      <c r="X98" s="180">
        <v>0.89338669874121235</v>
      </c>
      <c r="Y98" s="180">
        <v>0.90767072934803628</v>
      </c>
      <c r="Z98" s="180">
        <v>0.89794564716720404</v>
      </c>
      <c r="AA98" s="180">
        <v>0.90320080248039403</v>
      </c>
      <c r="AB98" s="180">
        <v>0.90293726151388765</v>
      </c>
      <c r="AC98" s="180">
        <v>0.90478124423112427</v>
      </c>
      <c r="AD98" s="180">
        <v>0.90370864461045897</v>
      </c>
      <c r="AE98" s="180">
        <v>0.89129365469749133</v>
      </c>
      <c r="AF98" s="180">
        <v>0.90315789473684205</v>
      </c>
      <c r="AG98" s="180">
        <v>0.8932580185915322</v>
      </c>
      <c r="AH98" s="180">
        <v>0.88691548691548683</v>
      </c>
      <c r="AI98" s="180"/>
      <c r="AJ98" s="180"/>
      <c r="AK98" s="180">
        <v>0.89840843323687469</v>
      </c>
      <c r="AL98" s="180">
        <v>0.90173329605814934</v>
      </c>
      <c r="AM98" s="180">
        <v>0.88074167720185415</v>
      </c>
      <c r="AN98" s="180">
        <v>0.885180055401662</v>
      </c>
      <c r="AO98" s="181">
        <f>MAX(B98:AN98)</f>
        <v>0.90767072934803628</v>
      </c>
      <c r="AP98" s="181">
        <f>MIN(B98:AN98)</f>
        <v>0.6998666385905804</v>
      </c>
      <c r="AQ98" s="541">
        <f>AVERAGE(B98:AN98)</f>
        <v>0.87277016647733174</v>
      </c>
      <c r="AR98" s="541">
        <f>AVERAGE(B99:AN99)</f>
        <v>0.12723199496689444</v>
      </c>
    </row>
    <row r="99" spans="1:44" x14ac:dyDescent="0.65">
      <c r="A99" s="178" t="s">
        <v>438</v>
      </c>
      <c r="B99" s="180">
        <v>0.13179159854106401</v>
      </c>
      <c r="C99" s="180">
        <v>0.12823475388466721</v>
      </c>
      <c r="D99" s="180">
        <v>0.13237637381344736</v>
      </c>
      <c r="E99" s="180">
        <v>0.13450963575824842</v>
      </c>
      <c r="F99" s="180">
        <v>0.13987386657210882</v>
      </c>
      <c r="G99" s="180">
        <v>0.12060194091744689</v>
      </c>
      <c r="H99" s="180">
        <v>0.11387157295890576</v>
      </c>
      <c r="I99" s="180">
        <v>0.11416437252400458</v>
      </c>
      <c r="J99" s="180">
        <v>0.1166499589902488</v>
      </c>
      <c r="K99" s="180">
        <v>0.11236972672144488</v>
      </c>
      <c r="L99" s="180">
        <v>0.10709574306154548</v>
      </c>
      <c r="M99" s="180">
        <v>0.10587056508565013</v>
      </c>
      <c r="N99" s="180">
        <v>0.10151536744097667</v>
      </c>
      <c r="O99" s="180">
        <v>0.10181154667207308</v>
      </c>
      <c r="P99" s="180">
        <v>0.10202150120125222</v>
      </c>
      <c r="Q99" s="180">
        <v>0.11122227162689591</v>
      </c>
      <c r="R99" s="180">
        <v>0.12806406685236771</v>
      </c>
      <c r="S99" s="180">
        <v>0.12532657642873085</v>
      </c>
      <c r="T99" s="180">
        <v>0.24371086937428638</v>
      </c>
      <c r="U99" s="180">
        <v>0.30014505977866685</v>
      </c>
      <c r="V99" s="180">
        <v>0.2398605866976474</v>
      </c>
      <c r="W99" s="180">
        <v>0.25082895979270514</v>
      </c>
      <c r="X99" s="180">
        <v>0.10661330125878765</v>
      </c>
      <c r="Y99" s="180">
        <v>9.2290578448442628E-2</v>
      </c>
      <c r="Z99" s="180">
        <v>0.10204514048825426</v>
      </c>
      <c r="AA99" s="180">
        <v>9.675360204267737E-2</v>
      </c>
      <c r="AB99" s="180">
        <v>9.7107107995385578E-2</v>
      </c>
      <c r="AC99" s="180">
        <v>9.5218755768875757E-2</v>
      </c>
      <c r="AD99" s="180">
        <v>9.6326929918178594E-2</v>
      </c>
      <c r="AE99" s="180">
        <v>0.10870634530250856</v>
      </c>
      <c r="AF99" s="180">
        <v>9.6842105263157882E-2</v>
      </c>
      <c r="AG99" s="180">
        <v>0.1067419814084678</v>
      </c>
      <c r="AH99" s="180">
        <v>0.11308451308451309</v>
      </c>
      <c r="AI99" s="180"/>
      <c r="AJ99" s="180"/>
      <c r="AK99" s="180">
        <v>0.10159156676312525</v>
      </c>
      <c r="AL99" s="180">
        <v>9.8266703941850705E-2</v>
      </c>
      <c r="AM99" s="180">
        <v>0.11925832279814581</v>
      </c>
      <c r="AN99" s="180">
        <v>0.11481994459833794</v>
      </c>
      <c r="AO99" s="181">
        <f>MAX(B99:AN99)</f>
        <v>0.30014505977866685</v>
      </c>
      <c r="AP99" s="181">
        <f>MIN(B99:AN99)</f>
        <v>9.2290578448442628E-2</v>
      </c>
      <c r="AQ99" s="542"/>
      <c r="AR99" s="542"/>
    </row>
    <row r="100" spans="1:44" x14ac:dyDescent="0.65">
      <c r="A100" s="74" t="s">
        <v>439</v>
      </c>
      <c r="AQ100" s="169"/>
      <c r="AR100" s="169"/>
    </row>
    <row r="101" spans="1:44" x14ac:dyDescent="0.65">
      <c r="AQ101" s="169"/>
      <c r="AR101" s="169"/>
    </row>
    <row r="102" spans="1:44" x14ac:dyDescent="0.65">
      <c r="A102" s="182" t="s">
        <v>440</v>
      </c>
      <c r="B102" s="182"/>
      <c r="C102" s="182"/>
      <c r="D102" s="182"/>
      <c r="E102" s="182"/>
      <c r="F102" s="182"/>
      <c r="G102" s="182"/>
      <c r="H102" s="182"/>
      <c r="I102" s="182"/>
      <c r="J102" s="182"/>
      <c r="K102" s="182"/>
      <c r="L102" s="182"/>
      <c r="M102" s="183"/>
      <c r="N102" s="183"/>
      <c r="O102" s="183"/>
      <c r="P102" s="183"/>
      <c r="Q102" s="183"/>
      <c r="R102" s="183"/>
    </row>
    <row r="103" spans="1:44" ht="72.75" customHeight="1" x14ac:dyDescent="0.65">
      <c r="A103" s="184" t="s">
        <v>2</v>
      </c>
      <c r="B103" s="184" t="s">
        <v>441</v>
      </c>
      <c r="C103" s="184" t="s">
        <v>442</v>
      </c>
      <c r="D103" s="184" t="s">
        <v>443</v>
      </c>
      <c r="E103" s="184">
        <v>2006</v>
      </c>
      <c r="F103" s="184">
        <v>2007</v>
      </c>
      <c r="G103" s="184">
        <v>2008</v>
      </c>
      <c r="H103" s="184">
        <v>2009</v>
      </c>
      <c r="I103" s="184">
        <v>2010</v>
      </c>
      <c r="J103" s="184">
        <v>2011</v>
      </c>
      <c r="K103" s="184">
        <v>2012</v>
      </c>
      <c r="L103" s="184">
        <v>2013</v>
      </c>
      <c r="M103" s="185" t="s">
        <v>444</v>
      </c>
      <c r="N103" s="185" t="s">
        <v>445</v>
      </c>
      <c r="O103" s="185" t="s">
        <v>446</v>
      </c>
      <c r="P103" s="185" t="s">
        <v>447</v>
      </c>
      <c r="Q103" s="185" t="s">
        <v>448</v>
      </c>
      <c r="R103" s="185" t="s">
        <v>449</v>
      </c>
    </row>
    <row r="104" spans="1:44" outlineLevel="1" x14ac:dyDescent="0.65">
      <c r="A104" s="184" t="s">
        <v>450</v>
      </c>
      <c r="B104" s="184">
        <v>251</v>
      </c>
      <c r="C104" s="184">
        <v>261</v>
      </c>
      <c r="D104" s="184">
        <v>270.10000000000002</v>
      </c>
      <c r="E104" s="186">
        <v>288.8</v>
      </c>
      <c r="F104" s="186">
        <v>299.5</v>
      </c>
      <c r="G104" s="186">
        <v>266.60000000000002</v>
      </c>
      <c r="H104" s="186">
        <v>229.5</v>
      </c>
      <c r="I104" s="186">
        <v>222.3</v>
      </c>
      <c r="J104" s="186">
        <v>230.3</v>
      </c>
      <c r="K104" s="184">
        <v>208.2</v>
      </c>
      <c r="L104" s="184">
        <v>206.3</v>
      </c>
      <c r="M104" s="535">
        <f>MAX(B108:L108)</f>
        <v>0.87768196131354004</v>
      </c>
      <c r="N104" s="535">
        <f>MIN(B108:L108)</f>
        <v>0.62330762447808763</v>
      </c>
      <c r="O104" s="535">
        <f>MAX(B110:L110)</f>
        <v>0.37669237552191237</v>
      </c>
      <c r="P104" s="535">
        <f>MIN(B110:L110)</f>
        <v>0.12231803868645992</v>
      </c>
      <c r="Q104" s="538">
        <f>SUM(B107:L107)/SUM(B104:L104)</f>
        <v>0.72159531823785472</v>
      </c>
      <c r="R104" s="538">
        <f>SUM(B109:L109)/SUM(B104:L104)</f>
        <v>0.27840468176214517</v>
      </c>
    </row>
    <row r="105" spans="1:44" outlineLevel="2" x14ac:dyDescent="0.65">
      <c r="A105" s="184" t="s">
        <v>451</v>
      </c>
      <c r="B105" s="184">
        <v>580.73576000000003</v>
      </c>
      <c r="C105" s="184">
        <v>602.26778999999999</v>
      </c>
      <c r="D105" s="184">
        <v>627.82784000000004</v>
      </c>
      <c r="E105" s="184">
        <v>739.16399999999999</v>
      </c>
      <c r="F105" s="184">
        <v>750.88400000000001</v>
      </c>
      <c r="G105" s="184">
        <v>699.2</v>
      </c>
      <c r="H105" s="184">
        <v>653.5</v>
      </c>
      <c r="I105" s="186">
        <v>665.9</v>
      </c>
      <c r="J105" s="184">
        <v>559.1</v>
      </c>
      <c r="K105" s="184">
        <v>507.4</v>
      </c>
      <c r="L105" s="184">
        <v>472.5</v>
      </c>
      <c r="M105" s="536"/>
      <c r="N105" s="536"/>
      <c r="O105" s="536"/>
      <c r="P105" s="536"/>
      <c r="Q105" s="533"/>
      <c r="R105" s="533"/>
    </row>
    <row r="106" spans="1:44" outlineLevel="2" x14ac:dyDescent="0.65">
      <c r="A106" s="184" t="s">
        <v>452</v>
      </c>
      <c r="B106" s="184">
        <v>269.39999999999998</v>
      </c>
      <c r="C106" s="184">
        <v>282.89999999999998</v>
      </c>
      <c r="D106" s="184">
        <v>285</v>
      </c>
      <c r="E106" s="186">
        <v>284</v>
      </c>
      <c r="F106" s="186">
        <v>295</v>
      </c>
      <c r="G106" s="186">
        <v>291</v>
      </c>
      <c r="H106" s="186">
        <v>292</v>
      </c>
      <c r="I106" s="186">
        <v>293</v>
      </c>
      <c r="J106" s="186">
        <v>291</v>
      </c>
      <c r="K106" s="184">
        <v>291</v>
      </c>
      <c r="L106" s="184">
        <v>287</v>
      </c>
      <c r="M106" s="536"/>
      <c r="N106" s="536"/>
      <c r="O106" s="536"/>
      <c r="P106" s="536"/>
      <c r="Q106" s="533"/>
      <c r="R106" s="533"/>
    </row>
    <row r="107" spans="1:44" outlineLevel="1" x14ac:dyDescent="0.65">
      <c r="A107" s="184" t="s">
        <v>453</v>
      </c>
      <c r="B107" s="187">
        <f t="shared" ref="B107:L107" si="2">B105*B106/1000</f>
        <v>156.450213744</v>
      </c>
      <c r="C107" s="187">
        <f t="shared" si="2"/>
        <v>170.38155779099998</v>
      </c>
      <c r="D107" s="187">
        <f t="shared" si="2"/>
        <v>178.93093440000001</v>
      </c>
      <c r="E107" s="187">
        <f t="shared" si="2"/>
        <v>209.92257599999999</v>
      </c>
      <c r="F107" s="187">
        <f t="shared" si="2"/>
        <v>221.51078000000001</v>
      </c>
      <c r="G107" s="187">
        <f t="shared" si="2"/>
        <v>203.46720000000002</v>
      </c>
      <c r="H107" s="187">
        <f t="shared" si="2"/>
        <v>190.822</v>
      </c>
      <c r="I107" s="187">
        <f t="shared" si="2"/>
        <v>195.10869999999997</v>
      </c>
      <c r="J107" s="187">
        <f t="shared" si="2"/>
        <v>162.69810000000001</v>
      </c>
      <c r="K107" s="187">
        <f t="shared" si="2"/>
        <v>147.6534</v>
      </c>
      <c r="L107" s="187">
        <f t="shared" si="2"/>
        <v>135.60749999999999</v>
      </c>
      <c r="M107" s="536"/>
      <c r="N107" s="536"/>
      <c r="O107" s="536"/>
      <c r="P107" s="536"/>
      <c r="Q107" s="533"/>
      <c r="R107" s="533"/>
    </row>
    <row r="108" spans="1:44" x14ac:dyDescent="0.65">
      <c r="A108" s="184" t="s">
        <v>454</v>
      </c>
      <c r="B108" s="188">
        <f t="shared" ref="B108:L108" si="3">B107/B104</f>
        <v>0.62330762447808763</v>
      </c>
      <c r="C108" s="188">
        <f t="shared" si="3"/>
        <v>0.65280290341379299</v>
      </c>
      <c r="D108" s="188">
        <f t="shared" si="3"/>
        <v>0.66246180821917811</v>
      </c>
      <c r="E108" s="188">
        <f t="shared" si="3"/>
        <v>0.72687872576177281</v>
      </c>
      <c r="F108" s="188">
        <f t="shared" si="3"/>
        <v>0.73960193656093498</v>
      </c>
      <c r="G108" s="188">
        <f t="shared" si="3"/>
        <v>0.76319279819954988</v>
      </c>
      <c r="H108" s="188">
        <f t="shared" si="3"/>
        <v>0.83146840958605661</v>
      </c>
      <c r="I108" s="188">
        <f t="shared" si="3"/>
        <v>0.87768196131354004</v>
      </c>
      <c r="J108" s="188">
        <f t="shared" si="3"/>
        <v>0.70646157186278769</v>
      </c>
      <c r="K108" s="188">
        <f t="shared" si="3"/>
        <v>0.70919020172910674</v>
      </c>
      <c r="L108" s="188">
        <f t="shared" si="3"/>
        <v>0.65733155598642745</v>
      </c>
      <c r="M108" s="536"/>
      <c r="N108" s="536"/>
      <c r="O108" s="536"/>
      <c r="P108" s="536"/>
      <c r="Q108" s="533"/>
      <c r="R108" s="533"/>
    </row>
    <row r="109" spans="1:44" x14ac:dyDescent="0.65">
      <c r="A109" s="184" t="s">
        <v>455</v>
      </c>
      <c r="B109" s="187">
        <f t="shared" ref="B109:L109" si="4">B104-B107</f>
        <v>94.549786256000004</v>
      </c>
      <c r="C109" s="187">
        <f t="shared" si="4"/>
        <v>90.618442209000023</v>
      </c>
      <c r="D109" s="187">
        <f t="shared" si="4"/>
        <v>91.16906560000001</v>
      </c>
      <c r="E109" s="187">
        <f t="shared" si="4"/>
        <v>78.877424000000019</v>
      </c>
      <c r="F109" s="187">
        <f t="shared" si="4"/>
        <v>77.989219999999989</v>
      </c>
      <c r="G109" s="187">
        <f t="shared" si="4"/>
        <v>63.132800000000003</v>
      </c>
      <c r="H109" s="187">
        <f t="shared" si="4"/>
        <v>38.677999999999997</v>
      </c>
      <c r="I109" s="187">
        <f t="shared" si="4"/>
        <v>27.191300000000041</v>
      </c>
      <c r="J109" s="187">
        <f t="shared" si="4"/>
        <v>67.601900000000001</v>
      </c>
      <c r="K109" s="187">
        <f t="shared" si="4"/>
        <v>60.546599999999984</v>
      </c>
      <c r="L109" s="187">
        <f t="shared" si="4"/>
        <v>70.692500000000024</v>
      </c>
      <c r="M109" s="536"/>
      <c r="N109" s="536"/>
      <c r="O109" s="536"/>
      <c r="P109" s="536"/>
      <c r="Q109" s="533"/>
      <c r="R109" s="533"/>
    </row>
    <row r="110" spans="1:44" x14ac:dyDescent="0.65">
      <c r="A110" s="184" t="s">
        <v>456</v>
      </c>
      <c r="B110" s="188">
        <f t="shared" ref="B110:L110" si="5">B109/B104</f>
        <v>0.37669237552191237</v>
      </c>
      <c r="C110" s="188">
        <f t="shared" si="5"/>
        <v>0.34719709658620701</v>
      </c>
      <c r="D110" s="188">
        <f t="shared" si="5"/>
        <v>0.33753819178082195</v>
      </c>
      <c r="E110" s="188">
        <f t="shared" si="5"/>
        <v>0.27312127423822719</v>
      </c>
      <c r="F110" s="188">
        <f t="shared" si="5"/>
        <v>0.26039806343906508</v>
      </c>
      <c r="G110" s="188">
        <f t="shared" si="5"/>
        <v>0.23680720180045012</v>
      </c>
      <c r="H110" s="188">
        <f t="shared" si="5"/>
        <v>0.16853159041394333</v>
      </c>
      <c r="I110" s="188">
        <f t="shared" si="5"/>
        <v>0.12231803868645992</v>
      </c>
      <c r="J110" s="188">
        <f t="shared" si="5"/>
        <v>0.29353842813721231</v>
      </c>
      <c r="K110" s="188">
        <f t="shared" si="5"/>
        <v>0.29080979827089332</v>
      </c>
      <c r="L110" s="188">
        <f t="shared" si="5"/>
        <v>0.34266844401357255</v>
      </c>
      <c r="M110" s="537"/>
      <c r="N110" s="537"/>
      <c r="O110" s="537"/>
      <c r="P110" s="537"/>
      <c r="Q110" s="534"/>
      <c r="R110" s="534"/>
    </row>
    <row r="111" spans="1:44" x14ac:dyDescent="0.65">
      <c r="A111" s="183" t="s">
        <v>457</v>
      </c>
      <c r="B111" s="183"/>
      <c r="C111" s="183"/>
      <c r="D111" s="183"/>
      <c r="E111" s="183"/>
      <c r="F111" s="183"/>
      <c r="G111" s="183"/>
      <c r="H111" s="183"/>
      <c r="I111" s="183"/>
      <c r="J111" s="183"/>
      <c r="K111" s="183"/>
      <c r="L111" s="183"/>
      <c r="M111" s="189"/>
      <c r="N111" s="183"/>
      <c r="O111" s="183"/>
      <c r="P111" s="183"/>
      <c r="Q111" s="183"/>
      <c r="R111" s="183"/>
    </row>
    <row r="112" spans="1:44" x14ac:dyDescent="0.65">
      <c r="A112" s="190" t="s">
        <v>458</v>
      </c>
      <c r="B112" s="190"/>
      <c r="C112" s="190"/>
      <c r="D112" s="190"/>
      <c r="E112" s="183"/>
      <c r="F112" s="183"/>
      <c r="G112" s="183"/>
      <c r="H112" s="183"/>
      <c r="I112" s="183"/>
      <c r="J112" s="183"/>
      <c r="K112" s="183"/>
      <c r="L112" s="183"/>
      <c r="M112" s="183"/>
      <c r="N112" s="183"/>
      <c r="O112" s="183"/>
      <c r="P112" s="183"/>
      <c r="Q112" s="183"/>
      <c r="R112" s="183"/>
    </row>
    <row r="113" spans="1:18" x14ac:dyDescent="0.65">
      <c r="A113" s="190" t="s">
        <v>459</v>
      </c>
      <c r="B113" s="190"/>
      <c r="C113" s="190"/>
      <c r="D113" s="190"/>
      <c r="E113" s="183"/>
      <c r="F113" s="183"/>
      <c r="G113" s="183"/>
      <c r="H113" s="183"/>
      <c r="I113" s="183"/>
      <c r="J113" s="183"/>
      <c r="K113" s="183"/>
      <c r="L113" s="183"/>
      <c r="M113" s="183"/>
      <c r="N113" s="183"/>
      <c r="O113" s="183"/>
      <c r="P113" s="183"/>
      <c r="Q113" s="183"/>
      <c r="R113" s="183"/>
    </row>
    <row r="115" spans="1:18" x14ac:dyDescent="0.65">
      <c r="A115" s="191" t="s">
        <v>460</v>
      </c>
      <c r="B115" s="191"/>
      <c r="C115" s="191"/>
      <c r="D115" s="191"/>
      <c r="E115" s="191"/>
      <c r="F115" s="191"/>
      <c r="G115" s="191"/>
      <c r="H115" s="191"/>
      <c r="I115" s="191"/>
      <c r="J115" s="191"/>
      <c r="K115" s="191"/>
      <c r="L115" s="191"/>
      <c r="M115" s="192"/>
      <c r="N115" s="192"/>
      <c r="O115" s="192"/>
      <c r="P115" s="192"/>
      <c r="Q115" s="192"/>
      <c r="R115" s="192"/>
    </row>
    <row r="116" spans="1:18" ht="114" x14ac:dyDescent="0.65">
      <c r="A116" s="193" t="s">
        <v>2</v>
      </c>
      <c r="B116" s="193">
        <v>2003</v>
      </c>
      <c r="C116" s="193">
        <v>2004</v>
      </c>
      <c r="D116" s="193">
        <v>2005</v>
      </c>
      <c r="E116" s="193">
        <v>2006</v>
      </c>
      <c r="F116" s="193">
        <v>2007</v>
      </c>
      <c r="G116" s="193">
        <v>2008</v>
      </c>
      <c r="H116" s="193">
        <v>2009</v>
      </c>
      <c r="I116" s="193">
        <v>2010</v>
      </c>
      <c r="J116" s="193">
        <v>2011</v>
      </c>
      <c r="K116" s="193">
        <v>2012</v>
      </c>
      <c r="L116" s="193">
        <v>2013</v>
      </c>
      <c r="M116" s="194" t="s">
        <v>444</v>
      </c>
      <c r="N116" s="194" t="s">
        <v>445</v>
      </c>
      <c r="O116" s="194" t="s">
        <v>446</v>
      </c>
      <c r="P116" s="194" t="s">
        <v>447</v>
      </c>
      <c r="Q116" s="194" t="s">
        <v>448</v>
      </c>
      <c r="R116" s="194" t="s">
        <v>449</v>
      </c>
    </row>
    <row r="117" spans="1:18" x14ac:dyDescent="0.65">
      <c r="A117" s="193" t="s">
        <v>454</v>
      </c>
      <c r="B117" s="195">
        <v>0.62330762447808763</v>
      </c>
      <c r="C117" s="195">
        <v>0.65280290341379299</v>
      </c>
      <c r="D117" s="195">
        <v>0.66246180821917811</v>
      </c>
      <c r="E117" s="195">
        <v>0.72687872576177281</v>
      </c>
      <c r="F117" s="195">
        <v>0.73960193656093498</v>
      </c>
      <c r="G117" s="195">
        <v>0.76319279819954988</v>
      </c>
      <c r="H117" s="195">
        <v>0.83146840958605661</v>
      </c>
      <c r="I117" s="195">
        <v>0.87768196131354004</v>
      </c>
      <c r="J117" s="195">
        <v>0.70646157186278769</v>
      </c>
      <c r="K117" s="195">
        <v>0.70919020172910674</v>
      </c>
      <c r="L117" s="195">
        <v>0.65733155598642745</v>
      </c>
      <c r="M117" s="539">
        <v>0.87768196131354004</v>
      </c>
      <c r="N117" s="539">
        <v>0.62330762447808763</v>
      </c>
      <c r="O117" s="539">
        <v>0.37669237552191237</v>
      </c>
      <c r="P117" s="539">
        <v>0.12231803868645992</v>
      </c>
      <c r="Q117" s="533">
        <v>0.72159531823785472</v>
      </c>
      <c r="R117" s="533">
        <v>0.27840468176214517</v>
      </c>
    </row>
    <row r="118" spans="1:18" x14ac:dyDescent="0.65">
      <c r="A118" s="193" t="s">
        <v>456</v>
      </c>
      <c r="B118" s="195">
        <v>0.37669237552191237</v>
      </c>
      <c r="C118" s="195">
        <v>0.34719709658620701</v>
      </c>
      <c r="D118" s="195">
        <v>0.33753819178082195</v>
      </c>
      <c r="E118" s="195">
        <v>0.27312127423822719</v>
      </c>
      <c r="F118" s="195">
        <v>0.26039806343906508</v>
      </c>
      <c r="G118" s="195">
        <v>0.23680720180045012</v>
      </c>
      <c r="H118" s="195">
        <v>0.16853159041394333</v>
      </c>
      <c r="I118" s="195">
        <v>0.12231803868645992</v>
      </c>
      <c r="J118" s="195">
        <v>0.29353842813721231</v>
      </c>
      <c r="K118" s="195">
        <v>0.29080979827089332</v>
      </c>
      <c r="L118" s="195">
        <v>0.34266844401357255</v>
      </c>
      <c r="M118" s="540">
        <v>0.87768196131354004</v>
      </c>
      <c r="N118" s="540">
        <v>0.62330762447808763</v>
      </c>
      <c r="O118" s="540">
        <v>0.37669237552191237</v>
      </c>
      <c r="P118" s="540">
        <v>0.12231803868645992</v>
      </c>
      <c r="Q118" s="534">
        <v>0.72159531823785472</v>
      </c>
      <c r="R118" s="534">
        <v>0.27840468176214517</v>
      </c>
    </row>
    <row r="119" spans="1:18" x14ac:dyDescent="0.65">
      <c r="A119" s="192" t="s">
        <v>461</v>
      </c>
      <c r="B119" s="192"/>
      <c r="C119" s="192"/>
      <c r="D119" s="192"/>
      <c r="E119" s="192"/>
      <c r="F119" s="192"/>
      <c r="G119" s="192"/>
      <c r="H119" s="192"/>
      <c r="I119" s="192"/>
      <c r="J119" s="192"/>
      <c r="K119" s="192"/>
      <c r="L119" s="192"/>
      <c r="M119" s="196"/>
      <c r="N119" s="196"/>
      <c r="O119" s="196"/>
      <c r="P119" s="196"/>
      <c r="Q119" s="196"/>
      <c r="R119" s="196"/>
    </row>
    <row r="120" spans="1:18" x14ac:dyDescent="0.65">
      <c r="M120" s="197"/>
      <c r="N120" s="197"/>
      <c r="O120" s="197"/>
      <c r="P120" s="197"/>
      <c r="Q120" s="197"/>
      <c r="R120" s="197"/>
    </row>
    <row r="121" spans="1:18" x14ac:dyDescent="0.65">
      <c r="A121" s="198" t="s">
        <v>462</v>
      </c>
      <c r="M121" s="197"/>
      <c r="N121" s="197"/>
      <c r="O121" s="197"/>
      <c r="P121" s="197"/>
      <c r="Q121" s="197"/>
      <c r="R121" s="197"/>
    </row>
    <row r="122" spans="1:18" ht="93.75" x14ac:dyDescent="0.65">
      <c r="A122" s="199" t="s">
        <v>463</v>
      </c>
      <c r="B122" s="200" t="s">
        <v>464</v>
      </c>
      <c r="C122" s="200" t="s">
        <v>465</v>
      </c>
      <c r="D122" s="200" t="s">
        <v>466</v>
      </c>
      <c r="E122" s="201" t="s">
        <v>467</v>
      </c>
      <c r="F122" s="201" t="s">
        <v>468</v>
      </c>
      <c r="G122" s="202" t="s">
        <v>469</v>
      </c>
      <c r="H122" s="202" t="s">
        <v>470</v>
      </c>
      <c r="I122" s="203" t="s">
        <v>471</v>
      </c>
      <c r="J122" s="203" t="s">
        <v>472</v>
      </c>
      <c r="M122" s="197"/>
      <c r="N122" s="197"/>
      <c r="O122" s="197"/>
      <c r="P122" s="197"/>
      <c r="Q122" s="197"/>
      <c r="R122" s="197"/>
    </row>
    <row r="123" spans="1:18" x14ac:dyDescent="0.65">
      <c r="A123" s="199" t="s">
        <v>196</v>
      </c>
      <c r="B123" s="204">
        <f>AK5*98.5%</f>
        <v>0.69675383013855186</v>
      </c>
      <c r="C123" s="204">
        <f>AL5*98.5%</f>
        <v>0.28824616986144819</v>
      </c>
      <c r="D123" s="204">
        <v>1.4999999999999999E-2</v>
      </c>
      <c r="E123" s="205">
        <f>AI5*98.5%</f>
        <v>0.88494888515116721</v>
      </c>
      <c r="F123" s="205">
        <f>AJ5*98.5%</f>
        <v>6.8275166145573621E-2</v>
      </c>
      <c r="G123" s="206">
        <f>AJ94*98.5%</f>
        <v>0.91672483385442638</v>
      </c>
      <c r="H123" s="206">
        <f>AI94*98.5%</f>
        <v>0.10005111484883274</v>
      </c>
      <c r="I123" s="207">
        <v>0.03</v>
      </c>
      <c r="J123" s="207">
        <v>0.01</v>
      </c>
      <c r="M123" s="197"/>
      <c r="N123" s="197"/>
      <c r="O123" s="197"/>
      <c r="P123" s="197"/>
      <c r="Q123" s="197"/>
      <c r="R123" s="197"/>
    </row>
    <row r="124" spans="1:18" x14ac:dyDescent="0.65">
      <c r="A124" s="199" t="s">
        <v>473</v>
      </c>
      <c r="B124" s="204">
        <f>AQ98*98.5%</f>
        <v>0.85967861398017176</v>
      </c>
      <c r="C124" s="204">
        <f>AR98*98.5%</f>
        <v>0.12532351504239103</v>
      </c>
      <c r="D124" s="204">
        <v>1.4999999999999999E-2</v>
      </c>
      <c r="E124" s="205">
        <f>AO98*98.5%</f>
        <v>0.8940556684078157</v>
      </c>
      <c r="F124" s="205">
        <f>AP98*98.5%</f>
        <v>0.68936863901172174</v>
      </c>
      <c r="G124" s="206">
        <f>AO99*98.5%</f>
        <v>0.29564288388198684</v>
      </c>
      <c r="H124" s="206">
        <f>AP99*98.5%</f>
        <v>9.0906219771715993E-2</v>
      </c>
      <c r="I124" s="207">
        <v>0.03</v>
      </c>
      <c r="J124" s="207">
        <v>0.01</v>
      </c>
      <c r="M124" s="197"/>
      <c r="N124" s="197"/>
      <c r="O124" s="197"/>
      <c r="P124" s="197"/>
      <c r="Q124" s="197"/>
      <c r="R124" s="197"/>
    </row>
    <row r="125" spans="1:18" x14ac:dyDescent="0.65">
      <c r="A125" s="199" t="s">
        <v>474</v>
      </c>
      <c r="B125" s="204">
        <f>Q104*98.5%</f>
        <v>0.71077138846428689</v>
      </c>
      <c r="C125" s="204">
        <f>R104*98.5%</f>
        <v>0.27422861153571298</v>
      </c>
      <c r="D125" s="204">
        <v>1.4999999999999999E-2</v>
      </c>
      <c r="E125" s="205">
        <f>M104*98.5%</f>
        <v>0.86451673189383693</v>
      </c>
      <c r="F125" s="205">
        <f>N104*98.5%</f>
        <v>0.61395801011091633</v>
      </c>
      <c r="G125" s="206">
        <f>O117*98.5%</f>
        <v>0.37104198988908366</v>
      </c>
      <c r="H125" s="206">
        <f>P117*98.5%</f>
        <v>0.12048326810616301</v>
      </c>
      <c r="I125" s="207">
        <v>0.03</v>
      </c>
      <c r="J125" s="207">
        <v>0.01</v>
      </c>
      <c r="M125" s="197"/>
      <c r="N125" s="197"/>
      <c r="O125" s="197"/>
      <c r="P125" s="197"/>
      <c r="Q125" s="197"/>
      <c r="R125" s="197"/>
    </row>
    <row r="126" spans="1:18" x14ac:dyDescent="0.65">
      <c r="A126" s="199" t="s">
        <v>475</v>
      </c>
      <c r="B126" s="204">
        <f t="shared" ref="B126:J126" si="6">B125</f>
        <v>0.71077138846428689</v>
      </c>
      <c r="C126" s="204">
        <f t="shared" si="6"/>
        <v>0.27422861153571298</v>
      </c>
      <c r="D126" s="204">
        <f t="shared" si="6"/>
        <v>1.4999999999999999E-2</v>
      </c>
      <c r="E126" s="205">
        <f t="shared" si="6"/>
        <v>0.86451673189383693</v>
      </c>
      <c r="F126" s="205">
        <f t="shared" si="6"/>
        <v>0.61395801011091633</v>
      </c>
      <c r="G126" s="206">
        <f t="shared" si="6"/>
        <v>0.37104198988908366</v>
      </c>
      <c r="H126" s="206">
        <f t="shared" si="6"/>
        <v>0.12048326810616301</v>
      </c>
      <c r="I126" s="207">
        <f t="shared" si="6"/>
        <v>0.03</v>
      </c>
      <c r="J126" s="207">
        <f t="shared" si="6"/>
        <v>0.01</v>
      </c>
    </row>
    <row r="127" spans="1:18" x14ac:dyDescent="0.65">
      <c r="A127" s="208" t="s">
        <v>476</v>
      </c>
    </row>
  </sheetData>
  <mergeCells count="28">
    <mergeCell ref="AR98:AR99"/>
    <mergeCell ref="A5:A13"/>
    <mergeCell ref="AI5:AI92"/>
    <mergeCell ref="AJ5:AJ92"/>
    <mergeCell ref="AK5:AK92"/>
    <mergeCell ref="AL5:AL92"/>
    <mergeCell ref="A14:A54"/>
    <mergeCell ref="A55:A59"/>
    <mergeCell ref="A60:A64"/>
    <mergeCell ref="A65:A68"/>
    <mergeCell ref="A69:A70"/>
    <mergeCell ref="A71:A74"/>
    <mergeCell ref="A75:A79"/>
    <mergeCell ref="A80:A89"/>
    <mergeCell ref="A90:A92"/>
    <mergeCell ref="AQ98:AQ99"/>
    <mergeCell ref="R117:R118"/>
    <mergeCell ref="M104:M110"/>
    <mergeCell ref="N104:N110"/>
    <mergeCell ref="O104:O110"/>
    <mergeCell ref="P104:P110"/>
    <mergeCell ref="Q104:Q110"/>
    <mergeCell ref="R104:R110"/>
    <mergeCell ref="M117:M118"/>
    <mergeCell ref="N117:N118"/>
    <mergeCell ref="O117:O118"/>
    <mergeCell ref="P117:P118"/>
    <mergeCell ref="Q117:Q118"/>
  </mergeCells>
  <phoneticPr fontId="7" type="noConversion"/>
  <conditionalFormatting sqref="A1">
    <cfRule type="cellIs" dxfId="21" priority="1"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06C5D-92A5-4DE9-B8E1-C44D2022292B}">
  <dimension ref="A1:ARG141"/>
  <sheetViews>
    <sheetView topLeftCell="C115" workbookViewId="0">
      <selection activeCell="N18" sqref="N18"/>
    </sheetView>
  </sheetViews>
  <sheetFormatPr defaultColWidth="9" defaultRowHeight="14.25" x14ac:dyDescent="0.65"/>
  <cols>
    <col min="1" max="1" width="13.34765625" style="74" customWidth="1"/>
    <col min="2" max="2" width="13.78125" style="74" customWidth="1"/>
    <col min="3" max="8" width="9.0859375" style="74" bestFit="1" customWidth="1"/>
    <col min="9" max="9" width="9.43359375" style="74" bestFit="1" customWidth="1"/>
    <col min="10" max="12" width="9.0859375" style="74" bestFit="1" customWidth="1"/>
    <col min="13" max="13" width="9.43359375" style="74" bestFit="1" customWidth="1"/>
    <col min="14" max="14" width="9.0859375" style="74" bestFit="1" customWidth="1"/>
    <col min="15" max="15" width="9.6484375" style="74" customWidth="1"/>
    <col min="16" max="16" width="9.0859375" style="74" customWidth="1"/>
    <col min="17" max="25" width="9.0859375" style="74" bestFit="1" customWidth="1"/>
    <col min="26" max="26" width="9.43359375" style="74" bestFit="1" customWidth="1"/>
    <col min="27" max="33" width="9.0859375" style="74" bestFit="1" customWidth="1"/>
    <col min="34" max="34" width="9.43359375" style="74" bestFit="1" customWidth="1"/>
    <col min="35" max="46" width="9.0859375" style="74" bestFit="1" customWidth="1"/>
    <col min="47" max="47" width="9.43359375" style="74" bestFit="1" customWidth="1"/>
    <col min="48" max="54" width="9.0859375" style="74" bestFit="1" customWidth="1"/>
    <col min="55" max="55" width="9.43359375" style="74" bestFit="1" customWidth="1"/>
    <col min="56" max="56" width="9.0859375" style="74" bestFit="1" customWidth="1"/>
    <col min="57" max="57" width="9.43359375" style="74" bestFit="1" customWidth="1"/>
    <col min="58" max="68" width="9.0859375" style="74" bestFit="1" customWidth="1"/>
    <col min="69" max="69" width="9.43359375" style="74" bestFit="1" customWidth="1"/>
    <col min="70" max="85" width="9.0859375" style="74" bestFit="1" customWidth="1"/>
    <col min="86" max="86" width="9.43359375" style="74" bestFit="1" customWidth="1"/>
    <col min="87" max="127" width="9.0859375" style="74" bestFit="1" customWidth="1"/>
    <col min="128" max="128" width="9.43359375" style="74" bestFit="1" customWidth="1"/>
    <col min="129" max="129" width="9.0859375" style="74" bestFit="1" customWidth="1"/>
    <col min="130" max="130" width="9.43359375" style="74" bestFit="1" customWidth="1"/>
    <col min="131" max="135" width="9.0859375" style="74" bestFit="1" customWidth="1"/>
    <col min="136" max="136" width="9.43359375" style="74" bestFit="1" customWidth="1"/>
    <col min="137" max="143" width="9.0859375" style="74" bestFit="1" customWidth="1"/>
    <col min="144" max="144" width="9.43359375" style="74" bestFit="1" customWidth="1"/>
    <col min="145" max="153" width="9.0859375" style="74" bestFit="1" customWidth="1"/>
    <col min="154" max="157" width="9.43359375" style="74" bestFit="1" customWidth="1"/>
    <col min="158" max="1150" width="9.0859375" style="74" bestFit="1" customWidth="1"/>
    <col min="1151" max="16384" width="9" style="74"/>
  </cols>
  <sheetData>
    <row r="1" spans="1:8" ht="17.75" x14ac:dyDescent="0.75">
      <c r="A1" s="6" t="s">
        <v>477</v>
      </c>
    </row>
    <row r="2" spans="1:8" ht="18" x14ac:dyDescent="0.8">
      <c r="A2" s="75"/>
    </row>
    <row r="3" spans="1:8" x14ac:dyDescent="0.65">
      <c r="A3" s="209" t="s">
        <v>478</v>
      </c>
      <c r="B3" s="209" t="s">
        <v>479</v>
      </c>
      <c r="C3" s="209" t="s">
        <v>480</v>
      </c>
      <c r="D3" s="209" t="s">
        <v>481</v>
      </c>
      <c r="E3" s="209" t="s">
        <v>482</v>
      </c>
      <c r="F3" s="209" t="s">
        <v>483</v>
      </c>
      <c r="G3" s="209" t="s">
        <v>484</v>
      </c>
      <c r="H3" s="118" t="s">
        <v>285</v>
      </c>
    </row>
    <row r="4" spans="1:8" ht="14.5" x14ac:dyDescent="0.7">
      <c r="A4" s="563" t="s">
        <v>196</v>
      </c>
      <c r="B4" s="209" t="s">
        <v>485</v>
      </c>
      <c r="C4" s="210" t="s">
        <v>486</v>
      </c>
      <c r="D4" s="210">
        <v>0.16500000000000001</v>
      </c>
      <c r="E4" s="211">
        <v>3.5</v>
      </c>
      <c r="F4" s="210">
        <v>0.33500000000000002</v>
      </c>
      <c r="G4" s="210">
        <v>0</v>
      </c>
      <c r="H4" s="210">
        <v>0.14899999999999999</v>
      </c>
    </row>
    <row r="5" spans="1:8" x14ac:dyDescent="0.65">
      <c r="A5" s="564"/>
      <c r="B5" s="209" t="s">
        <v>487</v>
      </c>
      <c r="C5" s="210" t="s">
        <v>486</v>
      </c>
      <c r="D5" s="210">
        <v>0.13700000000000001</v>
      </c>
      <c r="E5" s="211">
        <v>3</v>
      </c>
      <c r="F5" s="210">
        <v>0.25800000000000001</v>
      </c>
      <c r="G5" s="210">
        <v>0</v>
      </c>
      <c r="H5" s="210">
        <v>0.125</v>
      </c>
    </row>
    <row r="6" spans="1:8" x14ac:dyDescent="0.65">
      <c r="A6" s="564"/>
      <c r="B6" s="209" t="s">
        <v>488</v>
      </c>
      <c r="C6" s="210" t="s">
        <v>486</v>
      </c>
      <c r="D6" s="210">
        <v>0.66</v>
      </c>
      <c r="E6" s="211">
        <v>7</v>
      </c>
      <c r="F6" s="210">
        <v>0.82799999999999996</v>
      </c>
      <c r="G6" s="210">
        <v>0.41599999999999998</v>
      </c>
      <c r="H6" s="210">
        <v>0.66200000000000003</v>
      </c>
    </row>
    <row r="7" spans="1:8" x14ac:dyDescent="0.65">
      <c r="A7" s="565"/>
      <c r="B7" s="209" t="s">
        <v>489</v>
      </c>
      <c r="C7" s="210" t="s">
        <v>486</v>
      </c>
      <c r="D7" s="210">
        <v>0.11600000000000001</v>
      </c>
      <c r="E7" s="211">
        <v>3.5</v>
      </c>
      <c r="F7" s="210">
        <v>0.23400000000000001</v>
      </c>
      <c r="G7" s="210">
        <v>0</v>
      </c>
      <c r="H7" s="210">
        <v>0.104</v>
      </c>
    </row>
    <row r="8" spans="1:8" ht="14.5" x14ac:dyDescent="0.7">
      <c r="A8" s="563" t="s">
        <v>490</v>
      </c>
      <c r="B8" s="209" t="s">
        <v>485</v>
      </c>
      <c r="C8" s="210" t="s">
        <v>486</v>
      </c>
      <c r="D8" s="210">
        <v>5.5E-2</v>
      </c>
      <c r="E8" s="211">
        <v>12</v>
      </c>
      <c r="F8" s="210">
        <v>0.08</v>
      </c>
      <c r="G8" s="210">
        <v>2.9000000000000001E-2</v>
      </c>
      <c r="H8" s="210">
        <v>5.2999999999999999E-2</v>
      </c>
    </row>
    <row r="9" spans="1:8" x14ac:dyDescent="0.65">
      <c r="A9" s="564"/>
      <c r="B9" s="209" t="s">
        <v>487</v>
      </c>
      <c r="C9" s="210" t="s">
        <v>486</v>
      </c>
      <c r="D9" s="210">
        <v>0.40699999999999997</v>
      </c>
      <c r="E9" s="211">
        <v>12</v>
      </c>
      <c r="F9" s="210">
        <v>0.54</v>
      </c>
      <c r="G9" s="210">
        <v>0.189</v>
      </c>
      <c r="H9" s="210">
        <v>0.39</v>
      </c>
    </row>
    <row r="10" spans="1:8" x14ac:dyDescent="0.65">
      <c r="A10" s="564"/>
      <c r="B10" s="209" t="s">
        <v>488</v>
      </c>
      <c r="C10" s="210" t="s">
        <v>486</v>
      </c>
      <c r="D10" s="210">
        <v>0.46800000000000003</v>
      </c>
      <c r="E10" s="211">
        <v>16</v>
      </c>
      <c r="F10" s="210">
        <v>0.629</v>
      </c>
      <c r="G10" s="210">
        <v>0.32</v>
      </c>
      <c r="H10" s="210">
        <v>0.45300000000000001</v>
      </c>
    </row>
    <row r="11" spans="1:8" x14ac:dyDescent="0.65">
      <c r="A11" s="565"/>
      <c r="B11" s="209" t="s">
        <v>489</v>
      </c>
      <c r="C11" s="210" t="s">
        <v>486</v>
      </c>
      <c r="D11" s="210">
        <v>0.109</v>
      </c>
      <c r="E11" s="211">
        <v>12</v>
      </c>
      <c r="F11" s="210">
        <v>0.13500000000000001</v>
      </c>
      <c r="G11" s="210">
        <v>0.08</v>
      </c>
      <c r="H11" s="210">
        <v>0.104</v>
      </c>
    </row>
    <row r="12" spans="1:8" ht="14.5" x14ac:dyDescent="0.7">
      <c r="A12" s="563" t="s">
        <v>197</v>
      </c>
      <c r="B12" s="209" t="s">
        <v>485</v>
      </c>
      <c r="C12" s="210" t="s">
        <v>486</v>
      </c>
      <c r="D12" s="210">
        <v>0.222</v>
      </c>
      <c r="E12" s="211">
        <v>12</v>
      </c>
      <c r="F12" s="210">
        <v>0.4</v>
      </c>
      <c r="G12" s="210">
        <v>0</v>
      </c>
      <c r="H12" s="210">
        <v>0.21199999999999999</v>
      </c>
    </row>
    <row r="13" spans="1:8" x14ac:dyDescent="0.65">
      <c r="A13" s="564"/>
      <c r="B13" s="209" t="s">
        <v>487</v>
      </c>
      <c r="C13" s="210" t="s">
        <v>486</v>
      </c>
      <c r="D13" s="210">
        <v>0.40500000000000003</v>
      </c>
      <c r="E13" s="211">
        <v>12</v>
      </c>
      <c r="F13" s="210">
        <v>0.6</v>
      </c>
      <c r="G13" s="210">
        <v>0.05</v>
      </c>
      <c r="H13" s="210">
        <v>0.38800000000000001</v>
      </c>
    </row>
    <row r="14" spans="1:8" x14ac:dyDescent="0.65">
      <c r="A14" s="564"/>
      <c r="B14" s="209" t="s">
        <v>488</v>
      </c>
      <c r="C14" s="210" t="s">
        <v>486</v>
      </c>
      <c r="D14" s="210">
        <v>0.29499999999999998</v>
      </c>
      <c r="E14" s="211">
        <v>8</v>
      </c>
      <c r="F14" s="210">
        <v>0.8</v>
      </c>
      <c r="G14" s="210">
        <v>0.2</v>
      </c>
      <c r="H14" s="210">
        <v>0.27700000000000002</v>
      </c>
    </row>
    <row r="15" spans="1:8" x14ac:dyDescent="0.65">
      <c r="A15" s="565"/>
      <c r="B15" s="209" t="s">
        <v>489</v>
      </c>
      <c r="C15" s="210" t="s">
        <v>486</v>
      </c>
      <c r="D15" s="210">
        <v>0.127</v>
      </c>
      <c r="E15" s="211">
        <v>16</v>
      </c>
      <c r="F15" s="210">
        <v>0.15</v>
      </c>
      <c r="G15" s="210">
        <v>0.1</v>
      </c>
      <c r="H15" s="210">
        <v>0.123</v>
      </c>
    </row>
    <row r="16" spans="1:8" ht="15" customHeight="1" x14ac:dyDescent="0.7">
      <c r="A16" s="566" t="s">
        <v>402</v>
      </c>
      <c r="B16" s="209" t="s">
        <v>485</v>
      </c>
      <c r="C16" s="210" t="s">
        <v>486</v>
      </c>
      <c r="D16" s="210">
        <v>5.5E-2</v>
      </c>
      <c r="E16" s="211">
        <v>12</v>
      </c>
      <c r="F16" s="210">
        <v>0.08</v>
      </c>
      <c r="G16" s="210">
        <v>2.9000000000000001E-2</v>
      </c>
      <c r="H16" s="210">
        <v>5.2999999999999999E-2</v>
      </c>
    </row>
    <row r="17" spans="1:1151" x14ac:dyDescent="0.65">
      <c r="A17" s="567"/>
      <c r="B17" s="209" t="s">
        <v>487</v>
      </c>
      <c r="C17" s="210" t="s">
        <v>486</v>
      </c>
      <c r="D17" s="210">
        <v>0.40699999999999997</v>
      </c>
      <c r="E17" s="211">
        <v>12</v>
      </c>
      <c r="F17" s="210">
        <v>0.54</v>
      </c>
      <c r="G17" s="210">
        <v>0.189</v>
      </c>
      <c r="H17" s="210">
        <v>0.39</v>
      </c>
    </row>
    <row r="18" spans="1:1151" x14ac:dyDescent="0.65">
      <c r="A18" s="567"/>
      <c r="B18" s="209" t="s">
        <v>488</v>
      </c>
      <c r="C18" s="210" t="s">
        <v>486</v>
      </c>
      <c r="D18" s="210">
        <v>0.46800000000000003</v>
      </c>
      <c r="E18" s="211">
        <v>16</v>
      </c>
      <c r="F18" s="210">
        <v>0.629</v>
      </c>
      <c r="G18" s="210">
        <v>0.32</v>
      </c>
      <c r="H18" s="210">
        <v>0.45300000000000001</v>
      </c>
    </row>
    <row r="19" spans="1:1151" x14ac:dyDescent="0.65">
      <c r="A19" s="568"/>
      <c r="B19" s="209" t="s">
        <v>489</v>
      </c>
      <c r="C19" s="210" t="s">
        <v>486</v>
      </c>
      <c r="D19" s="210">
        <v>0.109</v>
      </c>
      <c r="E19" s="211">
        <v>12</v>
      </c>
      <c r="F19" s="210">
        <v>0.13500000000000001</v>
      </c>
      <c r="G19" s="210">
        <v>0.08</v>
      </c>
      <c r="H19" s="210">
        <v>0.104</v>
      </c>
    </row>
    <row r="21" spans="1:1151" x14ac:dyDescent="0.65">
      <c r="A21" s="175" t="s">
        <v>491</v>
      </c>
      <c r="B21" s="175"/>
      <c r="C21" s="175"/>
      <c r="D21" s="175"/>
      <c r="E21" s="175"/>
      <c r="F21" s="175"/>
      <c r="G21" s="175"/>
      <c r="H21" s="175"/>
      <c r="I21" s="175"/>
      <c r="J21" s="175"/>
      <c r="K21" s="175"/>
      <c r="L21" s="175"/>
      <c r="M21" s="175"/>
      <c r="N21" s="175"/>
      <c r="O21" s="175"/>
      <c r="P21" s="175"/>
      <c r="Q21" s="175"/>
    </row>
    <row r="22" spans="1:1151" x14ac:dyDescent="0.65">
      <c r="A22" s="212" t="s">
        <v>289</v>
      </c>
      <c r="B22" s="213">
        <v>2001</v>
      </c>
      <c r="C22" s="213">
        <v>2002</v>
      </c>
      <c r="D22" s="213">
        <v>2003</v>
      </c>
      <c r="E22" s="213">
        <v>2004</v>
      </c>
      <c r="F22" s="213">
        <v>2005</v>
      </c>
      <c r="G22" s="213">
        <v>2006</v>
      </c>
      <c r="H22" s="213">
        <v>2007</v>
      </c>
      <c r="I22" s="213">
        <v>2008</v>
      </c>
      <c r="J22" s="213">
        <v>2009</v>
      </c>
      <c r="K22" s="213">
        <v>2010</v>
      </c>
      <c r="L22" s="214">
        <v>2011</v>
      </c>
      <c r="M22" s="214">
        <v>2012</v>
      </c>
      <c r="N22" s="214">
        <v>2013</v>
      </c>
      <c r="O22" s="212" t="s">
        <v>286</v>
      </c>
      <c r="P22" s="212" t="s">
        <v>287</v>
      </c>
      <c r="Q22" s="212" t="s">
        <v>285</v>
      </c>
    </row>
    <row r="23" spans="1:1151" x14ac:dyDescent="0.65">
      <c r="A23" s="212" t="s">
        <v>492</v>
      </c>
      <c r="B23" s="213">
        <f t="shared" ref="B23:N23" si="0">B77</f>
        <v>10</v>
      </c>
      <c r="C23" s="213">
        <f t="shared" si="0"/>
        <v>0</v>
      </c>
      <c r="D23" s="213">
        <f t="shared" si="0"/>
        <v>40</v>
      </c>
      <c r="E23" s="213">
        <f t="shared" si="0"/>
        <v>40</v>
      </c>
      <c r="F23" s="213">
        <f t="shared" si="0"/>
        <v>40</v>
      </c>
      <c r="G23" s="213">
        <f t="shared" si="0"/>
        <v>5</v>
      </c>
      <c r="H23" s="213">
        <f t="shared" si="0"/>
        <v>5</v>
      </c>
      <c r="I23" s="213">
        <f t="shared" si="0"/>
        <v>5</v>
      </c>
      <c r="J23" s="213">
        <f t="shared" si="0"/>
        <v>5</v>
      </c>
      <c r="K23" s="213">
        <f t="shared" si="0"/>
        <v>5</v>
      </c>
      <c r="L23" s="213">
        <f t="shared" si="0"/>
        <v>40</v>
      </c>
      <c r="M23" s="213">
        <f t="shared" si="0"/>
        <v>40</v>
      </c>
      <c r="N23" s="213">
        <f t="shared" si="0"/>
        <v>40</v>
      </c>
      <c r="O23" s="215">
        <f>MAX(B23:N23)</f>
        <v>40</v>
      </c>
      <c r="P23" s="215">
        <f>MIN(B23:N23)</f>
        <v>0</v>
      </c>
      <c r="Q23" s="216">
        <f>AVERAGE(B23:N23)</f>
        <v>21.153846153846153</v>
      </c>
    </row>
    <row r="24" spans="1:1151" x14ac:dyDescent="0.65">
      <c r="A24" s="212" t="s">
        <v>493</v>
      </c>
      <c r="B24" s="213">
        <f>O77</f>
        <v>50</v>
      </c>
      <c r="C24" s="213">
        <f>P77</f>
        <v>5</v>
      </c>
      <c r="D24" s="213">
        <f>Q77</f>
        <v>25</v>
      </c>
      <c r="E24" s="213">
        <f>R77</f>
        <v>25</v>
      </c>
      <c r="F24" s="213">
        <f>R77</f>
        <v>25</v>
      </c>
      <c r="G24" s="213">
        <f t="shared" ref="G24:N24" si="1">T77</f>
        <v>60</v>
      </c>
      <c r="H24" s="213">
        <f t="shared" si="1"/>
        <v>60</v>
      </c>
      <c r="I24" s="213">
        <f t="shared" si="1"/>
        <v>60</v>
      </c>
      <c r="J24" s="213">
        <f t="shared" si="1"/>
        <v>60</v>
      </c>
      <c r="K24" s="213">
        <f t="shared" si="1"/>
        <v>60</v>
      </c>
      <c r="L24" s="213">
        <f t="shared" si="1"/>
        <v>25</v>
      </c>
      <c r="M24" s="213">
        <f t="shared" si="1"/>
        <v>25</v>
      </c>
      <c r="N24" s="213">
        <f t="shared" si="1"/>
        <v>25</v>
      </c>
      <c r="O24" s="215">
        <f>MAX(B24:N24)</f>
        <v>60</v>
      </c>
      <c r="P24" s="215">
        <f>MIN(B24:N24)</f>
        <v>5</v>
      </c>
      <c r="Q24" s="216">
        <f>AVERAGE(B24:N24)</f>
        <v>38.846153846153847</v>
      </c>
    </row>
    <row r="25" spans="1:1151" x14ac:dyDescent="0.65">
      <c r="A25" s="212" t="s">
        <v>494</v>
      </c>
      <c r="B25" s="213">
        <f t="shared" ref="B25:N25" si="2">AB77</f>
        <v>30</v>
      </c>
      <c r="C25" s="213">
        <f t="shared" si="2"/>
        <v>80</v>
      </c>
      <c r="D25" s="213">
        <f t="shared" si="2"/>
        <v>25</v>
      </c>
      <c r="E25" s="213">
        <f t="shared" si="2"/>
        <v>25</v>
      </c>
      <c r="F25" s="213">
        <f t="shared" si="2"/>
        <v>25</v>
      </c>
      <c r="G25" s="213">
        <f t="shared" si="2"/>
        <v>20</v>
      </c>
      <c r="H25" s="213">
        <f t="shared" si="2"/>
        <v>20</v>
      </c>
      <c r="I25" s="213">
        <f t="shared" si="2"/>
        <v>20</v>
      </c>
      <c r="J25" s="213">
        <f t="shared" si="2"/>
        <v>20</v>
      </c>
      <c r="K25" s="213">
        <f t="shared" si="2"/>
        <v>20</v>
      </c>
      <c r="L25" s="213">
        <f t="shared" si="2"/>
        <v>25</v>
      </c>
      <c r="M25" s="213">
        <f t="shared" si="2"/>
        <v>25</v>
      </c>
      <c r="N25" s="213">
        <f t="shared" si="2"/>
        <v>25</v>
      </c>
      <c r="O25" s="215">
        <f>MAX(B25:N25)</f>
        <v>80</v>
      </c>
      <c r="P25" s="215">
        <f>MIN(B25:N25)</f>
        <v>20</v>
      </c>
      <c r="Q25" s="216">
        <f>AVERAGE(B25:N25)</f>
        <v>27.692307692307693</v>
      </c>
    </row>
    <row r="26" spans="1:1151" x14ac:dyDescent="0.65">
      <c r="A26" s="212" t="s">
        <v>495</v>
      </c>
      <c r="B26" s="213">
        <f t="shared" ref="B26:N26" si="3">AO77</f>
        <v>10</v>
      </c>
      <c r="C26" s="213">
        <f t="shared" si="3"/>
        <v>15</v>
      </c>
      <c r="D26" s="213">
        <f t="shared" si="3"/>
        <v>10</v>
      </c>
      <c r="E26" s="213">
        <f t="shared" si="3"/>
        <v>10</v>
      </c>
      <c r="F26" s="213">
        <f t="shared" si="3"/>
        <v>10</v>
      </c>
      <c r="G26" s="213">
        <f t="shared" si="3"/>
        <v>15</v>
      </c>
      <c r="H26" s="213">
        <f t="shared" si="3"/>
        <v>15</v>
      </c>
      <c r="I26" s="213">
        <f t="shared" si="3"/>
        <v>15</v>
      </c>
      <c r="J26" s="213">
        <f t="shared" si="3"/>
        <v>15</v>
      </c>
      <c r="K26" s="213">
        <f t="shared" si="3"/>
        <v>15</v>
      </c>
      <c r="L26" s="213">
        <f t="shared" si="3"/>
        <v>10</v>
      </c>
      <c r="M26" s="213">
        <f t="shared" si="3"/>
        <v>10</v>
      </c>
      <c r="N26" s="213">
        <f t="shared" si="3"/>
        <v>10</v>
      </c>
      <c r="O26" s="215">
        <f>MAX(B26:N26)</f>
        <v>15</v>
      </c>
      <c r="P26" s="215">
        <f>MIN(B26:N26)</f>
        <v>10</v>
      </c>
      <c r="Q26" s="216">
        <f>AVERAGE(B26:N26)</f>
        <v>12.307692307692308</v>
      </c>
    </row>
    <row r="27" spans="1:1151" x14ac:dyDescent="0.65">
      <c r="B27" s="152"/>
      <c r="C27" s="152"/>
      <c r="D27" s="152"/>
      <c r="E27" s="152"/>
      <c r="F27" s="152"/>
      <c r="G27" s="152"/>
      <c r="H27" s="152"/>
      <c r="I27" s="152"/>
      <c r="J27" s="152"/>
      <c r="K27" s="152"/>
      <c r="L27" s="152"/>
      <c r="M27" s="152"/>
      <c r="N27" s="152"/>
    </row>
    <row r="28" spans="1:1151" x14ac:dyDescent="0.65">
      <c r="A28" s="118" t="s">
        <v>496</v>
      </c>
      <c r="B28" s="217" t="s">
        <v>285</v>
      </c>
      <c r="C28" s="569" t="s">
        <v>497</v>
      </c>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c r="IT28" s="570"/>
      <c r="IU28" s="570"/>
      <c r="IV28" s="570"/>
      <c r="IW28" s="570"/>
      <c r="IX28" s="570"/>
      <c r="IY28" s="570"/>
      <c r="IZ28" s="570"/>
      <c r="JA28" s="570"/>
      <c r="JB28" s="570"/>
      <c r="JC28" s="570"/>
      <c r="JD28" s="570"/>
      <c r="JE28" s="570"/>
      <c r="JF28" s="570"/>
      <c r="JG28" s="570"/>
      <c r="JH28" s="570"/>
      <c r="JI28" s="570"/>
      <c r="JJ28" s="570"/>
      <c r="JK28" s="570"/>
      <c r="JL28" s="570"/>
      <c r="JM28" s="570"/>
      <c r="JN28" s="570"/>
      <c r="JO28" s="570"/>
      <c r="JP28" s="570"/>
      <c r="JQ28" s="570"/>
      <c r="JR28" s="570"/>
      <c r="JS28" s="570"/>
      <c r="JT28" s="570"/>
      <c r="JU28" s="570"/>
      <c r="JV28" s="570"/>
      <c r="JW28" s="570"/>
      <c r="JX28" s="570"/>
      <c r="JY28" s="570"/>
      <c r="JZ28" s="570"/>
      <c r="KA28" s="570"/>
      <c r="KB28" s="570"/>
      <c r="KC28" s="570"/>
      <c r="KD28" s="570"/>
      <c r="KE28" s="570"/>
      <c r="KF28" s="570"/>
      <c r="KG28" s="570"/>
      <c r="KH28" s="570"/>
      <c r="KI28" s="570"/>
      <c r="KJ28" s="570"/>
      <c r="KK28" s="570"/>
      <c r="KL28" s="570"/>
      <c r="KM28" s="570"/>
      <c r="KN28" s="570"/>
      <c r="KO28" s="570"/>
      <c r="KP28" s="570"/>
      <c r="KQ28" s="570"/>
      <c r="KR28" s="570"/>
      <c r="KS28" s="570"/>
      <c r="KT28" s="570"/>
      <c r="KU28" s="570"/>
      <c r="KV28" s="570"/>
      <c r="KW28" s="570"/>
      <c r="KX28" s="570"/>
      <c r="KY28" s="570"/>
      <c r="KZ28" s="570"/>
      <c r="LA28" s="570"/>
      <c r="LB28" s="570"/>
      <c r="LC28" s="570"/>
      <c r="LD28" s="570"/>
      <c r="LE28" s="570"/>
      <c r="LF28" s="570"/>
      <c r="LG28" s="570"/>
      <c r="LH28" s="570"/>
      <c r="LI28" s="570"/>
      <c r="LJ28" s="570"/>
      <c r="LK28" s="570"/>
      <c r="LL28" s="570"/>
      <c r="LM28" s="570"/>
      <c r="LN28" s="570"/>
      <c r="LO28" s="570"/>
      <c r="LP28" s="570"/>
      <c r="LQ28" s="570"/>
      <c r="LR28" s="570"/>
      <c r="LS28" s="570"/>
      <c r="LT28" s="570"/>
      <c r="LU28" s="570"/>
      <c r="LV28" s="570"/>
      <c r="LW28" s="570"/>
      <c r="LX28" s="570"/>
      <c r="LY28" s="570"/>
      <c r="LZ28" s="570"/>
      <c r="MA28" s="570"/>
      <c r="MB28" s="570"/>
      <c r="MC28" s="570"/>
      <c r="MD28" s="570"/>
      <c r="ME28" s="570"/>
      <c r="MF28" s="570"/>
      <c r="MG28" s="570"/>
      <c r="MH28" s="570"/>
      <c r="MI28" s="570"/>
      <c r="MJ28" s="570"/>
      <c r="MK28" s="570"/>
      <c r="ML28" s="570"/>
      <c r="MM28" s="570"/>
      <c r="MN28" s="570"/>
      <c r="MO28" s="570"/>
      <c r="MP28" s="570"/>
      <c r="MQ28" s="570"/>
      <c r="MR28" s="570"/>
      <c r="MS28" s="570"/>
      <c r="MT28" s="570"/>
      <c r="MU28" s="570"/>
      <c r="MV28" s="570"/>
      <c r="MW28" s="570"/>
      <c r="MX28" s="570"/>
      <c r="MY28" s="570"/>
      <c r="MZ28" s="570"/>
      <c r="NA28" s="570"/>
      <c r="NB28" s="570"/>
      <c r="NC28" s="570"/>
      <c r="ND28" s="570"/>
      <c r="NE28" s="570"/>
      <c r="NF28" s="570"/>
      <c r="NG28" s="570"/>
      <c r="NH28" s="570"/>
      <c r="NI28" s="570"/>
      <c r="NJ28" s="570"/>
      <c r="NK28" s="570"/>
      <c r="NL28" s="570"/>
      <c r="NM28" s="570"/>
      <c r="NN28" s="570"/>
      <c r="NO28" s="570"/>
      <c r="NP28" s="570"/>
      <c r="NQ28" s="570"/>
      <c r="NR28" s="570"/>
      <c r="NS28" s="570"/>
      <c r="NT28" s="570"/>
      <c r="NU28" s="570"/>
      <c r="NV28" s="570"/>
      <c r="NW28" s="570"/>
      <c r="NX28" s="570"/>
      <c r="NY28" s="570"/>
      <c r="NZ28" s="570"/>
      <c r="OA28" s="570"/>
      <c r="OB28" s="570"/>
      <c r="OC28" s="570"/>
      <c r="OD28" s="570"/>
      <c r="OE28" s="570"/>
      <c r="OF28" s="570"/>
      <c r="OG28" s="570"/>
      <c r="OH28" s="570"/>
      <c r="OI28" s="570"/>
      <c r="OJ28" s="570"/>
      <c r="OK28" s="570"/>
      <c r="OL28" s="570"/>
      <c r="OM28" s="570"/>
      <c r="ON28" s="570"/>
      <c r="OO28" s="570"/>
      <c r="OP28" s="570"/>
      <c r="OQ28" s="570"/>
      <c r="OR28" s="570"/>
      <c r="OS28" s="570"/>
      <c r="OT28" s="570"/>
      <c r="OU28" s="570"/>
      <c r="OV28" s="570"/>
      <c r="OW28" s="570"/>
      <c r="OX28" s="570"/>
      <c r="OY28" s="570"/>
      <c r="OZ28" s="570"/>
      <c r="PA28" s="570"/>
      <c r="PB28" s="570"/>
      <c r="PC28" s="570"/>
      <c r="PD28" s="570"/>
      <c r="PE28" s="570"/>
      <c r="PF28" s="570"/>
      <c r="PG28" s="570"/>
      <c r="PH28" s="570"/>
      <c r="PI28" s="570"/>
      <c r="PJ28" s="570"/>
      <c r="PK28" s="570"/>
      <c r="PL28" s="570"/>
      <c r="PM28" s="570"/>
      <c r="PN28" s="570"/>
      <c r="PO28" s="570"/>
      <c r="PP28" s="570"/>
      <c r="PQ28" s="570"/>
      <c r="PR28" s="570"/>
      <c r="PS28" s="570"/>
      <c r="PT28" s="570"/>
      <c r="PU28" s="570"/>
      <c r="PV28" s="570"/>
      <c r="PW28" s="570"/>
      <c r="PX28" s="570"/>
      <c r="PY28" s="570"/>
      <c r="PZ28" s="570"/>
      <c r="QA28" s="570"/>
      <c r="QB28" s="570"/>
      <c r="QC28" s="570"/>
      <c r="QD28" s="570"/>
      <c r="QE28" s="570"/>
      <c r="QF28" s="570"/>
      <c r="QG28" s="570"/>
      <c r="QH28" s="570"/>
      <c r="QI28" s="570"/>
      <c r="QJ28" s="570"/>
      <c r="QK28" s="570"/>
      <c r="QL28" s="570"/>
      <c r="QM28" s="570"/>
      <c r="QN28" s="570"/>
      <c r="QO28" s="570"/>
      <c r="QP28" s="570"/>
      <c r="QQ28" s="570"/>
      <c r="QR28" s="570"/>
      <c r="QS28" s="570"/>
      <c r="QT28" s="570"/>
      <c r="QU28" s="570"/>
      <c r="QV28" s="570"/>
      <c r="QW28" s="570"/>
      <c r="QX28" s="570"/>
      <c r="QY28" s="570"/>
      <c r="QZ28" s="570"/>
      <c r="RA28" s="570"/>
      <c r="RB28" s="570"/>
      <c r="RC28" s="570"/>
      <c r="RD28" s="570"/>
      <c r="RE28" s="570"/>
      <c r="RF28" s="570"/>
      <c r="RG28" s="570"/>
      <c r="RH28" s="570"/>
      <c r="RI28" s="570"/>
      <c r="RJ28" s="570"/>
      <c r="RK28" s="570"/>
      <c r="RL28" s="570"/>
      <c r="RM28" s="570"/>
      <c r="RN28" s="570"/>
      <c r="RO28" s="570"/>
      <c r="RP28" s="570"/>
      <c r="RQ28" s="570"/>
      <c r="RR28" s="570"/>
      <c r="RS28" s="570"/>
      <c r="RT28" s="570"/>
      <c r="RU28" s="570"/>
      <c r="RV28" s="570"/>
      <c r="RW28" s="570"/>
      <c r="RX28" s="570"/>
      <c r="RY28" s="570"/>
      <c r="RZ28" s="570"/>
      <c r="SA28" s="570"/>
      <c r="SB28" s="570"/>
      <c r="SC28" s="570"/>
      <c r="SD28" s="570"/>
      <c r="SE28" s="570"/>
      <c r="SF28" s="570"/>
      <c r="SG28" s="570"/>
      <c r="SH28" s="570"/>
      <c r="SI28" s="570"/>
      <c r="SJ28" s="570"/>
      <c r="SK28" s="570"/>
      <c r="SL28" s="570"/>
      <c r="SM28" s="570"/>
      <c r="SN28" s="570"/>
      <c r="SO28" s="570"/>
      <c r="SP28" s="570"/>
      <c r="SQ28" s="570"/>
      <c r="SR28" s="570"/>
      <c r="SS28" s="570"/>
      <c r="ST28" s="570"/>
      <c r="SU28" s="570"/>
      <c r="SV28" s="570"/>
      <c r="SW28" s="570"/>
      <c r="SX28" s="570"/>
      <c r="SY28" s="570"/>
      <c r="SZ28" s="570"/>
      <c r="TA28" s="570"/>
      <c r="TB28" s="570"/>
      <c r="TC28" s="570"/>
      <c r="TD28" s="570"/>
      <c r="TE28" s="570"/>
      <c r="TF28" s="570"/>
      <c r="TG28" s="570"/>
      <c r="TH28" s="570"/>
      <c r="TI28" s="570"/>
      <c r="TJ28" s="570"/>
      <c r="TK28" s="570"/>
      <c r="TL28" s="570"/>
      <c r="TM28" s="570"/>
      <c r="TN28" s="570"/>
      <c r="TO28" s="570"/>
      <c r="TP28" s="570"/>
      <c r="TQ28" s="570"/>
      <c r="TR28" s="570"/>
      <c r="TS28" s="570"/>
      <c r="TT28" s="570"/>
      <c r="TU28" s="570"/>
      <c r="TV28" s="570"/>
      <c r="TW28" s="570"/>
      <c r="TX28" s="570"/>
      <c r="TY28" s="570"/>
      <c r="TZ28" s="570"/>
      <c r="UA28" s="570"/>
      <c r="UB28" s="570"/>
      <c r="UC28" s="570"/>
      <c r="UD28" s="570"/>
      <c r="UE28" s="570"/>
      <c r="UF28" s="570"/>
      <c r="UG28" s="570"/>
      <c r="UH28" s="570"/>
      <c r="UI28" s="570"/>
      <c r="UJ28" s="570"/>
      <c r="UK28" s="570"/>
      <c r="UL28" s="570"/>
      <c r="UM28" s="570"/>
      <c r="UN28" s="570"/>
      <c r="UO28" s="570"/>
      <c r="UP28" s="570"/>
      <c r="UQ28" s="570"/>
      <c r="UR28" s="570"/>
      <c r="US28" s="570"/>
      <c r="UT28" s="570"/>
      <c r="UU28" s="570"/>
      <c r="UV28" s="570"/>
      <c r="UW28" s="570"/>
      <c r="UX28" s="570"/>
      <c r="UY28" s="570"/>
      <c r="UZ28" s="570"/>
      <c r="VA28" s="570"/>
      <c r="VB28" s="570"/>
      <c r="VC28" s="570"/>
      <c r="VD28" s="570"/>
      <c r="VE28" s="570"/>
      <c r="VF28" s="570"/>
      <c r="VG28" s="570"/>
      <c r="VH28" s="570"/>
      <c r="VI28" s="570"/>
      <c r="VJ28" s="570"/>
      <c r="VK28" s="570"/>
      <c r="VL28" s="570"/>
      <c r="VM28" s="570"/>
      <c r="VN28" s="570"/>
      <c r="VO28" s="570"/>
      <c r="VP28" s="570"/>
      <c r="VQ28" s="570"/>
      <c r="VR28" s="570"/>
      <c r="VS28" s="570"/>
      <c r="VT28" s="570"/>
      <c r="VU28" s="570"/>
      <c r="VV28" s="570"/>
      <c r="VW28" s="570"/>
      <c r="VX28" s="570"/>
      <c r="VY28" s="570"/>
      <c r="VZ28" s="570"/>
      <c r="WA28" s="570"/>
      <c r="WB28" s="570"/>
      <c r="WC28" s="570"/>
      <c r="WD28" s="570"/>
      <c r="WE28" s="570"/>
      <c r="WF28" s="570"/>
      <c r="WG28" s="570"/>
      <c r="WH28" s="570"/>
      <c r="WI28" s="570"/>
      <c r="WJ28" s="570"/>
      <c r="WK28" s="570"/>
      <c r="WL28" s="570"/>
      <c r="WM28" s="570"/>
      <c r="WN28" s="570"/>
      <c r="WO28" s="570"/>
      <c r="WP28" s="570"/>
      <c r="WQ28" s="570"/>
      <c r="WR28" s="570"/>
      <c r="WS28" s="570"/>
      <c r="WT28" s="570"/>
      <c r="WU28" s="570"/>
      <c r="WV28" s="570"/>
      <c r="WW28" s="570"/>
      <c r="WX28" s="570"/>
      <c r="WY28" s="570"/>
      <c r="WZ28" s="570"/>
      <c r="XA28" s="570"/>
      <c r="XB28" s="570"/>
      <c r="XC28" s="570"/>
      <c r="XD28" s="570"/>
      <c r="XE28" s="570"/>
      <c r="XF28" s="570"/>
      <c r="XG28" s="570"/>
      <c r="XH28" s="570"/>
      <c r="XI28" s="570"/>
      <c r="XJ28" s="570"/>
      <c r="XK28" s="570"/>
      <c r="XL28" s="570"/>
      <c r="XM28" s="570"/>
      <c r="XN28" s="570"/>
      <c r="XO28" s="570"/>
      <c r="XP28" s="570"/>
      <c r="XQ28" s="570"/>
      <c r="XR28" s="570"/>
      <c r="XS28" s="570"/>
      <c r="XT28" s="570"/>
      <c r="XU28" s="570"/>
      <c r="XV28" s="570"/>
      <c r="XW28" s="570"/>
      <c r="XX28" s="570"/>
      <c r="XY28" s="570"/>
      <c r="XZ28" s="570"/>
      <c r="YA28" s="570"/>
      <c r="YB28" s="570"/>
      <c r="YC28" s="570"/>
      <c r="YD28" s="570"/>
      <c r="YE28" s="570"/>
      <c r="YF28" s="570"/>
      <c r="YG28" s="570"/>
      <c r="YH28" s="570"/>
      <c r="YI28" s="570"/>
      <c r="YJ28" s="570"/>
      <c r="YK28" s="570"/>
      <c r="YL28" s="570"/>
      <c r="YM28" s="570"/>
      <c r="YN28" s="570"/>
      <c r="YO28" s="570"/>
      <c r="YP28" s="570"/>
      <c r="YQ28" s="570"/>
      <c r="YR28" s="570"/>
      <c r="YS28" s="570"/>
      <c r="YT28" s="570"/>
      <c r="YU28" s="570"/>
      <c r="YV28" s="570"/>
      <c r="YW28" s="570"/>
      <c r="YX28" s="570"/>
      <c r="YY28" s="570"/>
      <c r="YZ28" s="570"/>
      <c r="ZA28" s="570"/>
      <c r="ZB28" s="570"/>
      <c r="ZC28" s="570"/>
      <c r="ZD28" s="570"/>
      <c r="ZE28" s="570"/>
      <c r="ZF28" s="570"/>
      <c r="ZG28" s="570"/>
      <c r="ZH28" s="570"/>
      <c r="ZI28" s="570"/>
      <c r="ZJ28" s="570"/>
      <c r="ZK28" s="570"/>
      <c r="ZL28" s="570"/>
      <c r="ZM28" s="570"/>
      <c r="ZN28" s="570"/>
      <c r="ZO28" s="570"/>
      <c r="ZP28" s="570"/>
      <c r="ZQ28" s="570"/>
      <c r="ZR28" s="570"/>
      <c r="ZS28" s="570"/>
      <c r="ZT28" s="570"/>
      <c r="ZU28" s="570"/>
      <c r="ZV28" s="570"/>
      <c r="ZW28" s="570"/>
      <c r="ZX28" s="570"/>
      <c r="ZY28" s="570"/>
      <c r="ZZ28" s="570"/>
      <c r="AAA28" s="570"/>
      <c r="AAB28" s="570"/>
      <c r="AAC28" s="570"/>
      <c r="AAD28" s="570"/>
      <c r="AAE28" s="570"/>
      <c r="AAF28" s="570"/>
      <c r="AAG28" s="570"/>
      <c r="AAH28" s="570"/>
      <c r="AAI28" s="570"/>
      <c r="AAJ28" s="570"/>
      <c r="AAK28" s="570"/>
      <c r="AAL28" s="570"/>
      <c r="AAM28" s="570"/>
      <c r="AAN28" s="570"/>
      <c r="AAO28" s="570"/>
      <c r="AAP28" s="570"/>
      <c r="AAQ28" s="570"/>
      <c r="AAR28" s="570"/>
      <c r="AAS28" s="570"/>
      <c r="AAT28" s="570"/>
      <c r="AAU28" s="570"/>
      <c r="AAV28" s="570"/>
      <c r="AAW28" s="570"/>
      <c r="AAX28" s="570"/>
      <c r="AAY28" s="570"/>
      <c r="AAZ28" s="570"/>
      <c r="ABA28" s="570"/>
      <c r="ABB28" s="570"/>
      <c r="ABC28" s="570"/>
      <c r="ABD28" s="570"/>
      <c r="ABE28" s="570"/>
      <c r="ABF28" s="570"/>
      <c r="ABG28" s="570"/>
      <c r="ABH28" s="570"/>
      <c r="ABI28" s="570"/>
      <c r="ABJ28" s="570"/>
      <c r="ABK28" s="570"/>
      <c r="ABL28" s="570"/>
      <c r="ABM28" s="570"/>
      <c r="ABN28" s="570"/>
      <c r="ABO28" s="570"/>
      <c r="ABP28" s="570"/>
      <c r="ABQ28" s="570"/>
      <c r="ABR28" s="570"/>
      <c r="ABS28" s="570"/>
      <c r="ABT28" s="570"/>
      <c r="ABU28" s="570"/>
      <c r="ABV28" s="570"/>
      <c r="ABW28" s="570"/>
      <c r="ABX28" s="570"/>
      <c r="ABY28" s="570"/>
      <c r="ABZ28" s="570"/>
      <c r="ACA28" s="570"/>
      <c r="ACB28" s="570"/>
      <c r="ACC28" s="570"/>
      <c r="ACD28" s="570"/>
      <c r="ACE28" s="570"/>
      <c r="ACF28" s="570"/>
      <c r="ACG28" s="570"/>
      <c r="ACH28" s="570"/>
      <c r="ACI28" s="570"/>
      <c r="ACJ28" s="570"/>
      <c r="ACK28" s="570"/>
      <c r="ACL28" s="570"/>
      <c r="ACM28" s="570"/>
      <c r="ACN28" s="570"/>
      <c r="ACO28" s="570"/>
      <c r="ACP28" s="570"/>
      <c r="ACQ28" s="570"/>
      <c r="ACR28" s="570"/>
      <c r="ACS28" s="570"/>
      <c r="ACT28" s="570"/>
      <c r="ACU28" s="570"/>
      <c r="ACV28" s="570"/>
      <c r="ACW28" s="570"/>
      <c r="ACX28" s="570"/>
      <c r="ACY28" s="570"/>
      <c r="ACZ28" s="570"/>
      <c r="ADA28" s="570"/>
      <c r="ADB28" s="570"/>
      <c r="ADC28" s="570"/>
      <c r="ADD28" s="570"/>
      <c r="ADE28" s="570"/>
      <c r="ADF28" s="570"/>
      <c r="ADG28" s="570"/>
      <c r="ADH28" s="570"/>
      <c r="ADI28" s="570"/>
      <c r="ADJ28" s="570"/>
      <c r="ADK28" s="570"/>
      <c r="ADL28" s="570"/>
      <c r="ADM28" s="570"/>
      <c r="ADN28" s="570"/>
      <c r="ADO28" s="570"/>
      <c r="ADP28" s="570"/>
      <c r="ADQ28" s="570"/>
      <c r="ADR28" s="570"/>
      <c r="ADS28" s="570"/>
      <c r="ADT28" s="570"/>
      <c r="ADU28" s="570"/>
      <c r="ADV28" s="570"/>
      <c r="ADW28" s="570"/>
      <c r="ADX28" s="570"/>
      <c r="ADY28" s="570"/>
      <c r="ADZ28" s="570"/>
      <c r="AEA28" s="570"/>
      <c r="AEB28" s="570"/>
      <c r="AEC28" s="570"/>
      <c r="AED28" s="570"/>
      <c r="AEE28" s="570"/>
      <c r="AEF28" s="570"/>
      <c r="AEG28" s="570"/>
      <c r="AEH28" s="570"/>
      <c r="AEI28" s="570"/>
      <c r="AEJ28" s="570"/>
      <c r="AEK28" s="570"/>
      <c r="AEL28" s="570"/>
      <c r="AEM28" s="570"/>
      <c r="AEN28" s="570"/>
      <c r="AEO28" s="570"/>
      <c r="AEP28" s="570"/>
      <c r="AEQ28" s="570"/>
      <c r="AER28" s="570"/>
      <c r="AES28" s="570"/>
      <c r="AET28" s="570"/>
      <c r="AEU28" s="570"/>
      <c r="AEV28" s="570"/>
      <c r="AEW28" s="570"/>
      <c r="AEX28" s="570"/>
      <c r="AEY28" s="570"/>
      <c r="AEZ28" s="570"/>
      <c r="AFA28" s="570"/>
      <c r="AFB28" s="570"/>
      <c r="AFC28" s="570"/>
      <c r="AFD28" s="570"/>
      <c r="AFE28" s="570"/>
      <c r="AFF28" s="570"/>
      <c r="AFG28" s="570"/>
      <c r="AFH28" s="570"/>
      <c r="AFI28" s="570"/>
      <c r="AFJ28" s="570"/>
      <c r="AFK28" s="570"/>
      <c r="AFL28" s="570"/>
      <c r="AFM28" s="570"/>
      <c r="AFN28" s="570"/>
      <c r="AFO28" s="570"/>
      <c r="AFP28" s="570"/>
      <c r="AFQ28" s="570"/>
      <c r="AFR28" s="570"/>
      <c r="AFS28" s="570"/>
      <c r="AFT28" s="570"/>
      <c r="AFU28" s="570"/>
      <c r="AFV28" s="570"/>
      <c r="AFW28" s="570"/>
      <c r="AFX28" s="570"/>
      <c r="AFY28" s="570"/>
      <c r="AFZ28" s="570"/>
      <c r="AGA28" s="570"/>
      <c r="AGB28" s="570"/>
      <c r="AGC28" s="570"/>
      <c r="AGD28" s="570"/>
      <c r="AGE28" s="570"/>
      <c r="AGF28" s="570"/>
      <c r="AGG28" s="570"/>
      <c r="AGH28" s="570"/>
      <c r="AGI28" s="570"/>
      <c r="AGJ28" s="570"/>
      <c r="AGK28" s="570"/>
      <c r="AGL28" s="570"/>
      <c r="AGM28" s="570"/>
      <c r="AGN28" s="570"/>
      <c r="AGO28" s="570"/>
      <c r="AGP28" s="570"/>
      <c r="AGQ28" s="570"/>
      <c r="AGR28" s="570"/>
      <c r="AGS28" s="570"/>
      <c r="AGT28" s="570"/>
      <c r="AGU28" s="570"/>
      <c r="AGV28" s="570"/>
      <c r="AGW28" s="570"/>
      <c r="AGX28" s="570"/>
      <c r="AGY28" s="570"/>
      <c r="AGZ28" s="570"/>
      <c r="AHA28" s="570"/>
      <c r="AHB28" s="570"/>
      <c r="AHC28" s="570"/>
      <c r="AHD28" s="570"/>
      <c r="AHE28" s="570"/>
      <c r="AHF28" s="570"/>
      <c r="AHG28" s="570"/>
      <c r="AHH28" s="570"/>
      <c r="AHI28" s="570"/>
      <c r="AHJ28" s="570"/>
      <c r="AHK28" s="570"/>
      <c r="AHL28" s="570"/>
      <c r="AHM28" s="570"/>
      <c r="AHN28" s="570"/>
      <c r="AHO28" s="570"/>
      <c r="AHP28" s="570"/>
      <c r="AHQ28" s="570"/>
      <c r="AHR28" s="570"/>
      <c r="AHS28" s="570"/>
      <c r="AHT28" s="570"/>
      <c r="AHU28" s="570"/>
      <c r="AHV28" s="570"/>
      <c r="AHW28" s="570"/>
      <c r="AHX28" s="570"/>
      <c r="AHY28" s="570"/>
      <c r="AHZ28" s="570"/>
      <c r="AIA28" s="570"/>
      <c r="AIB28" s="570"/>
      <c r="AIC28" s="570"/>
      <c r="AID28" s="570"/>
      <c r="AIE28" s="570"/>
      <c r="AIF28" s="570"/>
      <c r="AIG28" s="570"/>
      <c r="AIH28" s="570"/>
      <c r="AII28" s="570"/>
      <c r="AIJ28" s="570"/>
      <c r="AIK28" s="570"/>
      <c r="AIL28" s="570"/>
      <c r="AIM28" s="570"/>
      <c r="AIN28" s="570"/>
      <c r="AIO28" s="570"/>
      <c r="AIP28" s="570"/>
      <c r="AIQ28" s="570"/>
      <c r="AIR28" s="570"/>
      <c r="AIS28" s="570"/>
      <c r="AIT28" s="570"/>
      <c r="AIU28" s="570"/>
      <c r="AIV28" s="570"/>
      <c r="AIW28" s="570"/>
      <c r="AIX28" s="570"/>
      <c r="AIY28" s="570"/>
      <c r="AIZ28" s="570"/>
      <c r="AJA28" s="570"/>
      <c r="AJB28" s="570"/>
      <c r="AJC28" s="570"/>
      <c r="AJD28" s="570"/>
      <c r="AJE28" s="570"/>
      <c r="AJF28" s="570"/>
      <c r="AJG28" s="570"/>
      <c r="AJH28" s="570"/>
      <c r="AJI28" s="570"/>
      <c r="AJJ28" s="570"/>
      <c r="AJK28" s="570"/>
      <c r="AJL28" s="570"/>
      <c r="AJM28" s="570"/>
      <c r="AJN28" s="570"/>
      <c r="AJO28" s="570"/>
      <c r="AJP28" s="570"/>
      <c r="AJQ28" s="570"/>
      <c r="AJR28" s="570"/>
      <c r="AJS28" s="570"/>
      <c r="AJT28" s="570"/>
      <c r="AJU28" s="570"/>
      <c r="AJV28" s="570"/>
      <c r="AJW28" s="570"/>
      <c r="AJX28" s="570"/>
      <c r="AJY28" s="570"/>
      <c r="AJZ28" s="570"/>
      <c r="AKA28" s="570"/>
      <c r="AKB28" s="570"/>
      <c r="AKC28" s="570"/>
      <c r="AKD28" s="570"/>
      <c r="AKE28" s="570"/>
      <c r="AKF28" s="570"/>
      <c r="AKG28" s="570"/>
      <c r="AKH28" s="570"/>
      <c r="AKI28" s="570"/>
      <c r="AKJ28" s="570"/>
      <c r="AKK28" s="570"/>
      <c r="AKL28" s="570"/>
      <c r="AKM28" s="570"/>
      <c r="AKN28" s="570"/>
      <c r="AKO28" s="570"/>
      <c r="AKP28" s="570"/>
      <c r="AKQ28" s="570"/>
      <c r="AKR28" s="570"/>
      <c r="AKS28" s="570"/>
      <c r="AKT28" s="570"/>
      <c r="AKU28" s="570"/>
      <c r="AKV28" s="570"/>
      <c r="AKW28" s="570"/>
      <c r="AKX28" s="570"/>
      <c r="AKY28" s="570"/>
      <c r="AKZ28" s="570"/>
      <c r="ALA28" s="570"/>
      <c r="ALB28" s="570"/>
      <c r="ALC28" s="570"/>
      <c r="ALD28" s="570"/>
      <c r="ALE28" s="570"/>
      <c r="ALF28" s="570"/>
      <c r="ALG28" s="570"/>
      <c r="ALH28" s="570"/>
      <c r="ALI28" s="570"/>
      <c r="ALJ28" s="570"/>
      <c r="ALK28" s="570"/>
      <c r="ALL28" s="570"/>
      <c r="ALM28" s="570"/>
      <c r="ALN28" s="570"/>
      <c r="ALO28" s="570"/>
      <c r="ALP28" s="570"/>
      <c r="ALQ28" s="570"/>
      <c r="ALR28" s="570"/>
      <c r="ALS28" s="570"/>
      <c r="ALT28" s="570"/>
      <c r="ALU28" s="570"/>
      <c r="ALV28" s="570"/>
      <c r="ALW28" s="570"/>
      <c r="ALX28" s="570"/>
      <c r="ALY28" s="570"/>
      <c r="ALZ28" s="570"/>
      <c r="AMA28" s="570"/>
      <c r="AMB28" s="570"/>
      <c r="AMC28" s="570"/>
      <c r="AMD28" s="570"/>
      <c r="AME28" s="570"/>
      <c r="AMF28" s="570"/>
      <c r="AMG28" s="570"/>
      <c r="AMH28" s="570"/>
      <c r="AMI28" s="570"/>
      <c r="AMJ28" s="570"/>
      <c r="AMK28" s="570"/>
      <c r="AML28" s="570"/>
      <c r="AMM28" s="570"/>
      <c r="AMN28" s="570"/>
      <c r="AMO28" s="570"/>
      <c r="AMP28" s="570"/>
      <c r="AMQ28" s="570"/>
      <c r="AMR28" s="570"/>
      <c r="AMS28" s="570"/>
      <c r="AMT28" s="570"/>
      <c r="AMU28" s="570"/>
      <c r="AMV28" s="570"/>
      <c r="AMW28" s="570"/>
      <c r="AMX28" s="570"/>
      <c r="AMY28" s="570"/>
      <c r="AMZ28" s="570"/>
      <c r="ANA28" s="570"/>
      <c r="ANB28" s="570"/>
      <c r="ANC28" s="570"/>
      <c r="AND28" s="570"/>
      <c r="ANE28" s="570"/>
      <c r="ANF28" s="570"/>
      <c r="ANG28" s="570"/>
      <c r="ANH28" s="570"/>
      <c r="ANI28" s="570"/>
      <c r="ANJ28" s="570"/>
      <c r="ANK28" s="570"/>
      <c r="ANL28" s="570"/>
      <c r="ANM28" s="570"/>
      <c r="ANN28" s="570"/>
      <c r="ANO28" s="570"/>
      <c r="ANP28" s="570"/>
      <c r="ANQ28" s="570"/>
      <c r="ANR28" s="570"/>
      <c r="ANS28" s="570"/>
      <c r="ANT28" s="570"/>
      <c r="ANU28" s="570"/>
      <c r="ANV28" s="570"/>
      <c r="ANW28" s="570"/>
      <c r="ANX28" s="570"/>
      <c r="ANY28" s="570"/>
      <c r="ANZ28" s="570"/>
      <c r="AOA28" s="570"/>
      <c r="AOB28" s="570"/>
      <c r="AOC28" s="570"/>
      <c r="AOD28" s="570"/>
      <c r="AOE28" s="570"/>
      <c r="AOF28" s="570"/>
      <c r="AOG28" s="570"/>
      <c r="AOH28" s="570"/>
      <c r="AOI28" s="570"/>
      <c r="AOJ28" s="570"/>
      <c r="AOK28" s="570"/>
      <c r="AOL28" s="570"/>
      <c r="AOM28" s="570"/>
      <c r="AON28" s="570"/>
      <c r="AOO28" s="570"/>
      <c r="AOP28" s="570"/>
      <c r="AOQ28" s="570"/>
      <c r="AOR28" s="570"/>
      <c r="AOS28" s="570"/>
      <c r="AOT28" s="570"/>
      <c r="AOU28" s="570"/>
      <c r="AOV28" s="570"/>
      <c r="AOW28" s="570"/>
      <c r="AOX28" s="570"/>
      <c r="AOY28" s="570"/>
      <c r="AOZ28" s="570"/>
      <c r="APA28" s="570"/>
      <c r="APB28" s="570"/>
      <c r="APC28" s="570"/>
      <c r="APD28" s="570"/>
      <c r="APE28" s="570"/>
      <c r="APF28" s="570"/>
      <c r="APG28" s="570"/>
      <c r="APH28" s="570"/>
      <c r="API28" s="570"/>
      <c r="APJ28" s="570"/>
      <c r="APK28" s="570"/>
      <c r="APL28" s="570"/>
      <c r="APM28" s="570"/>
      <c r="APN28" s="570"/>
      <c r="APO28" s="570"/>
      <c r="APP28" s="570"/>
      <c r="APQ28" s="570"/>
      <c r="APR28" s="570"/>
      <c r="APS28" s="570"/>
      <c r="APT28" s="570"/>
      <c r="APU28" s="570"/>
      <c r="APV28" s="570"/>
      <c r="APW28" s="570"/>
      <c r="APX28" s="570"/>
      <c r="APY28" s="570"/>
      <c r="APZ28" s="570"/>
      <c r="AQA28" s="570"/>
      <c r="AQB28" s="570"/>
      <c r="AQC28" s="570"/>
      <c r="AQD28" s="570"/>
      <c r="AQE28" s="570"/>
      <c r="AQF28" s="570"/>
      <c r="AQG28" s="570"/>
      <c r="AQH28" s="570"/>
      <c r="AQI28" s="570"/>
      <c r="AQJ28" s="570"/>
      <c r="AQK28" s="570"/>
      <c r="AQL28" s="570"/>
      <c r="AQM28" s="570"/>
      <c r="AQN28" s="570"/>
      <c r="AQO28" s="570"/>
      <c r="AQP28" s="570"/>
      <c r="AQQ28" s="570"/>
      <c r="AQR28" s="570"/>
      <c r="AQS28" s="570"/>
      <c r="AQT28" s="570"/>
      <c r="AQU28" s="570"/>
      <c r="AQV28" s="570"/>
      <c r="AQW28" s="570"/>
      <c r="AQX28" s="570"/>
      <c r="AQY28" s="570"/>
      <c r="AQZ28" s="570"/>
      <c r="ARA28" s="570"/>
      <c r="ARB28" s="571"/>
      <c r="ARC28" s="74" t="s">
        <v>498</v>
      </c>
      <c r="ARD28" s="74" t="s">
        <v>286</v>
      </c>
      <c r="ARE28" s="74" t="s">
        <v>287</v>
      </c>
      <c r="ARF28" s="74" t="s">
        <v>499</v>
      </c>
    </row>
    <row r="29" spans="1:1151" ht="14.5" x14ac:dyDescent="0.7">
      <c r="A29" s="218" t="s">
        <v>500</v>
      </c>
      <c r="B29" s="219">
        <f>AVERAGE(C29:ARB29)</f>
        <v>14.902841716934462</v>
      </c>
      <c r="C29" s="220">
        <v>10.4</v>
      </c>
      <c r="D29" s="220">
        <v>10.594493524224761</v>
      </c>
      <c r="E29" s="220">
        <v>18.7</v>
      </c>
      <c r="F29" s="220">
        <v>7.3999999999999995</v>
      </c>
      <c r="G29" s="220">
        <v>10</v>
      </c>
      <c r="H29" s="220">
        <v>0.4</v>
      </c>
      <c r="I29" s="220">
        <v>12.5</v>
      </c>
      <c r="J29" s="220">
        <v>9.3000000000000007</v>
      </c>
      <c r="K29" s="220">
        <v>0.70000000000000007</v>
      </c>
      <c r="L29" s="220">
        <v>3.5999999999999996</v>
      </c>
      <c r="M29" s="220">
        <v>5.7</v>
      </c>
      <c r="N29" s="220">
        <v>15</v>
      </c>
      <c r="O29" s="220">
        <v>0</v>
      </c>
      <c r="P29" s="220">
        <v>12.8</v>
      </c>
      <c r="Q29" s="220">
        <v>10.583719764853047</v>
      </c>
      <c r="R29" s="220">
        <v>11.779106112539758</v>
      </c>
      <c r="S29" s="220">
        <v>19.900000000000002</v>
      </c>
      <c r="T29" s="220">
        <v>13.900000000000002</v>
      </c>
      <c r="U29" s="220">
        <v>15.2</v>
      </c>
      <c r="V29" s="220">
        <v>11.700000000000001</v>
      </c>
      <c r="W29" s="220">
        <v>16.7</v>
      </c>
      <c r="X29" s="220">
        <v>21.099999999999998</v>
      </c>
      <c r="Y29" s="220">
        <v>16.8</v>
      </c>
      <c r="Z29" s="220">
        <v>8.4</v>
      </c>
      <c r="AA29" s="220">
        <v>19</v>
      </c>
      <c r="AB29" s="220">
        <v>22.5</v>
      </c>
      <c r="AC29" s="220">
        <v>13.900000000000002</v>
      </c>
      <c r="AD29" s="220">
        <v>11.5</v>
      </c>
      <c r="AE29" s="220">
        <v>5.8000000000000007</v>
      </c>
      <c r="AF29" s="220">
        <v>6.8000000000000007</v>
      </c>
      <c r="AG29" s="220">
        <v>6.3</v>
      </c>
      <c r="AH29" s="220">
        <v>37.377342436255454</v>
      </c>
      <c r="AI29" s="220">
        <v>7.0445373416277937</v>
      </c>
      <c r="AJ29" s="220">
        <v>3.5618619735989303</v>
      </c>
      <c r="AK29" s="220">
        <v>16.7</v>
      </c>
      <c r="AL29" s="220">
        <v>8.1</v>
      </c>
      <c r="AM29" s="220">
        <v>10.8</v>
      </c>
      <c r="AN29" s="220">
        <v>23.1</v>
      </c>
      <c r="AO29" s="220">
        <v>11.3</v>
      </c>
      <c r="AP29" s="220">
        <v>10.5</v>
      </c>
      <c r="AQ29" s="220">
        <v>0.36918866259694483</v>
      </c>
      <c r="AR29" s="220">
        <v>2.9774523623922189</v>
      </c>
      <c r="AS29" s="220">
        <v>14.6</v>
      </c>
      <c r="AT29" s="220">
        <v>15.8</v>
      </c>
      <c r="AU29" s="220">
        <v>7.0000000000000009</v>
      </c>
      <c r="AV29" s="220">
        <v>13.4</v>
      </c>
      <c r="AW29" s="220">
        <v>9.6</v>
      </c>
      <c r="AX29" s="220">
        <v>18.099999999999998</v>
      </c>
      <c r="AY29" s="220">
        <v>6.5</v>
      </c>
      <c r="AZ29" s="220">
        <v>6.4</v>
      </c>
      <c r="BA29" s="220">
        <v>12.419816522629056</v>
      </c>
      <c r="BB29" s="220">
        <v>3.6965157939964661</v>
      </c>
      <c r="BC29" s="220">
        <v>16.100000000000001</v>
      </c>
      <c r="BD29" s="220">
        <v>6.8000000000000007</v>
      </c>
      <c r="BE29" s="220">
        <v>17.299999999999997</v>
      </c>
      <c r="BF29" s="220">
        <v>20.100000000000001</v>
      </c>
      <c r="BG29" s="220">
        <v>14.2</v>
      </c>
      <c r="BH29" s="220">
        <v>15.2</v>
      </c>
      <c r="BI29" s="220">
        <v>13.5</v>
      </c>
      <c r="BJ29" s="220">
        <v>11.5</v>
      </c>
      <c r="BK29" s="220">
        <v>0</v>
      </c>
      <c r="BL29" s="220">
        <v>9.9</v>
      </c>
      <c r="BM29" s="220">
        <v>18.5</v>
      </c>
      <c r="BN29" s="220">
        <v>21</v>
      </c>
      <c r="BO29" s="220">
        <v>15.4</v>
      </c>
      <c r="BP29" s="220">
        <v>10.299999999999999</v>
      </c>
      <c r="BQ29" s="220">
        <v>6.8000000000000007</v>
      </c>
      <c r="BR29" s="220">
        <v>16.100000000000001</v>
      </c>
      <c r="BS29" s="220">
        <v>13.100000000000001</v>
      </c>
      <c r="BT29" s="220">
        <v>17</v>
      </c>
      <c r="BU29" s="220">
        <v>20.3</v>
      </c>
      <c r="BV29" s="220">
        <v>16.400000000000002</v>
      </c>
      <c r="BW29" s="220">
        <v>9</v>
      </c>
      <c r="BX29" s="220">
        <v>17.5</v>
      </c>
      <c r="BY29" s="220">
        <v>6.8000000000000007</v>
      </c>
      <c r="BZ29" s="220">
        <v>10</v>
      </c>
      <c r="CA29" s="220">
        <v>14.000000000000002</v>
      </c>
      <c r="CB29" s="220">
        <v>14.399999999999999</v>
      </c>
      <c r="CC29" s="220">
        <v>5.7</v>
      </c>
      <c r="CD29" s="220">
        <v>10.6</v>
      </c>
      <c r="CE29" s="220">
        <v>7.0000000000000009</v>
      </c>
      <c r="CF29" s="220">
        <v>12.7</v>
      </c>
      <c r="CG29" s="220">
        <v>10.299999999999999</v>
      </c>
      <c r="CH29" s="220">
        <v>21.9</v>
      </c>
      <c r="CI29" s="220">
        <v>27</v>
      </c>
      <c r="CJ29" s="220">
        <v>15.1</v>
      </c>
      <c r="CK29" s="220">
        <v>9.1999999999999993</v>
      </c>
      <c r="CL29" s="220">
        <v>16.5</v>
      </c>
      <c r="CM29" s="220">
        <v>6.4</v>
      </c>
      <c r="CN29" s="220">
        <v>11.600000000000001</v>
      </c>
      <c r="CO29" s="220">
        <v>13.700000000000001</v>
      </c>
      <c r="CP29" s="220">
        <v>0</v>
      </c>
      <c r="CQ29" s="220">
        <v>18.3</v>
      </c>
      <c r="CR29" s="220">
        <v>12.7</v>
      </c>
      <c r="CS29" s="220">
        <v>0</v>
      </c>
      <c r="CT29" s="220">
        <v>2.9000000000000004</v>
      </c>
      <c r="CU29" s="220">
        <v>16.400000000000002</v>
      </c>
      <c r="CV29" s="220">
        <v>14.299999999999999</v>
      </c>
      <c r="CW29" s="220">
        <v>16.3</v>
      </c>
      <c r="CX29" s="220">
        <v>10</v>
      </c>
      <c r="CY29" s="220">
        <v>10.5</v>
      </c>
      <c r="CZ29" s="220">
        <v>0</v>
      </c>
      <c r="DA29" s="220">
        <v>14.2</v>
      </c>
      <c r="DB29" s="220">
        <v>10.199999999999999</v>
      </c>
      <c r="DC29" s="220">
        <v>17.2</v>
      </c>
      <c r="DD29" s="220">
        <v>17.399999999999999</v>
      </c>
      <c r="DE29" s="220">
        <v>4.3999999999999995</v>
      </c>
      <c r="DF29" s="220">
        <v>23</v>
      </c>
      <c r="DG29" s="220">
        <v>13.900000000000002</v>
      </c>
      <c r="DH29" s="220">
        <v>2.5</v>
      </c>
      <c r="DI29" s="220">
        <v>18.8</v>
      </c>
      <c r="DJ29" s="220">
        <v>17.5</v>
      </c>
      <c r="DK29" s="220">
        <v>12.4</v>
      </c>
      <c r="DL29" s="220">
        <v>15.299999999999999</v>
      </c>
      <c r="DM29" s="220">
        <v>9.6</v>
      </c>
      <c r="DN29" s="220">
        <v>12.1</v>
      </c>
      <c r="DO29" s="220">
        <v>12.1</v>
      </c>
      <c r="DP29" s="220">
        <v>1.7999999999999998</v>
      </c>
      <c r="DQ29" s="220">
        <v>2.1999999999999997</v>
      </c>
      <c r="DR29" s="220">
        <v>0</v>
      </c>
      <c r="DS29" s="220">
        <v>16.600000000000001</v>
      </c>
      <c r="DT29" s="220">
        <v>2.8000000000000003</v>
      </c>
      <c r="DU29" s="220">
        <v>8.9</v>
      </c>
      <c r="DV29" s="220">
        <v>17.100000000000001</v>
      </c>
      <c r="DW29" s="220">
        <v>34.699999999999996</v>
      </c>
      <c r="DX29" s="220">
        <v>9.6</v>
      </c>
      <c r="DY29" s="220">
        <v>14.6</v>
      </c>
      <c r="DZ29" s="220">
        <v>12.2</v>
      </c>
      <c r="EA29" s="220">
        <v>13.100000000000001</v>
      </c>
      <c r="EB29" s="220">
        <v>8</v>
      </c>
      <c r="EC29" s="220">
        <v>5.6000000000000005</v>
      </c>
      <c r="ED29" s="220">
        <v>7.3</v>
      </c>
      <c r="EE29" s="220">
        <v>9</v>
      </c>
      <c r="EF29" s="220">
        <v>4</v>
      </c>
      <c r="EG29" s="220">
        <v>14.299999999999999</v>
      </c>
      <c r="EH29" s="220">
        <v>9.1999999999999993</v>
      </c>
      <c r="EI29" s="220">
        <v>11.1</v>
      </c>
      <c r="EJ29" s="220">
        <v>28.000000000000004</v>
      </c>
      <c r="EK29" s="220">
        <v>14.799999999999999</v>
      </c>
      <c r="EL29" s="220">
        <v>8.5</v>
      </c>
      <c r="EM29" s="220">
        <v>12.9</v>
      </c>
      <c r="EN29" s="220">
        <v>0</v>
      </c>
      <c r="EO29" s="220">
        <v>14.2</v>
      </c>
      <c r="EP29" s="220">
        <v>10.040403449471444</v>
      </c>
      <c r="EQ29" s="221">
        <v>7.9</v>
      </c>
      <c r="ER29" s="221">
        <v>13.3</v>
      </c>
      <c r="ES29" s="221">
        <v>3.3000000000000003</v>
      </c>
      <c r="ET29" s="221">
        <v>5.8000000000000007</v>
      </c>
      <c r="EU29" s="221">
        <v>19.5</v>
      </c>
      <c r="EV29" s="221">
        <v>18.5</v>
      </c>
      <c r="EW29" s="221">
        <v>7.0000000000000009</v>
      </c>
      <c r="EX29" s="221">
        <v>0</v>
      </c>
      <c r="EY29" s="221">
        <v>14.000000000000002</v>
      </c>
      <c r="EZ29" s="221">
        <v>12.3</v>
      </c>
      <c r="FA29" s="221">
        <v>6</v>
      </c>
      <c r="FB29" s="221">
        <v>4.2</v>
      </c>
      <c r="FC29" s="221">
        <v>14.499999999999998</v>
      </c>
      <c r="FD29" s="221">
        <v>12.4</v>
      </c>
      <c r="FE29" s="221">
        <v>13.700000000000001</v>
      </c>
      <c r="FF29" s="221">
        <v>12.1</v>
      </c>
      <c r="FG29" s="221">
        <v>16.7</v>
      </c>
      <c r="FH29" s="221">
        <v>18.2</v>
      </c>
      <c r="FI29" s="221">
        <v>8.5</v>
      </c>
      <c r="FJ29" s="221">
        <v>13.700000000000001</v>
      </c>
      <c r="FK29" s="221">
        <v>12.5</v>
      </c>
      <c r="FL29" s="221">
        <v>11.600000000000001</v>
      </c>
      <c r="FM29" s="221">
        <v>24.8</v>
      </c>
      <c r="FN29" s="221">
        <v>15.5</v>
      </c>
      <c r="FO29" s="221">
        <v>0</v>
      </c>
      <c r="FP29" s="221">
        <v>14.099999999999998</v>
      </c>
      <c r="FQ29" s="221">
        <v>7.9</v>
      </c>
      <c r="FR29" s="221">
        <v>8.9</v>
      </c>
      <c r="FS29" s="221">
        <v>11.988736200383906</v>
      </c>
      <c r="FT29" s="221">
        <v>3.4161109730006798</v>
      </c>
      <c r="FU29" s="221">
        <v>17.984844613648658</v>
      </c>
      <c r="FV29" s="221">
        <v>10</v>
      </c>
      <c r="FW29" s="221">
        <v>0</v>
      </c>
      <c r="FX29" s="221">
        <v>3.1</v>
      </c>
      <c r="FY29" s="221">
        <v>9.5</v>
      </c>
      <c r="FZ29" s="221">
        <v>7.3999999999999995</v>
      </c>
      <c r="GA29" s="221">
        <v>16.2</v>
      </c>
      <c r="GB29" s="221">
        <v>9.8000000000000007</v>
      </c>
      <c r="GC29" s="221">
        <v>7.6</v>
      </c>
      <c r="GD29" s="221">
        <v>19.8</v>
      </c>
      <c r="GE29" s="221">
        <v>0.70000000000000007</v>
      </c>
      <c r="GF29" s="221">
        <v>14.2</v>
      </c>
      <c r="GG29" s="221">
        <v>0</v>
      </c>
      <c r="GH29" s="221">
        <v>7.0000000000000009</v>
      </c>
      <c r="GI29" s="221">
        <v>20.399999999999999</v>
      </c>
      <c r="GJ29" s="221">
        <v>7.9</v>
      </c>
      <c r="GK29" s="221">
        <v>9.8000000000000007</v>
      </c>
      <c r="GL29" s="221">
        <v>11.799999999999999</v>
      </c>
      <c r="GM29" s="221">
        <v>8</v>
      </c>
      <c r="GN29" s="221">
        <v>10.100000000000001</v>
      </c>
      <c r="GO29" s="221">
        <v>19.328347299910423</v>
      </c>
      <c r="GP29" s="221">
        <v>21.019371431509466</v>
      </c>
      <c r="GQ29" s="221">
        <v>11.834278674861078</v>
      </c>
      <c r="GR29" s="221">
        <v>18.7</v>
      </c>
      <c r="GS29" s="221">
        <v>0</v>
      </c>
      <c r="GT29" s="221">
        <v>0</v>
      </c>
      <c r="GU29" s="221">
        <v>8.9</v>
      </c>
      <c r="GV29" s="221">
        <v>1.4778305387413888</v>
      </c>
      <c r="GW29" s="221">
        <v>0</v>
      </c>
      <c r="GX29" s="221">
        <v>12.6</v>
      </c>
      <c r="GY29" s="221">
        <v>18.7</v>
      </c>
      <c r="GZ29" s="221">
        <v>0</v>
      </c>
      <c r="HA29" s="221">
        <v>14.099999999999998</v>
      </c>
      <c r="HB29" s="221">
        <v>34.5</v>
      </c>
      <c r="HC29" s="221">
        <v>10.5</v>
      </c>
      <c r="HD29" s="221">
        <v>10.4</v>
      </c>
      <c r="HE29" s="221">
        <v>7.7</v>
      </c>
      <c r="HF29" s="221">
        <v>8.5</v>
      </c>
      <c r="HG29" s="221">
        <v>16.600000000000001</v>
      </c>
      <c r="HH29" s="221">
        <v>9.1999999999999993</v>
      </c>
      <c r="HI29" s="221">
        <v>16.3</v>
      </c>
      <c r="HJ29" s="221">
        <v>18.2</v>
      </c>
      <c r="HK29" s="221">
        <v>0</v>
      </c>
      <c r="HL29" s="221">
        <v>3.2</v>
      </c>
      <c r="HM29" s="221">
        <v>5</v>
      </c>
      <c r="HN29" s="221">
        <v>17.2</v>
      </c>
      <c r="HO29" s="221">
        <v>16.5</v>
      </c>
      <c r="HP29" s="221">
        <v>2.5</v>
      </c>
      <c r="HQ29" s="221">
        <v>2.8717199026496867</v>
      </c>
      <c r="HR29" s="221">
        <v>1.7073165617652382</v>
      </c>
      <c r="HS29" s="221">
        <v>7.377921568991475</v>
      </c>
      <c r="HT29" s="221">
        <v>3.4633640864103206</v>
      </c>
      <c r="HU29" s="221">
        <v>4.5999999999999996</v>
      </c>
      <c r="HV29" s="221">
        <v>16.100000000000001</v>
      </c>
      <c r="HW29" s="221">
        <v>4.9000000000000004</v>
      </c>
      <c r="HX29" s="221">
        <v>20.8</v>
      </c>
      <c r="HY29" s="221">
        <v>13.900000000000002</v>
      </c>
      <c r="HZ29" s="221">
        <v>6.3</v>
      </c>
      <c r="IA29" s="221">
        <v>18.399999999999999</v>
      </c>
      <c r="IB29" s="221">
        <v>10.5</v>
      </c>
      <c r="IC29" s="221">
        <v>15.4</v>
      </c>
      <c r="ID29" s="221">
        <v>13.900000000000002</v>
      </c>
      <c r="IE29" s="221">
        <v>0</v>
      </c>
      <c r="IF29" s="221">
        <v>17.899999999999999</v>
      </c>
      <c r="IG29" s="221">
        <v>7.7</v>
      </c>
      <c r="IH29" s="221">
        <v>10.299999999999999</v>
      </c>
      <c r="II29" s="221">
        <v>5.8000000000000007</v>
      </c>
      <c r="IJ29" s="221">
        <v>19.3</v>
      </c>
      <c r="IK29" s="221">
        <v>16</v>
      </c>
      <c r="IL29" s="221">
        <v>22.6</v>
      </c>
      <c r="IM29" s="221">
        <v>0</v>
      </c>
      <c r="IN29" s="221">
        <v>18</v>
      </c>
      <c r="IO29" s="221">
        <v>13.100000000000001</v>
      </c>
      <c r="IP29" s="221">
        <v>0</v>
      </c>
      <c r="IQ29" s="221">
        <v>1.9</v>
      </c>
      <c r="IR29" s="221">
        <v>6.5</v>
      </c>
      <c r="IS29" s="221">
        <v>6</v>
      </c>
      <c r="IT29" s="221">
        <v>10.4</v>
      </c>
      <c r="IU29" s="221">
        <v>0</v>
      </c>
      <c r="IV29" s="221">
        <v>11.3</v>
      </c>
      <c r="IW29" s="221">
        <v>6.8000000000000007</v>
      </c>
      <c r="IX29" s="221">
        <v>10.5</v>
      </c>
      <c r="IY29" s="221">
        <v>2.5</v>
      </c>
      <c r="IZ29" s="221">
        <v>17.599999999999998</v>
      </c>
      <c r="JA29" s="221">
        <v>9.8000000000000007</v>
      </c>
      <c r="JB29" s="221">
        <v>18.600000000000001</v>
      </c>
      <c r="JC29" s="221">
        <v>0</v>
      </c>
      <c r="JD29" s="221">
        <v>18.7</v>
      </c>
      <c r="JE29" s="221">
        <v>6.5</v>
      </c>
      <c r="JF29" s="221">
        <v>11.799999999999999</v>
      </c>
      <c r="JG29" s="221">
        <v>11.5</v>
      </c>
      <c r="JH29" s="221">
        <v>14.000000000000002</v>
      </c>
      <c r="JI29" s="221">
        <v>10.5</v>
      </c>
      <c r="JJ29" s="221">
        <v>22.3</v>
      </c>
      <c r="JK29" s="221">
        <v>11.1</v>
      </c>
      <c r="JL29" s="221">
        <v>12.3</v>
      </c>
      <c r="JM29" s="221">
        <v>11</v>
      </c>
      <c r="JN29" s="221">
        <v>10.4</v>
      </c>
      <c r="JO29" s="221">
        <v>14.099999999999998</v>
      </c>
      <c r="JP29" s="221">
        <v>0</v>
      </c>
      <c r="JQ29" s="221">
        <v>23.5</v>
      </c>
      <c r="JR29" s="221">
        <v>19.3</v>
      </c>
      <c r="JS29" s="221">
        <v>12.8</v>
      </c>
      <c r="JT29" s="221">
        <v>6.9</v>
      </c>
      <c r="JU29" s="221">
        <v>15.9</v>
      </c>
      <c r="JV29" s="221">
        <v>18.3</v>
      </c>
      <c r="JW29" s="221">
        <v>0</v>
      </c>
      <c r="JX29" s="221">
        <v>0</v>
      </c>
      <c r="JY29" s="221">
        <v>9.6</v>
      </c>
      <c r="JZ29" s="221">
        <v>20</v>
      </c>
      <c r="KA29" s="221">
        <v>7.3</v>
      </c>
      <c r="KB29" s="221">
        <v>6.9</v>
      </c>
      <c r="KC29" s="221">
        <v>15.4</v>
      </c>
      <c r="KD29" s="221">
        <v>16.3</v>
      </c>
      <c r="KE29" s="221">
        <v>5.8999999999999995</v>
      </c>
      <c r="KF29" s="221">
        <v>10.6</v>
      </c>
      <c r="KG29" s="221">
        <v>10.100000000000001</v>
      </c>
      <c r="KH29" s="221">
        <v>0</v>
      </c>
      <c r="KI29" s="221">
        <v>9.9</v>
      </c>
      <c r="KJ29" s="221">
        <v>23.3</v>
      </c>
      <c r="KK29" s="221">
        <v>12.8</v>
      </c>
      <c r="KL29" s="221">
        <v>7.6</v>
      </c>
      <c r="KM29" s="221">
        <v>15.6</v>
      </c>
      <c r="KN29" s="221">
        <v>17.8</v>
      </c>
      <c r="KO29" s="221">
        <v>21.2</v>
      </c>
      <c r="KP29" s="221">
        <v>5.7</v>
      </c>
      <c r="KQ29" s="221">
        <v>17.599999999999998</v>
      </c>
      <c r="KR29" s="221">
        <v>13.700000000000001</v>
      </c>
      <c r="KS29" s="221">
        <v>6.4</v>
      </c>
      <c r="KT29" s="221">
        <v>13.700000000000001</v>
      </c>
      <c r="KU29" s="221">
        <v>7.6</v>
      </c>
      <c r="KV29" s="221">
        <v>22.8</v>
      </c>
      <c r="KW29" s="221">
        <v>12.6</v>
      </c>
      <c r="KX29" s="221">
        <v>15.7</v>
      </c>
      <c r="KY29" s="221">
        <v>0</v>
      </c>
      <c r="KZ29" s="221">
        <v>11.1</v>
      </c>
      <c r="LA29" s="221">
        <v>12.5</v>
      </c>
      <c r="LB29" s="221">
        <v>12</v>
      </c>
      <c r="LC29" s="221">
        <v>8.7797671193347</v>
      </c>
      <c r="LD29" s="221">
        <v>16.805066009827677</v>
      </c>
      <c r="LE29" s="221">
        <v>26.91262511288398</v>
      </c>
      <c r="LF29" s="221">
        <v>5.5</v>
      </c>
      <c r="LG29" s="221">
        <v>27.700000000000003</v>
      </c>
      <c r="LH29" s="221">
        <v>11.600000000000001</v>
      </c>
      <c r="LI29" s="221">
        <v>6.5</v>
      </c>
      <c r="LJ29" s="221">
        <v>17.7</v>
      </c>
      <c r="LK29" s="221">
        <v>0</v>
      </c>
      <c r="LL29" s="221">
        <v>6.4022557101009303</v>
      </c>
      <c r="LM29" s="221">
        <v>12.348452080725272</v>
      </c>
      <c r="LN29" s="221">
        <v>1.466684853104123</v>
      </c>
      <c r="LO29" s="221">
        <v>19.100000000000001</v>
      </c>
      <c r="LP29" s="221">
        <v>16.5</v>
      </c>
      <c r="LQ29" s="221">
        <v>20.100000000000001</v>
      </c>
      <c r="LR29" s="221">
        <v>12</v>
      </c>
      <c r="LS29" s="221">
        <v>21.2</v>
      </c>
      <c r="LT29" s="221">
        <v>13.700000000000001</v>
      </c>
      <c r="LU29" s="221">
        <v>0</v>
      </c>
      <c r="LV29" s="221">
        <v>15.4</v>
      </c>
      <c r="LW29" s="221">
        <v>13.900000000000002</v>
      </c>
      <c r="LX29" s="221">
        <v>18</v>
      </c>
      <c r="LY29" s="221">
        <v>6.8000000000000007</v>
      </c>
      <c r="LZ29" s="221">
        <v>9.9</v>
      </c>
      <c r="MA29" s="221">
        <v>0</v>
      </c>
      <c r="MB29" s="221">
        <v>17.599999999999998</v>
      </c>
      <c r="MC29" s="221">
        <v>20.7</v>
      </c>
      <c r="MD29" s="221">
        <v>14.6</v>
      </c>
      <c r="ME29" s="221">
        <v>3.8</v>
      </c>
      <c r="MF29" s="221">
        <v>14.799999999999999</v>
      </c>
      <c r="MG29" s="221">
        <v>6.1</v>
      </c>
      <c r="MH29" s="221">
        <v>15.7</v>
      </c>
      <c r="MI29" s="221">
        <v>14.499999999999998</v>
      </c>
      <c r="MJ29" s="221">
        <v>15.9</v>
      </c>
      <c r="MK29" s="221">
        <v>9.1999999999999993</v>
      </c>
      <c r="ML29" s="221">
        <v>0</v>
      </c>
      <c r="MM29" s="221">
        <v>18.2</v>
      </c>
      <c r="MN29" s="221">
        <v>14.7</v>
      </c>
      <c r="MO29" s="221">
        <v>11.700000000000001</v>
      </c>
      <c r="MP29" s="221">
        <v>16</v>
      </c>
      <c r="MQ29" s="221">
        <v>12.5</v>
      </c>
      <c r="MR29" s="221">
        <v>9</v>
      </c>
      <c r="MS29" s="221">
        <v>18.099999999999998</v>
      </c>
      <c r="MT29" s="221">
        <v>19.100000000000001</v>
      </c>
      <c r="MU29" s="221">
        <v>17.399999999999999</v>
      </c>
      <c r="MV29" s="221">
        <v>9.8000000000000007</v>
      </c>
      <c r="MW29" s="221">
        <v>8.2000000000000011</v>
      </c>
      <c r="MX29" s="221">
        <v>19.2</v>
      </c>
      <c r="MY29" s="221">
        <v>9.5</v>
      </c>
      <c r="MZ29" s="221">
        <v>7.9</v>
      </c>
      <c r="NA29" s="221">
        <v>5</v>
      </c>
      <c r="NB29" s="221">
        <v>27.900000000000002</v>
      </c>
      <c r="NC29" s="221">
        <v>9</v>
      </c>
      <c r="ND29" s="221">
        <v>8.1</v>
      </c>
      <c r="NE29" s="221">
        <v>0</v>
      </c>
      <c r="NF29" s="221">
        <v>13.3</v>
      </c>
      <c r="NG29" s="221">
        <v>16.900000000000002</v>
      </c>
      <c r="NH29" s="221">
        <v>3.8</v>
      </c>
      <c r="NI29" s="221">
        <v>13.600000000000001</v>
      </c>
      <c r="NJ29" s="221">
        <v>5.5</v>
      </c>
      <c r="NK29" s="221">
        <v>13.100000000000001</v>
      </c>
      <c r="NL29" s="221">
        <v>1.3707974519182196</v>
      </c>
      <c r="NM29" s="221">
        <v>2.0528518069404864</v>
      </c>
      <c r="NN29" s="221">
        <v>4.5750083011399445</v>
      </c>
      <c r="NO29" s="221">
        <v>1.5806218149240534</v>
      </c>
      <c r="NP29" s="221">
        <v>1.7999999999999998</v>
      </c>
      <c r="NQ29" s="221">
        <v>0</v>
      </c>
      <c r="NR29" s="221">
        <v>4.2</v>
      </c>
      <c r="NS29" s="221">
        <v>14.099999999999998</v>
      </c>
      <c r="NT29" s="221">
        <v>14.499999999999998</v>
      </c>
      <c r="NU29" s="221">
        <v>14.899999999999999</v>
      </c>
      <c r="NV29" s="221">
        <v>18.8</v>
      </c>
      <c r="NW29" s="221">
        <v>6.8000000000000007</v>
      </c>
      <c r="NX29" s="221">
        <v>11.200000000000001</v>
      </c>
      <c r="NY29" s="221">
        <v>11.700000000000001</v>
      </c>
      <c r="NZ29" s="221">
        <v>9.7227364087396584</v>
      </c>
      <c r="OA29" s="221">
        <v>3.189815663131145</v>
      </c>
      <c r="OB29" s="221">
        <v>7.4558946731369531</v>
      </c>
      <c r="OC29" s="221">
        <v>18.899999999999999</v>
      </c>
      <c r="OD29" s="221">
        <v>22.8</v>
      </c>
      <c r="OE29" s="221">
        <v>13.4</v>
      </c>
      <c r="OF29" s="221">
        <v>11.1</v>
      </c>
      <c r="OG29" s="221">
        <v>0</v>
      </c>
      <c r="OH29" s="221">
        <v>13.700000000000001</v>
      </c>
      <c r="OI29" s="221">
        <v>17.7</v>
      </c>
      <c r="OJ29" s="221">
        <v>20.7</v>
      </c>
      <c r="OK29" s="221">
        <v>14.000000000000002</v>
      </c>
      <c r="OL29" s="221">
        <v>0</v>
      </c>
      <c r="OM29" s="221">
        <v>7.1</v>
      </c>
      <c r="ON29" s="221">
        <v>13.700000000000001</v>
      </c>
      <c r="OO29" s="221">
        <v>10.8</v>
      </c>
      <c r="OP29" s="221">
        <v>21.8</v>
      </c>
      <c r="OQ29" s="221">
        <v>0</v>
      </c>
      <c r="OR29" s="221">
        <v>12.9</v>
      </c>
      <c r="OS29" s="221">
        <v>21.099999999999998</v>
      </c>
      <c r="OT29" s="221">
        <v>13.600000000000001</v>
      </c>
      <c r="OU29" s="221">
        <v>20.8</v>
      </c>
      <c r="OV29" s="221">
        <v>10.5</v>
      </c>
      <c r="OW29" s="221">
        <v>4.7</v>
      </c>
      <c r="OX29" s="221">
        <v>18.2</v>
      </c>
      <c r="OY29" s="221">
        <v>36.199999999999996</v>
      </c>
      <c r="OZ29" s="221">
        <v>12.1</v>
      </c>
      <c r="PA29" s="221">
        <v>8.2000000000000011</v>
      </c>
      <c r="PB29" s="221">
        <v>10.4</v>
      </c>
      <c r="PC29" s="221">
        <v>9.1</v>
      </c>
      <c r="PD29" s="221">
        <v>16.900000000000002</v>
      </c>
      <c r="PE29" s="221">
        <v>21.196529291826476</v>
      </c>
      <c r="PF29" s="221">
        <v>13.411361409936189</v>
      </c>
      <c r="PG29" s="221">
        <v>2.2740249051206369</v>
      </c>
      <c r="PH29" s="221">
        <v>6.2</v>
      </c>
      <c r="PI29" s="221">
        <v>16.3</v>
      </c>
      <c r="PJ29" s="221">
        <v>9.3000000000000007</v>
      </c>
      <c r="PK29" s="221">
        <v>0</v>
      </c>
      <c r="PL29" s="221">
        <v>5.4</v>
      </c>
      <c r="PM29" s="221">
        <v>9.1999999999999993</v>
      </c>
      <c r="PN29" s="221">
        <v>10.6</v>
      </c>
      <c r="PO29" s="221">
        <v>8.6999999999999993</v>
      </c>
      <c r="PP29" s="221">
        <v>11.200000000000001</v>
      </c>
      <c r="PQ29" s="221">
        <v>14.000000000000002</v>
      </c>
      <c r="PR29" s="221">
        <v>7.8</v>
      </c>
      <c r="PS29" s="221">
        <v>14.799999999999999</v>
      </c>
      <c r="PT29" s="221">
        <v>17.399999999999999</v>
      </c>
      <c r="PU29" s="221">
        <v>15.9</v>
      </c>
      <c r="PV29" s="221">
        <v>19.900000000000002</v>
      </c>
      <c r="PW29" s="221">
        <v>16.8</v>
      </c>
      <c r="PX29" s="221">
        <v>14.799999999999999</v>
      </c>
      <c r="PY29" s="221">
        <v>15.7</v>
      </c>
      <c r="PZ29" s="221">
        <v>17.5</v>
      </c>
      <c r="QA29" s="221">
        <v>19.600000000000001</v>
      </c>
      <c r="QB29" s="221">
        <v>4.3999999999999995</v>
      </c>
      <c r="QC29" s="221">
        <v>13.8</v>
      </c>
      <c r="QD29" s="221">
        <v>0</v>
      </c>
      <c r="QE29" s="221">
        <v>19</v>
      </c>
      <c r="QF29" s="221">
        <v>15.8</v>
      </c>
      <c r="QG29" s="221">
        <v>16.100000000000001</v>
      </c>
      <c r="QH29" s="221">
        <v>14.899999999999999</v>
      </c>
      <c r="QI29" s="221">
        <v>16.5</v>
      </c>
      <c r="QJ29" s="221">
        <v>14.399999999999999</v>
      </c>
      <c r="QK29" s="221">
        <v>7.5</v>
      </c>
      <c r="QL29" s="221">
        <v>16.8</v>
      </c>
      <c r="QM29" s="221">
        <v>12.8</v>
      </c>
      <c r="QN29" s="221">
        <v>14.099999999999998</v>
      </c>
      <c r="QO29" s="221">
        <v>9</v>
      </c>
      <c r="QP29" s="221">
        <v>0</v>
      </c>
      <c r="QQ29" s="221">
        <v>16</v>
      </c>
      <c r="QR29" s="221">
        <v>12.1</v>
      </c>
      <c r="QS29" s="221">
        <v>15.4</v>
      </c>
      <c r="QT29" s="221">
        <v>7.5</v>
      </c>
      <c r="QU29" s="221">
        <v>21.7</v>
      </c>
      <c r="QV29" s="221">
        <v>11.700000000000001</v>
      </c>
      <c r="QW29" s="221">
        <v>14.499999999999998</v>
      </c>
      <c r="QX29" s="221">
        <v>14.099999999999998</v>
      </c>
      <c r="QY29" s="221">
        <v>9.1999999999999993</v>
      </c>
      <c r="QZ29" s="221">
        <v>17.2</v>
      </c>
      <c r="RA29" s="221">
        <v>0</v>
      </c>
      <c r="RB29" s="221">
        <v>3.8</v>
      </c>
      <c r="RC29" s="221">
        <v>12.7</v>
      </c>
      <c r="RD29" s="221">
        <v>17.100000000000001</v>
      </c>
      <c r="RE29" s="221">
        <v>16.5</v>
      </c>
      <c r="RF29" s="221">
        <v>14.299999999999999</v>
      </c>
      <c r="RG29" s="221">
        <v>10.299999999999999</v>
      </c>
      <c r="RH29" s="221">
        <v>0</v>
      </c>
      <c r="RI29" s="221">
        <v>16.5</v>
      </c>
      <c r="RJ29" s="221">
        <v>20.5</v>
      </c>
      <c r="RK29" s="221">
        <v>15</v>
      </c>
      <c r="RL29" s="221">
        <v>0</v>
      </c>
      <c r="RM29" s="221">
        <v>14.299999999999999</v>
      </c>
      <c r="RN29" s="221">
        <v>5.8000000000000007</v>
      </c>
      <c r="RO29" s="221">
        <v>6.7</v>
      </c>
      <c r="RP29" s="221">
        <v>14.299999999999999</v>
      </c>
      <c r="RQ29" s="221">
        <v>0</v>
      </c>
      <c r="RR29" s="221">
        <v>2.9000000000000004</v>
      </c>
      <c r="RS29" s="221">
        <v>18.399999999999999</v>
      </c>
      <c r="RT29" s="221">
        <v>7.1999999999999993</v>
      </c>
      <c r="RU29" s="221">
        <v>12.5</v>
      </c>
      <c r="RV29" s="221">
        <v>14.099999999999998</v>
      </c>
      <c r="RW29" s="221">
        <v>11</v>
      </c>
      <c r="RX29" s="221">
        <v>7.9</v>
      </c>
      <c r="RY29" s="221">
        <v>0</v>
      </c>
      <c r="RZ29" s="221">
        <v>21.6</v>
      </c>
      <c r="SA29" s="221">
        <v>14.6</v>
      </c>
      <c r="SB29" s="221">
        <v>9.4</v>
      </c>
      <c r="SC29" s="221">
        <v>0</v>
      </c>
      <c r="SD29" s="221">
        <v>14.799999999999999</v>
      </c>
      <c r="SE29" s="221">
        <v>19.100000000000001</v>
      </c>
      <c r="SF29" s="221">
        <v>14.299999999999999</v>
      </c>
      <c r="SG29" s="221">
        <v>16.900000000000002</v>
      </c>
      <c r="SH29" s="221">
        <v>18.2</v>
      </c>
      <c r="SI29" s="221">
        <v>9.9</v>
      </c>
      <c r="SJ29" s="221">
        <v>10.100000000000001</v>
      </c>
      <c r="SK29" s="221">
        <v>6.2</v>
      </c>
      <c r="SL29" s="221">
        <v>0</v>
      </c>
      <c r="SM29" s="221">
        <v>3.5000000000000004</v>
      </c>
      <c r="SN29" s="221">
        <v>21.4</v>
      </c>
      <c r="SO29" s="221">
        <v>5.5</v>
      </c>
      <c r="SP29" s="221">
        <v>23.9</v>
      </c>
      <c r="SQ29" s="221">
        <v>21.8</v>
      </c>
      <c r="SR29" s="221">
        <v>18.399999999999999</v>
      </c>
      <c r="SS29" s="221">
        <v>15.1</v>
      </c>
      <c r="ST29" s="221">
        <v>21.7</v>
      </c>
      <c r="SU29" s="221">
        <v>19.600000000000001</v>
      </c>
      <c r="SV29" s="221">
        <v>10.7</v>
      </c>
      <c r="SW29" s="221">
        <v>15.299999999999999</v>
      </c>
      <c r="SX29" s="221">
        <v>38.800000000000004</v>
      </c>
      <c r="SY29" s="221">
        <v>0</v>
      </c>
      <c r="SZ29" s="221">
        <v>15</v>
      </c>
      <c r="TA29" s="221">
        <v>19.600000000000001</v>
      </c>
      <c r="TB29" s="221">
        <v>16.100000000000001</v>
      </c>
      <c r="TC29" s="221">
        <v>7.1</v>
      </c>
      <c r="TD29" s="221">
        <v>11.5</v>
      </c>
      <c r="TE29" s="221">
        <v>16.100000000000001</v>
      </c>
      <c r="TF29" s="221">
        <v>8.3000000000000007</v>
      </c>
      <c r="TG29" s="221">
        <v>17.599999999999998</v>
      </c>
      <c r="TH29" s="221">
        <v>18.600000000000001</v>
      </c>
      <c r="TI29" s="221">
        <v>10.100000000000001</v>
      </c>
      <c r="TJ29" s="221">
        <v>3.2</v>
      </c>
      <c r="TK29" s="221">
        <v>22.1</v>
      </c>
      <c r="TL29" s="221">
        <v>0.3</v>
      </c>
      <c r="TM29" s="221">
        <v>13.8</v>
      </c>
      <c r="TN29" s="221">
        <v>19.5</v>
      </c>
      <c r="TO29" s="221">
        <v>8.6</v>
      </c>
      <c r="TP29" s="221">
        <v>20.200000000000003</v>
      </c>
      <c r="TQ29" s="221">
        <v>12</v>
      </c>
      <c r="TR29" s="221">
        <v>0</v>
      </c>
      <c r="TS29" s="221">
        <v>1.6</v>
      </c>
      <c r="TT29" s="221">
        <v>13.700000000000001</v>
      </c>
      <c r="TU29" s="221">
        <v>13.5</v>
      </c>
      <c r="TV29" s="221">
        <v>22.3</v>
      </c>
      <c r="TW29" s="221">
        <v>18.3</v>
      </c>
      <c r="TX29" s="221">
        <v>25.900000000000002</v>
      </c>
      <c r="TY29" s="221">
        <v>16.600000000000001</v>
      </c>
      <c r="TZ29" s="221">
        <v>12.7</v>
      </c>
      <c r="UA29" s="221">
        <v>15.6</v>
      </c>
      <c r="UB29" s="221">
        <v>15.9</v>
      </c>
      <c r="UC29" s="221">
        <v>18</v>
      </c>
      <c r="UD29" s="221">
        <v>19</v>
      </c>
      <c r="UE29" s="221">
        <v>14.7</v>
      </c>
      <c r="UF29" s="221">
        <v>13.100000000000001</v>
      </c>
      <c r="UG29" s="221">
        <v>11.5</v>
      </c>
      <c r="UH29" s="221">
        <v>0</v>
      </c>
      <c r="UI29" s="221">
        <v>37.6</v>
      </c>
      <c r="UJ29" s="221">
        <v>11.200000000000001</v>
      </c>
      <c r="UK29" s="221">
        <v>15.8</v>
      </c>
      <c r="UL29" s="221">
        <v>13.5</v>
      </c>
      <c r="UM29" s="221">
        <v>10.4</v>
      </c>
      <c r="UN29" s="221">
        <v>9.9</v>
      </c>
      <c r="UO29" s="221">
        <v>17.7</v>
      </c>
      <c r="UP29" s="221">
        <v>10.100000000000001</v>
      </c>
      <c r="UQ29" s="221">
        <v>18.2</v>
      </c>
      <c r="UR29" s="221">
        <v>13.100000000000001</v>
      </c>
      <c r="US29" s="221">
        <v>6.5</v>
      </c>
      <c r="UT29" s="221">
        <v>9.1</v>
      </c>
      <c r="UU29" s="221">
        <v>0</v>
      </c>
      <c r="UV29" s="221">
        <v>13.100000000000001</v>
      </c>
      <c r="UW29" s="221">
        <v>17</v>
      </c>
      <c r="UX29" s="221">
        <v>13.700000000000001</v>
      </c>
      <c r="UY29" s="221">
        <v>18.8</v>
      </c>
      <c r="UZ29" s="221">
        <v>7.0000000000000009</v>
      </c>
      <c r="VA29" s="221">
        <v>17.399999999999999</v>
      </c>
      <c r="VB29" s="221">
        <v>14.6</v>
      </c>
      <c r="VC29" s="221">
        <v>0</v>
      </c>
      <c r="VD29" s="221">
        <v>6.2</v>
      </c>
      <c r="VE29" s="221">
        <v>16.7</v>
      </c>
      <c r="VF29" s="221">
        <v>14.399999999999999</v>
      </c>
      <c r="VG29" s="221">
        <v>0</v>
      </c>
      <c r="VH29" s="221">
        <v>28.9</v>
      </c>
      <c r="VI29" s="221">
        <v>2.2999999999999998</v>
      </c>
      <c r="VJ29" s="221">
        <v>9.6</v>
      </c>
      <c r="VK29" s="221">
        <v>12.1</v>
      </c>
      <c r="VL29" s="221">
        <v>12</v>
      </c>
      <c r="VM29" s="221">
        <v>20.8</v>
      </c>
      <c r="VN29" s="221">
        <v>17.5</v>
      </c>
      <c r="VO29" s="221">
        <v>11.700000000000001</v>
      </c>
      <c r="VP29" s="221">
        <v>0</v>
      </c>
      <c r="VQ29" s="221">
        <v>13.600000000000001</v>
      </c>
      <c r="VR29" s="221">
        <v>16.600000000000001</v>
      </c>
      <c r="VS29" s="221">
        <v>4.8</v>
      </c>
      <c r="VT29" s="221">
        <v>7.7</v>
      </c>
      <c r="VU29" s="221">
        <v>13.600000000000001</v>
      </c>
      <c r="VV29" s="221">
        <v>7.9</v>
      </c>
      <c r="VW29" s="221">
        <v>29.2</v>
      </c>
      <c r="VX29" s="221">
        <v>5.3</v>
      </c>
      <c r="VY29" s="221">
        <v>15.4</v>
      </c>
      <c r="VZ29" s="221">
        <v>10.8</v>
      </c>
      <c r="WA29" s="221">
        <v>27.900000000000002</v>
      </c>
      <c r="WB29" s="221">
        <v>3.4215783286395149</v>
      </c>
      <c r="WC29" s="221">
        <v>2.9213232961206312</v>
      </c>
      <c r="WD29" s="221">
        <v>1.2405179473936052</v>
      </c>
      <c r="WE29" s="221">
        <v>18.2</v>
      </c>
      <c r="WF29" s="221">
        <v>20.100000000000001</v>
      </c>
      <c r="WG29" s="221">
        <v>18.600000000000001</v>
      </c>
      <c r="WH29" s="221">
        <v>18.099999999999998</v>
      </c>
      <c r="WI29" s="221">
        <v>14.899999999999999</v>
      </c>
      <c r="WJ29" s="221">
        <v>17.599999999999998</v>
      </c>
      <c r="WK29" s="221">
        <v>16</v>
      </c>
      <c r="WL29" s="221">
        <v>7.1999999999999993</v>
      </c>
      <c r="WM29" s="221">
        <v>0</v>
      </c>
      <c r="WN29" s="221">
        <v>20.8</v>
      </c>
      <c r="WO29" s="221">
        <v>12.6</v>
      </c>
      <c r="WP29" s="221">
        <v>12.7</v>
      </c>
      <c r="WQ29" s="221">
        <v>7.1</v>
      </c>
      <c r="WR29" s="221">
        <v>18.3</v>
      </c>
      <c r="WS29" s="221">
        <v>16.5</v>
      </c>
      <c r="WT29" s="221">
        <v>10.9</v>
      </c>
      <c r="WU29" s="221">
        <v>4.1000000000000005</v>
      </c>
      <c r="WV29" s="221">
        <v>18.3</v>
      </c>
      <c r="WW29" s="221">
        <v>13.3</v>
      </c>
      <c r="WX29" s="221">
        <v>10.7</v>
      </c>
      <c r="WY29" s="221">
        <v>15.2</v>
      </c>
      <c r="WZ29" s="221">
        <v>17.100000000000001</v>
      </c>
      <c r="XA29" s="221">
        <v>13.8</v>
      </c>
      <c r="XB29" s="221">
        <v>0</v>
      </c>
      <c r="XC29" s="221">
        <v>10.299999999999999</v>
      </c>
      <c r="XD29" s="221">
        <v>13.100000000000001</v>
      </c>
      <c r="XE29" s="221">
        <v>10.5</v>
      </c>
      <c r="XF29" s="221">
        <v>7.3</v>
      </c>
      <c r="XG29" s="221">
        <v>13.200000000000001</v>
      </c>
      <c r="XH29" s="221">
        <v>12.1</v>
      </c>
      <c r="XI29" s="221">
        <v>9.1999999999999993</v>
      </c>
      <c r="XJ29" s="221">
        <v>15.1</v>
      </c>
      <c r="XK29" s="221">
        <v>16</v>
      </c>
      <c r="XL29" s="221">
        <v>0</v>
      </c>
      <c r="XM29" s="221">
        <v>10.299999999999999</v>
      </c>
      <c r="XN29" s="221">
        <v>10.5</v>
      </c>
      <c r="XO29" s="221">
        <v>17.599999999999998</v>
      </c>
      <c r="XP29" s="221">
        <v>12.1</v>
      </c>
      <c r="XQ29" s="221">
        <v>0.6</v>
      </c>
      <c r="XR29" s="221">
        <v>16.600000000000001</v>
      </c>
      <c r="XS29" s="221">
        <v>6.6000000000000005</v>
      </c>
      <c r="XT29" s="221">
        <v>12.3</v>
      </c>
      <c r="XU29" s="221">
        <v>0</v>
      </c>
      <c r="XV29" s="221">
        <v>18</v>
      </c>
      <c r="XW29" s="221">
        <v>11.1</v>
      </c>
      <c r="XX29" s="221">
        <v>4.8</v>
      </c>
      <c r="XY29" s="221">
        <v>22.3</v>
      </c>
      <c r="XZ29" s="221">
        <v>4.2</v>
      </c>
      <c r="YA29" s="221">
        <v>21.4</v>
      </c>
      <c r="YB29" s="221">
        <v>5.0999999999999996</v>
      </c>
      <c r="YC29" s="221">
        <v>15.299999999999999</v>
      </c>
      <c r="YD29" s="221">
        <v>11.200000000000001</v>
      </c>
      <c r="YE29" s="221">
        <v>0</v>
      </c>
      <c r="YF29" s="221">
        <v>14.299999999999999</v>
      </c>
      <c r="YG29" s="221">
        <v>16.400000000000002</v>
      </c>
      <c r="YH29" s="221">
        <v>12.9</v>
      </c>
      <c r="YI29" s="221">
        <v>8</v>
      </c>
      <c r="YJ29" s="221">
        <v>11.899999999999999</v>
      </c>
      <c r="YK29" s="221">
        <v>22</v>
      </c>
      <c r="YL29" s="221">
        <v>15.4</v>
      </c>
      <c r="YM29" s="221">
        <v>17.399999999999999</v>
      </c>
      <c r="YN29" s="221">
        <v>12.2</v>
      </c>
      <c r="YO29" s="221">
        <v>19.900000000000002</v>
      </c>
      <c r="YP29" s="221">
        <v>11.3</v>
      </c>
      <c r="YQ29" s="221">
        <v>0</v>
      </c>
      <c r="YR29" s="221">
        <v>8</v>
      </c>
      <c r="YS29" s="221">
        <v>11.1</v>
      </c>
      <c r="YT29" s="221">
        <v>16.100000000000001</v>
      </c>
      <c r="YU29" s="221">
        <v>18.600000000000001</v>
      </c>
      <c r="YV29" s="221">
        <v>18.8</v>
      </c>
      <c r="YW29" s="221">
        <v>6.4</v>
      </c>
      <c r="YX29" s="221">
        <v>0</v>
      </c>
      <c r="YY29" s="221">
        <v>11.5</v>
      </c>
      <c r="YZ29" s="221">
        <v>15.1</v>
      </c>
      <c r="ZA29" s="221">
        <v>30.9</v>
      </c>
      <c r="ZB29" s="221">
        <v>15.5</v>
      </c>
      <c r="ZC29" s="221">
        <v>0</v>
      </c>
      <c r="ZD29" s="221">
        <v>20</v>
      </c>
      <c r="ZE29" s="221">
        <v>17.599999999999998</v>
      </c>
      <c r="ZF29" s="221">
        <v>1.7999999999999998</v>
      </c>
      <c r="ZG29" s="221">
        <v>12.5</v>
      </c>
      <c r="ZH29" s="221">
        <v>18.399999999999999</v>
      </c>
      <c r="ZI29" s="219">
        <v>18.2</v>
      </c>
      <c r="ZJ29" s="219">
        <v>0</v>
      </c>
      <c r="ZK29" s="219">
        <v>9.5</v>
      </c>
      <c r="ZL29" s="219">
        <v>7.8</v>
      </c>
      <c r="ZM29" s="219">
        <v>9.4</v>
      </c>
      <c r="ZN29" s="219">
        <v>12.1</v>
      </c>
      <c r="ZO29" s="219">
        <v>11.337934805124027</v>
      </c>
      <c r="ZP29" s="219">
        <v>11.678737976558644</v>
      </c>
      <c r="ZQ29" s="219">
        <v>14.6</v>
      </c>
      <c r="ZR29" s="219">
        <v>16.400000000000002</v>
      </c>
      <c r="ZS29" s="219">
        <v>0</v>
      </c>
      <c r="ZT29" s="219">
        <v>18.5</v>
      </c>
      <c r="ZU29" s="219">
        <v>17.899999999999999</v>
      </c>
      <c r="ZV29" s="219">
        <v>0</v>
      </c>
      <c r="ZW29" s="219">
        <v>13.900000000000002</v>
      </c>
      <c r="ZX29" s="219">
        <v>12.802499317526605</v>
      </c>
      <c r="ZY29" s="219">
        <v>3.0872911006265755</v>
      </c>
      <c r="ZZ29" s="219">
        <v>0</v>
      </c>
      <c r="AAA29" s="219">
        <v>16.400000000000002</v>
      </c>
      <c r="AAB29" s="219">
        <v>18.2</v>
      </c>
      <c r="AAC29" s="219">
        <v>0</v>
      </c>
      <c r="AAD29" s="219">
        <v>16.2</v>
      </c>
      <c r="AAE29" s="219">
        <v>3.2835202218891633</v>
      </c>
      <c r="AAF29" s="219">
        <v>7.4834311498908779</v>
      </c>
      <c r="AAG29" s="219">
        <v>7.2793492694115018</v>
      </c>
      <c r="AAH29" s="219">
        <v>16.8</v>
      </c>
      <c r="AAI29" s="219">
        <v>0</v>
      </c>
      <c r="AAJ29" s="219">
        <v>14.299999999999999</v>
      </c>
      <c r="AAK29" s="219">
        <v>16</v>
      </c>
      <c r="AAL29" s="219">
        <v>11.700000000000001</v>
      </c>
      <c r="AAM29" s="219">
        <v>12.4</v>
      </c>
      <c r="AAN29" s="219">
        <v>0</v>
      </c>
      <c r="AAO29" s="219">
        <v>12.6</v>
      </c>
      <c r="AAP29" s="219">
        <v>25.7</v>
      </c>
      <c r="AAQ29" s="219">
        <v>8.6</v>
      </c>
      <c r="AAR29" s="219">
        <v>18.600000000000001</v>
      </c>
      <c r="AAS29" s="219">
        <v>11.600000000000001</v>
      </c>
      <c r="AAT29" s="219">
        <v>0</v>
      </c>
      <c r="AAU29" s="219">
        <v>4.2</v>
      </c>
      <c r="AAV29" s="219">
        <v>0</v>
      </c>
      <c r="AAW29" s="219">
        <v>17.2</v>
      </c>
      <c r="AAX29" s="219">
        <v>0</v>
      </c>
      <c r="AAY29" s="219">
        <v>12</v>
      </c>
      <c r="AAZ29" s="219">
        <v>0</v>
      </c>
      <c r="ABA29" s="219">
        <v>0</v>
      </c>
      <c r="ABB29" s="219">
        <v>15.6</v>
      </c>
      <c r="ABC29" s="219">
        <v>18.099999999999998</v>
      </c>
      <c r="ABD29" s="219">
        <v>0</v>
      </c>
      <c r="ABE29" s="219">
        <v>23.3</v>
      </c>
      <c r="ABF29" s="219">
        <v>2.6</v>
      </c>
      <c r="ABG29" s="219">
        <v>5.3</v>
      </c>
      <c r="ABH29" s="219">
        <v>0</v>
      </c>
      <c r="ABI29" s="219">
        <v>14.499999999999998</v>
      </c>
      <c r="ABJ29" s="219">
        <v>0</v>
      </c>
      <c r="ABK29" s="219">
        <v>9.4</v>
      </c>
      <c r="ABL29" s="219">
        <v>17.399999999999999</v>
      </c>
      <c r="ABM29" s="219">
        <v>11.200000000000001</v>
      </c>
      <c r="ABN29" s="219">
        <v>18.600000000000001</v>
      </c>
      <c r="ABO29" s="219">
        <v>10.8</v>
      </c>
      <c r="ABP29" s="219">
        <v>0</v>
      </c>
      <c r="ABQ29" s="219">
        <v>7.8</v>
      </c>
      <c r="ABR29" s="219">
        <v>0</v>
      </c>
      <c r="ABS29" s="219">
        <v>16</v>
      </c>
      <c r="ABT29" s="219">
        <v>0</v>
      </c>
      <c r="ABU29" s="219">
        <v>2.0868744304187192</v>
      </c>
      <c r="ABV29" s="219">
        <v>0.72760876213530334</v>
      </c>
      <c r="ABW29" s="219">
        <v>21.351994887683968</v>
      </c>
      <c r="ABX29" s="219">
        <v>21.4</v>
      </c>
      <c r="ABY29" s="219">
        <v>12.6</v>
      </c>
      <c r="ABZ29" s="219">
        <v>5.5</v>
      </c>
      <c r="ACA29" s="219">
        <v>0</v>
      </c>
      <c r="ACB29" s="219">
        <v>11.899999999999999</v>
      </c>
      <c r="ACC29" s="219">
        <v>0</v>
      </c>
      <c r="ACD29" s="219">
        <v>5</v>
      </c>
      <c r="ACE29" s="219">
        <v>11.3</v>
      </c>
      <c r="ACF29" s="222">
        <v>22</v>
      </c>
      <c r="ACG29" s="222">
        <v>15.7</v>
      </c>
      <c r="ACH29" s="222">
        <v>8.7999999999999989</v>
      </c>
      <c r="ACI29" s="222">
        <v>27</v>
      </c>
      <c r="ACJ29" s="222">
        <v>13.900000000000002</v>
      </c>
      <c r="ACK29" s="222">
        <v>25.6</v>
      </c>
      <c r="ACL29" s="222">
        <v>10.4</v>
      </c>
      <c r="ACM29" s="222">
        <v>25.7</v>
      </c>
      <c r="ACN29" s="222">
        <v>5.2</v>
      </c>
      <c r="ACO29" s="222">
        <v>17.299999999999997</v>
      </c>
      <c r="ACP29" s="222">
        <v>13.100000000000001</v>
      </c>
      <c r="ACQ29" s="222">
        <v>15</v>
      </c>
      <c r="ACR29" s="222">
        <v>11.799999999999999</v>
      </c>
      <c r="ACS29" s="222">
        <v>17.2</v>
      </c>
      <c r="ACT29" s="222">
        <v>0</v>
      </c>
      <c r="ACU29" s="222">
        <v>25.4</v>
      </c>
      <c r="ACV29" s="222">
        <v>14.399999999999999</v>
      </c>
      <c r="ACW29" s="222">
        <v>29.099999999999998</v>
      </c>
      <c r="ACX29" s="222">
        <v>28.799999999999997</v>
      </c>
      <c r="ACY29" s="222">
        <v>14.499999999999998</v>
      </c>
      <c r="ACZ29" s="222">
        <v>21.2</v>
      </c>
      <c r="ADA29" s="222">
        <v>9.8000000000000007</v>
      </c>
      <c r="ADB29" s="222">
        <v>15.5</v>
      </c>
      <c r="ADC29" s="222">
        <v>12.4</v>
      </c>
      <c r="ADD29" s="222">
        <v>9.7000000000000011</v>
      </c>
      <c r="ADE29" s="222">
        <v>3.6999999999999997</v>
      </c>
      <c r="ADF29" s="222">
        <v>9.3000000000000007</v>
      </c>
      <c r="ADG29" s="222">
        <v>9.1999999999999993</v>
      </c>
      <c r="ADH29" s="222">
        <v>8.7999999999999989</v>
      </c>
      <c r="ADI29" s="222">
        <v>7.1999999999999993</v>
      </c>
      <c r="ADJ29" s="222">
        <v>15.4</v>
      </c>
      <c r="ADK29" s="222">
        <v>10.8</v>
      </c>
      <c r="ADL29" s="222">
        <v>12</v>
      </c>
      <c r="ADM29" s="222">
        <v>18.8</v>
      </c>
      <c r="ADN29" s="222">
        <v>15.7</v>
      </c>
      <c r="ADO29" s="222">
        <v>15.7</v>
      </c>
      <c r="ADP29" s="222">
        <v>15.7</v>
      </c>
      <c r="ADQ29" s="222">
        <v>10.9</v>
      </c>
      <c r="ADR29" s="222">
        <v>10.8</v>
      </c>
      <c r="ADS29" s="222">
        <v>10.8</v>
      </c>
      <c r="ADT29" s="222">
        <v>0</v>
      </c>
      <c r="ADU29" s="222">
        <v>11.1</v>
      </c>
      <c r="ADV29" s="222">
        <v>16.3</v>
      </c>
      <c r="ADW29" s="222">
        <v>15.7</v>
      </c>
      <c r="ADX29" s="222">
        <v>14.899999999999999</v>
      </c>
      <c r="ADY29" s="222">
        <v>28.499999999999996</v>
      </c>
      <c r="ADZ29" s="222">
        <v>21.2</v>
      </c>
      <c r="AEA29" s="222">
        <v>7.3999999999999995</v>
      </c>
      <c r="AEB29" s="222">
        <v>0</v>
      </c>
      <c r="AEC29" s="222">
        <v>17.5</v>
      </c>
      <c r="AED29" s="222">
        <v>16.8</v>
      </c>
      <c r="AEE29" s="222">
        <v>9.1999999999999993</v>
      </c>
      <c r="AEF29" s="223">
        <v>17</v>
      </c>
      <c r="AEG29" s="223">
        <v>0</v>
      </c>
      <c r="AEH29" s="223">
        <v>1.4676249976585396</v>
      </c>
      <c r="AEI29" s="223">
        <v>5.6000000000000005</v>
      </c>
      <c r="AEJ29" s="223">
        <v>5.4</v>
      </c>
      <c r="AEK29" s="223">
        <v>14.601438774032131</v>
      </c>
      <c r="AEL29" s="223">
        <v>8.7878246538925495</v>
      </c>
      <c r="AEM29" s="223">
        <v>0</v>
      </c>
      <c r="AEN29" s="223">
        <v>13.100000000000001</v>
      </c>
      <c r="AEO29" s="224">
        <v>16.201783549602435</v>
      </c>
      <c r="AEP29" s="224">
        <v>13.24334284328526</v>
      </c>
      <c r="AEQ29" s="224">
        <v>11.879141537176034</v>
      </c>
      <c r="AER29" s="224">
        <v>2.8171303885714432</v>
      </c>
      <c r="AES29" s="224">
        <v>25.958074600246878</v>
      </c>
      <c r="AET29" s="224">
        <v>10.115466081062882</v>
      </c>
      <c r="AEU29" s="224">
        <v>1.0341943649188774</v>
      </c>
      <c r="AEV29" s="224">
        <v>0</v>
      </c>
      <c r="AEW29" s="224">
        <v>0</v>
      </c>
      <c r="AEX29" s="224">
        <v>1.7903226547414861</v>
      </c>
      <c r="AEY29" s="224">
        <v>15</v>
      </c>
      <c r="AEZ29" s="224">
        <v>33.6</v>
      </c>
      <c r="AFA29" s="224">
        <v>25.4</v>
      </c>
      <c r="AFB29" s="224">
        <v>4.3</v>
      </c>
      <c r="AFC29" s="224">
        <v>0</v>
      </c>
      <c r="AFD29" s="224">
        <v>0</v>
      </c>
      <c r="AFE29" s="224">
        <v>0</v>
      </c>
      <c r="AFF29" s="224">
        <v>11.200000000000001</v>
      </c>
      <c r="AFG29" s="224">
        <v>0</v>
      </c>
      <c r="AFH29" s="224">
        <v>5.4</v>
      </c>
      <c r="AFI29" s="224">
        <v>12.3</v>
      </c>
      <c r="AFJ29" s="224">
        <v>9.1999999999999993</v>
      </c>
      <c r="AFK29" s="224">
        <v>0</v>
      </c>
      <c r="AFL29" s="224">
        <v>0</v>
      </c>
      <c r="AFM29" s="224">
        <v>15.4</v>
      </c>
      <c r="AFN29" s="224">
        <v>10.8</v>
      </c>
      <c r="AFO29" s="224">
        <v>0</v>
      </c>
      <c r="AFP29" s="224">
        <v>18.8</v>
      </c>
      <c r="AFQ29" s="224">
        <v>10.9</v>
      </c>
      <c r="AFR29" s="224">
        <v>0</v>
      </c>
      <c r="AFS29" s="224">
        <v>0</v>
      </c>
      <c r="AFT29" s="224">
        <v>2.8000000000000003</v>
      </c>
      <c r="AFU29" s="224">
        <v>0</v>
      </c>
      <c r="AFV29" s="224">
        <v>16.3</v>
      </c>
      <c r="AFW29" s="224">
        <v>0</v>
      </c>
      <c r="AFX29" s="224">
        <v>14.899999999999999</v>
      </c>
      <c r="AFY29" s="224">
        <v>28.499999999999996</v>
      </c>
      <c r="AFZ29" s="224">
        <v>21.2</v>
      </c>
      <c r="AGA29" s="224">
        <v>7.3999999999999995</v>
      </c>
      <c r="AGB29" s="224">
        <v>0</v>
      </c>
      <c r="AGC29" s="224">
        <v>0</v>
      </c>
      <c r="AGD29" s="224">
        <v>16.8</v>
      </c>
      <c r="AGE29" s="224">
        <v>9.1999999999999993</v>
      </c>
      <c r="AGF29" s="224">
        <v>0</v>
      </c>
      <c r="AGG29" s="224">
        <v>20.3</v>
      </c>
      <c r="AGH29" s="224">
        <v>14.799999999999999</v>
      </c>
      <c r="AGI29" s="224">
        <v>10.6</v>
      </c>
      <c r="AGJ29" s="224">
        <v>11.600000000000001</v>
      </c>
      <c r="AGK29" s="224">
        <v>0</v>
      </c>
      <c r="AGL29" s="224">
        <v>0</v>
      </c>
      <c r="AGM29" s="224">
        <v>18.600000000000001</v>
      </c>
      <c r="AGN29" s="224">
        <v>0</v>
      </c>
      <c r="AGO29" s="224">
        <v>23.1</v>
      </c>
      <c r="AGP29" s="224">
        <v>0</v>
      </c>
      <c r="AGQ29" s="224">
        <v>0</v>
      </c>
      <c r="AGR29" s="224">
        <v>10.4</v>
      </c>
      <c r="AGS29" s="224">
        <v>0</v>
      </c>
      <c r="AGT29" s="224">
        <v>28.299999999999997</v>
      </c>
      <c r="AGU29" s="224">
        <v>0</v>
      </c>
      <c r="AGV29" s="224">
        <v>11.700000000000001</v>
      </c>
      <c r="AGW29" s="224">
        <v>22.900000000000002</v>
      </c>
      <c r="AGX29" s="224">
        <v>0</v>
      </c>
      <c r="AGY29" s="224">
        <v>8.4</v>
      </c>
      <c r="AGZ29" s="224">
        <v>22</v>
      </c>
      <c r="AHA29" s="224">
        <v>0</v>
      </c>
      <c r="AHB29" s="224">
        <v>15.6</v>
      </c>
      <c r="AHC29" s="224">
        <v>0</v>
      </c>
      <c r="AHD29" s="224">
        <v>15.6</v>
      </c>
      <c r="AHE29" s="224">
        <v>0</v>
      </c>
      <c r="AHF29" s="224">
        <v>21.5</v>
      </c>
      <c r="AHG29" s="224">
        <v>18.3</v>
      </c>
      <c r="AHH29" s="224">
        <v>0</v>
      </c>
      <c r="AHI29" s="225">
        <v>11.5</v>
      </c>
      <c r="AHJ29" s="225">
        <v>13.600000000000001</v>
      </c>
      <c r="AHK29" s="225">
        <v>28.000000000000004</v>
      </c>
      <c r="AHL29" s="225">
        <v>13.4</v>
      </c>
      <c r="AHM29" s="225">
        <v>19</v>
      </c>
      <c r="AHN29" s="225">
        <v>0</v>
      </c>
      <c r="AHO29" s="225">
        <v>0</v>
      </c>
      <c r="AHP29" s="225">
        <v>12.4</v>
      </c>
      <c r="AHQ29" s="225">
        <v>7.0000000000000009</v>
      </c>
      <c r="AHR29" s="225">
        <v>12.7</v>
      </c>
      <c r="AHS29" s="225">
        <v>40</v>
      </c>
      <c r="AHT29" s="225">
        <v>19.400000000000002</v>
      </c>
      <c r="AHU29" s="225">
        <v>23.3</v>
      </c>
      <c r="AHV29" s="225">
        <v>9.1999999999999993</v>
      </c>
      <c r="AHW29" s="225">
        <v>21.8</v>
      </c>
      <c r="AHX29" s="225">
        <v>9.8000000000000007</v>
      </c>
      <c r="AHY29" s="225">
        <v>21.099999999999998</v>
      </c>
      <c r="AHZ29" s="225">
        <v>20.200000000000003</v>
      </c>
      <c r="AIA29" s="225">
        <v>14.499999999999998</v>
      </c>
      <c r="AIB29" s="225">
        <v>6.5</v>
      </c>
      <c r="AIC29" s="225">
        <v>7.3999999999999995</v>
      </c>
      <c r="AID29" s="225">
        <v>10.9</v>
      </c>
      <c r="AIE29" s="225">
        <v>8.9</v>
      </c>
      <c r="AIF29" s="225">
        <v>9.1999999999999993</v>
      </c>
      <c r="AIG29" s="225">
        <v>17</v>
      </c>
      <c r="AIH29" s="225">
        <v>18.899999999999999</v>
      </c>
      <c r="AII29" s="225">
        <v>21</v>
      </c>
      <c r="AIJ29" s="225">
        <v>28.7</v>
      </c>
      <c r="AIK29" s="225">
        <v>30</v>
      </c>
      <c r="AIL29" s="225">
        <v>10.9</v>
      </c>
      <c r="AIM29" s="225">
        <v>13.4</v>
      </c>
      <c r="AIN29" s="225">
        <v>8.7999999999999989</v>
      </c>
      <c r="AIO29" s="225">
        <v>3.5999999999999996</v>
      </c>
      <c r="AIP29" s="225">
        <v>9.4</v>
      </c>
      <c r="AIQ29" s="225">
        <v>23.200000000000003</v>
      </c>
      <c r="AIR29" s="225">
        <v>0</v>
      </c>
      <c r="AIS29" s="225">
        <v>21.099999999999998</v>
      </c>
      <c r="AIT29" s="225">
        <v>25</v>
      </c>
      <c r="AIU29" s="225">
        <v>10.7</v>
      </c>
      <c r="AIV29" s="225">
        <v>14.91212121212121</v>
      </c>
      <c r="AIW29" s="226">
        <v>0</v>
      </c>
      <c r="AIX29" s="226">
        <v>29.2</v>
      </c>
      <c r="AIY29" s="226">
        <v>31.4</v>
      </c>
      <c r="AIZ29" s="226">
        <v>0</v>
      </c>
      <c r="AJA29" s="226">
        <v>0</v>
      </c>
      <c r="AJB29" s="226">
        <v>24.2</v>
      </c>
      <c r="AJC29" s="226">
        <v>20.7</v>
      </c>
      <c r="AJD29" s="226">
        <v>0</v>
      </c>
      <c r="AJE29" s="226">
        <v>0</v>
      </c>
      <c r="AJF29" s="226">
        <v>92.300000000000011</v>
      </c>
      <c r="AJG29" s="226">
        <v>0</v>
      </c>
      <c r="AJH29" s="226">
        <v>0</v>
      </c>
      <c r="AJI29" s="226">
        <v>100</v>
      </c>
      <c r="AJJ29" s="226">
        <v>0</v>
      </c>
      <c r="AJK29" s="226">
        <v>0</v>
      </c>
      <c r="AJL29" s="226">
        <v>100</v>
      </c>
      <c r="AJM29" s="226">
        <v>18.399999999999999</v>
      </c>
      <c r="AJN29" s="226">
        <v>62.6</v>
      </c>
      <c r="AJO29" s="226">
        <v>66.2</v>
      </c>
      <c r="AJP29" s="226">
        <v>65.3</v>
      </c>
      <c r="AJQ29" s="226">
        <v>64.7</v>
      </c>
      <c r="AJR29" s="226">
        <v>58.9</v>
      </c>
      <c r="AJS29" s="226">
        <v>34.9</v>
      </c>
      <c r="AJT29" s="226">
        <v>36</v>
      </c>
      <c r="AJU29" s="226">
        <v>50.7</v>
      </c>
      <c r="AJV29" s="226">
        <v>0</v>
      </c>
      <c r="AJW29" s="226">
        <v>0</v>
      </c>
      <c r="AJX29" s="226">
        <v>100</v>
      </c>
      <c r="AJY29" s="226">
        <v>74.7</v>
      </c>
      <c r="AJZ29" s="226">
        <v>0</v>
      </c>
      <c r="AKA29" s="226">
        <v>0</v>
      </c>
      <c r="AKB29" s="226">
        <v>20.399999999999999</v>
      </c>
      <c r="AKC29" s="226">
        <v>0</v>
      </c>
      <c r="AKD29" s="227">
        <v>39.108534003566696</v>
      </c>
      <c r="AKE29" s="227">
        <v>87.652217696321699</v>
      </c>
      <c r="AKF29" s="227">
        <v>9.4</v>
      </c>
      <c r="AKG29" s="227">
        <v>0</v>
      </c>
      <c r="AKH29" s="227">
        <v>16.600000000000001</v>
      </c>
      <c r="AKI29" s="227">
        <v>0</v>
      </c>
      <c r="AKJ29" s="227">
        <v>50</v>
      </c>
      <c r="AKK29" s="227">
        <v>0</v>
      </c>
      <c r="AKL29" s="227">
        <v>31.2</v>
      </c>
      <c r="AKM29" s="227">
        <v>0</v>
      </c>
      <c r="AKN29" s="227">
        <v>0</v>
      </c>
      <c r="AKO29" s="227">
        <v>100</v>
      </c>
      <c r="AKP29" s="227">
        <v>0</v>
      </c>
      <c r="AKQ29" s="227">
        <v>40.300000000000004</v>
      </c>
      <c r="AKR29" s="227">
        <v>0</v>
      </c>
      <c r="AKS29" s="227">
        <v>26.5</v>
      </c>
      <c r="AKT29" s="227">
        <v>13.3</v>
      </c>
      <c r="AKU29" s="227">
        <v>26.700000000000003</v>
      </c>
      <c r="AKV29" s="227">
        <v>22.2</v>
      </c>
      <c r="AKW29" s="227">
        <v>0</v>
      </c>
      <c r="AKX29" s="227">
        <v>94.399999999999991</v>
      </c>
      <c r="AKY29" s="227">
        <v>0</v>
      </c>
      <c r="AKZ29" s="227">
        <v>0</v>
      </c>
      <c r="ALA29" s="227">
        <v>72.7</v>
      </c>
      <c r="ALB29" s="227">
        <v>100</v>
      </c>
      <c r="ALC29" s="227">
        <v>84.7</v>
      </c>
      <c r="ALD29" s="227">
        <v>82</v>
      </c>
      <c r="ALE29" s="227">
        <v>0</v>
      </c>
      <c r="ALF29" s="227">
        <v>0</v>
      </c>
      <c r="ALG29" s="227">
        <v>47.4</v>
      </c>
      <c r="ALH29" s="227">
        <v>86.9</v>
      </c>
      <c r="ALI29" s="227">
        <v>36.5</v>
      </c>
      <c r="ALJ29" s="227">
        <v>0</v>
      </c>
      <c r="ALK29" s="227">
        <v>89.600000000000009</v>
      </c>
      <c r="ALL29" s="227">
        <v>19.2</v>
      </c>
      <c r="ALM29" s="227">
        <v>0</v>
      </c>
      <c r="ALN29" s="227">
        <v>0</v>
      </c>
      <c r="ALO29" s="227">
        <v>2.1176817624250064</v>
      </c>
      <c r="ALP29" s="227">
        <v>0</v>
      </c>
      <c r="ALQ29" s="227">
        <v>0</v>
      </c>
      <c r="ALR29" s="227">
        <v>0</v>
      </c>
      <c r="ALS29" s="227">
        <v>15.8</v>
      </c>
      <c r="ALT29" s="227">
        <v>37.799999999999997</v>
      </c>
      <c r="ALU29" s="227">
        <v>88.7</v>
      </c>
      <c r="ALV29" s="227">
        <v>87.1</v>
      </c>
      <c r="ALW29" s="227">
        <v>100</v>
      </c>
      <c r="ALX29" s="227">
        <v>84.5</v>
      </c>
      <c r="ALY29" s="227">
        <v>0</v>
      </c>
      <c r="ALZ29" s="227">
        <v>0</v>
      </c>
      <c r="AMA29" s="227">
        <v>1.9</v>
      </c>
      <c r="AMB29" s="227">
        <v>11.3</v>
      </c>
      <c r="AMC29" s="227">
        <v>61.5</v>
      </c>
      <c r="AMD29" s="227">
        <v>0</v>
      </c>
      <c r="AME29" s="227">
        <v>0</v>
      </c>
      <c r="AMF29" s="227">
        <v>0</v>
      </c>
      <c r="AMG29" s="227">
        <v>0</v>
      </c>
      <c r="AMH29" s="227">
        <v>0</v>
      </c>
      <c r="AMI29" s="227">
        <v>100</v>
      </c>
      <c r="AMJ29" s="227">
        <v>7.9603718188465038</v>
      </c>
      <c r="AMK29" s="227">
        <v>46.471417357113211</v>
      </c>
      <c r="AML29" s="227">
        <v>77.5</v>
      </c>
      <c r="AMM29" s="227">
        <v>5.9257049420717527</v>
      </c>
      <c r="AMN29" s="227">
        <v>94.5</v>
      </c>
      <c r="AMO29" s="227">
        <v>0</v>
      </c>
      <c r="AMP29" s="227">
        <v>0</v>
      </c>
      <c r="AMQ29" s="227">
        <v>0</v>
      </c>
      <c r="AMR29" s="227">
        <v>0</v>
      </c>
      <c r="AMS29" s="227">
        <v>0</v>
      </c>
      <c r="AMT29" s="227">
        <v>40.699999999999996</v>
      </c>
      <c r="AMU29" s="227">
        <v>40</v>
      </c>
      <c r="AMV29" s="227">
        <v>5</v>
      </c>
      <c r="AMW29" s="227">
        <v>43.5</v>
      </c>
      <c r="AMX29" s="227">
        <v>87.7</v>
      </c>
      <c r="AMY29" s="227">
        <v>0</v>
      </c>
      <c r="AMZ29" s="227">
        <v>0</v>
      </c>
      <c r="ANA29" s="227">
        <v>0</v>
      </c>
      <c r="ANB29" s="227">
        <v>0</v>
      </c>
      <c r="ANC29" s="227">
        <v>0</v>
      </c>
      <c r="AND29" s="227">
        <v>0</v>
      </c>
      <c r="ANE29" s="227">
        <v>0</v>
      </c>
      <c r="ANF29" s="227">
        <v>0</v>
      </c>
      <c r="ANG29" s="227">
        <v>0</v>
      </c>
      <c r="ANH29" s="227">
        <v>0</v>
      </c>
      <c r="ANI29" s="227">
        <v>0</v>
      </c>
      <c r="ANJ29" s="227">
        <v>0</v>
      </c>
      <c r="ANK29" s="227">
        <v>0</v>
      </c>
      <c r="ANL29" s="227">
        <v>0</v>
      </c>
      <c r="ANM29" s="227">
        <v>0</v>
      </c>
      <c r="ANN29" s="227">
        <v>0</v>
      </c>
      <c r="ANO29" s="227">
        <v>0</v>
      </c>
      <c r="ANP29" s="227">
        <v>69.099999999999994</v>
      </c>
      <c r="ANQ29" s="227">
        <v>86.1</v>
      </c>
      <c r="ANR29" s="227">
        <v>90.2</v>
      </c>
      <c r="ANS29" s="227">
        <v>92.300000000000011</v>
      </c>
      <c r="ANT29" s="227">
        <v>71.8</v>
      </c>
      <c r="ANU29" s="227">
        <v>87</v>
      </c>
      <c r="ANV29" s="227">
        <v>97.7</v>
      </c>
      <c r="ANW29" s="227">
        <v>72.399999999999991</v>
      </c>
      <c r="ANX29" s="227">
        <v>86.2</v>
      </c>
      <c r="ANY29" s="227">
        <v>76.599999999999994</v>
      </c>
      <c r="ANZ29" s="227">
        <v>73</v>
      </c>
      <c r="AOA29" s="227">
        <v>73.7</v>
      </c>
      <c r="AOB29" s="227">
        <v>80.699999999999989</v>
      </c>
      <c r="AOC29" s="227">
        <v>80.5</v>
      </c>
      <c r="AOD29" s="227">
        <v>0</v>
      </c>
      <c r="AOE29" s="227">
        <v>0</v>
      </c>
      <c r="AOF29" s="227">
        <v>0</v>
      </c>
      <c r="AOG29" s="227">
        <v>3.5668182871874572E-2</v>
      </c>
      <c r="AOH29" s="227">
        <v>0</v>
      </c>
      <c r="AOI29" s="227">
        <v>0</v>
      </c>
      <c r="AOJ29" s="227">
        <v>0</v>
      </c>
      <c r="AOK29" s="227">
        <v>0</v>
      </c>
      <c r="AOL29" s="227">
        <v>0</v>
      </c>
      <c r="AOM29" s="227">
        <v>0</v>
      </c>
      <c r="AON29" s="227">
        <v>23.599999999999998</v>
      </c>
      <c r="AOO29" s="227">
        <v>5.7</v>
      </c>
      <c r="AOP29" s="227">
        <v>13.200000000000001</v>
      </c>
      <c r="AOQ29" s="227">
        <v>15.299999999999999</v>
      </c>
      <c r="AOR29" s="227">
        <v>15.2</v>
      </c>
      <c r="AOS29" s="227">
        <v>16.600000000000001</v>
      </c>
      <c r="AOT29" s="227">
        <v>23.799999999999997</v>
      </c>
      <c r="AOU29" s="227">
        <v>15.7</v>
      </c>
      <c r="AOV29" s="227">
        <v>15.7</v>
      </c>
      <c r="AOW29" s="227">
        <v>29.099999999999998</v>
      </c>
      <c r="AOX29" s="227">
        <v>11.3</v>
      </c>
      <c r="AOY29" s="227">
        <v>0</v>
      </c>
      <c r="AOZ29" s="227">
        <v>0</v>
      </c>
      <c r="APA29" s="227">
        <v>0</v>
      </c>
      <c r="APB29" s="227">
        <v>0</v>
      </c>
      <c r="APC29" s="227">
        <v>0</v>
      </c>
      <c r="APD29" s="227">
        <v>0</v>
      </c>
      <c r="APE29" s="227">
        <v>28.9</v>
      </c>
      <c r="APF29" s="227">
        <v>0</v>
      </c>
      <c r="APG29" s="227">
        <v>0</v>
      </c>
      <c r="APH29" s="227">
        <v>0</v>
      </c>
      <c r="API29" s="227">
        <v>100</v>
      </c>
      <c r="APJ29" s="227">
        <v>62.416678534182005</v>
      </c>
      <c r="APK29" s="227">
        <v>71.389091018290856</v>
      </c>
      <c r="APL29" s="227">
        <v>100</v>
      </c>
      <c r="APM29" s="227">
        <v>0</v>
      </c>
      <c r="APN29" s="227">
        <v>0</v>
      </c>
      <c r="APO29" s="227">
        <v>0</v>
      </c>
      <c r="APP29" s="228">
        <v>0</v>
      </c>
      <c r="APQ29" s="228">
        <v>0</v>
      </c>
      <c r="APR29" s="228">
        <v>0</v>
      </c>
      <c r="APS29" s="228">
        <v>0</v>
      </c>
      <c r="APT29" s="228">
        <v>0</v>
      </c>
      <c r="APU29" s="228">
        <v>0</v>
      </c>
      <c r="APV29" s="228">
        <v>0</v>
      </c>
      <c r="APW29" s="228">
        <v>0</v>
      </c>
      <c r="APX29" s="228">
        <v>0</v>
      </c>
      <c r="APY29" s="228">
        <v>0</v>
      </c>
      <c r="APZ29" s="228">
        <v>100</v>
      </c>
      <c r="AQA29" s="228">
        <v>0</v>
      </c>
      <c r="AQB29" s="228">
        <v>0</v>
      </c>
      <c r="AQC29" s="228">
        <v>100</v>
      </c>
      <c r="AQD29" s="229">
        <v>7.5036592977455312</v>
      </c>
      <c r="AQE29" s="229">
        <v>100</v>
      </c>
      <c r="AQF29" s="229">
        <v>100</v>
      </c>
      <c r="AQG29" s="229">
        <v>100</v>
      </c>
      <c r="AQH29" s="229">
        <v>100</v>
      </c>
      <c r="AQI29" s="229">
        <v>18.400000000000006</v>
      </c>
      <c r="AQJ29" s="229">
        <v>27</v>
      </c>
      <c r="AQK29" s="229">
        <v>100</v>
      </c>
      <c r="AQL29" s="229">
        <v>16.100000000000001</v>
      </c>
      <c r="AQM29" s="229">
        <v>16.900000000000006</v>
      </c>
      <c r="AQN29" s="229">
        <v>100</v>
      </c>
      <c r="AQO29" s="229">
        <v>25.1</v>
      </c>
      <c r="AQP29" s="229">
        <v>16.800000000000004</v>
      </c>
      <c r="AQQ29" s="229">
        <v>16.799999999999994</v>
      </c>
      <c r="AQR29" s="229">
        <v>100</v>
      </c>
      <c r="AQS29" s="229">
        <v>12.4</v>
      </c>
      <c r="AQT29" s="229">
        <v>100</v>
      </c>
      <c r="AQU29" s="229">
        <v>9.3000000000000007</v>
      </c>
      <c r="AQV29" s="229">
        <v>7.1999999999999993</v>
      </c>
      <c r="AQW29" s="229">
        <v>100</v>
      </c>
      <c r="AQX29" s="229">
        <v>6.1</v>
      </c>
      <c r="AQY29" s="229">
        <v>0</v>
      </c>
      <c r="AQZ29" s="229">
        <v>6.7</v>
      </c>
      <c r="ARA29" s="229">
        <v>12.6</v>
      </c>
      <c r="ARB29" s="229">
        <v>0</v>
      </c>
      <c r="ARC29" s="230">
        <f>AVERAGE(C29:ARB29)</f>
        <v>14.902841716934462</v>
      </c>
      <c r="ARD29" s="231">
        <f>ARF29+ARC29</f>
        <v>33.542278968227905</v>
      </c>
      <c r="ARE29" s="231">
        <v>0</v>
      </c>
      <c r="ARF29" s="232">
        <f>_xlfn.STDEV.S(C29:ARB29)</f>
        <v>18.639437251293444</v>
      </c>
      <c r="ARG29" s="230"/>
    </row>
    <row r="30" spans="1:1151" ht="14.5" x14ac:dyDescent="0.7">
      <c r="A30" s="218" t="s">
        <v>487</v>
      </c>
      <c r="B30" s="219">
        <f>AVERAGE(C30:ARB30)</f>
        <v>12.491002803387671</v>
      </c>
      <c r="C30" s="220">
        <v>10.5</v>
      </c>
      <c r="D30" s="220">
        <v>28.469381686045253</v>
      </c>
      <c r="E30" s="220">
        <v>10</v>
      </c>
      <c r="F30" s="220">
        <v>8.5</v>
      </c>
      <c r="G30" s="220">
        <v>15</v>
      </c>
      <c r="H30" s="220">
        <v>6.3</v>
      </c>
      <c r="I30" s="220">
        <v>0</v>
      </c>
      <c r="J30" s="220">
        <v>6.1</v>
      </c>
      <c r="K30" s="220">
        <v>17.599999999999998</v>
      </c>
      <c r="L30" s="220">
        <v>18.099999999999998</v>
      </c>
      <c r="M30" s="220">
        <v>12.1</v>
      </c>
      <c r="N30" s="220">
        <v>9.7000000000000011</v>
      </c>
      <c r="O30" s="220">
        <v>12</v>
      </c>
      <c r="P30" s="220">
        <v>10.100000000000001</v>
      </c>
      <c r="Q30" s="220">
        <v>0.44851986569248725</v>
      </c>
      <c r="R30" s="220">
        <v>11.438057720249715</v>
      </c>
      <c r="S30" s="220">
        <v>0</v>
      </c>
      <c r="T30" s="220">
        <v>13.200000000000001</v>
      </c>
      <c r="U30" s="220">
        <v>5.2</v>
      </c>
      <c r="V30" s="220">
        <v>6.8000000000000007</v>
      </c>
      <c r="W30" s="220">
        <v>0</v>
      </c>
      <c r="X30" s="220">
        <v>9.3000000000000007</v>
      </c>
      <c r="Y30" s="220">
        <v>12.7</v>
      </c>
      <c r="Z30" s="220">
        <v>17.599999999999998</v>
      </c>
      <c r="AA30" s="220">
        <v>0</v>
      </c>
      <c r="AB30" s="220">
        <v>12.2</v>
      </c>
      <c r="AC30" s="220">
        <v>10.4</v>
      </c>
      <c r="AD30" s="220">
        <v>16.400000000000002</v>
      </c>
      <c r="AE30" s="220">
        <v>9.5</v>
      </c>
      <c r="AF30" s="220">
        <v>0</v>
      </c>
      <c r="AG30" s="220">
        <v>8.4</v>
      </c>
      <c r="AH30" s="220">
        <v>17.463701715438543</v>
      </c>
      <c r="AI30" s="220">
        <v>0</v>
      </c>
      <c r="AJ30" s="220">
        <v>9.128251094108343</v>
      </c>
      <c r="AK30" s="220">
        <v>9.1</v>
      </c>
      <c r="AL30" s="220">
        <v>12.3</v>
      </c>
      <c r="AM30" s="220">
        <v>7.1999999999999993</v>
      </c>
      <c r="AN30" s="220">
        <v>11.799999999999999</v>
      </c>
      <c r="AO30" s="220">
        <v>0</v>
      </c>
      <c r="AP30" s="220">
        <v>12.6</v>
      </c>
      <c r="AQ30" s="220">
        <v>0.52609923174229667</v>
      </c>
      <c r="AR30" s="220">
        <v>0.27358246004041231</v>
      </c>
      <c r="AS30" s="220">
        <v>15.299999999999999</v>
      </c>
      <c r="AT30" s="220">
        <v>0</v>
      </c>
      <c r="AU30" s="220">
        <v>3.5999999999999996</v>
      </c>
      <c r="AV30" s="220">
        <v>12.6</v>
      </c>
      <c r="AW30" s="220">
        <v>0</v>
      </c>
      <c r="AX30" s="220">
        <v>14.2</v>
      </c>
      <c r="AY30" s="220">
        <v>16.5</v>
      </c>
      <c r="AZ30" s="220">
        <v>15.7</v>
      </c>
      <c r="BA30" s="220">
        <v>0</v>
      </c>
      <c r="BB30" s="220">
        <v>0</v>
      </c>
      <c r="BC30" s="220">
        <v>4.7</v>
      </c>
      <c r="BD30" s="220">
        <v>6.1</v>
      </c>
      <c r="BE30" s="220">
        <v>0</v>
      </c>
      <c r="BF30" s="220">
        <v>9.4</v>
      </c>
      <c r="BG30" s="220">
        <v>18.2</v>
      </c>
      <c r="BH30" s="220">
        <v>15.5</v>
      </c>
      <c r="BI30" s="220">
        <v>2.6</v>
      </c>
      <c r="BJ30" s="220">
        <v>19.400000000000002</v>
      </c>
      <c r="BK30" s="220">
        <v>5</v>
      </c>
      <c r="BL30" s="220">
        <v>6.6000000000000005</v>
      </c>
      <c r="BM30" s="220">
        <v>5.8000000000000007</v>
      </c>
      <c r="BN30" s="220">
        <v>0</v>
      </c>
      <c r="BO30" s="220">
        <v>8.9</v>
      </c>
      <c r="BP30" s="220">
        <v>6.3</v>
      </c>
      <c r="BQ30" s="220">
        <v>12.6</v>
      </c>
      <c r="BR30" s="220">
        <v>7.1999999999999993</v>
      </c>
      <c r="BS30" s="220">
        <v>12.3</v>
      </c>
      <c r="BT30" s="220">
        <v>14.899999999999999</v>
      </c>
      <c r="BU30" s="220">
        <v>13.8</v>
      </c>
      <c r="BV30" s="220">
        <v>11.5</v>
      </c>
      <c r="BW30" s="220">
        <v>5.7</v>
      </c>
      <c r="BX30" s="220">
        <v>0</v>
      </c>
      <c r="BY30" s="220">
        <v>7.9</v>
      </c>
      <c r="BZ30" s="220">
        <v>5.8999999999999995</v>
      </c>
      <c r="CA30" s="220">
        <v>3.6999999999999997</v>
      </c>
      <c r="CB30" s="220">
        <v>14.2</v>
      </c>
      <c r="CC30" s="220">
        <v>6.4</v>
      </c>
      <c r="CD30" s="220">
        <v>9.4</v>
      </c>
      <c r="CE30" s="220">
        <v>7.8</v>
      </c>
      <c r="CF30" s="220">
        <v>0</v>
      </c>
      <c r="CG30" s="220">
        <v>13.3</v>
      </c>
      <c r="CH30" s="220">
        <v>15.4</v>
      </c>
      <c r="CI30" s="220">
        <v>9.6</v>
      </c>
      <c r="CJ30" s="220">
        <v>12.5</v>
      </c>
      <c r="CK30" s="220">
        <v>5.8000000000000007</v>
      </c>
      <c r="CL30" s="220">
        <v>2.5</v>
      </c>
      <c r="CM30" s="220">
        <v>0</v>
      </c>
      <c r="CN30" s="220">
        <v>8.4</v>
      </c>
      <c r="CO30" s="220">
        <v>5.8000000000000007</v>
      </c>
      <c r="CP30" s="220">
        <v>14.099999999999998</v>
      </c>
      <c r="CQ30" s="220">
        <v>1</v>
      </c>
      <c r="CR30" s="220">
        <v>9.3000000000000007</v>
      </c>
      <c r="CS30" s="220">
        <v>17</v>
      </c>
      <c r="CT30" s="220">
        <v>16.7</v>
      </c>
      <c r="CU30" s="220">
        <v>3.3000000000000003</v>
      </c>
      <c r="CV30" s="220">
        <v>0</v>
      </c>
      <c r="CW30" s="220">
        <v>4.9000000000000004</v>
      </c>
      <c r="CX30" s="220">
        <v>10.299999999999999</v>
      </c>
      <c r="CY30" s="220">
        <v>8</v>
      </c>
      <c r="CZ30" s="220">
        <v>9.6</v>
      </c>
      <c r="DA30" s="220">
        <v>10.4</v>
      </c>
      <c r="DB30" s="220">
        <v>10.299999999999999</v>
      </c>
      <c r="DC30" s="220">
        <v>5.6000000000000005</v>
      </c>
      <c r="DD30" s="220">
        <v>0</v>
      </c>
      <c r="DE30" s="220">
        <v>6.5</v>
      </c>
      <c r="DF30" s="220">
        <v>12.1</v>
      </c>
      <c r="DG30" s="220">
        <v>6.6000000000000005</v>
      </c>
      <c r="DH30" s="220">
        <v>0</v>
      </c>
      <c r="DI30" s="220">
        <v>2.5</v>
      </c>
      <c r="DJ30" s="220">
        <v>0</v>
      </c>
      <c r="DK30" s="220">
        <v>10.6</v>
      </c>
      <c r="DL30" s="220">
        <v>18.5</v>
      </c>
      <c r="DM30" s="220">
        <v>8.2000000000000011</v>
      </c>
      <c r="DN30" s="220">
        <v>0</v>
      </c>
      <c r="DO30" s="220">
        <v>8.6</v>
      </c>
      <c r="DP30" s="220">
        <v>11.600000000000001</v>
      </c>
      <c r="DQ30" s="220">
        <v>17.8</v>
      </c>
      <c r="DR30" s="220">
        <v>15.299999999999999</v>
      </c>
      <c r="DS30" s="220">
        <v>5.4</v>
      </c>
      <c r="DT30" s="220">
        <v>0</v>
      </c>
      <c r="DU30" s="220">
        <v>10.100000000000001</v>
      </c>
      <c r="DV30" s="220">
        <v>6.1</v>
      </c>
      <c r="DW30" s="220">
        <v>0</v>
      </c>
      <c r="DX30" s="220">
        <v>13.200000000000001</v>
      </c>
      <c r="DY30" s="220">
        <v>0</v>
      </c>
      <c r="DZ30" s="220">
        <v>9</v>
      </c>
      <c r="EA30" s="220">
        <v>8.9</v>
      </c>
      <c r="EB30" s="220">
        <v>12.2</v>
      </c>
      <c r="EC30" s="220">
        <v>14.899999999999999</v>
      </c>
      <c r="ED30" s="220">
        <v>8.2000000000000011</v>
      </c>
      <c r="EE30" s="220">
        <v>5</v>
      </c>
      <c r="EF30" s="220">
        <v>0</v>
      </c>
      <c r="EG30" s="220">
        <v>7.0000000000000009</v>
      </c>
      <c r="EH30" s="220">
        <v>7.7</v>
      </c>
      <c r="EI30" s="220">
        <v>0</v>
      </c>
      <c r="EJ30" s="220">
        <v>20</v>
      </c>
      <c r="EK30" s="220">
        <v>12.3</v>
      </c>
      <c r="EL30" s="220">
        <v>8.3000000000000007</v>
      </c>
      <c r="EM30" s="220">
        <v>19.5</v>
      </c>
      <c r="EN30" s="220">
        <v>8.5</v>
      </c>
      <c r="EO30" s="220">
        <v>13.200000000000001</v>
      </c>
      <c r="EP30" s="220">
        <v>6.7747593773317041</v>
      </c>
      <c r="EQ30" s="221">
        <v>18.600000000000001</v>
      </c>
      <c r="ER30" s="221">
        <v>22</v>
      </c>
      <c r="ES30" s="221">
        <v>21.5</v>
      </c>
      <c r="ET30" s="221">
        <v>8.6999999999999993</v>
      </c>
      <c r="EU30" s="221">
        <v>15.2</v>
      </c>
      <c r="EV30" s="221">
        <v>16.2</v>
      </c>
      <c r="EW30" s="221">
        <v>16</v>
      </c>
      <c r="EX30" s="221">
        <v>33.1</v>
      </c>
      <c r="EY30" s="221">
        <v>17.399999999999999</v>
      </c>
      <c r="EZ30" s="221">
        <v>11.200000000000001</v>
      </c>
      <c r="FA30" s="221">
        <v>15.5</v>
      </c>
      <c r="FB30" s="221">
        <v>15.8</v>
      </c>
      <c r="FC30" s="221">
        <v>18.8</v>
      </c>
      <c r="FD30" s="221">
        <v>14.099999999999998</v>
      </c>
      <c r="FE30" s="221">
        <v>0</v>
      </c>
      <c r="FF30" s="221">
        <v>9.7000000000000011</v>
      </c>
      <c r="FG30" s="221">
        <v>8.6999999999999993</v>
      </c>
      <c r="FH30" s="221">
        <v>15.5</v>
      </c>
      <c r="FI30" s="221">
        <v>10.5</v>
      </c>
      <c r="FJ30" s="221">
        <v>16.900000000000002</v>
      </c>
      <c r="FK30" s="221">
        <v>26.1</v>
      </c>
      <c r="FL30" s="221">
        <v>20.200000000000003</v>
      </c>
      <c r="FM30" s="221">
        <v>15</v>
      </c>
      <c r="FN30" s="221">
        <v>21.6</v>
      </c>
      <c r="FO30" s="221">
        <v>29.2</v>
      </c>
      <c r="FP30" s="221">
        <v>17.7</v>
      </c>
      <c r="FQ30" s="221">
        <v>24.8</v>
      </c>
      <c r="FR30" s="221">
        <v>27.700000000000003</v>
      </c>
      <c r="FS30" s="221">
        <v>5.514273684757546</v>
      </c>
      <c r="FT30" s="221">
        <v>0</v>
      </c>
      <c r="FU30" s="221">
        <v>0</v>
      </c>
      <c r="FV30" s="221">
        <v>41.4</v>
      </c>
      <c r="FW30" s="221">
        <v>32.700000000000003</v>
      </c>
      <c r="FX30" s="221">
        <v>11</v>
      </c>
      <c r="FY30" s="221">
        <v>9.1999999999999993</v>
      </c>
      <c r="FZ30" s="221">
        <v>29.4</v>
      </c>
      <c r="GA30" s="221">
        <v>9.5</v>
      </c>
      <c r="GB30" s="221">
        <v>28.999999999999996</v>
      </c>
      <c r="GC30" s="221">
        <v>17.5</v>
      </c>
      <c r="GD30" s="221">
        <v>6</v>
      </c>
      <c r="GE30" s="221">
        <v>20.100000000000001</v>
      </c>
      <c r="GF30" s="221">
        <v>13.8</v>
      </c>
      <c r="GG30" s="221">
        <v>24.3</v>
      </c>
      <c r="GH30" s="221">
        <v>16.8</v>
      </c>
      <c r="GI30" s="221">
        <v>9.3000000000000007</v>
      </c>
      <c r="GJ30" s="221">
        <v>11.5</v>
      </c>
      <c r="GK30" s="221">
        <v>13.900000000000002</v>
      </c>
      <c r="GL30" s="221">
        <v>9.6</v>
      </c>
      <c r="GM30" s="221">
        <v>26.5</v>
      </c>
      <c r="GN30" s="221">
        <v>9.7000000000000011</v>
      </c>
      <c r="GO30" s="221">
        <v>0.52542025593838004</v>
      </c>
      <c r="GP30" s="221">
        <v>0</v>
      </c>
      <c r="GQ30" s="221">
        <v>0</v>
      </c>
      <c r="GR30" s="221">
        <v>12.3</v>
      </c>
      <c r="GS30" s="221">
        <v>14.299999999999999</v>
      </c>
      <c r="GT30" s="221">
        <v>10.4</v>
      </c>
      <c r="GU30" s="221">
        <v>15.1</v>
      </c>
      <c r="GV30" s="221">
        <v>57.095768046712614</v>
      </c>
      <c r="GW30" s="221">
        <v>52.591723920686853</v>
      </c>
      <c r="GX30" s="221">
        <v>17</v>
      </c>
      <c r="GY30" s="221">
        <v>13.4</v>
      </c>
      <c r="GZ30" s="221">
        <v>16.400000000000002</v>
      </c>
      <c r="HA30" s="221">
        <v>19.5</v>
      </c>
      <c r="HB30" s="221">
        <v>7.1999999999999993</v>
      </c>
      <c r="HC30" s="221">
        <v>18.2</v>
      </c>
      <c r="HD30" s="221">
        <v>8.3000000000000007</v>
      </c>
      <c r="HE30" s="221">
        <v>17.599999999999998</v>
      </c>
      <c r="HF30" s="221">
        <v>6.1</v>
      </c>
      <c r="HG30" s="221">
        <v>15.5</v>
      </c>
      <c r="HH30" s="221">
        <v>26.900000000000002</v>
      </c>
      <c r="HI30" s="221">
        <v>13</v>
      </c>
      <c r="HJ30" s="221">
        <v>47.8</v>
      </c>
      <c r="HK30" s="221">
        <v>19.8</v>
      </c>
      <c r="HL30" s="221">
        <v>11.899999999999999</v>
      </c>
      <c r="HM30" s="221">
        <v>13.900000000000002</v>
      </c>
      <c r="HN30" s="221">
        <v>6.7</v>
      </c>
      <c r="HO30" s="221">
        <v>17.7</v>
      </c>
      <c r="HP30" s="221">
        <v>11.4</v>
      </c>
      <c r="HQ30" s="221">
        <v>29.073785562431613</v>
      </c>
      <c r="HR30" s="221">
        <v>1.4932280911721512</v>
      </c>
      <c r="HS30" s="221">
        <v>7.6047169288108272</v>
      </c>
      <c r="HT30" s="221">
        <v>9.1444151912632277E-2</v>
      </c>
      <c r="HU30" s="221">
        <v>12.4</v>
      </c>
      <c r="HV30" s="221">
        <v>14.899999999999999</v>
      </c>
      <c r="HW30" s="221">
        <v>24.099999999999998</v>
      </c>
      <c r="HX30" s="221">
        <v>15.1</v>
      </c>
      <c r="HY30" s="221">
        <v>9.1999999999999993</v>
      </c>
      <c r="HZ30" s="221">
        <v>23.799999999999997</v>
      </c>
      <c r="IA30" s="221">
        <v>0</v>
      </c>
      <c r="IB30" s="221">
        <v>21</v>
      </c>
      <c r="IC30" s="221">
        <v>26.3</v>
      </c>
      <c r="ID30" s="221">
        <v>19.900000000000002</v>
      </c>
      <c r="IE30" s="221">
        <v>8.1</v>
      </c>
      <c r="IF30" s="221">
        <v>16</v>
      </c>
      <c r="IG30" s="221">
        <v>25.2</v>
      </c>
      <c r="IH30" s="221">
        <v>13.700000000000001</v>
      </c>
      <c r="II30" s="221">
        <v>22.1</v>
      </c>
      <c r="IJ30" s="221">
        <v>10.7</v>
      </c>
      <c r="IK30" s="221">
        <v>26.700000000000003</v>
      </c>
      <c r="IL30" s="221">
        <v>10.100000000000001</v>
      </c>
      <c r="IM30" s="221">
        <v>14.299999999999999</v>
      </c>
      <c r="IN30" s="221">
        <v>13</v>
      </c>
      <c r="IO30" s="221">
        <v>10.7</v>
      </c>
      <c r="IP30" s="221">
        <v>15.8</v>
      </c>
      <c r="IQ30" s="221">
        <v>18.8</v>
      </c>
      <c r="IR30" s="221">
        <v>23.599999999999998</v>
      </c>
      <c r="IS30" s="221">
        <v>12.6</v>
      </c>
      <c r="IT30" s="221">
        <v>14.000000000000002</v>
      </c>
      <c r="IU30" s="221">
        <v>12.8</v>
      </c>
      <c r="IV30" s="221">
        <v>14.799999999999999</v>
      </c>
      <c r="IW30" s="221">
        <v>30.2</v>
      </c>
      <c r="IX30" s="221">
        <v>15.1</v>
      </c>
      <c r="IY30" s="221">
        <v>15.7</v>
      </c>
      <c r="IZ30" s="221">
        <v>19</v>
      </c>
      <c r="JA30" s="221">
        <v>13.5</v>
      </c>
      <c r="JB30" s="221">
        <v>0</v>
      </c>
      <c r="JC30" s="221">
        <v>13.100000000000001</v>
      </c>
      <c r="JD30" s="221">
        <v>10.5</v>
      </c>
      <c r="JE30" s="221">
        <v>11.200000000000001</v>
      </c>
      <c r="JF30" s="221">
        <v>12.2</v>
      </c>
      <c r="JG30" s="221">
        <v>17.899999999999999</v>
      </c>
      <c r="JH30" s="221">
        <v>13.600000000000001</v>
      </c>
      <c r="JI30" s="221">
        <v>9.7000000000000011</v>
      </c>
      <c r="JJ30" s="221">
        <v>13.700000000000001</v>
      </c>
      <c r="JK30" s="221">
        <v>13.3</v>
      </c>
      <c r="JL30" s="221">
        <v>11.1</v>
      </c>
      <c r="JM30" s="221">
        <v>15.8</v>
      </c>
      <c r="JN30" s="221">
        <v>8.5</v>
      </c>
      <c r="JO30" s="221">
        <v>12.8</v>
      </c>
      <c r="JP30" s="221">
        <v>18.8</v>
      </c>
      <c r="JQ30" s="221">
        <v>12</v>
      </c>
      <c r="JR30" s="221">
        <v>8.1</v>
      </c>
      <c r="JS30" s="221">
        <v>21</v>
      </c>
      <c r="JT30" s="221">
        <v>12</v>
      </c>
      <c r="JU30" s="221">
        <v>5.3</v>
      </c>
      <c r="JV30" s="221">
        <v>14.799999999999999</v>
      </c>
      <c r="JW30" s="221">
        <v>29.142615583592089</v>
      </c>
      <c r="JX30" s="221">
        <v>28.010148226666903</v>
      </c>
      <c r="JY30" s="221">
        <v>7.8</v>
      </c>
      <c r="JZ30" s="221">
        <v>8.9</v>
      </c>
      <c r="KA30" s="221">
        <v>22.8</v>
      </c>
      <c r="KB30" s="221">
        <v>11.899999999999999</v>
      </c>
      <c r="KC30" s="221">
        <v>13.5</v>
      </c>
      <c r="KD30" s="221">
        <v>11.5</v>
      </c>
      <c r="KE30" s="221">
        <v>22.2</v>
      </c>
      <c r="KF30" s="221">
        <v>9.7000000000000011</v>
      </c>
      <c r="KG30" s="221">
        <v>19.2</v>
      </c>
      <c r="KH30" s="221">
        <v>13.5</v>
      </c>
      <c r="KI30" s="221">
        <v>9.1</v>
      </c>
      <c r="KJ30" s="221">
        <v>19.5</v>
      </c>
      <c r="KK30" s="221">
        <v>5.6000000000000005</v>
      </c>
      <c r="KL30" s="221">
        <v>8</v>
      </c>
      <c r="KM30" s="221">
        <v>9.3000000000000007</v>
      </c>
      <c r="KN30" s="221">
        <v>19.100000000000001</v>
      </c>
      <c r="KO30" s="221">
        <v>17.299999999999997</v>
      </c>
      <c r="KP30" s="221">
        <v>17.5</v>
      </c>
      <c r="KQ30" s="221">
        <v>14.2</v>
      </c>
      <c r="KR30" s="221">
        <v>11.899999999999999</v>
      </c>
      <c r="KS30" s="221">
        <v>10.9</v>
      </c>
      <c r="KT30" s="221">
        <v>9.5</v>
      </c>
      <c r="KU30" s="221">
        <v>41.9</v>
      </c>
      <c r="KV30" s="221">
        <v>21.4</v>
      </c>
      <c r="KW30" s="221">
        <v>12.7</v>
      </c>
      <c r="KX30" s="221">
        <v>12.4</v>
      </c>
      <c r="KY30" s="221">
        <v>9.5</v>
      </c>
      <c r="KZ30" s="221">
        <v>16.100000000000001</v>
      </c>
      <c r="LA30" s="221">
        <v>10.299999999999999</v>
      </c>
      <c r="LB30" s="221">
        <v>12.2</v>
      </c>
      <c r="LC30" s="221">
        <v>39.928255765632045</v>
      </c>
      <c r="LD30" s="221">
        <v>0</v>
      </c>
      <c r="LE30" s="221">
        <v>41.049834631521378</v>
      </c>
      <c r="LF30" s="221">
        <v>23</v>
      </c>
      <c r="LG30" s="221">
        <v>11.899999999999999</v>
      </c>
      <c r="LH30" s="221">
        <v>16.400000000000002</v>
      </c>
      <c r="LI30" s="221">
        <v>11.1</v>
      </c>
      <c r="LJ30" s="221">
        <v>13.4</v>
      </c>
      <c r="LK30" s="221">
        <v>15.1</v>
      </c>
      <c r="LL30" s="221">
        <v>72.918555303998744</v>
      </c>
      <c r="LM30" s="221">
        <v>67.008280734511985</v>
      </c>
      <c r="LN30" s="221">
        <v>0</v>
      </c>
      <c r="LO30" s="221">
        <v>8.3000000000000007</v>
      </c>
      <c r="LP30" s="221">
        <v>0</v>
      </c>
      <c r="LQ30" s="221">
        <v>14.899999999999999</v>
      </c>
      <c r="LR30" s="221">
        <v>15</v>
      </c>
      <c r="LS30" s="221">
        <v>12</v>
      </c>
      <c r="LT30" s="221">
        <v>10.6</v>
      </c>
      <c r="LU30" s="221">
        <v>35.699999999999996</v>
      </c>
      <c r="LV30" s="221">
        <v>13.5</v>
      </c>
      <c r="LW30" s="221">
        <v>19.400000000000002</v>
      </c>
      <c r="LX30" s="221">
        <v>16</v>
      </c>
      <c r="LY30" s="221">
        <v>15.2</v>
      </c>
      <c r="LZ30" s="221">
        <v>11.899999999999999</v>
      </c>
      <c r="MA30" s="221">
        <v>17</v>
      </c>
      <c r="MB30" s="221">
        <v>32.6</v>
      </c>
      <c r="MC30" s="221">
        <v>14.6</v>
      </c>
      <c r="MD30" s="221">
        <v>12.5</v>
      </c>
      <c r="ME30" s="221">
        <v>25.900000000000002</v>
      </c>
      <c r="MF30" s="221">
        <v>11.799999999999999</v>
      </c>
      <c r="MG30" s="221">
        <v>28.499999999999996</v>
      </c>
      <c r="MH30" s="221">
        <v>6.9</v>
      </c>
      <c r="MI30" s="221">
        <v>29.099999999999998</v>
      </c>
      <c r="MJ30" s="221">
        <v>27.800000000000004</v>
      </c>
      <c r="MK30" s="221">
        <v>20.5</v>
      </c>
      <c r="ML30" s="221">
        <v>22.900000000000002</v>
      </c>
      <c r="MM30" s="221">
        <v>17.299999999999997</v>
      </c>
      <c r="MN30" s="221">
        <v>5.8000000000000007</v>
      </c>
      <c r="MO30" s="221">
        <v>24.6</v>
      </c>
      <c r="MP30" s="221">
        <v>0</v>
      </c>
      <c r="MQ30" s="221">
        <v>39.1</v>
      </c>
      <c r="MR30" s="221">
        <v>12.5</v>
      </c>
      <c r="MS30" s="221">
        <v>0</v>
      </c>
      <c r="MT30" s="221">
        <v>26.5</v>
      </c>
      <c r="MU30" s="221">
        <v>6.2</v>
      </c>
      <c r="MV30" s="221">
        <v>21.6</v>
      </c>
      <c r="MW30" s="221">
        <v>7.1</v>
      </c>
      <c r="MX30" s="221">
        <v>15.299999999999999</v>
      </c>
      <c r="MY30" s="221">
        <v>14.799999999999999</v>
      </c>
      <c r="MZ30" s="221">
        <v>9.3000000000000007</v>
      </c>
      <c r="NA30" s="221">
        <v>22.2</v>
      </c>
      <c r="NB30" s="221">
        <v>11.700000000000001</v>
      </c>
      <c r="NC30" s="221">
        <v>15.7</v>
      </c>
      <c r="ND30" s="221">
        <v>15.4</v>
      </c>
      <c r="NE30" s="221">
        <v>14.399999999999999</v>
      </c>
      <c r="NF30" s="221">
        <v>5.3</v>
      </c>
      <c r="NG30" s="221">
        <v>22.900000000000002</v>
      </c>
      <c r="NH30" s="221">
        <v>12.2</v>
      </c>
      <c r="NI30" s="221">
        <v>21.9</v>
      </c>
      <c r="NJ30" s="221">
        <v>17.8</v>
      </c>
      <c r="NK30" s="221">
        <v>15.8</v>
      </c>
      <c r="NL30" s="221">
        <v>0</v>
      </c>
      <c r="NM30" s="221">
        <v>1.2426299585802278</v>
      </c>
      <c r="NN30" s="221">
        <v>0</v>
      </c>
      <c r="NO30" s="221">
        <v>0</v>
      </c>
      <c r="NP30" s="221">
        <v>15.299999999999999</v>
      </c>
      <c r="NQ30" s="221">
        <v>24.4</v>
      </c>
      <c r="NR30" s="221">
        <v>9.5</v>
      </c>
      <c r="NS30" s="221">
        <v>15.4</v>
      </c>
      <c r="NT30" s="221">
        <v>15.7</v>
      </c>
      <c r="NU30" s="221">
        <v>8.9</v>
      </c>
      <c r="NV30" s="221">
        <v>21.6</v>
      </c>
      <c r="NW30" s="221">
        <v>18.099999999999998</v>
      </c>
      <c r="NX30" s="221">
        <v>12.9</v>
      </c>
      <c r="NY30" s="221">
        <v>14.899999999999999</v>
      </c>
      <c r="NZ30" s="221">
        <v>6.8311772849809369</v>
      </c>
      <c r="OA30" s="221">
        <v>5.4736185627908607E-2</v>
      </c>
      <c r="OB30" s="221">
        <v>0.13282105191795801</v>
      </c>
      <c r="OC30" s="221">
        <v>15.9</v>
      </c>
      <c r="OD30" s="221">
        <v>10</v>
      </c>
      <c r="OE30" s="221">
        <v>2.1</v>
      </c>
      <c r="OF30" s="221">
        <v>18.5</v>
      </c>
      <c r="OG30" s="221">
        <v>20.7</v>
      </c>
      <c r="OH30" s="221">
        <v>11.700000000000001</v>
      </c>
      <c r="OI30" s="221">
        <v>14.799999999999999</v>
      </c>
      <c r="OJ30" s="221">
        <v>7.0000000000000009</v>
      </c>
      <c r="OK30" s="221">
        <v>10.299999999999999</v>
      </c>
      <c r="OL30" s="221">
        <v>27.200000000000003</v>
      </c>
      <c r="OM30" s="221">
        <v>18.7</v>
      </c>
      <c r="ON30" s="221">
        <v>18.7</v>
      </c>
      <c r="OO30" s="221">
        <v>11.600000000000001</v>
      </c>
      <c r="OP30" s="221">
        <v>12.8</v>
      </c>
      <c r="OQ30" s="221">
        <v>18.8</v>
      </c>
      <c r="OR30" s="221">
        <v>31.8</v>
      </c>
      <c r="OS30" s="221">
        <v>9.8000000000000007</v>
      </c>
      <c r="OT30" s="221">
        <v>8.1</v>
      </c>
      <c r="OU30" s="221">
        <v>4.3</v>
      </c>
      <c r="OV30" s="221">
        <v>12.2</v>
      </c>
      <c r="OW30" s="221">
        <v>27</v>
      </c>
      <c r="OX30" s="221">
        <v>13.8</v>
      </c>
      <c r="OY30" s="221">
        <v>7.3</v>
      </c>
      <c r="OZ30" s="221">
        <v>18.600000000000001</v>
      </c>
      <c r="PA30" s="221">
        <v>10.6</v>
      </c>
      <c r="PB30" s="221">
        <v>17.7</v>
      </c>
      <c r="PC30" s="221">
        <v>19.100000000000001</v>
      </c>
      <c r="PD30" s="221">
        <v>13.700000000000001</v>
      </c>
      <c r="PE30" s="221">
        <v>55.818766661204045</v>
      </c>
      <c r="PF30" s="221">
        <v>0</v>
      </c>
      <c r="PG30" s="221">
        <v>0.79874914459548241</v>
      </c>
      <c r="PH30" s="221">
        <v>14.2</v>
      </c>
      <c r="PI30" s="221">
        <v>10.9</v>
      </c>
      <c r="PJ30" s="221">
        <v>26.400000000000002</v>
      </c>
      <c r="PK30" s="221">
        <v>15.1</v>
      </c>
      <c r="PL30" s="221">
        <v>15.8</v>
      </c>
      <c r="PM30" s="221">
        <v>18.7</v>
      </c>
      <c r="PN30" s="221">
        <v>13.600000000000001</v>
      </c>
      <c r="PO30" s="221">
        <v>21</v>
      </c>
      <c r="PP30" s="221">
        <v>12.9</v>
      </c>
      <c r="PQ30" s="221">
        <v>0</v>
      </c>
      <c r="PR30" s="221">
        <v>14.799999999999999</v>
      </c>
      <c r="PS30" s="221">
        <v>17.5</v>
      </c>
      <c r="PT30" s="221">
        <v>7.8</v>
      </c>
      <c r="PU30" s="221">
        <v>6.6000000000000005</v>
      </c>
      <c r="PV30" s="221">
        <v>0</v>
      </c>
      <c r="PW30" s="221">
        <v>9.6</v>
      </c>
      <c r="PX30" s="221">
        <v>7.5</v>
      </c>
      <c r="PY30" s="221">
        <v>9.9</v>
      </c>
      <c r="PZ30" s="221">
        <v>11.899999999999999</v>
      </c>
      <c r="QA30" s="221">
        <v>0</v>
      </c>
      <c r="QB30" s="221">
        <v>15.7</v>
      </c>
      <c r="QC30" s="221">
        <v>6.8000000000000007</v>
      </c>
      <c r="QD30" s="221">
        <v>25</v>
      </c>
      <c r="QE30" s="221">
        <v>9.6</v>
      </c>
      <c r="QF30" s="221">
        <v>16</v>
      </c>
      <c r="QG30" s="221">
        <v>8.6999999999999993</v>
      </c>
      <c r="QH30" s="221">
        <v>21.6</v>
      </c>
      <c r="QI30" s="221">
        <v>11.3</v>
      </c>
      <c r="QJ30" s="221">
        <v>23.7</v>
      </c>
      <c r="QK30" s="221">
        <v>21.3</v>
      </c>
      <c r="QL30" s="221">
        <v>13.700000000000001</v>
      </c>
      <c r="QM30" s="221">
        <v>20.9</v>
      </c>
      <c r="QN30" s="221">
        <v>12.1</v>
      </c>
      <c r="QO30" s="221">
        <v>22.5</v>
      </c>
      <c r="QP30" s="221">
        <v>26.3</v>
      </c>
      <c r="QQ30" s="221">
        <v>35.199999999999996</v>
      </c>
      <c r="QR30" s="221">
        <v>14.7</v>
      </c>
      <c r="QS30" s="221">
        <v>14.499999999999998</v>
      </c>
      <c r="QT30" s="221">
        <v>10.4</v>
      </c>
      <c r="QU30" s="221">
        <v>13.3</v>
      </c>
      <c r="QV30" s="221">
        <v>12.6</v>
      </c>
      <c r="QW30" s="221">
        <v>7.3999999999999995</v>
      </c>
      <c r="QX30" s="221">
        <v>23.7</v>
      </c>
      <c r="QY30" s="221">
        <v>18.7</v>
      </c>
      <c r="QZ30" s="221">
        <v>9</v>
      </c>
      <c r="RA30" s="221">
        <v>20.399999999999999</v>
      </c>
      <c r="RB30" s="221">
        <v>21.7</v>
      </c>
      <c r="RC30" s="221">
        <v>13.3</v>
      </c>
      <c r="RD30" s="221">
        <v>8.6</v>
      </c>
      <c r="RE30" s="221">
        <v>17.2</v>
      </c>
      <c r="RF30" s="221">
        <v>13.700000000000001</v>
      </c>
      <c r="RG30" s="221">
        <v>9.5</v>
      </c>
      <c r="RH30" s="221">
        <v>12.1</v>
      </c>
      <c r="RI30" s="221">
        <v>20.599999999999998</v>
      </c>
      <c r="RJ30" s="221">
        <v>10.299999999999999</v>
      </c>
      <c r="RK30" s="221">
        <v>19.600000000000001</v>
      </c>
      <c r="RL30" s="221">
        <v>25.3</v>
      </c>
      <c r="RM30" s="221">
        <v>10.6</v>
      </c>
      <c r="RN30" s="221">
        <v>13.200000000000001</v>
      </c>
      <c r="RO30" s="221">
        <v>19.2</v>
      </c>
      <c r="RP30" s="221">
        <v>5.4</v>
      </c>
      <c r="RQ30" s="221">
        <v>19.2</v>
      </c>
      <c r="RR30" s="221">
        <v>16.2</v>
      </c>
      <c r="RS30" s="221">
        <v>13.5</v>
      </c>
      <c r="RT30" s="221">
        <v>24.5</v>
      </c>
      <c r="RU30" s="221">
        <v>3.8</v>
      </c>
      <c r="RV30" s="221">
        <v>8.6999999999999993</v>
      </c>
      <c r="RW30" s="221">
        <v>7.3999999999999995</v>
      </c>
      <c r="RX30" s="221">
        <v>27.6</v>
      </c>
      <c r="RY30" s="221">
        <v>21.3</v>
      </c>
      <c r="RZ30" s="221">
        <v>17.7</v>
      </c>
      <c r="SA30" s="221">
        <v>29.2</v>
      </c>
      <c r="SB30" s="221">
        <v>19.600000000000001</v>
      </c>
      <c r="SC30" s="221">
        <v>27</v>
      </c>
      <c r="SD30" s="221">
        <v>12.9</v>
      </c>
      <c r="SE30" s="221">
        <v>17.899999999999999</v>
      </c>
      <c r="SF30" s="221">
        <v>15.7</v>
      </c>
      <c r="SG30" s="221">
        <v>13.700000000000001</v>
      </c>
      <c r="SH30" s="221">
        <v>11.899999999999999</v>
      </c>
      <c r="SI30" s="221">
        <v>16.5</v>
      </c>
      <c r="SJ30" s="221">
        <v>7.6</v>
      </c>
      <c r="SK30" s="221">
        <v>0</v>
      </c>
      <c r="SL30" s="221">
        <v>20.8</v>
      </c>
      <c r="SM30" s="221">
        <v>11.899999999999999</v>
      </c>
      <c r="SN30" s="221">
        <v>3</v>
      </c>
      <c r="SO30" s="221">
        <v>14.799999999999999</v>
      </c>
      <c r="SP30" s="221">
        <v>10.299999999999999</v>
      </c>
      <c r="SQ30" s="221">
        <v>4.3</v>
      </c>
      <c r="SR30" s="221">
        <v>16.2</v>
      </c>
      <c r="SS30" s="221">
        <v>16</v>
      </c>
      <c r="ST30" s="221">
        <v>16.5</v>
      </c>
      <c r="SU30" s="221">
        <v>11</v>
      </c>
      <c r="SV30" s="221">
        <v>19.2</v>
      </c>
      <c r="SW30" s="221">
        <v>3.5999999999999996</v>
      </c>
      <c r="SX30" s="221">
        <v>8.6999999999999993</v>
      </c>
      <c r="SY30" s="221">
        <v>15.9</v>
      </c>
      <c r="SZ30" s="221">
        <v>10.8</v>
      </c>
      <c r="TA30" s="221">
        <v>21.5</v>
      </c>
      <c r="TB30" s="221">
        <v>7.9</v>
      </c>
      <c r="TC30" s="221">
        <v>10.4</v>
      </c>
      <c r="TD30" s="221">
        <v>22.3</v>
      </c>
      <c r="TE30" s="221">
        <v>10.100000000000001</v>
      </c>
      <c r="TF30" s="221">
        <v>23.5</v>
      </c>
      <c r="TG30" s="221">
        <v>13.100000000000001</v>
      </c>
      <c r="TH30" s="221">
        <v>9.9</v>
      </c>
      <c r="TI30" s="221">
        <v>14.099999999999998</v>
      </c>
      <c r="TJ30" s="221">
        <v>10</v>
      </c>
      <c r="TK30" s="221">
        <v>12.4</v>
      </c>
      <c r="TL30" s="221">
        <v>18</v>
      </c>
      <c r="TM30" s="221">
        <v>11.3</v>
      </c>
      <c r="TN30" s="221">
        <v>15</v>
      </c>
      <c r="TO30" s="221">
        <v>30.8</v>
      </c>
      <c r="TP30" s="221">
        <v>2.4</v>
      </c>
      <c r="TQ30" s="221">
        <v>13.3</v>
      </c>
      <c r="TR30" s="221">
        <v>24.8</v>
      </c>
      <c r="TS30" s="221">
        <v>14.399999999999999</v>
      </c>
      <c r="TT30" s="221">
        <v>22.7</v>
      </c>
      <c r="TU30" s="221">
        <v>12.9</v>
      </c>
      <c r="TV30" s="221">
        <v>15.299999999999999</v>
      </c>
      <c r="TW30" s="221">
        <v>12.5</v>
      </c>
      <c r="TX30" s="221">
        <v>15.299999999999999</v>
      </c>
      <c r="TY30" s="221">
        <v>14.000000000000002</v>
      </c>
      <c r="TZ30" s="221">
        <v>4.5</v>
      </c>
      <c r="UA30" s="221">
        <v>18.399999999999999</v>
      </c>
      <c r="UB30" s="221">
        <v>17.399999999999999</v>
      </c>
      <c r="UC30" s="221">
        <v>12.4</v>
      </c>
      <c r="UD30" s="221">
        <v>7.3</v>
      </c>
      <c r="UE30" s="221">
        <v>12.6</v>
      </c>
      <c r="UF30" s="221">
        <v>6.5</v>
      </c>
      <c r="UG30" s="221">
        <v>11.700000000000001</v>
      </c>
      <c r="UH30" s="221">
        <v>14.299999999999999</v>
      </c>
      <c r="UI30" s="221">
        <v>13.100000000000001</v>
      </c>
      <c r="UJ30" s="221">
        <v>13.5</v>
      </c>
      <c r="UK30" s="221">
        <v>14.499999999999998</v>
      </c>
      <c r="UL30" s="221">
        <v>6.7</v>
      </c>
      <c r="UM30" s="221">
        <v>34.9</v>
      </c>
      <c r="UN30" s="221">
        <v>15.1</v>
      </c>
      <c r="UO30" s="221">
        <v>14.899999999999999</v>
      </c>
      <c r="UP30" s="221">
        <v>10.199999999999999</v>
      </c>
      <c r="UQ30" s="221">
        <v>8.6</v>
      </c>
      <c r="UR30" s="221">
        <v>14.000000000000002</v>
      </c>
      <c r="US30" s="221">
        <v>27.700000000000003</v>
      </c>
      <c r="UT30" s="221">
        <v>18.600000000000001</v>
      </c>
      <c r="UU30" s="221">
        <v>24.099999999999998</v>
      </c>
      <c r="UV30" s="221">
        <v>12.1</v>
      </c>
      <c r="UW30" s="221">
        <v>5.7</v>
      </c>
      <c r="UX30" s="221">
        <v>3.1</v>
      </c>
      <c r="UY30" s="221">
        <v>7.9</v>
      </c>
      <c r="UZ30" s="221">
        <v>6.4</v>
      </c>
      <c r="VA30" s="221">
        <v>11.1</v>
      </c>
      <c r="VB30" s="221">
        <v>11</v>
      </c>
      <c r="VC30" s="221">
        <v>11.799999999999999</v>
      </c>
      <c r="VD30" s="221">
        <v>12.2</v>
      </c>
      <c r="VE30" s="221">
        <v>3.3000000000000003</v>
      </c>
      <c r="VF30" s="221">
        <v>19.600000000000001</v>
      </c>
      <c r="VG30" s="221">
        <v>38</v>
      </c>
      <c r="VH30" s="221">
        <v>13.5</v>
      </c>
      <c r="VI30" s="221">
        <v>17.5</v>
      </c>
      <c r="VJ30" s="221">
        <v>8.9</v>
      </c>
      <c r="VK30" s="221">
        <v>13.5</v>
      </c>
      <c r="VL30" s="221">
        <v>18.600000000000001</v>
      </c>
      <c r="VM30" s="221">
        <v>11.1</v>
      </c>
      <c r="VN30" s="221">
        <v>11.700000000000001</v>
      </c>
      <c r="VO30" s="221">
        <v>10.4</v>
      </c>
      <c r="VP30" s="221">
        <v>15.4</v>
      </c>
      <c r="VQ30" s="221">
        <v>12.4</v>
      </c>
      <c r="VR30" s="221">
        <v>9.3000000000000007</v>
      </c>
      <c r="VS30" s="221">
        <v>18.8</v>
      </c>
      <c r="VT30" s="221">
        <v>6.6000000000000005</v>
      </c>
      <c r="VU30" s="221">
        <v>23.400000000000002</v>
      </c>
      <c r="VV30" s="221">
        <v>7.6</v>
      </c>
      <c r="VW30" s="221">
        <v>12.7</v>
      </c>
      <c r="VX30" s="221">
        <v>7.1999999999999993</v>
      </c>
      <c r="VY30" s="221">
        <v>31.3</v>
      </c>
      <c r="VZ30" s="221">
        <v>10</v>
      </c>
      <c r="WA30" s="221">
        <v>7.7</v>
      </c>
      <c r="WB30" s="221">
        <v>83.884319523047353</v>
      </c>
      <c r="WC30" s="221">
        <v>0.35209311067915444</v>
      </c>
      <c r="WD30" s="221">
        <v>0</v>
      </c>
      <c r="WE30" s="221">
        <v>3.2</v>
      </c>
      <c r="WF30" s="221">
        <v>2.4</v>
      </c>
      <c r="WG30" s="221">
        <v>25.2</v>
      </c>
      <c r="WH30" s="221">
        <v>10</v>
      </c>
      <c r="WI30" s="221">
        <v>2</v>
      </c>
      <c r="WJ30" s="221">
        <v>10.199999999999999</v>
      </c>
      <c r="WK30" s="221">
        <v>8</v>
      </c>
      <c r="WL30" s="221">
        <v>12.7</v>
      </c>
      <c r="WM30" s="221">
        <v>35.6</v>
      </c>
      <c r="WN30" s="221">
        <v>16.900000000000002</v>
      </c>
      <c r="WO30" s="221">
        <v>11.200000000000001</v>
      </c>
      <c r="WP30" s="221">
        <v>40.400000000000006</v>
      </c>
      <c r="WQ30" s="221">
        <v>20.200000000000003</v>
      </c>
      <c r="WR30" s="221">
        <v>10</v>
      </c>
      <c r="WS30" s="221">
        <v>18.8</v>
      </c>
      <c r="WT30" s="221">
        <v>29.9</v>
      </c>
      <c r="WU30" s="221">
        <v>13.100000000000001</v>
      </c>
      <c r="WV30" s="221">
        <v>10.299999999999999</v>
      </c>
      <c r="WW30" s="221">
        <v>9.9</v>
      </c>
      <c r="WX30" s="221">
        <v>4.8</v>
      </c>
      <c r="WY30" s="221">
        <v>9.1999999999999993</v>
      </c>
      <c r="WZ30" s="221">
        <v>23.9</v>
      </c>
      <c r="XA30" s="221">
        <v>23.1</v>
      </c>
      <c r="XB30" s="221">
        <v>25</v>
      </c>
      <c r="XC30" s="221">
        <v>2.6</v>
      </c>
      <c r="XD30" s="221">
        <v>9.8000000000000007</v>
      </c>
      <c r="XE30" s="221">
        <v>42.4</v>
      </c>
      <c r="XF30" s="221">
        <v>12.5</v>
      </c>
      <c r="XG30" s="221">
        <v>20</v>
      </c>
      <c r="XH30" s="221">
        <v>19.5</v>
      </c>
      <c r="XI30" s="221">
        <v>19.7</v>
      </c>
      <c r="XJ30" s="221">
        <v>12.8</v>
      </c>
      <c r="XK30" s="221">
        <v>9.1999999999999993</v>
      </c>
      <c r="XL30" s="221">
        <v>23.7</v>
      </c>
      <c r="XM30" s="221">
        <v>4.7</v>
      </c>
      <c r="XN30" s="221">
        <v>9.4</v>
      </c>
      <c r="XO30" s="221">
        <v>22</v>
      </c>
      <c r="XP30" s="221">
        <v>11</v>
      </c>
      <c r="XQ30" s="221">
        <v>11</v>
      </c>
      <c r="XR30" s="221">
        <v>9.3000000000000007</v>
      </c>
      <c r="XS30" s="221">
        <v>12.9</v>
      </c>
      <c r="XT30" s="221">
        <v>24.6</v>
      </c>
      <c r="XU30" s="221">
        <v>20.100000000000001</v>
      </c>
      <c r="XV30" s="221">
        <v>5.4</v>
      </c>
      <c r="XW30" s="221">
        <v>13.200000000000001</v>
      </c>
      <c r="XX30" s="221">
        <v>15.2</v>
      </c>
      <c r="XY30" s="221">
        <v>12.3</v>
      </c>
      <c r="XZ30" s="221">
        <v>21.9</v>
      </c>
      <c r="YA30" s="221">
        <v>11.200000000000001</v>
      </c>
      <c r="YB30" s="221">
        <v>21</v>
      </c>
      <c r="YC30" s="221">
        <v>4.5</v>
      </c>
      <c r="YD30" s="221">
        <v>29.2</v>
      </c>
      <c r="YE30" s="221">
        <v>18.5</v>
      </c>
      <c r="YF30" s="221">
        <v>9.1</v>
      </c>
      <c r="YG30" s="221">
        <v>11.4</v>
      </c>
      <c r="YH30" s="221">
        <v>15.2</v>
      </c>
      <c r="YI30" s="221">
        <v>15</v>
      </c>
      <c r="YJ30" s="221">
        <v>12.6</v>
      </c>
      <c r="YK30" s="221">
        <v>11.5</v>
      </c>
      <c r="YL30" s="221">
        <v>2.6</v>
      </c>
      <c r="YM30" s="221">
        <v>15.6</v>
      </c>
      <c r="YN30" s="221">
        <v>10.199999999999999</v>
      </c>
      <c r="YO30" s="221">
        <v>20</v>
      </c>
      <c r="YP30" s="221">
        <v>9.8000000000000007</v>
      </c>
      <c r="YQ30" s="221">
        <v>20</v>
      </c>
      <c r="YR30" s="221">
        <v>9.7000000000000011</v>
      </c>
      <c r="YS30" s="221">
        <v>13.100000000000001</v>
      </c>
      <c r="YT30" s="221">
        <v>12.6</v>
      </c>
      <c r="YU30" s="221">
        <v>17.399999999999999</v>
      </c>
      <c r="YV30" s="221">
        <v>9.7000000000000011</v>
      </c>
      <c r="YW30" s="221">
        <v>15.9</v>
      </c>
      <c r="YX30" s="221">
        <v>17.7</v>
      </c>
      <c r="YY30" s="221">
        <v>17.100000000000001</v>
      </c>
      <c r="YZ30" s="221">
        <v>7.1</v>
      </c>
      <c r="ZA30" s="221">
        <v>13.4</v>
      </c>
      <c r="ZB30" s="221">
        <v>11.700000000000001</v>
      </c>
      <c r="ZC30" s="221">
        <v>21.9</v>
      </c>
      <c r="ZD30" s="221">
        <v>10.199999999999999</v>
      </c>
      <c r="ZE30" s="221">
        <v>15.7</v>
      </c>
      <c r="ZF30" s="221">
        <v>13.600000000000001</v>
      </c>
      <c r="ZG30" s="221">
        <v>11.3</v>
      </c>
      <c r="ZH30" s="221">
        <v>8.1</v>
      </c>
      <c r="ZI30" s="219">
        <v>11.899999999999999</v>
      </c>
      <c r="ZJ30" s="219">
        <v>11</v>
      </c>
      <c r="ZK30" s="219">
        <v>10.299999999999999</v>
      </c>
      <c r="ZL30" s="219">
        <v>12.9</v>
      </c>
      <c r="ZM30" s="219">
        <v>0</v>
      </c>
      <c r="ZN30" s="219">
        <v>10.6</v>
      </c>
      <c r="ZO30" s="219">
        <v>1.3513379882326464</v>
      </c>
      <c r="ZP30" s="219">
        <v>0.34003046448028346</v>
      </c>
      <c r="ZQ30" s="219">
        <v>0</v>
      </c>
      <c r="ZR30" s="219">
        <v>8.6999999999999993</v>
      </c>
      <c r="ZS30" s="219">
        <v>7.7</v>
      </c>
      <c r="ZT30" s="219">
        <v>31.900000000000002</v>
      </c>
      <c r="ZU30" s="219">
        <v>0</v>
      </c>
      <c r="ZV30" s="219">
        <v>10.4</v>
      </c>
      <c r="ZW30" s="219">
        <v>9.4</v>
      </c>
      <c r="ZX30" s="219">
        <v>1.1242722733669168</v>
      </c>
      <c r="ZY30" s="219">
        <v>0</v>
      </c>
      <c r="ZZ30" s="219">
        <v>21</v>
      </c>
      <c r="AAA30" s="219">
        <v>5.5</v>
      </c>
      <c r="AAB30" s="219">
        <v>32.300000000000004</v>
      </c>
      <c r="AAC30" s="219">
        <v>9.9</v>
      </c>
      <c r="AAD30" s="219">
        <v>12.2</v>
      </c>
      <c r="AAE30" s="219">
        <v>60.55940760963643</v>
      </c>
      <c r="AAF30" s="219">
        <v>36.091254996405993</v>
      </c>
      <c r="AAG30" s="219">
        <v>1.5701019338174589</v>
      </c>
      <c r="AAH30" s="219">
        <v>0</v>
      </c>
      <c r="AAI30" s="219">
        <v>8.1</v>
      </c>
      <c r="AAJ30" s="219">
        <v>17.299999999999997</v>
      </c>
      <c r="AAK30" s="219">
        <v>10.5</v>
      </c>
      <c r="AAL30" s="219">
        <v>9.8000000000000007</v>
      </c>
      <c r="AAM30" s="219">
        <v>19.3</v>
      </c>
      <c r="AAN30" s="219">
        <v>8.3000000000000007</v>
      </c>
      <c r="AAO30" s="219">
        <v>7.1999999999999993</v>
      </c>
      <c r="AAP30" s="219">
        <v>14.2</v>
      </c>
      <c r="AAQ30" s="219">
        <v>7.1999999999999993</v>
      </c>
      <c r="AAR30" s="219">
        <v>0</v>
      </c>
      <c r="AAS30" s="219">
        <v>9.5</v>
      </c>
      <c r="AAT30" s="219">
        <v>8.2000000000000011</v>
      </c>
      <c r="AAU30" s="219">
        <v>16.2</v>
      </c>
      <c r="AAV30" s="219">
        <v>16.100000000000001</v>
      </c>
      <c r="AAW30" s="219">
        <v>14.6</v>
      </c>
      <c r="AAX30" s="219">
        <v>18</v>
      </c>
      <c r="AAY30" s="219">
        <v>11.700000000000001</v>
      </c>
      <c r="AAZ30" s="219">
        <v>4.5</v>
      </c>
      <c r="ABA30" s="219">
        <v>7.7</v>
      </c>
      <c r="ABB30" s="219">
        <v>0</v>
      </c>
      <c r="ABC30" s="219">
        <v>30.3</v>
      </c>
      <c r="ABD30" s="219">
        <v>12.6</v>
      </c>
      <c r="ABE30" s="219">
        <v>0</v>
      </c>
      <c r="ABF30" s="219">
        <v>16.600000000000001</v>
      </c>
      <c r="ABG30" s="219">
        <v>19.3</v>
      </c>
      <c r="ABH30" s="219">
        <v>5.0999999999999996</v>
      </c>
      <c r="ABI30" s="219">
        <v>9.3000000000000007</v>
      </c>
      <c r="ABJ30" s="219">
        <v>13.5</v>
      </c>
      <c r="ABK30" s="219">
        <v>10.199999999999999</v>
      </c>
      <c r="ABL30" s="219">
        <v>9.3000000000000007</v>
      </c>
      <c r="ABM30" s="219">
        <v>0</v>
      </c>
      <c r="ABN30" s="219">
        <v>15</v>
      </c>
      <c r="ABO30" s="219">
        <v>18.899999999999999</v>
      </c>
      <c r="ABP30" s="219">
        <v>30.4</v>
      </c>
      <c r="ABQ30" s="219">
        <v>12.5</v>
      </c>
      <c r="ABR30" s="219">
        <v>0</v>
      </c>
      <c r="ABS30" s="219">
        <v>8.2000000000000011</v>
      </c>
      <c r="ABT30" s="219">
        <v>16.2</v>
      </c>
      <c r="ABU30" s="219">
        <v>0.11838525472224924</v>
      </c>
      <c r="ABV30" s="219">
        <v>0.42181575682682199</v>
      </c>
      <c r="ABW30" s="219">
        <v>0.4891322229031887</v>
      </c>
      <c r="ABX30" s="219">
        <v>17.399999999999999</v>
      </c>
      <c r="ABY30" s="219">
        <v>14.7</v>
      </c>
      <c r="ABZ30" s="219">
        <v>9.5</v>
      </c>
      <c r="ACA30" s="219">
        <v>23.200000000000003</v>
      </c>
      <c r="ACB30" s="219">
        <v>15.2</v>
      </c>
      <c r="ACC30" s="219">
        <v>14.000000000000002</v>
      </c>
      <c r="ACD30" s="219">
        <v>7.9</v>
      </c>
      <c r="ACE30" s="219">
        <v>0.4891322229031887</v>
      </c>
      <c r="ACF30" s="222">
        <v>0.5</v>
      </c>
      <c r="ACG30" s="222">
        <v>11.899999999999999</v>
      </c>
      <c r="ACH30" s="222">
        <v>0.8</v>
      </c>
      <c r="ACI30" s="222">
        <v>11.200000000000001</v>
      </c>
      <c r="ACJ30" s="222">
        <v>9.7000000000000011</v>
      </c>
      <c r="ACK30" s="222">
        <v>0</v>
      </c>
      <c r="ACL30" s="222">
        <v>14.399999999999999</v>
      </c>
      <c r="ACM30" s="222">
        <v>0</v>
      </c>
      <c r="ACN30" s="222">
        <v>16.7</v>
      </c>
      <c r="ACO30" s="222">
        <v>8.7999999999999989</v>
      </c>
      <c r="ACP30" s="222">
        <v>17</v>
      </c>
      <c r="ACQ30" s="222">
        <v>6.9</v>
      </c>
      <c r="ACR30" s="222">
        <v>0.89999999999999991</v>
      </c>
      <c r="ACS30" s="222">
        <v>12</v>
      </c>
      <c r="ACT30" s="222">
        <v>10.8</v>
      </c>
      <c r="ACU30" s="222">
        <v>4</v>
      </c>
      <c r="ACV30" s="222">
        <v>12.4</v>
      </c>
      <c r="ACW30" s="222">
        <v>0</v>
      </c>
      <c r="ACX30" s="222">
        <v>18.8</v>
      </c>
      <c r="ACY30" s="222">
        <v>11.3</v>
      </c>
      <c r="ACZ30" s="222">
        <v>13.5</v>
      </c>
      <c r="ADA30" s="222">
        <v>0</v>
      </c>
      <c r="ADB30" s="222">
        <v>0</v>
      </c>
      <c r="ADC30" s="222">
        <v>9.1999999999999993</v>
      </c>
      <c r="ADD30" s="222">
        <v>0</v>
      </c>
      <c r="ADE30" s="222">
        <v>0.6</v>
      </c>
      <c r="ADF30" s="222">
        <v>0.2</v>
      </c>
      <c r="ADG30" s="222">
        <v>7.6</v>
      </c>
      <c r="ADH30" s="222">
        <v>0</v>
      </c>
      <c r="ADI30" s="222">
        <v>12.8</v>
      </c>
      <c r="ADJ30" s="222">
        <v>12.8</v>
      </c>
      <c r="ADK30" s="222">
        <v>9.6</v>
      </c>
      <c r="ADL30" s="222">
        <v>0</v>
      </c>
      <c r="ADM30" s="222">
        <v>0</v>
      </c>
      <c r="ADN30" s="222">
        <v>11.899999999999999</v>
      </c>
      <c r="ADO30" s="222">
        <v>11.899999999999999</v>
      </c>
      <c r="ADP30" s="222">
        <v>11.899999999999999</v>
      </c>
      <c r="ADQ30" s="222">
        <v>0</v>
      </c>
      <c r="ADR30" s="222">
        <v>17.599999999999998</v>
      </c>
      <c r="ADS30" s="222">
        <v>0</v>
      </c>
      <c r="ADT30" s="222">
        <v>7.9</v>
      </c>
      <c r="ADU30" s="222">
        <v>20.7</v>
      </c>
      <c r="ADV30" s="222">
        <v>0</v>
      </c>
      <c r="ADW30" s="222">
        <v>11.600000000000001</v>
      </c>
      <c r="ADX30" s="222">
        <v>11.200000000000001</v>
      </c>
      <c r="ADY30" s="222">
        <v>5.6000000000000005</v>
      </c>
      <c r="ADZ30" s="222">
        <v>7.9</v>
      </c>
      <c r="AEA30" s="222">
        <v>12.3</v>
      </c>
      <c r="AEB30" s="222">
        <v>6.6000000000000005</v>
      </c>
      <c r="AEC30" s="222">
        <v>11.3</v>
      </c>
      <c r="AED30" s="222">
        <v>0</v>
      </c>
      <c r="AEE30" s="222">
        <v>14.399999999999999</v>
      </c>
      <c r="AEF30" s="223">
        <v>11.1</v>
      </c>
      <c r="AEG30" s="223">
        <v>9.7000000000000011</v>
      </c>
      <c r="AEH30" s="223">
        <v>6.7456500230314992E-2</v>
      </c>
      <c r="AEI30" s="223">
        <v>20.3</v>
      </c>
      <c r="AEJ30" s="223">
        <v>0</v>
      </c>
      <c r="AEK30" s="223">
        <v>0.85230934426555238</v>
      </c>
      <c r="AEL30" s="223">
        <v>0</v>
      </c>
      <c r="AEM30" s="223">
        <v>8.7999999999999989</v>
      </c>
      <c r="AEN30" s="223">
        <v>0</v>
      </c>
      <c r="AEO30" s="224">
        <v>0</v>
      </c>
      <c r="AEP30" s="224">
        <v>2.5873563391537844</v>
      </c>
      <c r="AEQ30" s="224">
        <v>6.1279983613054874E-2</v>
      </c>
      <c r="AER30" s="224">
        <v>12.035748877085403</v>
      </c>
      <c r="AES30" s="224">
        <v>0.94262457384602472</v>
      </c>
      <c r="AET30" s="224">
        <v>0</v>
      </c>
      <c r="AEU30" s="224">
        <v>3.4408943653758497</v>
      </c>
      <c r="AEV30" s="224">
        <v>0</v>
      </c>
      <c r="AEW30" s="224">
        <v>0</v>
      </c>
      <c r="AEX30" s="224">
        <v>0</v>
      </c>
      <c r="AEY30" s="224">
        <v>6.9</v>
      </c>
      <c r="AEZ30" s="224">
        <v>10.8</v>
      </c>
      <c r="AFA30" s="224">
        <v>0</v>
      </c>
      <c r="AFB30" s="224">
        <v>12.4</v>
      </c>
      <c r="AFC30" s="224">
        <v>18.399999999999999</v>
      </c>
      <c r="AFD30" s="224">
        <v>18.8</v>
      </c>
      <c r="AFE30" s="224">
        <v>11.3</v>
      </c>
      <c r="AFF30" s="224">
        <v>3.5000000000000004</v>
      </c>
      <c r="AFG30" s="224">
        <v>13.900000000000002</v>
      </c>
      <c r="AFH30" s="224">
        <v>27.6</v>
      </c>
      <c r="AFI30" s="224">
        <v>0</v>
      </c>
      <c r="AFJ30" s="224">
        <v>0</v>
      </c>
      <c r="AFK30" s="224">
        <v>21.8</v>
      </c>
      <c r="AFL30" s="224">
        <v>12.9</v>
      </c>
      <c r="AFM30" s="224">
        <v>12.8</v>
      </c>
      <c r="AFN30" s="224">
        <v>0</v>
      </c>
      <c r="AFO30" s="224">
        <v>24</v>
      </c>
      <c r="AFP30" s="224">
        <v>0</v>
      </c>
      <c r="AFQ30" s="224">
        <v>15.4</v>
      </c>
      <c r="AFR30" s="224">
        <v>17.599999999999998</v>
      </c>
      <c r="AFS30" s="224">
        <v>14.2</v>
      </c>
      <c r="AFT30" s="224">
        <v>7.9</v>
      </c>
      <c r="AFU30" s="224">
        <v>10.7</v>
      </c>
      <c r="AFV30" s="224">
        <v>0</v>
      </c>
      <c r="AFW30" s="224">
        <v>11.600000000000001</v>
      </c>
      <c r="AFX30" s="224">
        <v>11.200000000000001</v>
      </c>
      <c r="AFY30" s="224">
        <v>0</v>
      </c>
      <c r="AFZ30" s="224">
        <v>7.9</v>
      </c>
      <c r="AGA30" s="224">
        <v>12.3</v>
      </c>
      <c r="AGB30" s="224">
        <v>6.6000000000000005</v>
      </c>
      <c r="AGC30" s="224">
        <v>11.3</v>
      </c>
      <c r="AGD30" s="224">
        <v>5.7</v>
      </c>
      <c r="AGE30" s="224">
        <v>14.399999999999999</v>
      </c>
      <c r="AGF30" s="224">
        <v>13.4</v>
      </c>
      <c r="AGG30" s="224">
        <v>0</v>
      </c>
      <c r="AGH30" s="224">
        <v>6.5</v>
      </c>
      <c r="AGI30" s="224">
        <v>0</v>
      </c>
      <c r="AGJ30" s="224">
        <v>12.5</v>
      </c>
      <c r="AGK30" s="224">
        <v>18</v>
      </c>
      <c r="AGL30" s="224">
        <v>7.5</v>
      </c>
      <c r="AGM30" s="224">
        <v>0</v>
      </c>
      <c r="AGN30" s="224">
        <v>17.7</v>
      </c>
      <c r="AGO30" s="224">
        <v>0</v>
      </c>
      <c r="AGP30" s="224">
        <v>9.8000000000000007</v>
      </c>
      <c r="AGQ30" s="224">
        <v>14.899999999999999</v>
      </c>
      <c r="AGR30" s="224">
        <v>21.8</v>
      </c>
      <c r="AGS30" s="224">
        <v>10.299999999999999</v>
      </c>
      <c r="AGT30" s="224">
        <v>8.6</v>
      </c>
      <c r="AGU30" s="224">
        <v>9.3000000000000007</v>
      </c>
      <c r="AGV30" s="224">
        <v>1.5</v>
      </c>
      <c r="AGW30" s="224">
        <v>0</v>
      </c>
      <c r="AGX30" s="224">
        <v>4.1000000000000005</v>
      </c>
      <c r="AGY30" s="224">
        <v>4.5999999999999996</v>
      </c>
      <c r="AGZ30" s="224">
        <v>0</v>
      </c>
      <c r="AHA30" s="224">
        <v>10.8</v>
      </c>
      <c r="AHB30" s="224">
        <v>0</v>
      </c>
      <c r="AHC30" s="224">
        <v>13.100000000000001</v>
      </c>
      <c r="AHD30" s="224">
        <v>0</v>
      </c>
      <c r="AHE30" s="224">
        <v>5.0999999999999996</v>
      </c>
      <c r="AHF30" s="224">
        <v>0</v>
      </c>
      <c r="AHG30" s="224">
        <v>17.899999999999999</v>
      </c>
      <c r="AHH30" s="224">
        <v>14.2</v>
      </c>
      <c r="AHI30" s="225">
        <v>11.3</v>
      </c>
      <c r="AHJ30" s="225">
        <v>0</v>
      </c>
      <c r="AHK30" s="225">
        <v>6.7</v>
      </c>
      <c r="AHL30" s="225">
        <v>22</v>
      </c>
      <c r="AHM30" s="225">
        <v>10.199999999999999</v>
      </c>
      <c r="AHN30" s="225">
        <v>19.3</v>
      </c>
      <c r="AHO30" s="225">
        <v>7.6</v>
      </c>
      <c r="AHP30" s="225">
        <v>12.1</v>
      </c>
      <c r="AHQ30" s="225">
        <v>22.6</v>
      </c>
      <c r="AHR30" s="225">
        <v>21.4</v>
      </c>
      <c r="AHS30" s="225">
        <v>7.1999999999999993</v>
      </c>
      <c r="AHT30" s="225">
        <v>13.3</v>
      </c>
      <c r="AHU30" s="225">
        <v>0</v>
      </c>
      <c r="AHV30" s="225">
        <v>19.600000000000001</v>
      </c>
      <c r="AHW30" s="225">
        <v>13.4</v>
      </c>
      <c r="AHX30" s="225">
        <v>20.3</v>
      </c>
      <c r="AHY30" s="225">
        <v>12</v>
      </c>
      <c r="AHZ30" s="225">
        <v>18.099999999999998</v>
      </c>
      <c r="AIA30" s="225">
        <v>12.4</v>
      </c>
      <c r="AIB30" s="225">
        <v>11.700000000000001</v>
      </c>
      <c r="AIC30" s="225">
        <v>15</v>
      </c>
      <c r="AID30" s="225">
        <v>18</v>
      </c>
      <c r="AIE30" s="225">
        <v>14.099999999999998</v>
      </c>
      <c r="AIF30" s="225">
        <v>12.9</v>
      </c>
      <c r="AIG30" s="225">
        <v>18</v>
      </c>
      <c r="AIH30" s="225">
        <v>17.8</v>
      </c>
      <c r="AII30" s="225">
        <v>0</v>
      </c>
      <c r="AIJ30" s="225">
        <v>3</v>
      </c>
      <c r="AIK30" s="225">
        <v>6.1</v>
      </c>
      <c r="AIL30" s="225">
        <v>7.5</v>
      </c>
      <c r="AIM30" s="225">
        <v>20.8</v>
      </c>
      <c r="AIN30" s="225">
        <v>12.1</v>
      </c>
      <c r="AIO30" s="225">
        <v>5.8999999999999995</v>
      </c>
      <c r="AIP30" s="225">
        <v>0</v>
      </c>
      <c r="AIQ30" s="225">
        <v>12</v>
      </c>
      <c r="AIR30" s="225">
        <v>15.299999999999999</v>
      </c>
      <c r="AIS30" s="225">
        <v>12</v>
      </c>
      <c r="AIT30" s="225">
        <v>17.7</v>
      </c>
      <c r="AIU30" s="225">
        <v>18</v>
      </c>
      <c r="AIV30" s="225">
        <v>12.496969696969698</v>
      </c>
      <c r="AIW30" s="226">
        <v>16.400000000000002</v>
      </c>
      <c r="AIX30" s="226">
        <v>34.300000000000004</v>
      </c>
      <c r="AIY30" s="226">
        <v>8.7999999999999989</v>
      </c>
      <c r="AIZ30" s="226">
        <v>0</v>
      </c>
      <c r="AJA30" s="226">
        <v>100</v>
      </c>
      <c r="AJB30" s="226">
        <v>16.600000000000001</v>
      </c>
      <c r="AJC30" s="226">
        <v>19.900000000000002</v>
      </c>
      <c r="AJD30" s="226">
        <v>0</v>
      </c>
      <c r="AJE30" s="226">
        <v>0</v>
      </c>
      <c r="AJF30" s="226">
        <v>0</v>
      </c>
      <c r="AJG30" s="226">
        <v>46.9</v>
      </c>
      <c r="AJH30" s="226">
        <v>0</v>
      </c>
      <c r="AJI30" s="226">
        <v>0</v>
      </c>
      <c r="AJJ30" s="226">
        <v>0</v>
      </c>
      <c r="AJK30" s="226">
        <v>67.100000000000009</v>
      </c>
      <c r="AJL30" s="226">
        <v>0</v>
      </c>
      <c r="AJM30" s="226">
        <v>9.4</v>
      </c>
      <c r="AJN30" s="226">
        <v>0</v>
      </c>
      <c r="AJO30" s="226">
        <v>0</v>
      </c>
      <c r="AJP30" s="226">
        <v>0</v>
      </c>
      <c r="AJQ30" s="226">
        <v>0</v>
      </c>
      <c r="AJR30" s="226">
        <v>0</v>
      </c>
      <c r="AJS30" s="226">
        <v>0</v>
      </c>
      <c r="AJT30" s="226">
        <v>0</v>
      </c>
      <c r="AJU30" s="226">
        <v>0</v>
      </c>
      <c r="AJV30" s="226">
        <v>0</v>
      </c>
      <c r="AJW30" s="226">
        <v>0</v>
      </c>
      <c r="AJX30" s="226">
        <v>0</v>
      </c>
      <c r="AJY30" s="226">
        <v>0</v>
      </c>
      <c r="AJZ30" s="226">
        <v>100</v>
      </c>
      <c r="AKA30" s="226">
        <v>0</v>
      </c>
      <c r="AKB30" s="226">
        <v>0</v>
      </c>
      <c r="AKC30" s="226">
        <v>13</v>
      </c>
      <c r="AKD30" s="227">
        <v>14.143992407729932</v>
      </c>
      <c r="AKE30" s="227">
        <v>12.34778230367831</v>
      </c>
      <c r="AKF30" s="227">
        <v>0</v>
      </c>
      <c r="AKG30" s="227">
        <v>0</v>
      </c>
      <c r="AKH30" s="227">
        <v>0</v>
      </c>
      <c r="AKI30" s="227">
        <v>0</v>
      </c>
      <c r="AKJ30" s="227">
        <v>0</v>
      </c>
      <c r="AKK30" s="227">
        <v>0</v>
      </c>
      <c r="AKL30" s="227">
        <v>0</v>
      </c>
      <c r="AKM30" s="227">
        <v>7.1</v>
      </c>
      <c r="AKN30" s="227">
        <v>0</v>
      </c>
      <c r="AKO30" s="227">
        <v>0</v>
      </c>
      <c r="AKP30" s="227">
        <v>10</v>
      </c>
      <c r="AKQ30" s="227">
        <v>59.699999999999996</v>
      </c>
      <c r="AKR30" s="227">
        <v>0</v>
      </c>
      <c r="AKS30" s="227">
        <v>0</v>
      </c>
      <c r="AKT30" s="227">
        <v>8.6</v>
      </c>
      <c r="AKU30" s="227">
        <v>0</v>
      </c>
      <c r="AKV30" s="227">
        <v>9.1999999999999993</v>
      </c>
      <c r="AKW30" s="227">
        <v>0</v>
      </c>
      <c r="AKX30" s="227">
        <v>5.6000000000000005</v>
      </c>
      <c r="AKY30" s="227">
        <v>0</v>
      </c>
      <c r="AKZ30" s="227">
        <v>20</v>
      </c>
      <c r="ALA30" s="227">
        <v>20</v>
      </c>
      <c r="ALB30" s="227">
        <v>0</v>
      </c>
      <c r="ALC30" s="227">
        <v>5.3</v>
      </c>
      <c r="ALD30" s="227">
        <v>8</v>
      </c>
      <c r="ALE30" s="227">
        <v>0</v>
      </c>
      <c r="ALF30" s="227">
        <v>5.2</v>
      </c>
      <c r="ALG30" s="227">
        <v>2.6</v>
      </c>
      <c r="ALH30" s="227">
        <v>13.100000000000001</v>
      </c>
      <c r="ALI30" s="227">
        <v>0</v>
      </c>
      <c r="ALJ30" s="227">
        <v>0</v>
      </c>
      <c r="ALK30" s="227">
        <v>10.4</v>
      </c>
      <c r="ALL30" s="227">
        <v>15.6</v>
      </c>
      <c r="ALM30" s="227">
        <v>2.1999999999999997</v>
      </c>
      <c r="ALN30" s="227">
        <v>0</v>
      </c>
      <c r="ALO30" s="227">
        <v>0</v>
      </c>
      <c r="ALP30" s="227">
        <v>0</v>
      </c>
      <c r="ALQ30" s="227">
        <v>0</v>
      </c>
      <c r="ALR30" s="227">
        <v>0</v>
      </c>
      <c r="ALS30" s="227">
        <v>8.9</v>
      </c>
      <c r="ALT30" s="227">
        <v>12.2</v>
      </c>
      <c r="ALU30" s="227">
        <v>11.3</v>
      </c>
      <c r="ALV30" s="227">
        <v>12.9</v>
      </c>
      <c r="ALW30" s="227">
        <v>0</v>
      </c>
      <c r="ALX30" s="227">
        <v>5.5</v>
      </c>
      <c r="ALY30" s="227">
        <v>0</v>
      </c>
      <c r="ALZ30" s="227">
        <v>13</v>
      </c>
      <c r="AMA30" s="227">
        <v>20.5</v>
      </c>
      <c r="AMB30" s="227">
        <v>4.5</v>
      </c>
      <c r="AMC30" s="227">
        <v>38.5</v>
      </c>
      <c r="AMD30" s="227">
        <v>0</v>
      </c>
      <c r="AME30" s="227">
        <v>0</v>
      </c>
      <c r="AMF30" s="227">
        <v>0</v>
      </c>
      <c r="AMG30" s="227">
        <v>0</v>
      </c>
      <c r="AMH30" s="227">
        <v>0</v>
      </c>
      <c r="AMI30" s="227">
        <v>0</v>
      </c>
      <c r="AMJ30" s="227">
        <v>1.1576631262940429</v>
      </c>
      <c r="AMK30" s="227">
        <v>0</v>
      </c>
      <c r="AML30" s="227">
        <v>0</v>
      </c>
      <c r="AMM30" s="227">
        <v>0</v>
      </c>
      <c r="AMN30" s="227">
        <v>0</v>
      </c>
      <c r="AMO30" s="227">
        <v>0</v>
      </c>
      <c r="AMP30" s="227">
        <v>0</v>
      </c>
      <c r="AMQ30" s="227">
        <v>0</v>
      </c>
      <c r="AMR30" s="227">
        <v>0</v>
      </c>
      <c r="AMS30" s="227">
        <v>0</v>
      </c>
      <c r="AMT30" s="227">
        <v>19.3</v>
      </c>
      <c r="AMU30" s="227">
        <v>10</v>
      </c>
      <c r="AMV30" s="227">
        <v>5</v>
      </c>
      <c r="AMW30" s="227">
        <v>16.5</v>
      </c>
      <c r="AMX30" s="227">
        <v>12.3</v>
      </c>
      <c r="AMY30" s="227">
        <v>0</v>
      </c>
      <c r="AMZ30" s="227">
        <v>0</v>
      </c>
      <c r="ANA30" s="227">
        <v>0</v>
      </c>
      <c r="ANB30" s="227">
        <v>0</v>
      </c>
      <c r="ANC30" s="227">
        <v>0</v>
      </c>
      <c r="AND30" s="227">
        <v>0</v>
      </c>
      <c r="ANE30" s="227">
        <v>0</v>
      </c>
      <c r="ANF30" s="227">
        <v>20</v>
      </c>
      <c r="ANG30" s="227">
        <v>10</v>
      </c>
      <c r="ANH30" s="227">
        <v>0</v>
      </c>
      <c r="ANI30" s="227">
        <v>0</v>
      </c>
      <c r="ANJ30" s="227">
        <v>0</v>
      </c>
      <c r="ANK30" s="227">
        <v>0</v>
      </c>
      <c r="ANL30" s="227">
        <v>0</v>
      </c>
      <c r="ANM30" s="227">
        <v>19.3</v>
      </c>
      <c r="ANN30" s="227">
        <v>39.700000000000003</v>
      </c>
      <c r="ANO30" s="227">
        <v>27.3</v>
      </c>
      <c r="ANP30" s="227">
        <v>30.9</v>
      </c>
      <c r="ANQ30" s="227">
        <v>13.900000000000002</v>
      </c>
      <c r="ANR30" s="227">
        <v>0.8</v>
      </c>
      <c r="ANS30" s="227">
        <v>7.7</v>
      </c>
      <c r="ANT30" s="227">
        <v>28.199999999999996</v>
      </c>
      <c r="ANU30" s="227">
        <v>23</v>
      </c>
      <c r="ANV30" s="227">
        <v>2.2999999999999998</v>
      </c>
      <c r="ANW30" s="227">
        <v>27.6</v>
      </c>
      <c r="ANX30" s="227">
        <v>13.8</v>
      </c>
      <c r="ANY30" s="227">
        <v>23.400000000000002</v>
      </c>
      <c r="ANZ30" s="227">
        <v>27</v>
      </c>
      <c r="AOA30" s="227">
        <v>26.3</v>
      </c>
      <c r="AOB30" s="227">
        <v>19.3</v>
      </c>
      <c r="AOC30" s="227">
        <v>19.5</v>
      </c>
      <c r="AOD30" s="227">
        <v>3</v>
      </c>
      <c r="AOE30" s="227">
        <v>0</v>
      </c>
      <c r="AOF30" s="227">
        <v>0</v>
      </c>
      <c r="AOG30" s="227">
        <v>0.88080730653615236</v>
      </c>
      <c r="AOH30" s="227">
        <v>0</v>
      </c>
      <c r="AOI30" s="227">
        <v>0</v>
      </c>
      <c r="AOJ30" s="227">
        <v>0</v>
      </c>
      <c r="AOK30" s="227">
        <v>0</v>
      </c>
      <c r="AOL30" s="227">
        <v>0</v>
      </c>
      <c r="AOM30" s="227">
        <v>0</v>
      </c>
      <c r="AON30" s="227">
        <v>0</v>
      </c>
      <c r="AOO30" s="227">
        <v>0</v>
      </c>
      <c r="AOP30" s="227">
        <v>0</v>
      </c>
      <c r="AOQ30" s="227">
        <v>0</v>
      </c>
      <c r="AOR30" s="227">
        <v>0</v>
      </c>
      <c r="AOS30" s="227">
        <v>0</v>
      </c>
      <c r="AOT30" s="227">
        <v>0</v>
      </c>
      <c r="AOU30" s="227">
        <v>0</v>
      </c>
      <c r="AOV30" s="227">
        <v>0</v>
      </c>
      <c r="AOW30" s="227">
        <v>0</v>
      </c>
      <c r="AOX30" s="227">
        <v>0</v>
      </c>
      <c r="AOY30" s="227">
        <v>0</v>
      </c>
      <c r="AOZ30" s="227">
        <v>0</v>
      </c>
      <c r="APA30" s="227">
        <v>0</v>
      </c>
      <c r="APB30" s="227">
        <v>0</v>
      </c>
      <c r="APC30" s="227">
        <v>0</v>
      </c>
      <c r="APD30" s="227">
        <v>0</v>
      </c>
      <c r="APE30" s="227">
        <v>21.099999999999998</v>
      </c>
      <c r="APF30" s="227">
        <v>0</v>
      </c>
      <c r="APG30" s="227">
        <v>0</v>
      </c>
      <c r="APH30" s="227">
        <v>0</v>
      </c>
      <c r="API30" s="227">
        <v>0</v>
      </c>
      <c r="APJ30" s="227">
        <v>6.5450503092233676</v>
      </c>
      <c r="APK30" s="227">
        <v>20.380003835837961</v>
      </c>
      <c r="APL30" s="227">
        <v>0</v>
      </c>
      <c r="APM30" s="227">
        <v>0</v>
      </c>
      <c r="APN30" s="227">
        <v>0</v>
      </c>
      <c r="APO30" s="227">
        <v>0</v>
      </c>
      <c r="APP30" s="228">
        <v>0</v>
      </c>
      <c r="APQ30" s="228">
        <v>0</v>
      </c>
      <c r="APR30" s="228">
        <v>0</v>
      </c>
      <c r="APS30" s="228">
        <v>0</v>
      </c>
      <c r="APT30" s="228">
        <v>0</v>
      </c>
      <c r="APU30" s="228">
        <v>0</v>
      </c>
      <c r="APV30" s="228">
        <v>0</v>
      </c>
      <c r="APW30" s="228">
        <v>0</v>
      </c>
      <c r="APX30" s="228">
        <v>0</v>
      </c>
      <c r="APY30" s="228">
        <v>0</v>
      </c>
      <c r="APZ30" s="228">
        <v>0</v>
      </c>
      <c r="AQA30" s="228">
        <v>0</v>
      </c>
      <c r="AQB30" s="228">
        <v>0</v>
      </c>
      <c r="AQC30" s="228">
        <v>0</v>
      </c>
      <c r="AQD30" s="229">
        <v>82.126700422731119</v>
      </c>
      <c r="AQE30" s="229">
        <v>0</v>
      </c>
      <c r="AQF30" s="229">
        <v>0</v>
      </c>
      <c r="AQG30" s="229">
        <v>0</v>
      </c>
      <c r="AQH30" s="229">
        <v>0</v>
      </c>
      <c r="AQI30" s="229">
        <v>81.599999999999994</v>
      </c>
      <c r="AQJ30" s="229">
        <v>73</v>
      </c>
      <c r="AQK30" s="229">
        <v>0</v>
      </c>
      <c r="AQL30" s="229">
        <v>83.899999999999991</v>
      </c>
      <c r="AQM30" s="229">
        <v>83.1</v>
      </c>
      <c r="AQN30" s="229">
        <v>0</v>
      </c>
      <c r="AQO30" s="229">
        <v>74.900000000000006</v>
      </c>
      <c r="AQP30" s="229">
        <v>83.2</v>
      </c>
      <c r="AQQ30" s="229">
        <v>83.2</v>
      </c>
      <c r="AQR30" s="229">
        <v>0</v>
      </c>
      <c r="AQS30" s="229">
        <v>87.6</v>
      </c>
      <c r="AQT30" s="229">
        <v>0</v>
      </c>
      <c r="AQU30" s="229">
        <v>90.7</v>
      </c>
      <c r="AQV30" s="229">
        <v>92.800000000000011</v>
      </c>
      <c r="AQW30" s="229">
        <v>0</v>
      </c>
      <c r="AQX30" s="229">
        <v>93.9</v>
      </c>
      <c r="AQY30" s="229">
        <v>56.2</v>
      </c>
      <c r="AQZ30" s="229">
        <v>93.300000000000011</v>
      </c>
      <c r="ARA30" s="229">
        <v>87.4</v>
      </c>
      <c r="ARB30" s="229">
        <v>0</v>
      </c>
      <c r="ARC30" s="230">
        <f>AVERAGE(C30:ARB30)</f>
        <v>12.491002803387671</v>
      </c>
      <c r="ARD30" s="231">
        <f>ARF30+ARC30</f>
        <v>25.822576981667012</v>
      </c>
      <c r="ARE30" s="231">
        <v>0</v>
      </c>
      <c r="ARF30" s="232">
        <f>_xlfn.STDEV.S(C30:ARB30)</f>
        <v>13.331574178279343</v>
      </c>
      <c r="ARG30" s="230"/>
    </row>
    <row r="31" spans="1:1151" ht="14.5" x14ac:dyDescent="0.7">
      <c r="A31" s="218" t="s">
        <v>488</v>
      </c>
      <c r="B31" s="219">
        <f>AVERAGE(C31:ARB31)</f>
        <v>62.204107854493294</v>
      </c>
      <c r="C31" s="220">
        <v>71.899999999999991</v>
      </c>
      <c r="D31" s="220">
        <v>60.936124789729988</v>
      </c>
      <c r="E31" s="220">
        <v>71.3</v>
      </c>
      <c r="F31" s="220">
        <v>76.5</v>
      </c>
      <c r="G31" s="220">
        <v>75</v>
      </c>
      <c r="H31" s="220">
        <v>72.5</v>
      </c>
      <c r="I31" s="220">
        <v>75.8</v>
      </c>
      <c r="J31" s="220">
        <v>84.6</v>
      </c>
      <c r="K31" s="220">
        <v>68.100000000000009</v>
      </c>
      <c r="L31" s="220">
        <v>65.900000000000006</v>
      </c>
      <c r="M31" s="220">
        <v>70.3</v>
      </c>
      <c r="N31" s="220">
        <v>75.3</v>
      </c>
      <c r="O31" s="220">
        <v>84.7</v>
      </c>
      <c r="P31" s="220">
        <v>74.2</v>
      </c>
      <c r="Q31" s="220">
        <v>88.967760369454453</v>
      </c>
      <c r="R31" s="220">
        <v>76.782836167210533</v>
      </c>
      <c r="S31" s="220">
        <v>72.8</v>
      </c>
      <c r="T31" s="220">
        <v>69.199999999999989</v>
      </c>
      <c r="U31" s="220">
        <v>79.600000000000009</v>
      </c>
      <c r="V31" s="220">
        <v>71.899999999999991</v>
      </c>
      <c r="W31" s="220">
        <v>80.900000000000006</v>
      </c>
      <c r="X31" s="220">
        <v>57.999999999999993</v>
      </c>
      <c r="Y31" s="220">
        <v>56.699999999999996</v>
      </c>
      <c r="Z31" s="220">
        <v>71.8</v>
      </c>
      <c r="AA31" s="220">
        <v>68.100000000000009</v>
      </c>
      <c r="AB31" s="220">
        <v>58.699999999999996</v>
      </c>
      <c r="AC31" s="220">
        <v>69.8</v>
      </c>
      <c r="AD31" s="220">
        <v>60.199999999999996</v>
      </c>
      <c r="AE31" s="220">
        <v>77.400000000000006</v>
      </c>
      <c r="AF31" s="220">
        <v>60.099999999999994</v>
      </c>
      <c r="AG31" s="220">
        <v>75.099999999999994</v>
      </c>
      <c r="AH31" s="220">
        <v>45.158955848306</v>
      </c>
      <c r="AI31" s="220">
        <v>92.955462658372198</v>
      </c>
      <c r="AJ31" s="220">
        <v>87.309886932292727</v>
      </c>
      <c r="AK31" s="220">
        <v>71</v>
      </c>
      <c r="AL31" s="220">
        <v>73.8</v>
      </c>
      <c r="AM31" s="220">
        <v>79.100000000000009</v>
      </c>
      <c r="AN31" s="220">
        <v>53.300000000000004</v>
      </c>
      <c r="AO31" s="220">
        <v>72.099999999999994</v>
      </c>
      <c r="AP31" s="220">
        <v>62.5</v>
      </c>
      <c r="AQ31" s="220">
        <v>99.104712105660752</v>
      </c>
      <c r="AR31" s="220">
        <v>96.748965177567356</v>
      </c>
      <c r="AS31" s="220">
        <v>50.5</v>
      </c>
      <c r="AT31" s="220">
        <v>74.099999999999994</v>
      </c>
      <c r="AU31" s="220">
        <v>72.899999999999991</v>
      </c>
      <c r="AV31" s="220">
        <v>62.6</v>
      </c>
      <c r="AW31" s="220">
        <v>79</v>
      </c>
      <c r="AX31" s="220">
        <v>64.900000000000006</v>
      </c>
      <c r="AY31" s="220">
        <v>68.7</v>
      </c>
      <c r="AZ31" s="220">
        <v>67.5</v>
      </c>
      <c r="BA31" s="220">
        <v>87.580183477370937</v>
      </c>
      <c r="BB31" s="220">
        <v>96.303484206003532</v>
      </c>
      <c r="BC31" s="220">
        <v>70.7</v>
      </c>
      <c r="BD31" s="220">
        <v>82</v>
      </c>
      <c r="BE31" s="220">
        <v>76.599999999999994</v>
      </c>
      <c r="BF31" s="220">
        <v>70.5</v>
      </c>
      <c r="BG31" s="220">
        <v>67.600000000000009</v>
      </c>
      <c r="BH31" s="220">
        <v>56.499999999999993</v>
      </c>
      <c r="BI31" s="220">
        <v>77.5</v>
      </c>
      <c r="BJ31" s="220">
        <v>69.099999999999994</v>
      </c>
      <c r="BK31" s="220">
        <v>85</v>
      </c>
      <c r="BL31" s="220">
        <v>78</v>
      </c>
      <c r="BM31" s="220">
        <v>72.899999999999991</v>
      </c>
      <c r="BN31" s="220">
        <v>62.7</v>
      </c>
      <c r="BO31" s="220">
        <v>69.399999999999991</v>
      </c>
      <c r="BP31" s="220">
        <v>72.3</v>
      </c>
      <c r="BQ31" s="220">
        <v>80.600000000000009</v>
      </c>
      <c r="BR31" s="220">
        <v>73.5</v>
      </c>
      <c r="BS31" s="220">
        <v>68.100000000000009</v>
      </c>
      <c r="BT31" s="220">
        <v>68.100000000000009</v>
      </c>
      <c r="BU31" s="220">
        <v>65.5</v>
      </c>
      <c r="BV31" s="220">
        <v>72.099999999999994</v>
      </c>
      <c r="BW31" s="220">
        <v>73.5</v>
      </c>
      <c r="BX31" s="220">
        <v>74</v>
      </c>
      <c r="BY31" s="220">
        <v>74.3</v>
      </c>
      <c r="BZ31" s="220">
        <v>84.1</v>
      </c>
      <c r="CA31" s="220">
        <v>68.600000000000009</v>
      </c>
      <c r="CB31" s="220">
        <v>64.3</v>
      </c>
      <c r="CC31" s="220">
        <v>73.099999999999994</v>
      </c>
      <c r="CD31" s="220">
        <v>71.7</v>
      </c>
      <c r="CE31" s="220">
        <v>75.099999999999994</v>
      </c>
      <c r="CF31" s="220">
        <v>76.099999999999994</v>
      </c>
      <c r="CG31" s="220">
        <v>76.400000000000006</v>
      </c>
      <c r="CH31" s="220">
        <v>59.3</v>
      </c>
      <c r="CI31" s="220">
        <v>48.699999999999996</v>
      </c>
      <c r="CJ31" s="220">
        <v>72.399999999999991</v>
      </c>
      <c r="CK31" s="220">
        <v>84.399999999999991</v>
      </c>
      <c r="CL31" s="220">
        <v>81</v>
      </c>
      <c r="CM31" s="220">
        <v>82.699999999999989</v>
      </c>
      <c r="CN31" s="220">
        <v>74.2</v>
      </c>
      <c r="CO31" s="220">
        <v>68.100000000000009</v>
      </c>
      <c r="CP31" s="220">
        <v>82</v>
      </c>
      <c r="CQ31" s="220">
        <v>80.7</v>
      </c>
      <c r="CR31" s="220">
        <v>69.699999999999989</v>
      </c>
      <c r="CS31" s="220">
        <v>71.7</v>
      </c>
      <c r="CT31" s="220">
        <v>75.400000000000006</v>
      </c>
      <c r="CU31" s="220">
        <v>80.300000000000011</v>
      </c>
      <c r="CV31" s="220">
        <v>76.2</v>
      </c>
      <c r="CW31" s="220">
        <v>69.5</v>
      </c>
      <c r="CX31" s="220">
        <v>73.8</v>
      </c>
      <c r="CY31" s="220">
        <v>81.5</v>
      </c>
      <c r="CZ31" s="220">
        <v>83.2</v>
      </c>
      <c r="DA31" s="220">
        <v>75.400000000000006</v>
      </c>
      <c r="DB31" s="220">
        <v>72.3</v>
      </c>
      <c r="DC31" s="220">
        <v>77.2</v>
      </c>
      <c r="DD31" s="220">
        <v>71.3</v>
      </c>
      <c r="DE31" s="220">
        <v>82.699999999999989</v>
      </c>
      <c r="DF31" s="220">
        <v>57.199999999999996</v>
      </c>
      <c r="DG31" s="220">
        <v>69.8</v>
      </c>
      <c r="DH31" s="220">
        <v>84.1</v>
      </c>
      <c r="DI31" s="220">
        <v>71.899999999999991</v>
      </c>
      <c r="DJ31" s="220">
        <v>78.400000000000006</v>
      </c>
      <c r="DK31" s="220">
        <v>77</v>
      </c>
      <c r="DL31" s="220">
        <v>58.699999999999996</v>
      </c>
      <c r="DM31" s="220">
        <v>76.400000000000006</v>
      </c>
      <c r="DN31" s="220">
        <v>79.2</v>
      </c>
      <c r="DO31" s="220">
        <v>79.3</v>
      </c>
      <c r="DP31" s="220">
        <v>76.8</v>
      </c>
      <c r="DQ31" s="220">
        <v>73.099999999999994</v>
      </c>
      <c r="DR31" s="220">
        <v>72.599999999999994</v>
      </c>
      <c r="DS31" s="220">
        <v>74.400000000000006</v>
      </c>
      <c r="DT31" s="220">
        <v>86.4</v>
      </c>
      <c r="DU31" s="220">
        <v>81</v>
      </c>
      <c r="DV31" s="220">
        <v>67.800000000000011</v>
      </c>
      <c r="DW31" s="220">
        <v>65.100000000000009</v>
      </c>
      <c r="DX31" s="220">
        <v>77.2</v>
      </c>
      <c r="DY31" s="220">
        <v>85.399999999999991</v>
      </c>
      <c r="DZ31" s="220">
        <v>69.899999999999991</v>
      </c>
      <c r="EA31" s="220">
        <v>68.600000000000009</v>
      </c>
      <c r="EB31" s="220">
        <v>79.800000000000011</v>
      </c>
      <c r="EC31" s="220">
        <v>64.400000000000006</v>
      </c>
      <c r="ED31" s="220">
        <v>71.7</v>
      </c>
      <c r="EE31" s="220">
        <v>78.2</v>
      </c>
      <c r="EF31" s="220">
        <v>83.3</v>
      </c>
      <c r="EG31" s="220">
        <v>73.2</v>
      </c>
      <c r="EH31" s="220">
        <v>83.1</v>
      </c>
      <c r="EI31" s="220">
        <v>77.600000000000009</v>
      </c>
      <c r="EJ31" s="220">
        <v>52</v>
      </c>
      <c r="EK31" s="220">
        <v>65.3</v>
      </c>
      <c r="EL31" s="220">
        <v>83.2</v>
      </c>
      <c r="EM31" s="220">
        <v>55.400000000000006</v>
      </c>
      <c r="EN31" s="220">
        <v>82</v>
      </c>
      <c r="EO31" s="220">
        <v>56.699999999999996</v>
      </c>
      <c r="EP31" s="220">
        <v>83.18483717319684</v>
      </c>
      <c r="EQ31" s="221">
        <v>65.100000000000009</v>
      </c>
      <c r="ER31" s="221">
        <v>53.900000000000006</v>
      </c>
      <c r="ES31" s="221">
        <v>71.7</v>
      </c>
      <c r="ET31" s="221">
        <v>65.8</v>
      </c>
      <c r="EU31" s="221">
        <v>65.3</v>
      </c>
      <c r="EV31" s="221">
        <v>58.199999999999996</v>
      </c>
      <c r="EW31" s="221">
        <v>40.400000000000006</v>
      </c>
      <c r="EX31" s="221">
        <v>52.6</v>
      </c>
      <c r="EY31" s="221">
        <v>61</v>
      </c>
      <c r="EZ31" s="221">
        <v>72.099999999999994</v>
      </c>
      <c r="FA31" s="221">
        <v>67.600000000000009</v>
      </c>
      <c r="FB31" s="221">
        <v>69.599999999999994</v>
      </c>
      <c r="FC31" s="221">
        <v>66.2</v>
      </c>
      <c r="FD31" s="221">
        <v>61.3</v>
      </c>
      <c r="FE31" s="221">
        <v>52.7</v>
      </c>
      <c r="FF31" s="221">
        <v>44.5</v>
      </c>
      <c r="FG31" s="221">
        <v>51.300000000000004</v>
      </c>
      <c r="FH31" s="221">
        <v>55.900000000000006</v>
      </c>
      <c r="FI31" s="221">
        <v>65</v>
      </c>
      <c r="FJ31" s="221">
        <v>63.2</v>
      </c>
      <c r="FK31" s="221">
        <v>54.800000000000004</v>
      </c>
      <c r="FL31" s="221">
        <v>53.400000000000006</v>
      </c>
      <c r="FM31" s="221">
        <v>54.900000000000006</v>
      </c>
      <c r="FN31" s="221">
        <v>52.2</v>
      </c>
      <c r="FO31" s="221">
        <v>57.499999999999993</v>
      </c>
      <c r="FP31" s="221">
        <v>67.2</v>
      </c>
      <c r="FQ31" s="221">
        <v>50.7</v>
      </c>
      <c r="FR31" s="221">
        <v>54.7</v>
      </c>
      <c r="FS31" s="221">
        <v>82.496990114858562</v>
      </c>
      <c r="FT31" s="221">
        <v>96.583889026999316</v>
      </c>
      <c r="FU31" s="221">
        <v>82.015155386351353</v>
      </c>
      <c r="FV31" s="221">
        <v>41.699999999999996</v>
      </c>
      <c r="FW31" s="221">
        <v>55.900000000000006</v>
      </c>
      <c r="FX31" s="221">
        <v>74.599999999999994</v>
      </c>
      <c r="FY31" s="221">
        <v>66.400000000000006</v>
      </c>
      <c r="FZ31" s="221">
        <v>63.2</v>
      </c>
      <c r="GA31" s="221">
        <v>63.7</v>
      </c>
      <c r="GB31" s="221">
        <v>49.4</v>
      </c>
      <c r="GC31" s="221">
        <v>64.7</v>
      </c>
      <c r="GD31" s="221">
        <v>66.8</v>
      </c>
      <c r="GE31" s="221">
        <v>67.5</v>
      </c>
      <c r="GF31" s="221">
        <v>72</v>
      </c>
      <c r="GG31" s="221">
        <v>67.800000000000011</v>
      </c>
      <c r="GH31" s="221">
        <v>71.2</v>
      </c>
      <c r="GI31" s="221">
        <v>63.2</v>
      </c>
      <c r="GJ31" s="221">
        <v>60.5</v>
      </c>
      <c r="GK31" s="221">
        <v>76.3</v>
      </c>
      <c r="GL31" s="221">
        <v>64.3</v>
      </c>
      <c r="GM31" s="221">
        <v>54.6</v>
      </c>
      <c r="GN31" s="221">
        <v>70.8</v>
      </c>
      <c r="GO31" s="221">
        <v>80.146232444151195</v>
      </c>
      <c r="GP31" s="221">
        <v>78.98062856849053</v>
      </c>
      <c r="GQ31" s="221">
        <v>63.984597521879316</v>
      </c>
      <c r="GR31" s="221">
        <v>58.5</v>
      </c>
      <c r="GS31" s="221">
        <v>69.3</v>
      </c>
      <c r="GT31" s="221">
        <v>80.7</v>
      </c>
      <c r="GU31" s="221">
        <v>65.3</v>
      </c>
      <c r="GV31" s="221">
        <v>41.426401414546007</v>
      </c>
      <c r="GW31" s="221">
        <v>47.408276079313147</v>
      </c>
      <c r="GX31" s="221">
        <v>58.8</v>
      </c>
      <c r="GY31" s="221">
        <v>55.500000000000007</v>
      </c>
      <c r="GZ31" s="221">
        <v>70.099999999999994</v>
      </c>
      <c r="HA31" s="221">
        <v>61.9</v>
      </c>
      <c r="HB31" s="221">
        <v>58.3</v>
      </c>
      <c r="HC31" s="221">
        <v>70.8</v>
      </c>
      <c r="HD31" s="221">
        <v>68.899999999999991</v>
      </c>
      <c r="HE31" s="221">
        <v>62.8</v>
      </c>
      <c r="HF31" s="221">
        <v>73.599999999999994</v>
      </c>
      <c r="HG31" s="221">
        <v>67.900000000000006</v>
      </c>
      <c r="HH31" s="221">
        <v>55.7</v>
      </c>
      <c r="HI31" s="221">
        <v>63.2</v>
      </c>
      <c r="HJ31" s="221">
        <v>28.299999999999997</v>
      </c>
      <c r="HK31" s="221">
        <v>71.599999999999994</v>
      </c>
      <c r="HL31" s="221">
        <v>46.9</v>
      </c>
      <c r="HM31" s="221">
        <v>64.900000000000006</v>
      </c>
      <c r="HN31" s="221">
        <v>69.8</v>
      </c>
      <c r="HO31" s="221">
        <v>52.6</v>
      </c>
      <c r="HP31" s="221">
        <v>71.7</v>
      </c>
      <c r="HQ31" s="221">
        <v>68.054494534918703</v>
      </c>
      <c r="HR31" s="221">
        <v>87.301483434418643</v>
      </c>
      <c r="HS31" s="221">
        <v>85.017361502197687</v>
      </c>
      <c r="HT31" s="221">
        <v>80.25212286170968</v>
      </c>
      <c r="HU31" s="221">
        <v>73.5</v>
      </c>
      <c r="HV31" s="221">
        <v>57.4</v>
      </c>
      <c r="HW31" s="221">
        <v>71</v>
      </c>
      <c r="HX31" s="221">
        <v>64.099999999999994</v>
      </c>
      <c r="HY31" s="221">
        <v>64.2</v>
      </c>
      <c r="HZ31" s="221">
        <v>66.8</v>
      </c>
      <c r="IA31" s="221">
        <v>69.399999999999991</v>
      </c>
      <c r="IB31" s="221">
        <v>59.8</v>
      </c>
      <c r="IC31" s="221">
        <v>51.2</v>
      </c>
      <c r="ID31" s="221">
        <v>57.099999999999994</v>
      </c>
      <c r="IE31" s="221">
        <v>64.600000000000009</v>
      </c>
      <c r="IF31" s="221">
        <v>59.699999999999996</v>
      </c>
      <c r="IG31" s="221">
        <v>67.100000000000009</v>
      </c>
      <c r="IH31" s="221">
        <v>74.400000000000006</v>
      </c>
      <c r="II31" s="221">
        <v>60.4</v>
      </c>
      <c r="IJ31" s="221">
        <v>70</v>
      </c>
      <c r="IK31" s="221">
        <v>49</v>
      </c>
      <c r="IL31" s="221">
        <v>56.599999999999994</v>
      </c>
      <c r="IM31" s="221">
        <v>77.900000000000006</v>
      </c>
      <c r="IN31" s="221">
        <v>69</v>
      </c>
      <c r="IO31" s="221">
        <v>67</v>
      </c>
      <c r="IP31" s="221">
        <v>73.5</v>
      </c>
      <c r="IQ31" s="221">
        <v>66.3</v>
      </c>
      <c r="IR31" s="221">
        <v>69.899999999999991</v>
      </c>
      <c r="IS31" s="221">
        <v>69.899999999999991</v>
      </c>
      <c r="IT31" s="221">
        <v>69.599999999999994</v>
      </c>
      <c r="IU31" s="221">
        <v>56.699999999999996</v>
      </c>
      <c r="IV31" s="221">
        <v>73.3</v>
      </c>
      <c r="IW31" s="221">
        <v>55.900000000000006</v>
      </c>
      <c r="IX31" s="221">
        <v>74.400000000000006</v>
      </c>
      <c r="IY31" s="221">
        <v>69.899999999999991</v>
      </c>
      <c r="IZ31" s="221">
        <v>63.4</v>
      </c>
      <c r="JA31" s="221">
        <v>72.2</v>
      </c>
      <c r="JB31" s="221">
        <v>67.400000000000006</v>
      </c>
      <c r="JC31" s="221">
        <v>76.599999999999994</v>
      </c>
      <c r="JD31" s="221">
        <v>62.2</v>
      </c>
      <c r="JE31" s="221">
        <v>72</v>
      </c>
      <c r="JF31" s="221">
        <v>76</v>
      </c>
      <c r="JG31" s="221">
        <v>70.599999999999994</v>
      </c>
      <c r="JH31" s="221">
        <v>62.5</v>
      </c>
      <c r="JI31" s="221">
        <v>66.8</v>
      </c>
      <c r="JJ31" s="221">
        <v>64</v>
      </c>
      <c r="JK31" s="221">
        <v>40.200000000000003</v>
      </c>
      <c r="JL31" s="221">
        <v>76.599999999999994</v>
      </c>
      <c r="JM31" s="221">
        <v>54.7</v>
      </c>
      <c r="JN31" s="221">
        <v>74.900000000000006</v>
      </c>
      <c r="JO31" s="221">
        <v>61.3</v>
      </c>
      <c r="JP31" s="221">
        <v>72.8</v>
      </c>
      <c r="JQ31" s="221">
        <v>64.5</v>
      </c>
      <c r="JR31" s="221">
        <v>58.4</v>
      </c>
      <c r="JS31" s="221">
        <v>56.399999999999991</v>
      </c>
      <c r="JT31" s="221">
        <v>70.399999999999991</v>
      </c>
      <c r="JU31" s="221">
        <v>41.6</v>
      </c>
      <c r="JV31" s="221">
        <v>57.699999999999996</v>
      </c>
      <c r="JW31" s="221">
        <v>70.857384416407911</v>
      </c>
      <c r="JX31" s="221">
        <v>71.989851773333086</v>
      </c>
      <c r="JY31" s="221">
        <v>70.8</v>
      </c>
      <c r="JZ31" s="221">
        <v>59.4</v>
      </c>
      <c r="KA31" s="221">
        <v>61.3</v>
      </c>
      <c r="KB31" s="221">
        <v>68.8</v>
      </c>
      <c r="KC31" s="221">
        <v>56.699999999999996</v>
      </c>
      <c r="KD31" s="221">
        <v>72.2</v>
      </c>
      <c r="KE31" s="221">
        <v>71.899999999999991</v>
      </c>
      <c r="KF31" s="221">
        <v>70.8</v>
      </c>
      <c r="KG31" s="221">
        <v>59.099999999999994</v>
      </c>
      <c r="KH31" s="221">
        <v>75.8</v>
      </c>
      <c r="KI31" s="221">
        <v>73.900000000000006</v>
      </c>
      <c r="KJ31" s="221">
        <v>47.3</v>
      </c>
      <c r="KK31" s="221">
        <v>71.2</v>
      </c>
      <c r="KL31" s="221">
        <v>72.899999999999991</v>
      </c>
      <c r="KM31" s="221">
        <v>71.7</v>
      </c>
      <c r="KN31" s="221">
        <v>63.1</v>
      </c>
      <c r="KO31" s="221">
        <v>50.5</v>
      </c>
      <c r="KP31" s="221">
        <v>69.099999999999994</v>
      </c>
      <c r="KQ31" s="221">
        <v>49.1</v>
      </c>
      <c r="KR31" s="221">
        <v>65.2</v>
      </c>
      <c r="KS31" s="221">
        <v>72.7</v>
      </c>
      <c r="KT31" s="221">
        <v>69.699999999999989</v>
      </c>
      <c r="KU31" s="221">
        <v>43.3</v>
      </c>
      <c r="KV31" s="221">
        <v>46.6</v>
      </c>
      <c r="KW31" s="221">
        <v>74.7</v>
      </c>
      <c r="KX31" s="221">
        <v>56.999999999999993</v>
      </c>
      <c r="KY31" s="221">
        <v>79.900000000000006</v>
      </c>
      <c r="KZ31" s="221">
        <v>72.8</v>
      </c>
      <c r="LA31" s="221">
        <v>63.3</v>
      </c>
      <c r="LB31" s="221">
        <v>59</v>
      </c>
      <c r="LC31" s="221">
        <v>51.291977115033241</v>
      </c>
      <c r="LD31" s="221">
        <v>83.194933990172331</v>
      </c>
      <c r="LE31" s="221">
        <v>32.037540255594649</v>
      </c>
      <c r="LF31" s="221">
        <v>56.899999999999991</v>
      </c>
      <c r="LG31" s="221">
        <v>50.4</v>
      </c>
      <c r="LH31" s="221">
        <v>59</v>
      </c>
      <c r="LI31" s="221">
        <v>70.199999999999989</v>
      </c>
      <c r="LJ31" s="221">
        <v>50</v>
      </c>
      <c r="LK31" s="221">
        <v>73.8</v>
      </c>
      <c r="LL31" s="221">
        <v>20.679188985900328</v>
      </c>
      <c r="LM31" s="221">
        <v>20.643267184762756</v>
      </c>
      <c r="LN31" s="221">
        <v>69.288048197562773</v>
      </c>
      <c r="LO31" s="221">
        <v>63.7</v>
      </c>
      <c r="LP31" s="221">
        <v>73</v>
      </c>
      <c r="LQ31" s="221">
        <v>55.2</v>
      </c>
      <c r="LR31" s="221">
        <v>61.6</v>
      </c>
      <c r="LS31" s="221">
        <v>62.9</v>
      </c>
      <c r="LT31" s="221">
        <v>69.8</v>
      </c>
      <c r="LU31" s="221">
        <v>43.6</v>
      </c>
      <c r="LV31" s="221">
        <v>56.899999999999991</v>
      </c>
      <c r="LW31" s="221">
        <v>51.1</v>
      </c>
      <c r="LX31" s="221">
        <v>56.999999999999993</v>
      </c>
      <c r="LY31" s="221">
        <v>65.7</v>
      </c>
      <c r="LZ31" s="221">
        <v>64.900000000000006</v>
      </c>
      <c r="MA31" s="221">
        <v>83</v>
      </c>
      <c r="MB31" s="221">
        <v>42.4</v>
      </c>
      <c r="MC31" s="221">
        <v>51.800000000000004</v>
      </c>
      <c r="MD31" s="221">
        <v>62.4</v>
      </c>
      <c r="ME31" s="221">
        <v>70.3</v>
      </c>
      <c r="MF31" s="221">
        <v>62.1</v>
      </c>
      <c r="MG31" s="221">
        <v>65.400000000000006</v>
      </c>
      <c r="MH31" s="221">
        <v>70.599999999999994</v>
      </c>
      <c r="MI31" s="221">
        <v>45.2</v>
      </c>
      <c r="MJ31" s="221">
        <v>56.3</v>
      </c>
      <c r="MK31" s="221">
        <v>63.6</v>
      </c>
      <c r="ML31" s="221">
        <v>77.100000000000009</v>
      </c>
      <c r="MM31" s="221">
        <v>57.599999999999994</v>
      </c>
      <c r="MN31" s="221">
        <v>79.5</v>
      </c>
      <c r="MO31" s="221">
        <v>55.900000000000006</v>
      </c>
      <c r="MP31" s="221">
        <v>76</v>
      </c>
      <c r="MQ31" s="221">
        <v>48.4</v>
      </c>
      <c r="MR31" s="221">
        <v>72.3</v>
      </c>
      <c r="MS31" s="221">
        <v>71.2</v>
      </c>
      <c r="MT31" s="221">
        <v>47.599999999999994</v>
      </c>
      <c r="MU31" s="221">
        <v>76.400000000000006</v>
      </c>
      <c r="MV31" s="221">
        <v>58.4</v>
      </c>
      <c r="MW31" s="221">
        <v>48.6</v>
      </c>
      <c r="MX31" s="221">
        <v>58.4</v>
      </c>
      <c r="MY31" s="221">
        <v>62.4</v>
      </c>
      <c r="MZ31" s="221">
        <v>49.8</v>
      </c>
      <c r="NA31" s="221">
        <v>72.8</v>
      </c>
      <c r="NB31" s="221">
        <v>50.9</v>
      </c>
      <c r="NC31" s="221">
        <v>63.1</v>
      </c>
      <c r="ND31" s="221">
        <v>66.5</v>
      </c>
      <c r="NE31" s="221">
        <v>78.3</v>
      </c>
      <c r="NF31" s="221">
        <v>49</v>
      </c>
      <c r="NG31" s="221">
        <v>60.199999999999996</v>
      </c>
      <c r="NH31" s="221">
        <v>78.7</v>
      </c>
      <c r="NI31" s="221">
        <v>59.199999999999996</v>
      </c>
      <c r="NJ31" s="221">
        <v>70</v>
      </c>
      <c r="NK31" s="221">
        <v>68.600000000000009</v>
      </c>
      <c r="NL31" s="221">
        <v>98.629202548081778</v>
      </c>
      <c r="NM31" s="221">
        <v>58.919354925444047</v>
      </c>
      <c r="NN31" s="221">
        <v>71.647968630605845</v>
      </c>
      <c r="NO31" s="221">
        <v>51.79754781717719</v>
      </c>
      <c r="NP31" s="221">
        <v>72.7</v>
      </c>
      <c r="NQ31" s="221">
        <v>75.599999999999994</v>
      </c>
      <c r="NR31" s="221">
        <v>71.7</v>
      </c>
      <c r="NS31" s="221">
        <v>57.599999999999994</v>
      </c>
      <c r="NT31" s="221">
        <v>69.8</v>
      </c>
      <c r="NU31" s="221">
        <v>64.7</v>
      </c>
      <c r="NV31" s="221">
        <v>42.3</v>
      </c>
      <c r="NW31" s="221">
        <v>75.099999999999994</v>
      </c>
      <c r="NX31" s="221">
        <v>58.099999999999994</v>
      </c>
      <c r="NY31" s="221">
        <v>62.3</v>
      </c>
      <c r="NZ31" s="221">
        <v>83.446086306279412</v>
      </c>
      <c r="OA31" s="221">
        <v>76.531536428380946</v>
      </c>
      <c r="OB31" s="221">
        <v>48.012583464138075</v>
      </c>
      <c r="OC31" s="221">
        <v>52</v>
      </c>
      <c r="OD31" s="221">
        <v>56.999999999999993</v>
      </c>
      <c r="OE31" s="221">
        <v>71.5</v>
      </c>
      <c r="OF31" s="221">
        <v>70.399999999999991</v>
      </c>
      <c r="OG31" s="221">
        <v>69</v>
      </c>
      <c r="OH31" s="221">
        <v>59.3</v>
      </c>
      <c r="OI31" s="221">
        <v>58.5</v>
      </c>
      <c r="OJ31" s="221">
        <v>64.2</v>
      </c>
      <c r="OK31" s="221">
        <v>65.2</v>
      </c>
      <c r="OL31" s="221">
        <v>60.4</v>
      </c>
      <c r="OM31" s="221">
        <v>66.3</v>
      </c>
      <c r="ON31" s="221">
        <v>67.600000000000009</v>
      </c>
      <c r="OO31" s="221">
        <v>69.399999999999991</v>
      </c>
      <c r="OP31" s="221">
        <v>53.7</v>
      </c>
      <c r="OQ31" s="221">
        <v>66.400000000000006</v>
      </c>
      <c r="OR31" s="221">
        <v>44.4</v>
      </c>
      <c r="OS31" s="221">
        <v>55.600000000000009</v>
      </c>
      <c r="OT31" s="221">
        <v>78</v>
      </c>
      <c r="OU31" s="221">
        <v>66.900000000000006</v>
      </c>
      <c r="OV31" s="221">
        <v>63.9</v>
      </c>
      <c r="OW31" s="221">
        <v>60.5</v>
      </c>
      <c r="OX31" s="221">
        <v>68</v>
      </c>
      <c r="OY31" s="221">
        <v>53</v>
      </c>
      <c r="OZ31" s="221">
        <v>56.899999999999991</v>
      </c>
      <c r="PA31" s="221">
        <v>70</v>
      </c>
      <c r="PB31" s="221">
        <v>60.3</v>
      </c>
      <c r="PC31" s="221">
        <v>63.4</v>
      </c>
      <c r="PD31" s="221">
        <v>58.699999999999996</v>
      </c>
      <c r="PE31" s="221">
        <v>22.984704046969476</v>
      </c>
      <c r="PF31" s="221">
        <v>86.588638590063809</v>
      </c>
      <c r="PG31" s="221">
        <v>70.627355477442194</v>
      </c>
      <c r="PH31" s="221">
        <v>61.1</v>
      </c>
      <c r="PI31" s="221">
        <v>46.800000000000004</v>
      </c>
      <c r="PJ31" s="221">
        <v>64.3</v>
      </c>
      <c r="PK31" s="221">
        <v>75.400000000000006</v>
      </c>
      <c r="PL31" s="221">
        <v>63.6</v>
      </c>
      <c r="PM31" s="221">
        <v>67.300000000000011</v>
      </c>
      <c r="PN31" s="221">
        <v>63.5</v>
      </c>
      <c r="PO31" s="221">
        <v>61.8</v>
      </c>
      <c r="PP31" s="221">
        <v>72.2</v>
      </c>
      <c r="PQ31" s="221">
        <v>74.5</v>
      </c>
      <c r="PR31" s="221">
        <v>69</v>
      </c>
      <c r="PS31" s="221">
        <v>57.8</v>
      </c>
      <c r="PT31" s="221">
        <v>73.2</v>
      </c>
      <c r="PU31" s="221">
        <v>51.9</v>
      </c>
      <c r="PV31" s="221">
        <v>70.099999999999994</v>
      </c>
      <c r="PW31" s="221">
        <v>56.599999999999994</v>
      </c>
      <c r="PX31" s="221">
        <v>71.399999999999991</v>
      </c>
      <c r="PY31" s="221">
        <v>74.400000000000006</v>
      </c>
      <c r="PZ31" s="221">
        <v>57.4</v>
      </c>
      <c r="QA31" s="221">
        <v>67.2</v>
      </c>
      <c r="QB31" s="221">
        <v>66.2</v>
      </c>
      <c r="QC31" s="221">
        <v>69.099999999999994</v>
      </c>
      <c r="QD31" s="221">
        <v>60.199999999999996</v>
      </c>
      <c r="QE31" s="221">
        <v>61.7</v>
      </c>
      <c r="QF31" s="221">
        <v>68.2</v>
      </c>
      <c r="QG31" s="221">
        <v>66.2</v>
      </c>
      <c r="QH31" s="221">
        <v>54.900000000000006</v>
      </c>
      <c r="QI31" s="221">
        <v>55.500000000000007</v>
      </c>
      <c r="QJ31" s="221">
        <v>52.2</v>
      </c>
      <c r="QK31" s="221">
        <v>63.3</v>
      </c>
      <c r="QL31" s="221">
        <v>69.5</v>
      </c>
      <c r="QM31" s="221">
        <v>57.8</v>
      </c>
      <c r="QN31" s="221">
        <v>61.3</v>
      </c>
      <c r="QO31" s="221">
        <v>52.6</v>
      </c>
      <c r="QP31" s="221">
        <v>64.5</v>
      </c>
      <c r="QQ31" s="221">
        <v>33.1</v>
      </c>
      <c r="QR31" s="221">
        <v>68.8</v>
      </c>
      <c r="QS31" s="221">
        <v>62</v>
      </c>
      <c r="QT31" s="221">
        <v>67.600000000000009</v>
      </c>
      <c r="QU31" s="221">
        <v>54.7</v>
      </c>
      <c r="QV31" s="221">
        <v>66.3</v>
      </c>
      <c r="QW31" s="221">
        <v>64.7</v>
      </c>
      <c r="QX31" s="221">
        <v>53.900000000000006</v>
      </c>
      <c r="QY31" s="221">
        <v>62.9</v>
      </c>
      <c r="QZ31" s="221">
        <v>61.6</v>
      </c>
      <c r="RA31" s="221">
        <v>70.899999999999991</v>
      </c>
      <c r="RB31" s="221">
        <v>68.8</v>
      </c>
      <c r="RC31" s="221">
        <v>65.100000000000009</v>
      </c>
      <c r="RD31" s="221">
        <v>62.7</v>
      </c>
      <c r="RE31" s="221">
        <v>62.1</v>
      </c>
      <c r="RF31" s="221">
        <v>72</v>
      </c>
      <c r="RG31" s="221">
        <v>68.100000000000009</v>
      </c>
      <c r="RH31" s="221">
        <v>81.899999999999991</v>
      </c>
      <c r="RI31" s="221">
        <v>56.899999999999991</v>
      </c>
      <c r="RJ31" s="221">
        <v>69.199999999999989</v>
      </c>
      <c r="RK31" s="221">
        <v>61.9</v>
      </c>
      <c r="RL31" s="221">
        <v>66.3</v>
      </c>
      <c r="RM31" s="221">
        <v>70.399999999999991</v>
      </c>
      <c r="RN31" s="221">
        <v>69.399999999999991</v>
      </c>
      <c r="RO31" s="221">
        <v>74.099999999999994</v>
      </c>
      <c r="RP31" s="221">
        <v>70.899999999999991</v>
      </c>
      <c r="RQ31" s="221">
        <v>68.899999999999991</v>
      </c>
      <c r="RR31" s="221">
        <v>67.7</v>
      </c>
      <c r="RS31" s="221">
        <v>65.600000000000009</v>
      </c>
      <c r="RT31" s="221">
        <v>68.300000000000011</v>
      </c>
      <c r="RU31" s="221">
        <v>69.3</v>
      </c>
      <c r="RV31" s="221">
        <v>69.8</v>
      </c>
      <c r="RW31" s="221">
        <v>67</v>
      </c>
      <c r="RX31" s="221">
        <v>59.3</v>
      </c>
      <c r="RY31" s="221">
        <v>70.5</v>
      </c>
      <c r="RZ31" s="221">
        <v>44.6</v>
      </c>
      <c r="SA31" s="221">
        <v>48.5</v>
      </c>
      <c r="SB31" s="221">
        <v>41.199999999999996</v>
      </c>
      <c r="SC31" s="221">
        <v>63.1</v>
      </c>
      <c r="SD31" s="221">
        <v>67</v>
      </c>
      <c r="SE31" s="221">
        <v>52</v>
      </c>
      <c r="SF31" s="221">
        <v>70</v>
      </c>
      <c r="SG31" s="221">
        <v>54.800000000000004</v>
      </c>
      <c r="SH31" s="221">
        <v>57.699999999999996</v>
      </c>
      <c r="SI31" s="221">
        <v>66.2</v>
      </c>
      <c r="SJ31" s="221">
        <v>68</v>
      </c>
      <c r="SK31" s="221">
        <v>66.2</v>
      </c>
      <c r="SL31" s="221">
        <v>68.8</v>
      </c>
      <c r="SM31" s="221">
        <v>72.5</v>
      </c>
      <c r="SN31" s="221">
        <v>69.099999999999994</v>
      </c>
      <c r="SO31" s="221">
        <v>65</v>
      </c>
      <c r="SP31" s="221">
        <v>58.199999999999996</v>
      </c>
      <c r="SQ31" s="221">
        <v>73.900000000000006</v>
      </c>
      <c r="SR31" s="221">
        <v>55.800000000000004</v>
      </c>
      <c r="SS31" s="221">
        <v>57.499999999999993</v>
      </c>
      <c r="ST31" s="221">
        <v>53.300000000000004</v>
      </c>
      <c r="SU31" s="221">
        <v>56.100000000000009</v>
      </c>
      <c r="SV31" s="221">
        <v>62</v>
      </c>
      <c r="SW31" s="221">
        <v>65.2</v>
      </c>
      <c r="SX31" s="221">
        <v>35.299999999999997</v>
      </c>
      <c r="SY31" s="221">
        <v>77</v>
      </c>
      <c r="SZ31" s="221">
        <v>69.099999999999994</v>
      </c>
      <c r="TA31" s="221">
        <v>53.300000000000004</v>
      </c>
      <c r="TB31" s="221">
        <v>63.3</v>
      </c>
      <c r="TC31" s="221">
        <v>72.3</v>
      </c>
      <c r="TD31" s="221">
        <v>66.2</v>
      </c>
      <c r="TE31" s="221">
        <v>57.499999999999993</v>
      </c>
      <c r="TF31" s="221">
        <v>63.4</v>
      </c>
      <c r="TG31" s="221">
        <v>53.1</v>
      </c>
      <c r="TH31" s="221">
        <v>61.1</v>
      </c>
      <c r="TI31" s="221">
        <v>45.7</v>
      </c>
      <c r="TJ31" s="221">
        <v>79.100000000000009</v>
      </c>
      <c r="TK31" s="221">
        <v>52.6</v>
      </c>
      <c r="TL31" s="221">
        <v>73.400000000000006</v>
      </c>
      <c r="TM31" s="221">
        <v>60</v>
      </c>
      <c r="TN31" s="221">
        <v>55.900000000000006</v>
      </c>
      <c r="TO31" s="221">
        <v>52.400000000000006</v>
      </c>
      <c r="TP31" s="221">
        <v>69</v>
      </c>
      <c r="TQ31" s="221">
        <v>65.2</v>
      </c>
      <c r="TR31" s="221">
        <v>62.1</v>
      </c>
      <c r="TS31" s="221">
        <v>78.100000000000009</v>
      </c>
      <c r="TT31" s="221">
        <v>48.3</v>
      </c>
      <c r="TU31" s="221">
        <v>59.099999999999994</v>
      </c>
      <c r="TV31" s="221">
        <v>52</v>
      </c>
      <c r="TW31" s="221">
        <v>62.6</v>
      </c>
      <c r="TX31" s="221">
        <v>47.8</v>
      </c>
      <c r="TY31" s="221">
        <v>45.6</v>
      </c>
      <c r="TZ31" s="221">
        <v>70.5</v>
      </c>
      <c r="UA31" s="221">
        <v>56.3</v>
      </c>
      <c r="UB31" s="221">
        <v>54.1</v>
      </c>
      <c r="UC31" s="221">
        <v>49.3</v>
      </c>
      <c r="UD31" s="221">
        <v>56.599999999999994</v>
      </c>
      <c r="UE31" s="221">
        <v>65.2</v>
      </c>
      <c r="UF31" s="221">
        <v>75.5</v>
      </c>
      <c r="UG31" s="221">
        <v>76.8</v>
      </c>
      <c r="UH31" s="221">
        <v>63</v>
      </c>
      <c r="UI31" s="221">
        <v>38.5</v>
      </c>
      <c r="UJ31" s="221">
        <v>70.199999999999989</v>
      </c>
      <c r="UK31" s="221">
        <v>58.5</v>
      </c>
      <c r="UL31" s="221">
        <v>68.400000000000006</v>
      </c>
      <c r="UM31" s="221">
        <v>49.9</v>
      </c>
      <c r="UN31" s="221">
        <v>75</v>
      </c>
      <c r="UO31" s="221">
        <v>57.9</v>
      </c>
      <c r="UP31" s="221">
        <v>65</v>
      </c>
      <c r="UQ31" s="221">
        <v>61.6</v>
      </c>
      <c r="UR31" s="221">
        <v>72.899999999999991</v>
      </c>
      <c r="US31" s="221">
        <v>63.9</v>
      </c>
      <c r="UT31" s="221">
        <v>59.199999999999996</v>
      </c>
      <c r="UU31" s="221">
        <v>52.300000000000004</v>
      </c>
      <c r="UV31" s="221">
        <v>63</v>
      </c>
      <c r="UW31" s="221">
        <v>77.3</v>
      </c>
      <c r="UX31" s="221">
        <v>76.099999999999994</v>
      </c>
      <c r="UY31" s="221">
        <v>71.5</v>
      </c>
      <c r="UZ31" s="221">
        <v>68.7</v>
      </c>
      <c r="VA31" s="221">
        <v>71.5</v>
      </c>
      <c r="VB31" s="221">
        <v>58.3</v>
      </c>
      <c r="VC31" s="221">
        <v>71.7</v>
      </c>
      <c r="VD31" s="221">
        <v>68.300000000000011</v>
      </c>
      <c r="VE31" s="221">
        <v>69.8</v>
      </c>
      <c r="VF31" s="221">
        <v>51.5</v>
      </c>
      <c r="VG31" s="221">
        <v>62</v>
      </c>
      <c r="VH31" s="221">
        <v>43.9</v>
      </c>
      <c r="VI31" s="221">
        <v>70.3</v>
      </c>
      <c r="VJ31" s="221">
        <v>67.300000000000011</v>
      </c>
      <c r="VK31" s="221">
        <v>74.400000000000006</v>
      </c>
      <c r="VL31" s="221">
        <v>56.999999999999993</v>
      </c>
      <c r="VM31" s="221">
        <v>68.100000000000009</v>
      </c>
      <c r="VN31" s="221">
        <v>54.900000000000006</v>
      </c>
      <c r="VO31" s="221">
        <v>70.099999999999994</v>
      </c>
      <c r="VP31" s="221">
        <v>70.899999999999991</v>
      </c>
      <c r="VQ31" s="221">
        <v>74</v>
      </c>
      <c r="VR31" s="221">
        <v>48</v>
      </c>
      <c r="VS31" s="221">
        <v>68.600000000000009</v>
      </c>
      <c r="VT31" s="221">
        <v>85.7</v>
      </c>
      <c r="VU31" s="221">
        <v>52.2</v>
      </c>
      <c r="VV31" s="221">
        <v>73.2</v>
      </c>
      <c r="VW31" s="221">
        <v>58.099999999999994</v>
      </c>
      <c r="VX31" s="221">
        <v>74.099999999999994</v>
      </c>
      <c r="VY31" s="221">
        <v>53.300000000000004</v>
      </c>
      <c r="VZ31" s="221">
        <v>72</v>
      </c>
      <c r="WA31" s="221">
        <v>59.099999999999994</v>
      </c>
      <c r="WB31" s="221">
        <v>12.69410214831314</v>
      </c>
      <c r="WC31" s="221">
        <v>96.726583593200218</v>
      </c>
      <c r="WD31" s="221">
        <v>85.604873678062873</v>
      </c>
      <c r="WE31" s="221">
        <v>68.5</v>
      </c>
      <c r="WF31" s="221">
        <v>64.600000000000009</v>
      </c>
      <c r="WG31" s="221">
        <v>54.300000000000004</v>
      </c>
      <c r="WH31" s="221">
        <v>65.900000000000006</v>
      </c>
      <c r="WI31" s="221">
        <v>66.8</v>
      </c>
      <c r="WJ31" s="221">
        <v>72.2</v>
      </c>
      <c r="WK31" s="221">
        <v>53.1</v>
      </c>
      <c r="WL31" s="221">
        <v>80.100000000000009</v>
      </c>
      <c r="WM31" s="221">
        <v>62.5</v>
      </c>
      <c r="WN31" s="221">
        <v>51.9</v>
      </c>
      <c r="WO31" s="221">
        <v>64.600000000000009</v>
      </c>
      <c r="WP31" s="221">
        <v>31</v>
      </c>
      <c r="WQ31" s="221">
        <v>63.2</v>
      </c>
      <c r="WR31" s="221">
        <v>66.400000000000006</v>
      </c>
      <c r="WS31" s="221">
        <v>57.099999999999994</v>
      </c>
      <c r="WT31" s="221">
        <v>59.199999999999996</v>
      </c>
      <c r="WU31" s="221">
        <v>71.399999999999991</v>
      </c>
      <c r="WV31" s="221">
        <v>71.399999999999991</v>
      </c>
      <c r="WW31" s="221">
        <v>67.900000000000006</v>
      </c>
      <c r="WX31" s="221">
        <v>67.800000000000011</v>
      </c>
      <c r="WY31" s="221">
        <v>66.400000000000006</v>
      </c>
      <c r="WZ31" s="221">
        <v>59</v>
      </c>
      <c r="XA31" s="221">
        <v>52.7</v>
      </c>
      <c r="XB31" s="221">
        <v>70</v>
      </c>
      <c r="XC31" s="221">
        <v>76.599999999999994</v>
      </c>
      <c r="XD31" s="221">
        <v>72.5</v>
      </c>
      <c r="XE31" s="221">
        <v>40.200000000000003</v>
      </c>
      <c r="XF31" s="221">
        <v>72.2</v>
      </c>
      <c r="XG31" s="221">
        <v>66.8</v>
      </c>
      <c r="XH31" s="221">
        <v>54.6</v>
      </c>
      <c r="XI31" s="221">
        <v>71.099999999999994</v>
      </c>
      <c r="XJ31" s="221">
        <v>61.1</v>
      </c>
      <c r="XK31" s="221">
        <v>69.3</v>
      </c>
      <c r="XL31" s="221">
        <v>64.5</v>
      </c>
      <c r="XM31" s="221">
        <v>85</v>
      </c>
      <c r="XN31" s="221">
        <v>73.2</v>
      </c>
      <c r="XO31" s="221">
        <v>54.7</v>
      </c>
      <c r="XP31" s="221">
        <v>76.900000000000006</v>
      </c>
      <c r="XQ31" s="221">
        <v>76.5</v>
      </c>
      <c r="XR31" s="221">
        <v>74.099999999999994</v>
      </c>
      <c r="XS31" s="221">
        <v>63.800000000000004</v>
      </c>
      <c r="XT31" s="221">
        <v>53.300000000000004</v>
      </c>
      <c r="XU31" s="221">
        <v>70.5</v>
      </c>
      <c r="XV31" s="221">
        <v>76.599999999999994</v>
      </c>
      <c r="XW31" s="221">
        <v>62.3</v>
      </c>
      <c r="XX31" s="221">
        <v>80</v>
      </c>
      <c r="XY31" s="221">
        <v>65.400000000000006</v>
      </c>
      <c r="XZ31" s="221">
        <v>65.7</v>
      </c>
      <c r="YA31" s="221">
        <v>58.4</v>
      </c>
      <c r="YB31" s="221">
        <v>73.900000000000006</v>
      </c>
      <c r="YC31" s="221">
        <v>69.899999999999991</v>
      </c>
      <c r="YD31" s="221">
        <v>45.5</v>
      </c>
      <c r="YE31" s="221">
        <v>73.5</v>
      </c>
      <c r="YF31" s="221">
        <v>63.800000000000004</v>
      </c>
      <c r="YG31" s="221">
        <v>72.2</v>
      </c>
      <c r="YH31" s="221">
        <v>56.2</v>
      </c>
      <c r="YI31" s="221">
        <v>70.199999999999989</v>
      </c>
      <c r="YJ31" s="221">
        <v>70.7</v>
      </c>
      <c r="YK31" s="221">
        <v>60.8</v>
      </c>
      <c r="YL31" s="221">
        <v>82</v>
      </c>
      <c r="YM31" s="221">
        <v>67</v>
      </c>
      <c r="YN31" s="221">
        <v>55.400000000000006</v>
      </c>
      <c r="YO31" s="221">
        <v>55.7</v>
      </c>
      <c r="YP31" s="221">
        <v>63.4</v>
      </c>
      <c r="YQ31" s="221">
        <v>67.600000000000009</v>
      </c>
      <c r="YR31" s="221">
        <v>48.4</v>
      </c>
      <c r="YS31" s="221">
        <v>75.8</v>
      </c>
      <c r="YT31" s="221">
        <v>61.1</v>
      </c>
      <c r="YU31" s="221">
        <v>56.699999999999996</v>
      </c>
      <c r="YV31" s="221">
        <v>71.5</v>
      </c>
      <c r="YW31" s="221">
        <v>67.900000000000006</v>
      </c>
      <c r="YX31" s="221">
        <v>69.099999999999994</v>
      </c>
      <c r="YY31" s="221">
        <v>71.399999999999991</v>
      </c>
      <c r="YZ31" s="221">
        <v>68.600000000000009</v>
      </c>
      <c r="ZA31" s="221">
        <v>48.4</v>
      </c>
      <c r="ZB31" s="221">
        <v>72.8</v>
      </c>
      <c r="ZC31" s="221">
        <v>68.7</v>
      </c>
      <c r="ZD31" s="221">
        <v>34.599999999999994</v>
      </c>
      <c r="ZE31" s="221">
        <v>51.6</v>
      </c>
      <c r="ZF31" s="221">
        <v>75.2</v>
      </c>
      <c r="ZG31" s="221">
        <v>41.3</v>
      </c>
      <c r="ZH31" s="221">
        <v>60.199999999999996</v>
      </c>
      <c r="ZI31" s="219">
        <v>69.899999999999991</v>
      </c>
      <c r="ZJ31" s="219">
        <v>76.900000000000006</v>
      </c>
      <c r="ZK31" s="219">
        <v>68.7</v>
      </c>
      <c r="ZL31" s="219">
        <v>79.3</v>
      </c>
      <c r="ZM31" s="219">
        <v>82.3</v>
      </c>
      <c r="ZN31" s="219">
        <v>63.2</v>
      </c>
      <c r="ZO31" s="219">
        <v>87.310727206643321</v>
      </c>
      <c r="ZP31" s="219">
        <v>87.981231558961071</v>
      </c>
      <c r="ZQ31" s="219">
        <v>77.2</v>
      </c>
      <c r="ZR31" s="219">
        <v>70.099999999999994</v>
      </c>
      <c r="ZS31" s="219">
        <v>83.399999999999991</v>
      </c>
      <c r="ZT31" s="219">
        <v>46.5</v>
      </c>
      <c r="ZU31" s="219">
        <v>68.8</v>
      </c>
      <c r="ZV31" s="219">
        <v>80.300000000000011</v>
      </c>
      <c r="ZW31" s="219">
        <v>46.5</v>
      </c>
      <c r="ZX31" s="219">
        <v>86.073228409106477</v>
      </c>
      <c r="ZY31" s="219">
        <v>96.912708899373428</v>
      </c>
      <c r="ZZ31" s="219">
        <v>75.5</v>
      </c>
      <c r="AAA31" s="219">
        <v>64</v>
      </c>
      <c r="AAB31" s="219">
        <v>49.5</v>
      </c>
      <c r="AAC31" s="219">
        <v>77.8</v>
      </c>
      <c r="AAD31" s="219">
        <v>58.199999999999996</v>
      </c>
      <c r="AAE31" s="219">
        <v>36.157072168474393</v>
      </c>
      <c r="AAF31" s="219">
        <v>38.213849478387708</v>
      </c>
      <c r="AAG31" s="219">
        <v>71.244840179849803</v>
      </c>
      <c r="AAH31" s="219">
        <v>71.099999999999994</v>
      </c>
      <c r="AAI31" s="219">
        <v>68.600000000000009</v>
      </c>
      <c r="AAJ31" s="219">
        <v>59.3</v>
      </c>
      <c r="AAK31" s="219">
        <v>73.5</v>
      </c>
      <c r="AAL31" s="219">
        <v>68</v>
      </c>
      <c r="AAM31" s="219">
        <v>68.300000000000011</v>
      </c>
      <c r="AAN31" s="219">
        <v>84.399999999999991</v>
      </c>
      <c r="AAO31" s="219">
        <v>74</v>
      </c>
      <c r="AAP31" s="219">
        <v>56.399999999999991</v>
      </c>
      <c r="AAQ31" s="219">
        <v>73.7</v>
      </c>
      <c r="AAR31" s="219">
        <v>70.7</v>
      </c>
      <c r="AAS31" s="219">
        <v>63.1</v>
      </c>
      <c r="AAT31" s="219">
        <v>78.900000000000006</v>
      </c>
      <c r="AAU31" s="219">
        <v>68.600000000000009</v>
      </c>
      <c r="AAV31" s="219">
        <v>73.8</v>
      </c>
      <c r="AAW31" s="219">
        <v>59.4</v>
      </c>
      <c r="AAX31" s="219">
        <v>40.400000000000006</v>
      </c>
      <c r="AAY31" s="219">
        <v>69.199999999999989</v>
      </c>
      <c r="AAZ31" s="219">
        <v>62.1</v>
      </c>
      <c r="ABA31" s="219">
        <v>50</v>
      </c>
      <c r="ABB31" s="219">
        <v>74.5</v>
      </c>
      <c r="ABC31" s="219">
        <v>44.6</v>
      </c>
      <c r="ABD31" s="219">
        <v>70.399999999999991</v>
      </c>
      <c r="ABE31" s="219">
        <v>60.099999999999994</v>
      </c>
      <c r="ABF31" s="219">
        <v>73.2</v>
      </c>
      <c r="ABG31" s="219">
        <v>75.400000000000006</v>
      </c>
      <c r="ABH31" s="219">
        <v>65.600000000000009</v>
      </c>
      <c r="ABI31" s="219">
        <v>59</v>
      </c>
      <c r="ABJ31" s="219">
        <v>76.099999999999994</v>
      </c>
      <c r="ABK31" s="219">
        <v>74.900000000000006</v>
      </c>
      <c r="ABL31" s="219">
        <v>67.300000000000011</v>
      </c>
      <c r="ABM31" s="219">
        <v>73.7</v>
      </c>
      <c r="ABN31" s="219">
        <v>56.100000000000009</v>
      </c>
      <c r="ABO31" s="219">
        <v>70.3</v>
      </c>
      <c r="ABP31" s="219">
        <v>61.1</v>
      </c>
      <c r="ABQ31" s="219">
        <v>66.8</v>
      </c>
      <c r="ABR31" s="219">
        <v>84.3</v>
      </c>
      <c r="ABS31" s="219">
        <v>75.8</v>
      </c>
      <c r="ABT31" s="219">
        <v>65.600000000000009</v>
      </c>
      <c r="ABU31" s="219">
        <v>90.818847730680616</v>
      </c>
      <c r="ABV31" s="219">
        <v>47.839097664276025</v>
      </c>
      <c r="ABW31" s="219">
        <v>78.158872889412848</v>
      </c>
      <c r="ABX31" s="219">
        <v>53.7</v>
      </c>
      <c r="ABY31" s="219">
        <v>63.9</v>
      </c>
      <c r="ABZ31" s="219">
        <v>78.900000000000006</v>
      </c>
      <c r="ACA31" s="219">
        <v>76.8</v>
      </c>
      <c r="ACB31" s="219">
        <v>63.2</v>
      </c>
      <c r="ACC31" s="219">
        <v>74</v>
      </c>
      <c r="ACD31" s="219">
        <v>78.3</v>
      </c>
      <c r="ACE31" s="219">
        <v>78.2</v>
      </c>
      <c r="ACF31" s="222">
        <v>74.2</v>
      </c>
      <c r="ACG31" s="222">
        <v>72.399999999999991</v>
      </c>
      <c r="ACH31" s="222">
        <v>80.600000000000009</v>
      </c>
      <c r="ACI31" s="222">
        <v>61.8</v>
      </c>
      <c r="ACJ31" s="222">
        <v>71.399999999999991</v>
      </c>
      <c r="ACK31" s="222">
        <v>67.900000000000006</v>
      </c>
      <c r="ACL31" s="222">
        <v>75.2</v>
      </c>
      <c r="ACM31" s="222">
        <v>66.2</v>
      </c>
      <c r="ACN31" s="222">
        <v>78.100000000000009</v>
      </c>
      <c r="ACO31" s="222">
        <v>64.3</v>
      </c>
      <c r="ACP31" s="222">
        <v>69.899999999999991</v>
      </c>
      <c r="ACQ31" s="222">
        <v>69.399999999999991</v>
      </c>
      <c r="ACR31" s="222">
        <v>87.3</v>
      </c>
      <c r="ACS31" s="222">
        <v>70.8</v>
      </c>
      <c r="ACT31" s="222">
        <v>86.9</v>
      </c>
      <c r="ACU31" s="222">
        <v>60.5</v>
      </c>
      <c r="ACV31" s="222">
        <v>73.2</v>
      </c>
      <c r="ACW31" s="222">
        <v>62.5</v>
      </c>
      <c r="ACX31" s="222">
        <v>48.1</v>
      </c>
      <c r="ACY31" s="222">
        <v>68.899999999999991</v>
      </c>
      <c r="ACZ31" s="222">
        <v>65.3</v>
      </c>
      <c r="ADA31" s="222">
        <v>79.100000000000009</v>
      </c>
      <c r="ADB31" s="222">
        <v>72.5</v>
      </c>
      <c r="ADC31" s="222">
        <v>71.3</v>
      </c>
      <c r="ADD31" s="222">
        <v>90.3</v>
      </c>
      <c r="ADE31" s="222">
        <v>95.7</v>
      </c>
      <c r="ADF31" s="222">
        <v>84</v>
      </c>
      <c r="ADG31" s="222">
        <v>79.900000000000006</v>
      </c>
      <c r="ADH31" s="222">
        <v>75.900000000000006</v>
      </c>
      <c r="ADI31" s="222">
        <v>70.599999999999994</v>
      </c>
      <c r="ADJ31" s="222">
        <v>71.8</v>
      </c>
      <c r="ADK31" s="222">
        <v>66.2</v>
      </c>
      <c r="ADL31" s="222">
        <v>77.8</v>
      </c>
      <c r="ADM31" s="222">
        <v>68.5</v>
      </c>
      <c r="ADN31" s="222">
        <v>72.399999999999991</v>
      </c>
      <c r="ADO31" s="222">
        <v>72.399999999999991</v>
      </c>
      <c r="ADP31" s="222">
        <v>72.399999999999991</v>
      </c>
      <c r="ADQ31" s="222">
        <v>84.8</v>
      </c>
      <c r="ADR31" s="222">
        <v>71.599999999999994</v>
      </c>
      <c r="ADS31" s="222">
        <v>77.600000000000009</v>
      </c>
      <c r="ADT31" s="222">
        <v>78.2</v>
      </c>
      <c r="ADU31" s="222">
        <v>68.2</v>
      </c>
      <c r="ADV31" s="222">
        <v>81.100000000000009</v>
      </c>
      <c r="ADW31" s="222">
        <v>67.900000000000006</v>
      </c>
      <c r="ADX31" s="222">
        <v>72.399999999999991</v>
      </c>
      <c r="ADY31" s="222">
        <v>65.900000000000006</v>
      </c>
      <c r="ADZ31" s="222">
        <v>65.7</v>
      </c>
      <c r="AEA31" s="222">
        <v>80.300000000000011</v>
      </c>
      <c r="AEB31" s="222">
        <v>70.8</v>
      </c>
      <c r="AEC31" s="222">
        <v>71.2</v>
      </c>
      <c r="AED31" s="222">
        <v>77.5</v>
      </c>
      <c r="AEE31" s="222">
        <v>76.400000000000006</v>
      </c>
      <c r="AEF31" s="223">
        <v>65.400000000000006</v>
      </c>
      <c r="AEG31" s="223">
        <v>71.399999999999991</v>
      </c>
      <c r="AEH31" s="223">
        <v>61.558088865963235</v>
      </c>
      <c r="AEI31" s="223">
        <v>47.599999999999994</v>
      </c>
      <c r="AEJ31" s="223">
        <v>70</v>
      </c>
      <c r="AEK31" s="223">
        <v>25.501121054590914</v>
      </c>
      <c r="AEL31" s="223">
        <v>80.973773005285381</v>
      </c>
      <c r="AEM31" s="223">
        <v>64.3</v>
      </c>
      <c r="AEN31" s="223">
        <v>64.3</v>
      </c>
      <c r="AEO31" s="224">
        <v>83.798216450397561</v>
      </c>
      <c r="AEP31" s="224">
        <v>84.169300817560938</v>
      </c>
      <c r="AEQ31" s="224">
        <v>47.30233567099269</v>
      </c>
      <c r="AER31" s="224">
        <v>39.450709915248559</v>
      </c>
      <c r="AES31" s="224">
        <v>73.099300825907093</v>
      </c>
      <c r="AET31" s="224">
        <v>53.120764028375248</v>
      </c>
      <c r="AEU31" s="224">
        <v>69.003286544199028</v>
      </c>
      <c r="AEV31" s="224">
        <v>100</v>
      </c>
      <c r="AEW31" s="224">
        <v>91.917377982127491</v>
      </c>
      <c r="AEX31" s="224">
        <v>34.882425126173075</v>
      </c>
      <c r="AEY31" s="224">
        <v>78.100000000000009</v>
      </c>
      <c r="AEZ31" s="224">
        <v>55.600000000000009</v>
      </c>
      <c r="AFA31" s="224">
        <v>60.5</v>
      </c>
      <c r="AFB31" s="224">
        <v>65.5</v>
      </c>
      <c r="AFC31" s="224">
        <v>73.2</v>
      </c>
      <c r="AFD31" s="224">
        <v>48.1</v>
      </c>
      <c r="AFE31" s="224">
        <v>68.899999999999991</v>
      </c>
      <c r="AFF31" s="224">
        <v>64.3</v>
      </c>
      <c r="AFG31" s="224">
        <v>65.2</v>
      </c>
      <c r="AFH31" s="224">
        <v>45</v>
      </c>
      <c r="AFI31" s="224">
        <v>71.3</v>
      </c>
      <c r="AFJ31" s="224">
        <v>73.2</v>
      </c>
      <c r="AFK31" s="224">
        <v>62.9</v>
      </c>
      <c r="AFL31" s="224">
        <v>70.599999999999994</v>
      </c>
      <c r="AFM31" s="224">
        <v>59.3</v>
      </c>
      <c r="AFN31" s="224">
        <v>75.8</v>
      </c>
      <c r="AFO31" s="224">
        <v>65.8</v>
      </c>
      <c r="AFP31" s="224">
        <v>68.5</v>
      </c>
      <c r="AFQ31" s="224">
        <v>73.7</v>
      </c>
      <c r="AFR31" s="224">
        <v>60.699999999999996</v>
      </c>
      <c r="AFS31" s="224">
        <v>74.2</v>
      </c>
      <c r="AFT31" s="224">
        <v>75.400000000000006</v>
      </c>
      <c r="AFU31" s="224">
        <v>56.100000000000009</v>
      </c>
      <c r="AFV31" s="224">
        <v>70.199999999999989</v>
      </c>
      <c r="AFW31" s="224">
        <v>67.900000000000006</v>
      </c>
      <c r="AFX31" s="224">
        <v>73.900000000000006</v>
      </c>
      <c r="AFY31" s="224">
        <v>61</v>
      </c>
      <c r="AFZ31" s="224">
        <v>70.899999999999991</v>
      </c>
      <c r="AGA31" s="224">
        <v>51.300000000000004</v>
      </c>
      <c r="AGB31" s="224">
        <v>70.8</v>
      </c>
      <c r="AGC31" s="224">
        <v>58.4</v>
      </c>
      <c r="AGD31" s="224">
        <v>77.5</v>
      </c>
      <c r="AGE31" s="224">
        <v>65.8</v>
      </c>
      <c r="AGF31" s="224">
        <v>73.599999999999994</v>
      </c>
      <c r="AGG31" s="224">
        <v>73.099999999999994</v>
      </c>
      <c r="AGH31" s="224">
        <v>70</v>
      </c>
      <c r="AGI31" s="224">
        <v>79.3</v>
      </c>
      <c r="AGJ31" s="224">
        <v>59.599999999999994</v>
      </c>
      <c r="AGK31" s="224">
        <v>69.5</v>
      </c>
      <c r="AGL31" s="224">
        <v>70</v>
      </c>
      <c r="AGM31" s="224">
        <v>70</v>
      </c>
      <c r="AGN31" s="224">
        <v>63.7</v>
      </c>
      <c r="AGO31" s="224">
        <v>63.800000000000004</v>
      </c>
      <c r="AGP31" s="224">
        <v>64.7</v>
      </c>
      <c r="AGQ31" s="224">
        <v>54.2</v>
      </c>
      <c r="AGR31" s="224">
        <v>67.800000000000011</v>
      </c>
      <c r="AGS31" s="224">
        <v>76.5</v>
      </c>
      <c r="AGT31" s="224">
        <v>55.800000000000004</v>
      </c>
      <c r="AGU31" s="224">
        <v>70</v>
      </c>
      <c r="AGV31" s="224">
        <v>54.900000000000006</v>
      </c>
      <c r="AGW31" s="224">
        <v>64.2</v>
      </c>
      <c r="AGX31" s="224">
        <v>62</v>
      </c>
      <c r="AGY31" s="224">
        <v>68.899999999999991</v>
      </c>
      <c r="AGZ31" s="224">
        <v>78</v>
      </c>
      <c r="AHA31" s="224">
        <v>70.599999999999994</v>
      </c>
      <c r="AHB31" s="224">
        <v>72.7</v>
      </c>
      <c r="AHC31" s="224">
        <v>63.2</v>
      </c>
      <c r="AHD31" s="224">
        <v>71.099999999999994</v>
      </c>
      <c r="AHE31" s="224">
        <v>81.399999999999991</v>
      </c>
      <c r="AHF31" s="224">
        <v>74.2</v>
      </c>
      <c r="AHG31" s="224">
        <v>53</v>
      </c>
      <c r="AHH31" s="224">
        <v>48.4</v>
      </c>
      <c r="AHI31" s="225">
        <v>70.3</v>
      </c>
      <c r="AHJ31" s="225">
        <v>73</v>
      </c>
      <c r="AHK31" s="225">
        <v>51.4</v>
      </c>
      <c r="AHL31" s="225">
        <v>53.2</v>
      </c>
      <c r="AHM31" s="225">
        <v>70.8</v>
      </c>
      <c r="AHN31" s="225">
        <v>68</v>
      </c>
      <c r="AHO31" s="225">
        <v>72.899999999999991</v>
      </c>
      <c r="AHP31" s="225">
        <v>60.6</v>
      </c>
      <c r="AHQ31" s="225">
        <v>49.3</v>
      </c>
      <c r="AHR31" s="225">
        <v>52.5</v>
      </c>
      <c r="AHS31" s="225">
        <v>42.5</v>
      </c>
      <c r="AHT31" s="225">
        <v>67.300000000000011</v>
      </c>
      <c r="AHU31" s="225">
        <v>56.2</v>
      </c>
      <c r="AHV31" s="225">
        <v>60.199999999999996</v>
      </c>
      <c r="AHW31" s="225">
        <v>49</v>
      </c>
      <c r="AHX31" s="225">
        <v>60.099999999999994</v>
      </c>
      <c r="AHY31" s="225">
        <v>60.4</v>
      </c>
      <c r="AHZ31" s="225">
        <v>53.400000000000006</v>
      </c>
      <c r="AIA31" s="225">
        <v>61.3</v>
      </c>
      <c r="AIB31" s="225">
        <v>72.5</v>
      </c>
      <c r="AIC31" s="225">
        <v>69.3</v>
      </c>
      <c r="AID31" s="225">
        <v>55.2</v>
      </c>
      <c r="AIE31" s="225">
        <v>77</v>
      </c>
      <c r="AIF31" s="225">
        <v>70.199999999999989</v>
      </c>
      <c r="AIG31" s="225">
        <v>57.3</v>
      </c>
      <c r="AIH31" s="225">
        <v>59</v>
      </c>
      <c r="AII31" s="225">
        <v>63.7</v>
      </c>
      <c r="AIJ31" s="225">
        <v>56.2</v>
      </c>
      <c r="AIK31" s="225">
        <v>63.9</v>
      </c>
      <c r="AIL31" s="225">
        <v>73</v>
      </c>
      <c r="AIM31" s="225">
        <v>54.1</v>
      </c>
      <c r="AIN31" s="225">
        <v>71.099999999999994</v>
      </c>
      <c r="AIO31" s="225">
        <v>77.3</v>
      </c>
      <c r="AIP31" s="225">
        <v>79.600000000000009</v>
      </c>
      <c r="AIQ31" s="225">
        <v>48.5</v>
      </c>
      <c r="AIR31" s="225">
        <v>70</v>
      </c>
      <c r="AIS31" s="225">
        <v>60.199999999999996</v>
      </c>
      <c r="AIT31" s="225">
        <v>52</v>
      </c>
      <c r="AIU31" s="225">
        <v>63</v>
      </c>
      <c r="AIV31" s="225">
        <v>62.18787878787878</v>
      </c>
      <c r="AIW31" s="226">
        <v>83.6</v>
      </c>
      <c r="AIX31" s="226">
        <v>36.5</v>
      </c>
      <c r="AIY31" s="226">
        <v>59.8</v>
      </c>
      <c r="AIZ31" s="226">
        <v>100</v>
      </c>
      <c r="AJA31" s="226">
        <v>0</v>
      </c>
      <c r="AJB31" s="226">
        <v>59.199999999999996</v>
      </c>
      <c r="AJC31" s="226">
        <v>59.4</v>
      </c>
      <c r="AJD31" s="226">
        <v>100</v>
      </c>
      <c r="AJE31" s="226">
        <v>100</v>
      </c>
      <c r="AJF31" s="226">
        <v>7.7</v>
      </c>
      <c r="AJG31" s="226">
        <v>40.9</v>
      </c>
      <c r="AJH31" s="226">
        <v>100</v>
      </c>
      <c r="AJI31" s="226">
        <v>0</v>
      </c>
      <c r="AJJ31" s="226">
        <v>100</v>
      </c>
      <c r="AJK31" s="226">
        <v>32.9</v>
      </c>
      <c r="AJL31" s="226">
        <v>0</v>
      </c>
      <c r="AJM31" s="226">
        <v>72.2</v>
      </c>
      <c r="AJN31" s="226">
        <v>37.4</v>
      </c>
      <c r="AJO31" s="226">
        <v>33.800000000000004</v>
      </c>
      <c r="AJP31" s="226">
        <v>34.699999999999996</v>
      </c>
      <c r="AJQ31" s="226">
        <v>35.299999999999997</v>
      </c>
      <c r="AJR31" s="226">
        <v>41.099999999999994</v>
      </c>
      <c r="AJS31" s="226">
        <v>65.100000000000009</v>
      </c>
      <c r="AJT31" s="226">
        <v>64</v>
      </c>
      <c r="AJU31" s="226">
        <v>49.3</v>
      </c>
      <c r="AJV31" s="226">
        <v>100</v>
      </c>
      <c r="AJW31" s="226">
        <v>100</v>
      </c>
      <c r="AJX31" s="226">
        <v>0</v>
      </c>
      <c r="AJY31" s="226">
        <v>25.3</v>
      </c>
      <c r="AJZ31" s="226">
        <v>0</v>
      </c>
      <c r="AKA31" s="226">
        <v>100</v>
      </c>
      <c r="AKB31" s="226">
        <v>79.600000000000009</v>
      </c>
      <c r="AKC31" s="226">
        <v>87</v>
      </c>
      <c r="AKD31" s="227">
        <v>46.747473588703372</v>
      </c>
      <c r="AKE31" s="227">
        <v>0</v>
      </c>
      <c r="AKF31" s="227">
        <v>90.600000000000009</v>
      </c>
      <c r="AKG31" s="227">
        <v>44.4</v>
      </c>
      <c r="AKH31" s="227">
        <v>64.5</v>
      </c>
      <c r="AKI31" s="227">
        <v>29.799999999999997</v>
      </c>
      <c r="AKJ31" s="227">
        <v>50</v>
      </c>
      <c r="AKK31" s="227">
        <v>100</v>
      </c>
      <c r="AKL31" s="227">
        <v>68.8</v>
      </c>
      <c r="AKM31" s="227">
        <v>40</v>
      </c>
      <c r="AKN31" s="227">
        <v>46.300000000000004</v>
      </c>
      <c r="AKO31" s="227">
        <v>0</v>
      </c>
      <c r="AKP31" s="227">
        <v>90</v>
      </c>
      <c r="AKQ31" s="227">
        <v>0</v>
      </c>
      <c r="AKR31" s="227">
        <v>100</v>
      </c>
      <c r="AKS31" s="227">
        <v>0</v>
      </c>
      <c r="AKT31" s="227">
        <v>78.100000000000009</v>
      </c>
      <c r="AKU31" s="227">
        <v>0</v>
      </c>
      <c r="AKV31" s="227">
        <v>65.600000000000009</v>
      </c>
      <c r="AKW31" s="227">
        <v>80</v>
      </c>
      <c r="AKX31" s="227">
        <v>0</v>
      </c>
      <c r="AKY31" s="227">
        <v>45.9</v>
      </c>
      <c r="AKZ31" s="227">
        <v>0</v>
      </c>
      <c r="ALA31" s="227">
        <v>7.3</v>
      </c>
      <c r="ALB31" s="227">
        <v>0</v>
      </c>
      <c r="ALC31" s="227">
        <v>10</v>
      </c>
      <c r="ALD31" s="227">
        <v>10</v>
      </c>
      <c r="ALE31" s="227">
        <v>38.200000000000003</v>
      </c>
      <c r="ALF31" s="227">
        <v>12.8</v>
      </c>
      <c r="ALG31" s="227">
        <v>50</v>
      </c>
      <c r="ALH31" s="227">
        <v>0</v>
      </c>
      <c r="ALI31" s="227">
        <v>59.8</v>
      </c>
      <c r="ALJ31" s="227">
        <v>100</v>
      </c>
      <c r="ALK31" s="227">
        <v>0</v>
      </c>
      <c r="ALL31" s="227">
        <v>55.1</v>
      </c>
      <c r="ALM31" s="227">
        <v>27.1</v>
      </c>
      <c r="ALN31" s="227">
        <v>15.4</v>
      </c>
      <c r="ALO31" s="227">
        <v>97.882318237574992</v>
      </c>
      <c r="ALP31" s="227">
        <v>36.205422343272645</v>
      </c>
      <c r="ALQ31" s="227">
        <v>100</v>
      </c>
      <c r="ALR31" s="227">
        <v>66.3</v>
      </c>
      <c r="ALS31" s="227">
        <v>55.800000000000004</v>
      </c>
      <c r="ALT31" s="227">
        <v>50</v>
      </c>
      <c r="ALU31" s="227">
        <v>0</v>
      </c>
      <c r="ALV31" s="227">
        <v>0</v>
      </c>
      <c r="ALW31" s="227">
        <v>0</v>
      </c>
      <c r="ALX31" s="227">
        <v>10</v>
      </c>
      <c r="ALY31" s="227">
        <v>64.5</v>
      </c>
      <c r="ALZ31" s="227">
        <v>87</v>
      </c>
      <c r="AMA31" s="227">
        <v>71</v>
      </c>
      <c r="AMB31" s="227">
        <v>70.5</v>
      </c>
      <c r="AMC31" s="227">
        <v>0</v>
      </c>
      <c r="AMD31" s="227">
        <v>92</v>
      </c>
      <c r="AME31" s="227">
        <v>100</v>
      </c>
      <c r="AMF31" s="227">
        <v>83.899999999999991</v>
      </c>
      <c r="AMG31" s="227">
        <v>100</v>
      </c>
      <c r="AMH31" s="227">
        <v>41.3</v>
      </c>
      <c r="AMI31" s="227">
        <v>0</v>
      </c>
      <c r="AMJ31" s="227">
        <v>90.88196505485945</v>
      </c>
      <c r="AMK31" s="227">
        <v>31.209104872022937</v>
      </c>
      <c r="AML31" s="227">
        <v>22.5</v>
      </c>
      <c r="AMM31" s="227">
        <v>94.074295057928239</v>
      </c>
      <c r="AMN31" s="227">
        <v>5.5</v>
      </c>
      <c r="AMO31" s="227">
        <v>37.299999999999997</v>
      </c>
      <c r="AMP31" s="227">
        <v>43.7</v>
      </c>
      <c r="AMQ31" s="227">
        <v>97.2</v>
      </c>
      <c r="AMR31" s="227">
        <v>38.200000000000003</v>
      </c>
      <c r="AMS31" s="227">
        <v>100</v>
      </c>
      <c r="AMT31" s="227">
        <v>40</v>
      </c>
      <c r="AMU31" s="227">
        <v>50</v>
      </c>
      <c r="AMV31" s="227">
        <v>90</v>
      </c>
      <c r="AMW31" s="227">
        <v>40</v>
      </c>
      <c r="AMX31" s="227">
        <v>0</v>
      </c>
      <c r="AMY31" s="227">
        <v>33.300000000000004</v>
      </c>
      <c r="AMZ31" s="227">
        <v>46.7</v>
      </c>
      <c r="ANA31" s="227">
        <v>31.6</v>
      </c>
      <c r="ANB31" s="227">
        <v>99.7</v>
      </c>
      <c r="ANC31" s="227">
        <v>69.399999999999991</v>
      </c>
      <c r="AND31" s="227">
        <v>37.5</v>
      </c>
      <c r="ANE31" s="227">
        <v>40.5</v>
      </c>
      <c r="ANF31" s="227">
        <v>79.2</v>
      </c>
      <c r="ANG31" s="227">
        <v>90</v>
      </c>
      <c r="ANH31" s="227">
        <v>43.6</v>
      </c>
      <c r="ANI31" s="227">
        <v>69.8</v>
      </c>
      <c r="ANJ31" s="227">
        <v>100</v>
      </c>
      <c r="ANK31" s="227">
        <v>46.1</v>
      </c>
      <c r="ANL31" s="227">
        <v>50.9</v>
      </c>
      <c r="ANM31" s="227">
        <v>80.7</v>
      </c>
      <c r="ANN31" s="227">
        <v>60.3</v>
      </c>
      <c r="ANO31" s="227">
        <v>82.3</v>
      </c>
      <c r="ANP31" s="227">
        <v>0</v>
      </c>
      <c r="ANQ31" s="227">
        <v>0</v>
      </c>
      <c r="ANR31" s="227">
        <v>0</v>
      </c>
      <c r="ANS31" s="227">
        <v>0</v>
      </c>
      <c r="ANT31" s="227">
        <v>0</v>
      </c>
      <c r="ANU31" s="227">
        <v>0</v>
      </c>
      <c r="ANV31" s="227">
        <v>0</v>
      </c>
      <c r="ANW31" s="227">
        <v>0</v>
      </c>
      <c r="ANX31" s="227">
        <v>0</v>
      </c>
      <c r="ANY31" s="227">
        <v>0</v>
      </c>
      <c r="ANZ31" s="227">
        <v>0</v>
      </c>
      <c r="AOA31" s="227">
        <v>0</v>
      </c>
      <c r="AOB31" s="227">
        <v>0</v>
      </c>
      <c r="AOC31" s="227">
        <v>0</v>
      </c>
      <c r="AOD31" s="227">
        <v>97</v>
      </c>
      <c r="AOE31" s="227">
        <v>37.191363176150418</v>
      </c>
      <c r="AOF31" s="227">
        <v>100</v>
      </c>
      <c r="AOG31" s="227">
        <v>76.5</v>
      </c>
      <c r="AOH31" s="227">
        <v>84.899999999999991</v>
      </c>
      <c r="AOI31" s="227">
        <v>62.3</v>
      </c>
      <c r="AOJ31" s="227">
        <v>75</v>
      </c>
      <c r="AOK31" s="227">
        <v>100</v>
      </c>
      <c r="AOL31" s="227">
        <v>43.6</v>
      </c>
      <c r="AOM31" s="227">
        <v>51.9</v>
      </c>
      <c r="AON31" s="227">
        <v>76.400000000000006</v>
      </c>
      <c r="AOO31" s="227">
        <v>94.300000000000011</v>
      </c>
      <c r="AOP31" s="227">
        <v>86.8</v>
      </c>
      <c r="AOQ31" s="227">
        <v>84.7</v>
      </c>
      <c r="AOR31" s="227">
        <v>84.8</v>
      </c>
      <c r="AOS31" s="227">
        <v>83.4</v>
      </c>
      <c r="AOT31" s="227">
        <v>76.2</v>
      </c>
      <c r="AOU31" s="227">
        <v>84.3</v>
      </c>
      <c r="AOV31" s="227">
        <v>84.300000000000011</v>
      </c>
      <c r="AOW31" s="227">
        <v>70.900000000000006</v>
      </c>
      <c r="AOX31" s="227">
        <v>88.7</v>
      </c>
      <c r="AOY31" s="227">
        <v>54.900000000000006</v>
      </c>
      <c r="AOZ31" s="227">
        <v>100</v>
      </c>
      <c r="APA31" s="227">
        <v>48.8</v>
      </c>
      <c r="APB31" s="227">
        <v>100</v>
      </c>
      <c r="APC31" s="227">
        <v>64</v>
      </c>
      <c r="APD31" s="227">
        <v>62.2</v>
      </c>
      <c r="APE31" s="227">
        <v>40</v>
      </c>
      <c r="APF31" s="227">
        <v>91.8</v>
      </c>
      <c r="APG31" s="227">
        <v>53.900000000000006</v>
      </c>
      <c r="APH31" s="227">
        <v>100</v>
      </c>
      <c r="API31" s="227">
        <v>0</v>
      </c>
      <c r="APJ31" s="227">
        <v>31.038271156594643</v>
      </c>
      <c r="APK31" s="227">
        <v>8.2309051458711977</v>
      </c>
      <c r="APL31" s="227">
        <v>0</v>
      </c>
      <c r="APM31" s="227">
        <v>53.6</v>
      </c>
      <c r="APN31" s="227">
        <v>63.800000000000004</v>
      </c>
      <c r="APO31" s="227">
        <v>56.100000000000009</v>
      </c>
      <c r="APP31" s="228">
        <v>100</v>
      </c>
      <c r="APQ31" s="228">
        <v>64.2</v>
      </c>
      <c r="APR31" s="228">
        <v>30.5</v>
      </c>
      <c r="APS31" s="228">
        <v>68.300000000000011</v>
      </c>
      <c r="APT31" s="228">
        <v>35.799999999999997</v>
      </c>
      <c r="APU31" s="228">
        <v>21.7</v>
      </c>
      <c r="APV31" s="228">
        <v>24.5</v>
      </c>
      <c r="APW31" s="228">
        <v>66.600000000000009</v>
      </c>
      <c r="APX31" s="228">
        <v>55.2</v>
      </c>
      <c r="APY31" s="228">
        <v>67.7</v>
      </c>
      <c r="APZ31" s="228">
        <v>0</v>
      </c>
      <c r="AQA31" s="228">
        <v>100</v>
      </c>
      <c r="AQB31" s="228">
        <v>100</v>
      </c>
      <c r="AQC31" s="228">
        <v>0</v>
      </c>
      <c r="AQD31" s="229">
        <v>10.369640279523338</v>
      </c>
      <c r="AQE31" s="229">
        <v>0</v>
      </c>
      <c r="AQF31" s="229">
        <v>0</v>
      </c>
      <c r="AQG31" s="229">
        <v>0</v>
      </c>
      <c r="AQH31" s="229">
        <v>0</v>
      </c>
      <c r="AQI31" s="229">
        <v>0</v>
      </c>
      <c r="AQJ31" s="229">
        <v>0</v>
      </c>
      <c r="AQK31" s="229">
        <v>0</v>
      </c>
      <c r="AQL31" s="229">
        <v>0</v>
      </c>
      <c r="AQM31" s="229">
        <v>0</v>
      </c>
      <c r="AQN31" s="229">
        <v>0</v>
      </c>
      <c r="AQO31" s="229">
        <v>0</v>
      </c>
      <c r="AQP31" s="229">
        <v>0</v>
      </c>
      <c r="AQQ31" s="229">
        <v>0</v>
      </c>
      <c r="AQR31" s="229">
        <v>0</v>
      </c>
      <c r="AQS31" s="229">
        <v>0</v>
      </c>
      <c r="AQT31" s="229">
        <v>0</v>
      </c>
      <c r="AQU31" s="229">
        <v>0</v>
      </c>
      <c r="AQV31" s="229">
        <v>0</v>
      </c>
      <c r="AQW31" s="229">
        <v>0</v>
      </c>
      <c r="AQX31" s="229">
        <v>0</v>
      </c>
      <c r="AQY31" s="229">
        <v>43.8</v>
      </c>
      <c r="AQZ31" s="229">
        <v>0</v>
      </c>
      <c r="ARA31" s="229">
        <v>0</v>
      </c>
      <c r="ARB31" s="229">
        <v>100</v>
      </c>
      <c r="ARC31" s="230">
        <f>AVERAGE(C31:ARB31)</f>
        <v>62.204107854493294</v>
      </c>
      <c r="ARD31" s="231">
        <f>ARF31+ARC31</f>
        <v>82.827127539132093</v>
      </c>
      <c r="ARE31" s="231">
        <f>ARC31-ARF31</f>
        <v>41.581088169854496</v>
      </c>
      <c r="ARF31" s="232">
        <f>_xlfn.STDEV.S(C31:ARB31)</f>
        <v>20.623019684638798</v>
      </c>
      <c r="ARG31" s="230"/>
    </row>
    <row r="32" spans="1:1151" ht="14.5" x14ac:dyDescent="0.7">
      <c r="A32" s="218" t="s">
        <v>489</v>
      </c>
      <c r="B32" s="219">
        <f>AVERAGE(C32:ARB32)</f>
        <v>10.39436286820502</v>
      </c>
      <c r="C32" s="220">
        <v>7.1999999999999993</v>
      </c>
      <c r="D32" s="220">
        <v>0</v>
      </c>
      <c r="E32" s="220">
        <v>0</v>
      </c>
      <c r="F32" s="220">
        <v>7.6</v>
      </c>
      <c r="G32" s="220">
        <v>0</v>
      </c>
      <c r="H32" s="220">
        <v>20.8</v>
      </c>
      <c r="I32" s="220">
        <v>11.700000000000001</v>
      </c>
      <c r="J32" s="220">
        <v>0</v>
      </c>
      <c r="K32" s="220">
        <v>13.600000000000001</v>
      </c>
      <c r="L32" s="220">
        <v>12.4</v>
      </c>
      <c r="M32" s="220">
        <v>11.899999999999999</v>
      </c>
      <c r="N32" s="220">
        <v>0</v>
      </c>
      <c r="O32" s="220">
        <v>3.3000000000000003</v>
      </c>
      <c r="P32" s="220">
        <v>2.9000000000000004</v>
      </c>
      <c r="Q32" s="220">
        <v>0</v>
      </c>
      <c r="R32" s="220">
        <v>0</v>
      </c>
      <c r="S32" s="220">
        <v>7.3</v>
      </c>
      <c r="T32" s="220">
        <v>3.6999999999999997</v>
      </c>
      <c r="U32" s="220">
        <v>0</v>
      </c>
      <c r="V32" s="220">
        <v>9.6</v>
      </c>
      <c r="W32" s="220">
        <v>2.4</v>
      </c>
      <c r="X32" s="220">
        <v>11.600000000000001</v>
      </c>
      <c r="Y32" s="220">
        <v>13.8</v>
      </c>
      <c r="Z32" s="220">
        <v>2.1999999999999997</v>
      </c>
      <c r="AA32" s="220">
        <v>12.9</v>
      </c>
      <c r="AB32" s="220">
        <v>6.6000000000000005</v>
      </c>
      <c r="AC32" s="220">
        <v>5.8999999999999995</v>
      </c>
      <c r="AD32" s="220">
        <v>11.899999999999999</v>
      </c>
      <c r="AE32" s="220">
        <v>7.3</v>
      </c>
      <c r="AF32" s="220">
        <v>33.1</v>
      </c>
      <c r="AG32" s="220">
        <v>10.199999999999999</v>
      </c>
      <c r="AH32" s="220">
        <v>0</v>
      </c>
      <c r="AI32" s="220">
        <v>0</v>
      </c>
      <c r="AJ32" s="220">
        <v>0</v>
      </c>
      <c r="AK32" s="220">
        <v>3.2</v>
      </c>
      <c r="AL32" s="220">
        <v>5.8000000000000007</v>
      </c>
      <c r="AM32" s="220">
        <v>2.9000000000000004</v>
      </c>
      <c r="AN32" s="220">
        <v>11.799999999999999</v>
      </c>
      <c r="AO32" s="220">
        <v>16.600000000000001</v>
      </c>
      <c r="AP32" s="220">
        <v>14.399999999999999</v>
      </c>
      <c r="AQ32" s="220">
        <v>0</v>
      </c>
      <c r="AR32" s="220">
        <v>0</v>
      </c>
      <c r="AS32" s="220">
        <v>19.600000000000001</v>
      </c>
      <c r="AT32" s="220">
        <v>10.100000000000001</v>
      </c>
      <c r="AU32" s="220">
        <v>16.5</v>
      </c>
      <c r="AV32" s="220">
        <v>11.4</v>
      </c>
      <c r="AW32" s="220">
        <v>11.4</v>
      </c>
      <c r="AX32" s="220">
        <v>2.8000000000000003</v>
      </c>
      <c r="AY32" s="220">
        <v>8.3000000000000007</v>
      </c>
      <c r="AZ32" s="220">
        <v>10.4</v>
      </c>
      <c r="BA32" s="220">
        <v>0</v>
      </c>
      <c r="BB32" s="220">
        <v>0</v>
      </c>
      <c r="BC32" s="220">
        <v>8.5</v>
      </c>
      <c r="BD32" s="220">
        <v>5.0999999999999996</v>
      </c>
      <c r="BE32" s="220">
        <v>6.1</v>
      </c>
      <c r="BF32" s="220">
        <v>0</v>
      </c>
      <c r="BG32" s="220">
        <v>0</v>
      </c>
      <c r="BH32" s="220">
        <v>12.8</v>
      </c>
      <c r="BI32" s="220">
        <v>6.4</v>
      </c>
      <c r="BJ32" s="220">
        <v>0</v>
      </c>
      <c r="BK32" s="220">
        <v>10</v>
      </c>
      <c r="BL32" s="220">
        <v>5.5</v>
      </c>
      <c r="BM32" s="220">
        <v>2.8000000000000003</v>
      </c>
      <c r="BN32" s="220">
        <v>16.3</v>
      </c>
      <c r="BO32" s="220">
        <v>6.3</v>
      </c>
      <c r="BP32" s="220">
        <v>11.1</v>
      </c>
      <c r="BQ32" s="220">
        <v>0</v>
      </c>
      <c r="BR32" s="220">
        <v>3.2</v>
      </c>
      <c r="BS32" s="220">
        <v>6.5</v>
      </c>
      <c r="BT32" s="220">
        <v>0</v>
      </c>
      <c r="BU32" s="220">
        <v>0.4</v>
      </c>
      <c r="BV32" s="220">
        <v>0</v>
      </c>
      <c r="BW32" s="220">
        <v>11.799999999999999</v>
      </c>
      <c r="BX32" s="220">
        <v>8.5</v>
      </c>
      <c r="BY32" s="220">
        <v>11</v>
      </c>
      <c r="BZ32" s="220">
        <v>0</v>
      </c>
      <c r="CA32" s="220">
        <v>13.700000000000001</v>
      </c>
      <c r="CB32" s="220">
        <v>7.1</v>
      </c>
      <c r="CC32" s="220">
        <v>14.799999999999999</v>
      </c>
      <c r="CD32" s="220">
        <v>8.3000000000000007</v>
      </c>
      <c r="CE32" s="220">
        <v>10.100000000000001</v>
      </c>
      <c r="CF32" s="220">
        <v>11.200000000000001</v>
      </c>
      <c r="CG32" s="220">
        <v>0</v>
      </c>
      <c r="CH32" s="220">
        <v>3.4000000000000004</v>
      </c>
      <c r="CI32" s="220">
        <v>14.7</v>
      </c>
      <c r="CJ32" s="220">
        <v>0</v>
      </c>
      <c r="CK32" s="220">
        <v>0.6</v>
      </c>
      <c r="CL32" s="220">
        <v>0</v>
      </c>
      <c r="CM32" s="220">
        <v>10.9</v>
      </c>
      <c r="CN32" s="220">
        <v>5.8000000000000007</v>
      </c>
      <c r="CO32" s="220">
        <v>12.4</v>
      </c>
      <c r="CP32" s="220">
        <v>3.9</v>
      </c>
      <c r="CQ32" s="220">
        <v>0</v>
      </c>
      <c r="CR32" s="220">
        <v>8.3000000000000007</v>
      </c>
      <c r="CS32" s="220">
        <v>11.3</v>
      </c>
      <c r="CT32" s="220">
        <v>5</v>
      </c>
      <c r="CU32" s="220">
        <v>0</v>
      </c>
      <c r="CV32" s="220">
        <v>9.5</v>
      </c>
      <c r="CW32" s="220">
        <v>9.3000000000000007</v>
      </c>
      <c r="CX32" s="220">
        <v>5.8999999999999995</v>
      </c>
      <c r="CY32" s="220">
        <v>0</v>
      </c>
      <c r="CZ32" s="220">
        <v>7.1999999999999993</v>
      </c>
      <c r="DA32" s="220">
        <v>0</v>
      </c>
      <c r="DB32" s="220">
        <v>7.1999999999999993</v>
      </c>
      <c r="DC32" s="220">
        <v>0</v>
      </c>
      <c r="DD32" s="220">
        <v>11.3</v>
      </c>
      <c r="DE32" s="220">
        <v>6.4</v>
      </c>
      <c r="DF32" s="220">
        <v>7.7</v>
      </c>
      <c r="DG32" s="220">
        <v>9.7000000000000011</v>
      </c>
      <c r="DH32" s="220">
        <v>13.4</v>
      </c>
      <c r="DI32" s="220">
        <v>6.8000000000000007</v>
      </c>
      <c r="DJ32" s="220">
        <v>4.1000000000000005</v>
      </c>
      <c r="DK32" s="220">
        <v>0</v>
      </c>
      <c r="DL32" s="220">
        <v>7.5</v>
      </c>
      <c r="DM32" s="220">
        <v>5.8000000000000007</v>
      </c>
      <c r="DN32" s="220">
        <v>8.6999999999999993</v>
      </c>
      <c r="DO32" s="220">
        <v>0</v>
      </c>
      <c r="DP32" s="220">
        <v>9.8000000000000007</v>
      </c>
      <c r="DQ32" s="220">
        <v>6.9</v>
      </c>
      <c r="DR32" s="220">
        <v>12.1</v>
      </c>
      <c r="DS32" s="220">
        <v>3.5999999999999996</v>
      </c>
      <c r="DT32" s="220">
        <v>10.8</v>
      </c>
      <c r="DU32" s="220">
        <v>0</v>
      </c>
      <c r="DV32" s="220">
        <v>9</v>
      </c>
      <c r="DW32" s="220">
        <v>0.2</v>
      </c>
      <c r="DX32" s="220">
        <v>0</v>
      </c>
      <c r="DY32" s="220">
        <v>0</v>
      </c>
      <c r="DZ32" s="220">
        <v>8.9</v>
      </c>
      <c r="EA32" s="220">
        <v>9.4</v>
      </c>
      <c r="EB32" s="220">
        <v>0</v>
      </c>
      <c r="EC32" s="220">
        <v>15.1</v>
      </c>
      <c r="ED32" s="220">
        <v>12.8</v>
      </c>
      <c r="EE32" s="220">
        <v>7.8</v>
      </c>
      <c r="EF32" s="220">
        <v>12.7</v>
      </c>
      <c r="EG32" s="220">
        <v>5.5</v>
      </c>
      <c r="EH32" s="220">
        <v>0</v>
      </c>
      <c r="EI32" s="220">
        <v>11.3</v>
      </c>
      <c r="EJ32" s="220">
        <v>0</v>
      </c>
      <c r="EK32" s="220">
        <v>7.6</v>
      </c>
      <c r="EL32" s="220">
        <v>0</v>
      </c>
      <c r="EM32" s="220">
        <v>12.2</v>
      </c>
      <c r="EN32" s="220">
        <v>9.5</v>
      </c>
      <c r="EO32" s="220">
        <v>15.9</v>
      </c>
      <c r="EP32" s="220">
        <v>0</v>
      </c>
      <c r="EQ32" s="221">
        <v>8.4</v>
      </c>
      <c r="ER32" s="221">
        <v>10.8</v>
      </c>
      <c r="ES32" s="221">
        <v>3.5000000000000004</v>
      </c>
      <c r="ET32" s="221">
        <v>19.7</v>
      </c>
      <c r="EU32" s="221">
        <v>0</v>
      </c>
      <c r="EV32" s="221">
        <v>7.1</v>
      </c>
      <c r="EW32" s="221">
        <v>36.6</v>
      </c>
      <c r="EX32" s="221">
        <v>14.299999999999999</v>
      </c>
      <c r="EY32" s="221">
        <v>7.6</v>
      </c>
      <c r="EZ32" s="221">
        <v>4.3999999999999995</v>
      </c>
      <c r="FA32" s="221">
        <v>10.9</v>
      </c>
      <c r="FB32" s="221">
        <v>10.4</v>
      </c>
      <c r="FC32" s="221">
        <v>0.5</v>
      </c>
      <c r="FD32" s="221">
        <v>12.2</v>
      </c>
      <c r="FE32" s="221">
        <v>33.6</v>
      </c>
      <c r="FF32" s="221">
        <v>33.700000000000003</v>
      </c>
      <c r="FG32" s="221">
        <v>23.3</v>
      </c>
      <c r="FH32" s="221">
        <v>10.4</v>
      </c>
      <c r="FI32" s="221">
        <v>16</v>
      </c>
      <c r="FJ32" s="221">
        <v>6.2</v>
      </c>
      <c r="FK32" s="221">
        <v>6.6000000000000005</v>
      </c>
      <c r="FL32" s="221">
        <v>14.799999999999999</v>
      </c>
      <c r="FM32" s="221">
        <v>5.3</v>
      </c>
      <c r="FN32" s="221">
        <v>10.7</v>
      </c>
      <c r="FO32" s="221">
        <v>13.3</v>
      </c>
      <c r="FP32" s="221">
        <v>1</v>
      </c>
      <c r="FQ32" s="221">
        <v>16.600000000000001</v>
      </c>
      <c r="FR32" s="221">
        <v>8.6999999999999993</v>
      </c>
      <c r="FS32" s="221">
        <v>0</v>
      </c>
      <c r="FT32" s="221">
        <v>0</v>
      </c>
      <c r="FU32" s="221">
        <v>0</v>
      </c>
      <c r="FV32" s="221">
        <v>6.9</v>
      </c>
      <c r="FW32" s="221">
        <v>11.4</v>
      </c>
      <c r="FX32" s="221">
        <v>11.3</v>
      </c>
      <c r="FY32" s="221">
        <v>14.899999999999999</v>
      </c>
      <c r="FZ32" s="221">
        <v>0</v>
      </c>
      <c r="GA32" s="221">
        <v>10.6</v>
      </c>
      <c r="GB32" s="221">
        <v>11.799999999999999</v>
      </c>
      <c r="GC32" s="221">
        <v>10.199999999999999</v>
      </c>
      <c r="GD32" s="221">
        <v>7.3999999999999995</v>
      </c>
      <c r="GE32" s="221">
        <v>11.700000000000001</v>
      </c>
      <c r="GF32" s="221">
        <v>0</v>
      </c>
      <c r="GG32" s="221">
        <v>7.9</v>
      </c>
      <c r="GH32" s="221">
        <v>5</v>
      </c>
      <c r="GI32" s="221">
        <v>7.1</v>
      </c>
      <c r="GJ32" s="221">
        <v>20.100000000000001</v>
      </c>
      <c r="GK32" s="221">
        <v>0</v>
      </c>
      <c r="GL32" s="221">
        <v>14.299999999999999</v>
      </c>
      <c r="GM32" s="221">
        <v>10.9</v>
      </c>
      <c r="GN32" s="221">
        <v>9.4</v>
      </c>
      <c r="GO32" s="221">
        <v>0</v>
      </c>
      <c r="GP32" s="221">
        <v>0</v>
      </c>
      <c r="GQ32" s="221">
        <v>24.181123803259609</v>
      </c>
      <c r="GR32" s="221">
        <v>10.5</v>
      </c>
      <c r="GS32" s="221">
        <v>16.400000000000002</v>
      </c>
      <c r="GT32" s="221">
        <v>8.9</v>
      </c>
      <c r="GU32" s="221">
        <v>10.7</v>
      </c>
      <c r="GV32" s="221">
        <v>0</v>
      </c>
      <c r="GW32" s="221">
        <v>0</v>
      </c>
      <c r="GX32" s="221">
        <v>11.600000000000001</v>
      </c>
      <c r="GY32" s="221">
        <v>12.4</v>
      </c>
      <c r="GZ32" s="221">
        <v>13.5</v>
      </c>
      <c r="HA32" s="221">
        <v>4.5</v>
      </c>
      <c r="HB32" s="221">
        <v>0</v>
      </c>
      <c r="HC32" s="221">
        <v>0.5</v>
      </c>
      <c r="HD32" s="221">
        <v>12.4</v>
      </c>
      <c r="HE32" s="221">
        <v>11.899999999999999</v>
      </c>
      <c r="HF32" s="221">
        <v>11.799999999999999</v>
      </c>
      <c r="HG32" s="221">
        <v>0</v>
      </c>
      <c r="HH32" s="221">
        <v>8.2000000000000011</v>
      </c>
      <c r="HI32" s="221">
        <v>7.5</v>
      </c>
      <c r="HJ32" s="221">
        <v>5.7</v>
      </c>
      <c r="HK32" s="221">
        <v>8.6</v>
      </c>
      <c r="HL32" s="221">
        <v>38</v>
      </c>
      <c r="HM32" s="221">
        <v>16.2</v>
      </c>
      <c r="HN32" s="221">
        <v>6.3</v>
      </c>
      <c r="HO32" s="221">
        <v>13.200000000000001</v>
      </c>
      <c r="HP32" s="221">
        <v>14.399999999999999</v>
      </c>
      <c r="HQ32" s="221">
        <v>0</v>
      </c>
      <c r="HR32" s="221">
        <v>9.4979719126439939</v>
      </c>
      <c r="HS32" s="221">
        <v>0</v>
      </c>
      <c r="HT32" s="221">
        <v>16.193068899967379</v>
      </c>
      <c r="HU32" s="221">
        <v>9.5</v>
      </c>
      <c r="HV32" s="221">
        <v>11.600000000000001</v>
      </c>
      <c r="HW32" s="221">
        <v>0</v>
      </c>
      <c r="HX32" s="221">
        <v>0</v>
      </c>
      <c r="HY32" s="221">
        <v>12.7</v>
      </c>
      <c r="HZ32" s="221">
        <v>3.1</v>
      </c>
      <c r="IA32" s="221">
        <v>12.2</v>
      </c>
      <c r="IB32" s="221">
        <v>8.7999999999999989</v>
      </c>
      <c r="IC32" s="221">
        <v>7.1</v>
      </c>
      <c r="ID32" s="221">
        <v>9.1</v>
      </c>
      <c r="IE32" s="221">
        <v>27.3</v>
      </c>
      <c r="IF32" s="221">
        <v>6.4</v>
      </c>
      <c r="IG32" s="221">
        <v>0</v>
      </c>
      <c r="IH32" s="221">
        <v>1.6</v>
      </c>
      <c r="II32" s="221">
        <v>11.700000000000001</v>
      </c>
      <c r="IJ32" s="221">
        <v>0</v>
      </c>
      <c r="IK32" s="221">
        <v>8.3000000000000007</v>
      </c>
      <c r="IL32" s="221">
        <v>10.7</v>
      </c>
      <c r="IM32" s="221">
        <v>7.8</v>
      </c>
      <c r="IN32" s="221">
        <v>0</v>
      </c>
      <c r="IO32" s="221">
        <v>9.1999999999999993</v>
      </c>
      <c r="IP32" s="221">
        <v>10.7</v>
      </c>
      <c r="IQ32" s="221">
        <v>13</v>
      </c>
      <c r="IR32" s="221">
        <v>0</v>
      </c>
      <c r="IS32" s="221">
        <v>11.5</v>
      </c>
      <c r="IT32" s="221">
        <v>6</v>
      </c>
      <c r="IU32" s="221">
        <v>30.5</v>
      </c>
      <c r="IV32" s="221">
        <v>0.6</v>
      </c>
      <c r="IW32" s="221">
        <v>7.1</v>
      </c>
      <c r="IX32" s="221">
        <v>0</v>
      </c>
      <c r="IY32" s="221">
        <v>11.899999999999999</v>
      </c>
      <c r="IZ32" s="221">
        <v>0</v>
      </c>
      <c r="JA32" s="221">
        <v>4.5</v>
      </c>
      <c r="JB32" s="221">
        <v>14.000000000000002</v>
      </c>
      <c r="JC32" s="221">
        <v>10.299999999999999</v>
      </c>
      <c r="JD32" s="221">
        <v>8.6</v>
      </c>
      <c r="JE32" s="221">
        <v>10.299999999999999</v>
      </c>
      <c r="JF32" s="221">
        <v>0</v>
      </c>
      <c r="JG32" s="221">
        <v>0</v>
      </c>
      <c r="JH32" s="221">
        <v>9.9</v>
      </c>
      <c r="JI32" s="221">
        <v>13</v>
      </c>
      <c r="JJ32" s="221">
        <v>0</v>
      </c>
      <c r="JK32" s="221">
        <v>35.4</v>
      </c>
      <c r="JL32" s="221">
        <v>0</v>
      </c>
      <c r="JM32" s="221">
        <v>18.5</v>
      </c>
      <c r="JN32" s="221">
        <v>6.2</v>
      </c>
      <c r="JO32" s="221">
        <v>11.799999999999999</v>
      </c>
      <c r="JP32" s="221">
        <v>8.4</v>
      </c>
      <c r="JQ32" s="221">
        <v>0</v>
      </c>
      <c r="JR32" s="221">
        <v>14.2</v>
      </c>
      <c r="JS32" s="221">
        <v>9.8000000000000007</v>
      </c>
      <c r="JT32" s="221">
        <v>10.7</v>
      </c>
      <c r="JU32" s="221">
        <v>37.200000000000003</v>
      </c>
      <c r="JV32" s="221">
        <v>9.1999999999999993</v>
      </c>
      <c r="JW32" s="221">
        <v>0</v>
      </c>
      <c r="JX32" s="221">
        <v>0</v>
      </c>
      <c r="JY32" s="221">
        <v>11.799999999999999</v>
      </c>
      <c r="JZ32" s="221">
        <v>11.700000000000001</v>
      </c>
      <c r="KA32" s="221">
        <v>8.6</v>
      </c>
      <c r="KB32" s="221">
        <v>12.4</v>
      </c>
      <c r="KC32" s="221">
        <v>14.399999999999999</v>
      </c>
      <c r="KD32" s="221">
        <v>0</v>
      </c>
      <c r="KE32" s="221">
        <v>0</v>
      </c>
      <c r="KF32" s="221">
        <v>8.9</v>
      </c>
      <c r="KG32" s="221">
        <v>11.600000000000001</v>
      </c>
      <c r="KH32" s="221">
        <v>10.7</v>
      </c>
      <c r="KI32" s="221">
        <v>7.1</v>
      </c>
      <c r="KJ32" s="221">
        <v>9.9</v>
      </c>
      <c r="KK32" s="221">
        <v>10.4</v>
      </c>
      <c r="KL32" s="221">
        <v>11.5</v>
      </c>
      <c r="KM32" s="221">
        <v>3.4000000000000004</v>
      </c>
      <c r="KN32" s="221">
        <v>0</v>
      </c>
      <c r="KO32" s="221">
        <v>11</v>
      </c>
      <c r="KP32" s="221">
        <v>7.7</v>
      </c>
      <c r="KQ32" s="221">
        <v>19.100000000000001</v>
      </c>
      <c r="KR32" s="221">
        <v>9.1999999999999993</v>
      </c>
      <c r="KS32" s="221">
        <v>10</v>
      </c>
      <c r="KT32" s="221">
        <v>7.1</v>
      </c>
      <c r="KU32" s="221">
        <v>7.1999999999999993</v>
      </c>
      <c r="KV32" s="221">
        <v>9.1999999999999993</v>
      </c>
      <c r="KW32" s="221">
        <v>0</v>
      </c>
      <c r="KX32" s="221">
        <v>14.899999999999999</v>
      </c>
      <c r="KY32" s="221">
        <v>10.6</v>
      </c>
      <c r="KZ32" s="221">
        <v>0</v>
      </c>
      <c r="LA32" s="221">
        <v>13.900000000000002</v>
      </c>
      <c r="LB32" s="221">
        <v>16.8</v>
      </c>
      <c r="LC32" s="221">
        <v>0</v>
      </c>
      <c r="LD32" s="221">
        <v>0</v>
      </c>
      <c r="LE32" s="221">
        <v>0</v>
      </c>
      <c r="LF32" s="221">
        <v>14.6</v>
      </c>
      <c r="LG32" s="221">
        <v>10</v>
      </c>
      <c r="LH32" s="221">
        <v>13</v>
      </c>
      <c r="LI32" s="221">
        <v>12.2</v>
      </c>
      <c r="LJ32" s="221">
        <v>18.899999999999999</v>
      </c>
      <c r="LK32" s="221">
        <v>11.1</v>
      </c>
      <c r="LL32" s="221">
        <v>0</v>
      </c>
      <c r="LM32" s="221">
        <v>0</v>
      </c>
      <c r="LN32" s="221">
        <v>29.245266949333111</v>
      </c>
      <c r="LO32" s="221">
        <v>8.9</v>
      </c>
      <c r="LP32" s="221">
        <v>10.5</v>
      </c>
      <c r="LQ32" s="221">
        <v>9.8000000000000007</v>
      </c>
      <c r="LR32" s="221">
        <v>11.4</v>
      </c>
      <c r="LS32" s="221">
        <v>3.9</v>
      </c>
      <c r="LT32" s="221">
        <v>5.8999999999999995</v>
      </c>
      <c r="LU32" s="221">
        <v>20.7</v>
      </c>
      <c r="LV32" s="221">
        <v>14.2</v>
      </c>
      <c r="LW32" s="221">
        <v>15.6</v>
      </c>
      <c r="LX32" s="221">
        <v>9</v>
      </c>
      <c r="LY32" s="221">
        <v>12.3</v>
      </c>
      <c r="LZ32" s="221">
        <v>13.3</v>
      </c>
      <c r="MA32" s="221">
        <v>0</v>
      </c>
      <c r="MB32" s="221">
        <v>7.3999999999999995</v>
      </c>
      <c r="MC32" s="221">
        <v>12.9</v>
      </c>
      <c r="MD32" s="221">
        <v>10.5</v>
      </c>
      <c r="ME32" s="221">
        <v>0</v>
      </c>
      <c r="MF32" s="221">
        <v>11.3</v>
      </c>
      <c r="MG32" s="221">
        <v>0</v>
      </c>
      <c r="MH32" s="221">
        <v>6.8000000000000007</v>
      </c>
      <c r="MI32" s="221">
        <v>11.200000000000001</v>
      </c>
      <c r="MJ32" s="221">
        <v>0</v>
      </c>
      <c r="MK32" s="221">
        <v>6.7</v>
      </c>
      <c r="ML32" s="221">
        <v>0</v>
      </c>
      <c r="MM32" s="221">
        <v>6.9</v>
      </c>
      <c r="MN32" s="221">
        <v>0</v>
      </c>
      <c r="MO32" s="221">
        <v>7.8</v>
      </c>
      <c r="MP32" s="221">
        <v>8</v>
      </c>
      <c r="MQ32" s="221">
        <v>0</v>
      </c>
      <c r="MR32" s="221">
        <v>6.2</v>
      </c>
      <c r="MS32" s="221">
        <v>10.7</v>
      </c>
      <c r="MT32" s="221">
        <v>6.8000000000000007</v>
      </c>
      <c r="MU32" s="221">
        <v>0</v>
      </c>
      <c r="MV32" s="221">
        <v>10.199999999999999</v>
      </c>
      <c r="MW32" s="221">
        <v>36.1</v>
      </c>
      <c r="MX32" s="221">
        <v>7.1</v>
      </c>
      <c r="MY32" s="221">
        <v>13.3</v>
      </c>
      <c r="MZ32" s="221">
        <v>33</v>
      </c>
      <c r="NA32" s="221">
        <v>0</v>
      </c>
      <c r="NB32" s="221">
        <v>9.5</v>
      </c>
      <c r="NC32" s="221">
        <v>12.2</v>
      </c>
      <c r="ND32" s="221">
        <v>10</v>
      </c>
      <c r="NE32" s="221">
        <v>7.3</v>
      </c>
      <c r="NF32" s="221">
        <v>32.4</v>
      </c>
      <c r="NG32" s="221">
        <v>0</v>
      </c>
      <c r="NH32" s="221">
        <v>5.3</v>
      </c>
      <c r="NI32" s="221">
        <v>5.3</v>
      </c>
      <c r="NJ32" s="221">
        <v>6.7</v>
      </c>
      <c r="NK32" s="221">
        <v>2.5</v>
      </c>
      <c r="NL32" s="221">
        <v>0</v>
      </c>
      <c r="NM32" s="221">
        <v>37.785163309035248</v>
      </c>
      <c r="NN32" s="221">
        <v>23.777023068254216</v>
      </c>
      <c r="NO32" s="221">
        <v>46.621830367898745</v>
      </c>
      <c r="NP32" s="221">
        <v>10.199999999999999</v>
      </c>
      <c r="NQ32" s="221">
        <v>0</v>
      </c>
      <c r="NR32" s="221">
        <v>14.6</v>
      </c>
      <c r="NS32" s="221">
        <v>12.9</v>
      </c>
      <c r="NT32" s="221">
        <v>0</v>
      </c>
      <c r="NU32" s="221">
        <v>11.5</v>
      </c>
      <c r="NV32" s="221">
        <v>17.299999999999997</v>
      </c>
      <c r="NW32" s="221">
        <v>0</v>
      </c>
      <c r="NX32" s="221">
        <v>17.8</v>
      </c>
      <c r="NY32" s="221">
        <v>11.1</v>
      </c>
      <c r="NZ32" s="221">
        <v>0</v>
      </c>
      <c r="OA32" s="221">
        <v>20.223911722860009</v>
      </c>
      <c r="OB32" s="221">
        <v>44.398700810807007</v>
      </c>
      <c r="OC32" s="221">
        <v>13.200000000000001</v>
      </c>
      <c r="OD32" s="221">
        <v>10.199999999999999</v>
      </c>
      <c r="OE32" s="221">
        <v>13</v>
      </c>
      <c r="OF32" s="221">
        <v>0</v>
      </c>
      <c r="OG32" s="221">
        <v>10.299999999999999</v>
      </c>
      <c r="OH32" s="221">
        <v>15.299999999999999</v>
      </c>
      <c r="OI32" s="221">
        <v>9</v>
      </c>
      <c r="OJ32" s="221">
        <v>8.2000000000000011</v>
      </c>
      <c r="OK32" s="221">
        <v>10.5</v>
      </c>
      <c r="OL32" s="221">
        <v>12.4</v>
      </c>
      <c r="OM32" s="221">
        <v>7.9</v>
      </c>
      <c r="ON32" s="221">
        <v>0</v>
      </c>
      <c r="OO32" s="221">
        <v>8.2000000000000011</v>
      </c>
      <c r="OP32" s="221">
        <v>11.700000000000001</v>
      </c>
      <c r="OQ32" s="221">
        <v>14.799999999999999</v>
      </c>
      <c r="OR32" s="221">
        <v>10.9</v>
      </c>
      <c r="OS32" s="221">
        <v>13.5</v>
      </c>
      <c r="OT32" s="221">
        <v>0.3</v>
      </c>
      <c r="OU32" s="221">
        <v>8</v>
      </c>
      <c r="OV32" s="221">
        <v>13.4</v>
      </c>
      <c r="OW32" s="221">
        <v>7.8</v>
      </c>
      <c r="OX32" s="221">
        <v>0</v>
      </c>
      <c r="OY32" s="221">
        <v>3.5000000000000004</v>
      </c>
      <c r="OZ32" s="221">
        <v>12.4</v>
      </c>
      <c r="PA32" s="221">
        <v>11.200000000000001</v>
      </c>
      <c r="PB32" s="221">
        <v>11.600000000000001</v>
      </c>
      <c r="PC32" s="221">
        <v>8.4</v>
      </c>
      <c r="PD32" s="221">
        <v>10.7</v>
      </c>
      <c r="PE32" s="221">
        <v>0</v>
      </c>
      <c r="PF32" s="221">
        <v>0</v>
      </c>
      <c r="PG32" s="221">
        <v>26.299870472841679</v>
      </c>
      <c r="PH32" s="221">
        <v>18.5</v>
      </c>
      <c r="PI32" s="221">
        <v>26</v>
      </c>
      <c r="PJ32" s="221">
        <v>0</v>
      </c>
      <c r="PK32" s="221">
        <v>9.5</v>
      </c>
      <c r="PL32" s="221">
        <v>15.2</v>
      </c>
      <c r="PM32" s="221">
        <v>4.8</v>
      </c>
      <c r="PN32" s="221">
        <v>12.3</v>
      </c>
      <c r="PO32" s="221">
        <v>8.5</v>
      </c>
      <c r="PP32" s="221">
        <v>3.6999999999999997</v>
      </c>
      <c r="PQ32" s="221">
        <v>11.5</v>
      </c>
      <c r="PR32" s="221">
        <v>8.4</v>
      </c>
      <c r="PS32" s="221">
        <v>9.9</v>
      </c>
      <c r="PT32" s="221">
        <v>1.6</v>
      </c>
      <c r="PU32" s="221">
        <v>25.6</v>
      </c>
      <c r="PV32" s="221">
        <v>10</v>
      </c>
      <c r="PW32" s="221">
        <v>17</v>
      </c>
      <c r="PX32" s="221">
        <v>6.3</v>
      </c>
      <c r="PY32" s="221">
        <v>0</v>
      </c>
      <c r="PZ32" s="221">
        <v>13.200000000000001</v>
      </c>
      <c r="QA32" s="221">
        <v>13.200000000000001</v>
      </c>
      <c r="QB32" s="221">
        <v>13.700000000000001</v>
      </c>
      <c r="QC32" s="221">
        <v>10.299999999999999</v>
      </c>
      <c r="QD32" s="221">
        <v>14.799999999999999</v>
      </c>
      <c r="QE32" s="221">
        <v>9.7000000000000011</v>
      </c>
      <c r="QF32" s="221">
        <v>0</v>
      </c>
      <c r="QG32" s="221">
        <v>9</v>
      </c>
      <c r="QH32" s="221">
        <v>8.6</v>
      </c>
      <c r="QI32" s="221">
        <v>16.7</v>
      </c>
      <c r="QJ32" s="221">
        <v>9.7000000000000011</v>
      </c>
      <c r="QK32" s="221">
        <v>7.9</v>
      </c>
      <c r="QL32" s="221">
        <v>0</v>
      </c>
      <c r="QM32" s="221">
        <v>8.5</v>
      </c>
      <c r="QN32" s="221">
        <v>12.5</v>
      </c>
      <c r="QO32" s="221">
        <v>15.9</v>
      </c>
      <c r="QP32" s="221">
        <v>9.1999999999999993</v>
      </c>
      <c r="QQ32" s="221">
        <v>15.7</v>
      </c>
      <c r="QR32" s="221">
        <v>4.3999999999999995</v>
      </c>
      <c r="QS32" s="221">
        <v>8.1</v>
      </c>
      <c r="QT32" s="221">
        <v>14.499999999999998</v>
      </c>
      <c r="QU32" s="221">
        <v>10.299999999999999</v>
      </c>
      <c r="QV32" s="221">
        <v>9.4</v>
      </c>
      <c r="QW32" s="221">
        <v>13.4</v>
      </c>
      <c r="QX32" s="221">
        <v>8.3000000000000007</v>
      </c>
      <c r="QY32" s="221">
        <v>9.1999999999999993</v>
      </c>
      <c r="QZ32" s="221">
        <v>12.2</v>
      </c>
      <c r="RA32" s="221">
        <v>8.6999999999999993</v>
      </c>
      <c r="RB32" s="221">
        <v>5.7</v>
      </c>
      <c r="RC32" s="221">
        <v>8.9</v>
      </c>
      <c r="RD32" s="221">
        <v>11.600000000000001</v>
      </c>
      <c r="RE32" s="221">
        <v>4.2</v>
      </c>
      <c r="RF32" s="221">
        <v>0</v>
      </c>
      <c r="RG32" s="221">
        <v>12.1</v>
      </c>
      <c r="RH32" s="221">
        <v>6</v>
      </c>
      <c r="RI32" s="221">
        <v>6</v>
      </c>
      <c r="RJ32" s="221">
        <v>0</v>
      </c>
      <c r="RK32" s="221">
        <v>3.5000000000000004</v>
      </c>
      <c r="RL32" s="221">
        <v>8.4</v>
      </c>
      <c r="RM32" s="221">
        <v>4.7</v>
      </c>
      <c r="RN32" s="221">
        <v>11.600000000000001</v>
      </c>
      <c r="RO32" s="221">
        <v>0</v>
      </c>
      <c r="RP32" s="221">
        <v>9.4</v>
      </c>
      <c r="RQ32" s="221">
        <v>11.899999999999999</v>
      </c>
      <c r="RR32" s="221">
        <v>13.200000000000001</v>
      </c>
      <c r="RS32" s="221">
        <v>2.5</v>
      </c>
      <c r="RT32" s="221">
        <v>0</v>
      </c>
      <c r="RU32" s="221">
        <v>14.399999999999999</v>
      </c>
      <c r="RV32" s="221">
        <v>7.3999999999999995</v>
      </c>
      <c r="RW32" s="221">
        <v>14.6</v>
      </c>
      <c r="RX32" s="221">
        <v>5.2</v>
      </c>
      <c r="RY32" s="221">
        <v>8.2000000000000011</v>
      </c>
      <c r="RZ32" s="221">
        <v>16.100000000000001</v>
      </c>
      <c r="SA32" s="221">
        <v>7.7</v>
      </c>
      <c r="SB32" s="221">
        <v>29.799999999999997</v>
      </c>
      <c r="SC32" s="221">
        <v>9.9</v>
      </c>
      <c r="SD32" s="221">
        <v>5.3</v>
      </c>
      <c r="SE32" s="221">
        <v>11</v>
      </c>
      <c r="SF32" s="221">
        <v>0</v>
      </c>
      <c r="SG32" s="221">
        <v>14.6</v>
      </c>
      <c r="SH32" s="221">
        <v>12.2</v>
      </c>
      <c r="SI32" s="221">
        <v>7.3999999999999995</v>
      </c>
      <c r="SJ32" s="221">
        <v>14.299999999999999</v>
      </c>
      <c r="SK32" s="221">
        <v>27.6</v>
      </c>
      <c r="SL32" s="221">
        <v>10.4</v>
      </c>
      <c r="SM32" s="221">
        <v>12.1</v>
      </c>
      <c r="SN32" s="221">
        <v>6.5</v>
      </c>
      <c r="SO32" s="221">
        <v>14.7</v>
      </c>
      <c r="SP32" s="221">
        <v>7.6</v>
      </c>
      <c r="SQ32" s="221">
        <v>0</v>
      </c>
      <c r="SR32" s="221">
        <v>9.6</v>
      </c>
      <c r="SS32" s="221">
        <v>11.4</v>
      </c>
      <c r="ST32" s="221">
        <v>8.5</v>
      </c>
      <c r="SU32" s="221">
        <v>13.3</v>
      </c>
      <c r="SV32" s="221">
        <v>8.1</v>
      </c>
      <c r="SW32" s="221">
        <v>15.9</v>
      </c>
      <c r="SX32" s="221">
        <v>17.2</v>
      </c>
      <c r="SY32" s="221">
        <v>7.1</v>
      </c>
      <c r="SZ32" s="221">
        <v>5.0999999999999996</v>
      </c>
      <c r="TA32" s="221">
        <v>5.6000000000000005</v>
      </c>
      <c r="TB32" s="221">
        <v>12.7</v>
      </c>
      <c r="TC32" s="221">
        <v>10.199999999999999</v>
      </c>
      <c r="TD32" s="221">
        <v>0</v>
      </c>
      <c r="TE32" s="221">
        <v>16.3</v>
      </c>
      <c r="TF32" s="221">
        <v>4.8</v>
      </c>
      <c r="TG32" s="221">
        <v>16.2</v>
      </c>
      <c r="TH32" s="221">
        <v>10.4</v>
      </c>
      <c r="TI32" s="221">
        <v>30.099999999999998</v>
      </c>
      <c r="TJ32" s="221">
        <v>7.7</v>
      </c>
      <c r="TK32" s="221">
        <v>12.9</v>
      </c>
      <c r="TL32" s="221">
        <v>8.3000000000000007</v>
      </c>
      <c r="TM32" s="221">
        <v>14.899999999999999</v>
      </c>
      <c r="TN32" s="221">
        <v>9.6</v>
      </c>
      <c r="TO32" s="221">
        <v>8.2000000000000011</v>
      </c>
      <c r="TP32" s="221">
        <v>8.4</v>
      </c>
      <c r="TQ32" s="221">
        <v>9.5</v>
      </c>
      <c r="TR32" s="221">
        <v>13.100000000000001</v>
      </c>
      <c r="TS32" s="221">
        <v>5.8999999999999995</v>
      </c>
      <c r="TT32" s="221">
        <v>15.299999999999999</v>
      </c>
      <c r="TU32" s="221">
        <v>14.499999999999998</v>
      </c>
      <c r="TV32" s="221">
        <v>10.4</v>
      </c>
      <c r="TW32" s="221">
        <v>6.6000000000000005</v>
      </c>
      <c r="TX32" s="221">
        <v>11</v>
      </c>
      <c r="TY32" s="221">
        <v>23.799999999999997</v>
      </c>
      <c r="TZ32" s="221">
        <v>12.3</v>
      </c>
      <c r="UA32" s="221">
        <v>9.7000000000000011</v>
      </c>
      <c r="UB32" s="221">
        <v>12.6</v>
      </c>
      <c r="UC32" s="221">
        <v>20.3</v>
      </c>
      <c r="UD32" s="221">
        <v>17.100000000000001</v>
      </c>
      <c r="UE32" s="221">
        <v>7.5</v>
      </c>
      <c r="UF32" s="221">
        <v>4.9000000000000004</v>
      </c>
      <c r="UG32" s="221">
        <v>0</v>
      </c>
      <c r="UH32" s="221">
        <v>22.7</v>
      </c>
      <c r="UI32" s="221">
        <v>10.8</v>
      </c>
      <c r="UJ32" s="221">
        <v>5.0999999999999996</v>
      </c>
      <c r="UK32" s="221">
        <v>11.200000000000001</v>
      </c>
      <c r="UL32" s="221">
        <v>11.4</v>
      </c>
      <c r="UM32" s="221">
        <v>4.8</v>
      </c>
      <c r="UN32" s="221">
        <v>0</v>
      </c>
      <c r="UO32" s="221">
        <v>9.5</v>
      </c>
      <c r="UP32" s="221">
        <v>14.7</v>
      </c>
      <c r="UQ32" s="221">
        <v>11.600000000000001</v>
      </c>
      <c r="UR32" s="221">
        <v>0</v>
      </c>
      <c r="US32" s="221">
        <v>1.9</v>
      </c>
      <c r="UT32" s="221">
        <v>13.100000000000001</v>
      </c>
      <c r="UU32" s="221">
        <v>23.599999999999998</v>
      </c>
      <c r="UV32" s="221">
        <v>11.799999999999999</v>
      </c>
      <c r="UW32" s="221">
        <v>0</v>
      </c>
      <c r="UX32" s="221">
        <v>7.1</v>
      </c>
      <c r="UY32" s="221">
        <v>1.7999999999999998</v>
      </c>
      <c r="UZ32" s="221">
        <v>17.899999999999999</v>
      </c>
      <c r="VA32" s="221">
        <v>0</v>
      </c>
      <c r="VB32" s="221">
        <v>16.100000000000001</v>
      </c>
      <c r="VC32" s="221">
        <v>16.5</v>
      </c>
      <c r="VD32" s="221">
        <v>13.3</v>
      </c>
      <c r="VE32" s="221">
        <v>10.199999999999999</v>
      </c>
      <c r="VF32" s="221">
        <v>14.499999999999998</v>
      </c>
      <c r="VG32" s="221">
        <v>0</v>
      </c>
      <c r="VH32" s="221">
        <v>13.700000000000001</v>
      </c>
      <c r="VI32" s="221">
        <v>9.9</v>
      </c>
      <c r="VJ32" s="221">
        <v>14.2</v>
      </c>
      <c r="VK32" s="221">
        <v>0</v>
      </c>
      <c r="VL32" s="221">
        <v>12.4</v>
      </c>
      <c r="VM32" s="221">
        <v>0</v>
      </c>
      <c r="VN32" s="221">
        <v>15.9</v>
      </c>
      <c r="VO32" s="221">
        <v>7.8</v>
      </c>
      <c r="VP32" s="221">
        <v>13.700000000000001</v>
      </c>
      <c r="VQ32" s="221">
        <v>0</v>
      </c>
      <c r="VR32" s="221">
        <v>26.1</v>
      </c>
      <c r="VS32" s="221">
        <v>7.8</v>
      </c>
      <c r="VT32" s="221">
        <v>0</v>
      </c>
      <c r="VU32" s="221">
        <v>10.8</v>
      </c>
      <c r="VV32" s="221">
        <v>11.3</v>
      </c>
      <c r="VW32" s="221">
        <v>0</v>
      </c>
      <c r="VX32" s="221">
        <v>13.4</v>
      </c>
      <c r="VY32" s="221">
        <v>0</v>
      </c>
      <c r="VZ32" s="221">
        <v>7.1999999999999993</v>
      </c>
      <c r="WA32" s="221">
        <v>5.3</v>
      </c>
      <c r="WB32" s="221">
        <v>0</v>
      </c>
      <c r="WC32" s="221">
        <v>0</v>
      </c>
      <c r="WD32" s="221">
        <v>13.154608374543525</v>
      </c>
      <c r="WE32" s="221">
        <v>10.100000000000001</v>
      </c>
      <c r="WF32" s="221">
        <v>12.9</v>
      </c>
      <c r="WG32" s="221">
        <v>1.9</v>
      </c>
      <c r="WH32" s="221">
        <v>6</v>
      </c>
      <c r="WI32" s="221">
        <v>16.3</v>
      </c>
      <c r="WJ32" s="221">
        <v>0</v>
      </c>
      <c r="WK32" s="221">
        <v>22.900000000000002</v>
      </c>
      <c r="WL32" s="221">
        <v>0</v>
      </c>
      <c r="WM32" s="221">
        <v>1.9</v>
      </c>
      <c r="WN32" s="221">
        <v>10.4</v>
      </c>
      <c r="WO32" s="221">
        <v>11.600000000000001</v>
      </c>
      <c r="WP32" s="221">
        <v>15.9</v>
      </c>
      <c r="WQ32" s="221">
        <v>9.5</v>
      </c>
      <c r="WR32" s="221">
        <v>5.3</v>
      </c>
      <c r="WS32" s="221">
        <v>7.6</v>
      </c>
      <c r="WT32" s="221">
        <v>0</v>
      </c>
      <c r="WU32" s="221">
        <v>11.4</v>
      </c>
      <c r="WV32" s="221">
        <v>0</v>
      </c>
      <c r="WW32" s="221">
        <v>8.9</v>
      </c>
      <c r="WX32" s="221">
        <v>16.7</v>
      </c>
      <c r="WY32" s="221">
        <v>9.1999999999999993</v>
      </c>
      <c r="WZ32" s="221">
        <v>0</v>
      </c>
      <c r="XA32" s="221">
        <v>10.4</v>
      </c>
      <c r="XB32" s="221">
        <v>5</v>
      </c>
      <c r="XC32" s="221">
        <v>10.5</v>
      </c>
      <c r="XD32" s="221">
        <v>4.5999999999999996</v>
      </c>
      <c r="XE32" s="221">
        <v>6.9</v>
      </c>
      <c r="XF32" s="221">
        <v>8</v>
      </c>
      <c r="XG32" s="221">
        <v>0</v>
      </c>
      <c r="XH32" s="221">
        <v>13.8</v>
      </c>
      <c r="XI32" s="221">
        <v>0</v>
      </c>
      <c r="XJ32" s="221">
        <v>11</v>
      </c>
      <c r="XK32" s="221">
        <v>5.5</v>
      </c>
      <c r="XL32" s="221">
        <v>11.799999999999999</v>
      </c>
      <c r="XM32" s="221">
        <v>0</v>
      </c>
      <c r="XN32" s="221">
        <v>6.9</v>
      </c>
      <c r="XO32" s="221">
        <v>5.7</v>
      </c>
      <c r="XP32" s="221">
        <v>0</v>
      </c>
      <c r="XQ32" s="221">
        <v>11.899999999999999</v>
      </c>
      <c r="XR32" s="221">
        <v>0</v>
      </c>
      <c r="XS32" s="221">
        <v>16.7</v>
      </c>
      <c r="XT32" s="221">
        <v>9.8000000000000007</v>
      </c>
      <c r="XU32" s="221">
        <v>9.4</v>
      </c>
      <c r="XV32" s="221">
        <v>0</v>
      </c>
      <c r="XW32" s="221">
        <v>13.4</v>
      </c>
      <c r="XX32" s="221">
        <v>0</v>
      </c>
      <c r="XY32" s="221">
        <v>0</v>
      </c>
      <c r="XZ32" s="221">
        <v>8.2000000000000011</v>
      </c>
      <c r="YA32" s="221">
        <v>9</v>
      </c>
      <c r="YB32" s="221">
        <v>0</v>
      </c>
      <c r="YC32" s="221">
        <v>10.299999999999999</v>
      </c>
      <c r="YD32" s="221">
        <v>14.099999999999998</v>
      </c>
      <c r="YE32" s="221">
        <v>8</v>
      </c>
      <c r="YF32" s="221">
        <v>12.8</v>
      </c>
      <c r="YG32" s="221">
        <v>0</v>
      </c>
      <c r="YH32" s="221">
        <v>15.7</v>
      </c>
      <c r="YI32" s="221">
        <v>6.8000000000000007</v>
      </c>
      <c r="YJ32" s="221">
        <v>4.8</v>
      </c>
      <c r="YK32" s="221">
        <v>5.7</v>
      </c>
      <c r="YL32" s="221">
        <v>0</v>
      </c>
      <c r="YM32" s="221">
        <v>0</v>
      </c>
      <c r="YN32" s="221">
        <v>22.2</v>
      </c>
      <c r="YO32" s="221">
        <v>4.3999999999999995</v>
      </c>
      <c r="YP32" s="221">
        <v>15.5</v>
      </c>
      <c r="YQ32" s="221">
        <v>12.4</v>
      </c>
      <c r="YR32" s="221">
        <v>33.900000000000006</v>
      </c>
      <c r="YS32" s="221">
        <v>0</v>
      </c>
      <c r="YT32" s="221">
        <v>10.199999999999999</v>
      </c>
      <c r="YU32" s="221">
        <v>7.3</v>
      </c>
      <c r="YV32" s="221">
        <v>0</v>
      </c>
      <c r="YW32" s="221">
        <v>9.8000000000000007</v>
      </c>
      <c r="YX32" s="221">
        <v>13.200000000000001</v>
      </c>
      <c r="YY32" s="221">
        <v>0</v>
      </c>
      <c r="YZ32" s="221">
        <v>9.1999999999999993</v>
      </c>
      <c r="ZA32" s="221">
        <v>7.3</v>
      </c>
      <c r="ZB32" s="221">
        <v>0</v>
      </c>
      <c r="ZC32" s="221">
        <v>9.4</v>
      </c>
      <c r="ZD32" s="221">
        <v>35.199999999999996</v>
      </c>
      <c r="ZE32" s="221">
        <v>15.1</v>
      </c>
      <c r="ZF32" s="221">
        <v>9.4</v>
      </c>
      <c r="ZG32" s="221">
        <v>34.9</v>
      </c>
      <c r="ZH32" s="221">
        <v>13.3</v>
      </c>
      <c r="ZI32" s="219">
        <v>0</v>
      </c>
      <c r="ZJ32" s="219">
        <v>12.1</v>
      </c>
      <c r="ZK32" s="219">
        <v>11.5</v>
      </c>
      <c r="ZL32" s="219">
        <v>0</v>
      </c>
      <c r="ZM32" s="219">
        <v>8.3000000000000007</v>
      </c>
      <c r="ZN32" s="219">
        <v>14.099999999999998</v>
      </c>
      <c r="ZO32" s="219">
        <v>0</v>
      </c>
      <c r="ZP32" s="219">
        <v>0</v>
      </c>
      <c r="ZQ32" s="219">
        <v>8.2000000000000011</v>
      </c>
      <c r="ZR32" s="219">
        <v>4.8</v>
      </c>
      <c r="ZS32" s="219">
        <v>8.9</v>
      </c>
      <c r="ZT32" s="219">
        <v>3.1</v>
      </c>
      <c r="ZU32" s="219">
        <v>13.3</v>
      </c>
      <c r="ZV32" s="219">
        <v>9.3000000000000007</v>
      </c>
      <c r="ZW32" s="219">
        <v>30.2</v>
      </c>
      <c r="ZX32" s="219">
        <v>0</v>
      </c>
      <c r="ZY32" s="219">
        <v>0</v>
      </c>
      <c r="ZZ32" s="219">
        <v>3.5000000000000004</v>
      </c>
      <c r="AAA32" s="219">
        <v>14.099999999999998</v>
      </c>
      <c r="AAB32" s="219">
        <v>0</v>
      </c>
      <c r="AAC32" s="219">
        <v>12.3</v>
      </c>
      <c r="AAD32" s="219">
        <v>13.4</v>
      </c>
      <c r="AAE32" s="219">
        <v>0</v>
      </c>
      <c r="AAF32" s="219">
        <v>18.211464375315412</v>
      </c>
      <c r="AAG32" s="219">
        <v>19.905708616921238</v>
      </c>
      <c r="AAH32" s="219">
        <v>12.1</v>
      </c>
      <c r="AAI32" s="219">
        <v>23.3</v>
      </c>
      <c r="AAJ32" s="219">
        <v>9.1</v>
      </c>
      <c r="AAK32" s="219">
        <v>0</v>
      </c>
      <c r="AAL32" s="219">
        <v>10.5</v>
      </c>
      <c r="AAM32" s="219">
        <v>0</v>
      </c>
      <c r="AAN32" s="219">
        <v>7.3</v>
      </c>
      <c r="AAO32" s="219">
        <v>6.2</v>
      </c>
      <c r="AAP32" s="219">
        <v>3.6999999999999997</v>
      </c>
      <c r="AAQ32" s="219">
        <v>10.5</v>
      </c>
      <c r="AAR32" s="219">
        <v>10.7</v>
      </c>
      <c r="AAS32" s="219">
        <v>15.8</v>
      </c>
      <c r="AAT32" s="219">
        <v>12.9</v>
      </c>
      <c r="AAU32" s="219">
        <v>11</v>
      </c>
      <c r="AAV32" s="219">
        <v>10.100000000000001</v>
      </c>
      <c r="AAW32" s="219">
        <v>8.7999999999999989</v>
      </c>
      <c r="AAX32" s="219">
        <v>31.6</v>
      </c>
      <c r="AAY32" s="219">
        <v>7.1</v>
      </c>
      <c r="AAZ32" s="219">
        <v>33.4</v>
      </c>
      <c r="ABA32" s="219">
        <v>42.3</v>
      </c>
      <c r="ABB32" s="219">
        <v>9.9</v>
      </c>
      <c r="ABC32" s="219">
        <v>7.0000000000000009</v>
      </c>
      <c r="ABD32" s="219">
        <v>17</v>
      </c>
      <c r="ABE32" s="219">
        <v>16.600000000000001</v>
      </c>
      <c r="ABF32" s="219">
        <v>7.6</v>
      </c>
      <c r="ABG32" s="219">
        <v>0</v>
      </c>
      <c r="ABH32" s="219">
        <v>29.299999999999997</v>
      </c>
      <c r="ABI32" s="219">
        <v>17.2</v>
      </c>
      <c r="ABJ32" s="219">
        <v>10.4</v>
      </c>
      <c r="ABK32" s="219">
        <v>5.5</v>
      </c>
      <c r="ABL32" s="219">
        <v>6</v>
      </c>
      <c r="ABM32" s="219">
        <v>15.1</v>
      </c>
      <c r="ABN32" s="219">
        <v>10.299999999999999</v>
      </c>
      <c r="ABO32" s="219">
        <v>0</v>
      </c>
      <c r="ABP32" s="219">
        <v>8.5</v>
      </c>
      <c r="ABQ32" s="219">
        <v>12.9</v>
      </c>
      <c r="ABR32" s="219">
        <v>15.7</v>
      </c>
      <c r="ABS32" s="219">
        <v>0</v>
      </c>
      <c r="ABT32" s="219">
        <v>18.2</v>
      </c>
      <c r="ABU32" s="219">
        <v>6.9758925841784096</v>
      </c>
      <c r="ABV32" s="219">
        <v>51.011477816761854</v>
      </c>
      <c r="ABW32" s="219">
        <v>0</v>
      </c>
      <c r="ABX32" s="219">
        <v>7.5</v>
      </c>
      <c r="ABY32" s="219">
        <v>8.7999999999999989</v>
      </c>
      <c r="ABZ32" s="219">
        <v>6.1</v>
      </c>
      <c r="ACA32" s="219">
        <v>0</v>
      </c>
      <c r="ACB32" s="219">
        <v>9.8000000000000007</v>
      </c>
      <c r="ACC32" s="219">
        <v>12</v>
      </c>
      <c r="ACD32" s="219">
        <v>8.6999999999999993</v>
      </c>
      <c r="ACE32" s="219">
        <v>10</v>
      </c>
      <c r="ACF32" s="222">
        <v>3.3000000000000003</v>
      </c>
      <c r="ACG32" s="222">
        <v>0</v>
      </c>
      <c r="ACH32" s="222">
        <v>9.8000000000000007</v>
      </c>
      <c r="ACI32" s="222">
        <v>0</v>
      </c>
      <c r="ACJ32" s="222">
        <v>5</v>
      </c>
      <c r="ACK32" s="222">
        <v>6.5</v>
      </c>
      <c r="ACL32" s="222">
        <v>0</v>
      </c>
      <c r="ACM32" s="222">
        <v>8.1</v>
      </c>
      <c r="ACN32" s="222">
        <v>0</v>
      </c>
      <c r="ACO32" s="222">
        <v>9.6</v>
      </c>
      <c r="ACP32" s="222">
        <v>0</v>
      </c>
      <c r="ACQ32" s="222">
        <v>8.6999999999999993</v>
      </c>
      <c r="ACR32" s="222">
        <v>0</v>
      </c>
      <c r="ACS32" s="222">
        <v>0</v>
      </c>
      <c r="ACT32" s="222">
        <v>2.2999999999999998</v>
      </c>
      <c r="ACU32" s="222">
        <v>10.100000000000001</v>
      </c>
      <c r="ACV32" s="222">
        <v>0</v>
      </c>
      <c r="ACW32" s="222">
        <v>8.4</v>
      </c>
      <c r="ACX32" s="222">
        <v>4.3</v>
      </c>
      <c r="ACY32" s="222">
        <v>5.3</v>
      </c>
      <c r="ACZ32" s="222">
        <v>0</v>
      </c>
      <c r="ADA32" s="222">
        <v>11.1</v>
      </c>
      <c r="ADB32" s="222">
        <v>12</v>
      </c>
      <c r="ADC32" s="222">
        <v>7.1</v>
      </c>
      <c r="ADD32" s="222">
        <v>0</v>
      </c>
      <c r="ADE32" s="222">
        <v>0</v>
      </c>
      <c r="ADF32" s="222">
        <v>6.5</v>
      </c>
      <c r="ADG32" s="222">
        <v>3.3000000000000003</v>
      </c>
      <c r="ADH32" s="222">
        <v>15.299999999999999</v>
      </c>
      <c r="ADI32" s="222">
        <v>9.4</v>
      </c>
      <c r="ADJ32" s="222">
        <v>0</v>
      </c>
      <c r="ADK32" s="222">
        <v>13.4</v>
      </c>
      <c r="ADL32" s="222">
        <v>10.199999999999999</v>
      </c>
      <c r="ADM32" s="222">
        <v>12.7</v>
      </c>
      <c r="ADN32" s="222">
        <v>0</v>
      </c>
      <c r="ADO32" s="222">
        <v>0</v>
      </c>
      <c r="ADP32" s="222">
        <v>0</v>
      </c>
      <c r="ADQ32" s="222">
        <v>4.3</v>
      </c>
      <c r="ADR32" s="222">
        <v>0</v>
      </c>
      <c r="ADS32" s="222">
        <v>11.600000000000001</v>
      </c>
      <c r="ADT32" s="222">
        <v>13.900000000000002</v>
      </c>
      <c r="ADU32" s="222">
        <v>0</v>
      </c>
      <c r="ADV32" s="222">
        <v>2.6</v>
      </c>
      <c r="ADW32" s="222">
        <v>4.8</v>
      </c>
      <c r="ADX32" s="222">
        <v>1.5</v>
      </c>
      <c r="ADY32" s="222">
        <v>0</v>
      </c>
      <c r="ADZ32" s="222">
        <v>5.2</v>
      </c>
      <c r="AEA32" s="222">
        <v>0</v>
      </c>
      <c r="AEB32" s="222">
        <v>22.6</v>
      </c>
      <c r="AEC32" s="222">
        <v>0</v>
      </c>
      <c r="AED32" s="222">
        <v>5.7</v>
      </c>
      <c r="AEE32" s="222">
        <v>0</v>
      </c>
      <c r="AEF32" s="223">
        <v>6.5</v>
      </c>
      <c r="AEG32" s="223">
        <v>18.899999999999999</v>
      </c>
      <c r="AEH32" s="223">
        <v>36.906829636147911</v>
      </c>
      <c r="AEI32" s="223">
        <v>26.5</v>
      </c>
      <c r="AEJ32" s="223">
        <v>24.6</v>
      </c>
      <c r="AEK32" s="223">
        <v>59.045130827111393</v>
      </c>
      <c r="AEL32" s="223">
        <v>10.238402340822057</v>
      </c>
      <c r="AEM32" s="223">
        <v>26.900000000000002</v>
      </c>
      <c r="AEN32" s="223">
        <v>22.6</v>
      </c>
      <c r="AEO32" s="224">
        <v>0</v>
      </c>
      <c r="AEP32" s="224">
        <v>0</v>
      </c>
      <c r="AEQ32" s="224">
        <v>40.75724280821823</v>
      </c>
      <c r="AER32" s="224">
        <v>45.696410819094602</v>
      </c>
      <c r="AES32" s="224">
        <v>0</v>
      </c>
      <c r="AET32" s="224">
        <v>36.763769890561875</v>
      </c>
      <c r="AEU32" s="224">
        <v>26.521624725506243</v>
      </c>
      <c r="AEV32" s="224">
        <v>0</v>
      </c>
      <c r="AEW32" s="224">
        <v>8.0826220178725023</v>
      </c>
      <c r="AEX32" s="224">
        <v>63.327252219085452</v>
      </c>
      <c r="AEY32" s="224">
        <v>0</v>
      </c>
      <c r="AEZ32" s="224">
        <v>0</v>
      </c>
      <c r="AFA32" s="224">
        <v>14.099999999999998</v>
      </c>
      <c r="AFB32" s="224">
        <v>17.8</v>
      </c>
      <c r="AFC32" s="224">
        <v>8.4</v>
      </c>
      <c r="AFD32" s="224">
        <v>33.1</v>
      </c>
      <c r="AFE32" s="224">
        <v>19.8</v>
      </c>
      <c r="AFF32" s="224">
        <v>21</v>
      </c>
      <c r="AFG32" s="224">
        <v>20.9</v>
      </c>
      <c r="AFH32" s="224">
        <v>22</v>
      </c>
      <c r="AFI32" s="224">
        <v>16.400000000000002</v>
      </c>
      <c r="AFJ32" s="224">
        <v>17.599999999999998</v>
      </c>
      <c r="AFK32" s="224">
        <v>15.299999999999999</v>
      </c>
      <c r="AFL32" s="224">
        <v>16.5</v>
      </c>
      <c r="AFM32" s="224">
        <v>12.5</v>
      </c>
      <c r="AFN32" s="224">
        <v>13.4</v>
      </c>
      <c r="AFO32" s="224">
        <v>10.199999999999999</v>
      </c>
      <c r="AFP32" s="224">
        <v>12.7</v>
      </c>
      <c r="AFQ32" s="224">
        <v>0</v>
      </c>
      <c r="AFR32" s="224">
        <v>21.7</v>
      </c>
      <c r="AFS32" s="224">
        <v>11.600000000000001</v>
      </c>
      <c r="AFT32" s="224">
        <v>13.900000000000002</v>
      </c>
      <c r="AFU32" s="224">
        <v>33.200000000000003</v>
      </c>
      <c r="AFV32" s="224">
        <v>13.5</v>
      </c>
      <c r="AFW32" s="224">
        <v>20.5</v>
      </c>
      <c r="AFX32" s="224">
        <v>0</v>
      </c>
      <c r="AFY32" s="224">
        <v>10.5</v>
      </c>
      <c r="AFZ32" s="224">
        <v>0</v>
      </c>
      <c r="AGA32" s="224">
        <v>28.999999999999996</v>
      </c>
      <c r="AGB32" s="224">
        <v>22.6</v>
      </c>
      <c r="AGC32" s="224">
        <v>30.3</v>
      </c>
      <c r="AGD32" s="224">
        <v>0</v>
      </c>
      <c r="AGE32" s="224">
        <v>10.6</v>
      </c>
      <c r="AGF32" s="224">
        <v>13</v>
      </c>
      <c r="AGG32" s="224">
        <v>6.6000000000000005</v>
      </c>
      <c r="AGH32" s="224">
        <v>8.6999999999999993</v>
      </c>
      <c r="AGI32" s="224">
        <v>10.100000000000001</v>
      </c>
      <c r="AGJ32" s="224">
        <v>16.3</v>
      </c>
      <c r="AGK32" s="224">
        <v>12.5</v>
      </c>
      <c r="AGL32" s="224">
        <v>22.5</v>
      </c>
      <c r="AGM32" s="224">
        <v>11.4</v>
      </c>
      <c r="AGN32" s="224">
        <v>18.600000000000001</v>
      </c>
      <c r="AGO32" s="224">
        <v>13.100000000000001</v>
      </c>
      <c r="AGP32" s="224">
        <v>25.5</v>
      </c>
      <c r="AGQ32" s="224">
        <v>30.9</v>
      </c>
      <c r="AGR32" s="224">
        <v>0</v>
      </c>
      <c r="AGS32" s="224">
        <v>13.200000000000001</v>
      </c>
      <c r="AGT32" s="224">
        <v>7.3</v>
      </c>
      <c r="AGU32" s="224">
        <v>20.7</v>
      </c>
      <c r="AGV32" s="224">
        <v>31.900000000000002</v>
      </c>
      <c r="AGW32" s="224">
        <v>12.9</v>
      </c>
      <c r="AGX32" s="224">
        <v>33.900000000000006</v>
      </c>
      <c r="AGY32" s="224">
        <v>18.099999999999998</v>
      </c>
      <c r="AGZ32" s="224">
        <v>0</v>
      </c>
      <c r="AHA32" s="224">
        <v>18.600000000000001</v>
      </c>
      <c r="AHB32" s="224">
        <v>11.700000000000001</v>
      </c>
      <c r="AHC32" s="224">
        <v>23.7</v>
      </c>
      <c r="AHD32" s="224">
        <v>13.3</v>
      </c>
      <c r="AHE32" s="224">
        <v>13.5</v>
      </c>
      <c r="AHF32" s="224">
        <v>4.3</v>
      </c>
      <c r="AHG32" s="224">
        <v>10.8</v>
      </c>
      <c r="AHH32" s="224">
        <v>37.4</v>
      </c>
      <c r="AHI32" s="225">
        <v>6.9</v>
      </c>
      <c r="AHJ32" s="225">
        <v>13.4</v>
      </c>
      <c r="AHK32" s="225">
        <v>13.900000000000002</v>
      </c>
      <c r="AHL32" s="225">
        <v>11.4</v>
      </c>
      <c r="AHM32" s="225">
        <v>0</v>
      </c>
      <c r="AHN32" s="225">
        <v>12.7</v>
      </c>
      <c r="AHO32" s="225">
        <v>19.5</v>
      </c>
      <c r="AHP32" s="225">
        <v>14.899999999999999</v>
      </c>
      <c r="AHQ32" s="225">
        <v>21.099999999999998</v>
      </c>
      <c r="AHR32" s="225">
        <v>13.5</v>
      </c>
      <c r="AHS32" s="225">
        <v>10.299999999999999</v>
      </c>
      <c r="AHT32" s="225">
        <v>0</v>
      </c>
      <c r="AHU32" s="225">
        <v>20.5</v>
      </c>
      <c r="AHV32" s="225">
        <v>11</v>
      </c>
      <c r="AHW32" s="225">
        <v>15.8</v>
      </c>
      <c r="AHX32" s="225">
        <v>9.7000000000000011</v>
      </c>
      <c r="AHY32" s="225">
        <v>6.6000000000000005</v>
      </c>
      <c r="AHZ32" s="225">
        <v>8.3000000000000007</v>
      </c>
      <c r="AIA32" s="225">
        <v>11.799999999999999</v>
      </c>
      <c r="AIB32" s="225">
        <v>9.3000000000000007</v>
      </c>
      <c r="AIC32" s="225">
        <v>8.3000000000000007</v>
      </c>
      <c r="AID32" s="225">
        <v>15.9</v>
      </c>
      <c r="AIE32" s="225">
        <v>0</v>
      </c>
      <c r="AIF32" s="225">
        <v>7.7</v>
      </c>
      <c r="AIG32" s="225">
        <v>7.7</v>
      </c>
      <c r="AIH32" s="225">
        <v>4.3</v>
      </c>
      <c r="AII32" s="225">
        <v>15.299999999999999</v>
      </c>
      <c r="AIJ32" s="225">
        <v>12.1</v>
      </c>
      <c r="AIK32" s="225">
        <v>0</v>
      </c>
      <c r="AIL32" s="225">
        <v>8.6</v>
      </c>
      <c r="AIM32" s="225">
        <v>11.700000000000001</v>
      </c>
      <c r="AIN32" s="225">
        <v>8</v>
      </c>
      <c r="AIO32" s="225">
        <v>13.200000000000001</v>
      </c>
      <c r="AIP32" s="225">
        <v>11</v>
      </c>
      <c r="AIQ32" s="225">
        <v>16.3</v>
      </c>
      <c r="AIR32" s="225">
        <v>14.7</v>
      </c>
      <c r="AIS32" s="225">
        <v>6.8000000000000007</v>
      </c>
      <c r="AIT32" s="225">
        <v>5.3</v>
      </c>
      <c r="AIU32" s="225">
        <v>8.3000000000000007</v>
      </c>
      <c r="AIV32" s="225">
        <v>10.406060606060606</v>
      </c>
      <c r="AIW32" s="226">
        <v>0</v>
      </c>
      <c r="AIX32" s="226">
        <v>0</v>
      </c>
      <c r="AIY32" s="226">
        <v>0</v>
      </c>
      <c r="AIZ32" s="226">
        <v>0</v>
      </c>
      <c r="AJA32" s="226">
        <v>0</v>
      </c>
      <c r="AJB32" s="226">
        <v>0</v>
      </c>
      <c r="AJC32" s="226">
        <v>0</v>
      </c>
      <c r="AJD32" s="226">
        <v>0</v>
      </c>
      <c r="AJE32" s="226">
        <v>0</v>
      </c>
      <c r="AJF32" s="226">
        <v>0</v>
      </c>
      <c r="AJG32" s="226">
        <v>12.2</v>
      </c>
      <c r="AJH32" s="226">
        <v>0</v>
      </c>
      <c r="AJI32" s="226">
        <v>0</v>
      </c>
      <c r="AJJ32" s="226">
        <v>0</v>
      </c>
      <c r="AJK32" s="226">
        <v>0</v>
      </c>
      <c r="AJL32" s="226">
        <v>0</v>
      </c>
      <c r="AJM32" s="226">
        <v>0</v>
      </c>
      <c r="AJN32" s="226">
        <v>0</v>
      </c>
      <c r="AJO32" s="226">
        <v>0</v>
      </c>
      <c r="AJP32" s="226">
        <v>0</v>
      </c>
      <c r="AJQ32" s="226">
        <v>0</v>
      </c>
      <c r="AJR32" s="226">
        <v>0</v>
      </c>
      <c r="AJS32" s="226">
        <v>0</v>
      </c>
      <c r="AJT32" s="226">
        <v>0</v>
      </c>
      <c r="AJU32" s="226">
        <v>0</v>
      </c>
      <c r="AJV32" s="226">
        <v>0</v>
      </c>
      <c r="AJW32" s="226">
        <v>0</v>
      </c>
      <c r="AJX32" s="226">
        <v>0</v>
      </c>
      <c r="AJY32" s="226">
        <v>0</v>
      </c>
      <c r="AJZ32" s="226">
        <v>0</v>
      </c>
      <c r="AKA32" s="226">
        <v>0</v>
      </c>
      <c r="AKB32" s="226">
        <v>0</v>
      </c>
      <c r="AKC32" s="226">
        <v>0</v>
      </c>
      <c r="AKD32" s="227">
        <v>0</v>
      </c>
      <c r="AKE32" s="227">
        <v>0</v>
      </c>
      <c r="AKF32" s="227">
        <v>0</v>
      </c>
      <c r="AKG32" s="227">
        <v>55.600000000000009</v>
      </c>
      <c r="AKH32" s="227">
        <v>18.899999999999999</v>
      </c>
      <c r="AKI32" s="227">
        <v>70.199999999999989</v>
      </c>
      <c r="AKJ32" s="227">
        <v>0</v>
      </c>
      <c r="AKK32" s="227">
        <v>0</v>
      </c>
      <c r="AKL32" s="227">
        <v>0</v>
      </c>
      <c r="AKM32" s="227">
        <v>52.900000000000006</v>
      </c>
      <c r="AKN32" s="227">
        <v>53.7</v>
      </c>
      <c r="AKO32" s="227">
        <v>0</v>
      </c>
      <c r="AKP32" s="227">
        <v>0</v>
      </c>
      <c r="AKQ32" s="227">
        <v>0</v>
      </c>
      <c r="AKR32" s="227">
        <v>0</v>
      </c>
      <c r="AKS32" s="227">
        <v>73.5</v>
      </c>
      <c r="AKT32" s="227">
        <v>0</v>
      </c>
      <c r="AKU32" s="227">
        <v>73.3</v>
      </c>
      <c r="AKV32" s="227">
        <v>2.9000000000000004</v>
      </c>
      <c r="AKW32" s="227">
        <v>20</v>
      </c>
      <c r="AKX32" s="227">
        <v>0</v>
      </c>
      <c r="AKY32" s="227">
        <v>54.1</v>
      </c>
      <c r="AKZ32" s="227">
        <v>80</v>
      </c>
      <c r="ALA32" s="227">
        <v>0</v>
      </c>
      <c r="ALB32" s="227">
        <v>0</v>
      </c>
      <c r="ALC32" s="227">
        <v>0</v>
      </c>
      <c r="ALD32" s="227">
        <v>0</v>
      </c>
      <c r="ALE32" s="227">
        <v>61.8</v>
      </c>
      <c r="ALF32" s="227">
        <v>82</v>
      </c>
      <c r="ALG32" s="227">
        <v>0</v>
      </c>
      <c r="ALH32" s="227">
        <v>0</v>
      </c>
      <c r="ALI32" s="227">
        <v>3.6999999999999997</v>
      </c>
      <c r="ALJ32" s="227">
        <v>0</v>
      </c>
      <c r="ALK32" s="227">
        <v>0</v>
      </c>
      <c r="ALL32" s="227">
        <v>10.199999999999999</v>
      </c>
      <c r="ALM32" s="227">
        <v>70.7</v>
      </c>
      <c r="ALN32" s="227">
        <v>84.6</v>
      </c>
      <c r="ALO32" s="227">
        <v>0</v>
      </c>
      <c r="ALP32" s="227">
        <v>63.794577656727355</v>
      </c>
      <c r="ALQ32" s="227">
        <v>0</v>
      </c>
      <c r="ALR32" s="227">
        <v>33.700000000000003</v>
      </c>
      <c r="ALS32" s="227">
        <v>19.600000000000001</v>
      </c>
      <c r="ALT32" s="227">
        <v>0</v>
      </c>
      <c r="ALU32" s="227">
        <v>0</v>
      </c>
      <c r="ALV32" s="227">
        <v>0</v>
      </c>
      <c r="ALW32" s="227">
        <v>0</v>
      </c>
      <c r="ALX32" s="227">
        <v>0</v>
      </c>
      <c r="ALY32" s="227">
        <v>35.5</v>
      </c>
      <c r="ALZ32" s="227">
        <v>0</v>
      </c>
      <c r="AMA32" s="227">
        <v>6.7</v>
      </c>
      <c r="AMB32" s="227">
        <v>13.8</v>
      </c>
      <c r="AMC32" s="227">
        <v>0</v>
      </c>
      <c r="AMD32" s="227">
        <v>8</v>
      </c>
      <c r="AME32" s="227">
        <v>0</v>
      </c>
      <c r="AMF32" s="227">
        <v>16.100000000000001</v>
      </c>
      <c r="AMG32" s="227">
        <v>0</v>
      </c>
      <c r="AMH32" s="227">
        <v>58.699999999999996</v>
      </c>
      <c r="AMI32" s="227">
        <v>0</v>
      </c>
      <c r="AMJ32" s="227">
        <v>0</v>
      </c>
      <c r="AMK32" s="227">
        <v>22.319477770863855</v>
      </c>
      <c r="AML32" s="227">
        <v>0</v>
      </c>
      <c r="AMM32" s="227">
        <v>0</v>
      </c>
      <c r="AMN32" s="227">
        <v>0</v>
      </c>
      <c r="AMO32" s="227">
        <v>62.7</v>
      </c>
      <c r="AMP32" s="227">
        <v>56.3</v>
      </c>
      <c r="AMQ32" s="227">
        <v>2.8000000000000003</v>
      </c>
      <c r="AMR32" s="227">
        <v>61.8</v>
      </c>
      <c r="AMS32" s="227">
        <v>0</v>
      </c>
      <c r="AMT32" s="227">
        <v>0</v>
      </c>
      <c r="AMU32" s="227">
        <v>0</v>
      </c>
      <c r="AMV32" s="227">
        <v>0</v>
      </c>
      <c r="AMW32" s="227">
        <v>0</v>
      </c>
      <c r="AMX32" s="227">
        <v>0</v>
      </c>
      <c r="AMY32" s="227">
        <v>66.7</v>
      </c>
      <c r="AMZ32" s="227">
        <v>53.300000000000004</v>
      </c>
      <c r="ANA32" s="227">
        <v>68.400000000000006</v>
      </c>
      <c r="ANB32" s="227">
        <v>0.3</v>
      </c>
      <c r="ANC32" s="227">
        <v>30.599999999999998</v>
      </c>
      <c r="AND32" s="227">
        <v>62.5</v>
      </c>
      <c r="ANE32" s="227">
        <v>59.5</v>
      </c>
      <c r="ANF32" s="227">
        <v>0.8</v>
      </c>
      <c r="ANG32" s="227">
        <v>0</v>
      </c>
      <c r="ANH32" s="227">
        <v>56.399999999999991</v>
      </c>
      <c r="ANI32" s="227">
        <v>30.2</v>
      </c>
      <c r="ANJ32" s="227">
        <v>0</v>
      </c>
      <c r="ANK32" s="227">
        <v>53.900000000000006</v>
      </c>
      <c r="ANL32" s="227">
        <v>49.1</v>
      </c>
      <c r="ANM32" s="227">
        <v>0</v>
      </c>
      <c r="ANN32" s="227">
        <v>0</v>
      </c>
      <c r="ANO32" s="227">
        <v>0</v>
      </c>
      <c r="ANP32" s="227">
        <v>0</v>
      </c>
      <c r="ANQ32" s="227">
        <v>0</v>
      </c>
      <c r="ANR32" s="227">
        <v>0</v>
      </c>
      <c r="ANS32" s="227">
        <v>0</v>
      </c>
      <c r="ANT32" s="227">
        <v>0</v>
      </c>
      <c r="ANU32" s="227">
        <v>0</v>
      </c>
      <c r="ANV32" s="227">
        <v>0</v>
      </c>
      <c r="ANW32" s="227">
        <v>0</v>
      </c>
      <c r="ANX32" s="227">
        <v>0</v>
      </c>
      <c r="ANY32" s="227">
        <v>0</v>
      </c>
      <c r="ANZ32" s="227">
        <v>0</v>
      </c>
      <c r="AOA32" s="227">
        <v>0</v>
      </c>
      <c r="AOB32" s="227">
        <v>0</v>
      </c>
      <c r="AOC32" s="227">
        <v>0</v>
      </c>
      <c r="AOD32" s="227">
        <v>0</v>
      </c>
      <c r="AOE32" s="227">
        <v>62.808636823849575</v>
      </c>
      <c r="AOF32" s="227">
        <v>0</v>
      </c>
      <c r="AOG32" s="227">
        <v>22.5</v>
      </c>
      <c r="AOH32" s="227">
        <v>15.1</v>
      </c>
      <c r="AOI32" s="227">
        <v>37.700000000000003</v>
      </c>
      <c r="AOJ32" s="227">
        <v>25</v>
      </c>
      <c r="AOK32" s="227">
        <v>0</v>
      </c>
      <c r="AOL32" s="227">
        <v>56.399999999999991</v>
      </c>
      <c r="AOM32" s="227">
        <v>48.1</v>
      </c>
      <c r="AON32" s="227">
        <v>0</v>
      </c>
      <c r="AOO32" s="227">
        <v>0</v>
      </c>
      <c r="AOP32" s="227">
        <v>0</v>
      </c>
      <c r="AOQ32" s="227">
        <v>0</v>
      </c>
      <c r="AOR32" s="227">
        <v>0</v>
      </c>
      <c r="AOS32" s="227">
        <v>0</v>
      </c>
      <c r="AOT32" s="227">
        <v>0</v>
      </c>
      <c r="AOU32" s="227">
        <v>0</v>
      </c>
      <c r="AOV32" s="227">
        <v>0</v>
      </c>
      <c r="AOW32" s="227">
        <v>0</v>
      </c>
      <c r="AOX32" s="227">
        <v>0</v>
      </c>
      <c r="AOY32" s="227">
        <v>45.099999999999994</v>
      </c>
      <c r="AOZ32" s="227">
        <v>0</v>
      </c>
      <c r="APA32" s="227">
        <v>51.2</v>
      </c>
      <c r="APB32" s="227">
        <v>0</v>
      </c>
      <c r="APC32" s="227">
        <v>36</v>
      </c>
      <c r="APD32" s="227">
        <v>37.799999999999997</v>
      </c>
      <c r="APE32" s="227">
        <v>0</v>
      </c>
      <c r="APF32" s="227">
        <v>8.2000000000000011</v>
      </c>
      <c r="APG32" s="227">
        <v>46.099999999999994</v>
      </c>
      <c r="APH32" s="227">
        <v>0</v>
      </c>
      <c r="API32" s="227">
        <v>0</v>
      </c>
      <c r="APJ32" s="227">
        <v>0</v>
      </c>
      <c r="APK32" s="227">
        <v>0</v>
      </c>
      <c r="APL32" s="227">
        <v>0</v>
      </c>
      <c r="APM32" s="227">
        <v>46.4</v>
      </c>
      <c r="APN32" s="227">
        <v>36.199999999999996</v>
      </c>
      <c r="APO32" s="227">
        <v>43.9</v>
      </c>
      <c r="APP32" s="228">
        <v>0</v>
      </c>
      <c r="APQ32" s="228">
        <v>35.799999999999997</v>
      </c>
      <c r="APR32" s="228">
        <v>69.5</v>
      </c>
      <c r="APS32" s="228">
        <v>31.7</v>
      </c>
      <c r="APT32" s="228">
        <v>64.2</v>
      </c>
      <c r="APU32" s="228">
        <v>78.3</v>
      </c>
      <c r="APV32" s="228">
        <v>75.5</v>
      </c>
      <c r="APW32" s="228">
        <v>33.300000000000004</v>
      </c>
      <c r="APX32" s="228">
        <v>44.800000000000004</v>
      </c>
      <c r="APY32" s="228">
        <v>32.4</v>
      </c>
      <c r="APZ32" s="228">
        <v>0</v>
      </c>
      <c r="AQA32" s="228">
        <v>0</v>
      </c>
      <c r="AQB32" s="228">
        <v>0</v>
      </c>
      <c r="AQC32" s="228">
        <v>0</v>
      </c>
      <c r="AQD32" s="229">
        <v>0</v>
      </c>
      <c r="AQE32" s="229">
        <v>0</v>
      </c>
      <c r="AQF32" s="229">
        <v>0</v>
      </c>
      <c r="AQG32" s="229">
        <v>0</v>
      </c>
      <c r="AQH32" s="229">
        <v>0</v>
      </c>
      <c r="AQI32" s="229">
        <v>0</v>
      </c>
      <c r="AQJ32" s="229">
        <v>0</v>
      </c>
      <c r="AQK32" s="229">
        <v>0</v>
      </c>
      <c r="AQL32" s="229">
        <v>0</v>
      </c>
      <c r="AQM32" s="229">
        <v>0</v>
      </c>
      <c r="AQN32" s="229">
        <v>0</v>
      </c>
      <c r="AQO32" s="229">
        <v>0</v>
      </c>
      <c r="AQP32" s="229">
        <v>0</v>
      </c>
      <c r="AQQ32" s="229">
        <v>0</v>
      </c>
      <c r="AQR32" s="229">
        <v>0</v>
      </c>
      <c r="AQS32" s="229">
        <v>0</v>
      </c>
      <c r="AQT32" s="229">
        <v>0</v>
      </c>
      <c r="AQU32" s="229">
        <v>0</v>
      </c>
      <c r="AQV32" s="229">
        <v>0</v>
      </c>
      <c r="AQW32" s="229">
        <v>0</v>
      </c>
      <c r="AQX32" s="229">
        <v>0</v>
      </c>
      <c r="AQY32" s="229">
        <v>0</v>
      </c>
      <c r="AQZ32" s="229">
        <v>0</v>
      </c>
      <c r="ARA32" s="229">
        <v>0</v>
      </c>
      <c r="ARB32" s="229">
        <v>0</v>
      </c>
      <c r="ARC32" s="230">
        <f>AVERAGE(C32:ARB32)</f>
        <v>10.39436286820502</v>
      </c>
      <c r="ARD32" s="231">
        <f>ARF32+ARC32</f>
        <v>23.395675383909861</v>
      </c>
      <c r="ARE32" s="231">
        <v>0</v>
      </c>
      <c r="ARF32" s="232">
        <f>_xlfn.STDEV.S(C32:ARB32)</f>
        <v>13.001312515704843</v>
      </c>
      <c r="ARG32" s="230"/>
    </row>
    <row r="33" spans="1:17" x14ac:dyDescent="0.65">
      <c r="B33" s="152"/>
      <c r="C33" s="152"/>
      <c r="D33" s="152"/>
      <c r="E33" s="152"/>
      <c r="F33" s="152"/>
      <c r="G33" s="152"/>
      <c r="H33" s="152"/>
      <c r="I33" s="152"/>
      <c r="J33" s="152"/>
      <c r="K33" s="152"/>
      <c r="L33" s="152"/>
      <c r="M33" s="152"/>
      <c r="N33" s="152"/>
    </row>
    <row r="34" spans="1:17" x14ac:dyDescent="0.65">
      <c r="A34" s="163" t="s">
        <v>501</v>
      </c>
      <c r="B34" s="163"/>
      <c r="C34" s="163"/>
      <c r="D34" s="163"/>
      <c r="E34" s="163"/>
      <c r="F34" s="163"/>
      <c r="G34" s="163"/>
      <c r="H34" s="163"/>
      <c r="I34" s="163"/>
      <c r="J34" s="163"/>
      <c r="K34" s="163"/>
      <c r="L34" s="163"/>
      <c r="M34" s="163"/>
      <c r="N34" s="163"/>
      <c r="O34" s="163"/>
      <c r="P34" s="163"/>
      <c r="Q34" s="163"/>
    </row>
    <row r="35" spans="1:17" x14ac:dyDescent="0.65">
      <c r="A35" s="172" t="s">
        <v>474</v>
      </c>
      <c r="B35" s="233">
        <v>2001</v>
      </c>
      <c r="C35" s="233">
        <v>2002</v>
      </c>
      <c r="D35" s="233">
        <v>2003</v>
      </c>
      <c r="E35" s="233">
        <v>2004</v>
      </c>
      <c r="F35" s="233">
        <v>2005</v>
      </c>
      <c r="G35" s="233">
        <v>2006</v>
      </c>
      <c r="H35" s="233">
        <v>2007</v>
      </c>
      <c r="I35" s="233">
        <v>2008</v>
      </c>
      <c r="J35" s="233">
        <v>2009</v>
      </c>
      <c r="K35" s="233">
        <v>2010</v>
      </c>
      <c r="L35" s="233">
        <v>2011</v>
      </c>
      <c r="M35" s="233">
        <v>2012</v>
      </c>
      <c r="N35" s="233">
        <v>2013</v>
      </c>
      <c r="O35" s="172" t="s">
        <v>286</v>
      </c>
      <c r="P35" s="172" t="s">
        <v>287</v>
      </c>
      <c r="Q35" s="172" t="s">
        <v>285</v>
      </c>
    </row>
    <row r="36" spans="1:17" x14ac:dyDescent="0.65">
      <c r="A36" s="172" t="s">
        <v>492</v>
      </c>
      <c r="B36" s="234">
        <f t="shared" ref="B36:N36" si="4">B75</f>
        <v>7</v>
      </c>
      <c r="C36" s="234">
        <f t="shared" si="4"/>
        <v>8</v>
      </c>
      <c r="D36" s="234">
        <f t="shared" si="4"/>
        <v>6.9</v>
      </c>
      <c r="E36" s="234">
        <f t="shared" si="4"/>
        <v>4.3</v>
      </c>
      <c r="F36" s="234">
        <f t="shared" si="4"/>
        <v>4</v>
      </c>
      <c r="G36" s="234">
        <f t="shared" si="4"/>
        <v>3.5</v>
      </c>
      <c r="H36" s="234">
        <f t="shared" si="4"/>
        <v>2.9</v>
      </c>
      <c r="I36" s="234">
        <f t="shared" si="4"/>
        <v>5</v>
      </c>
      <c r="J36" s="234">
        <f t="shared" si="4"/>
        <v>5</v>
      </c>
      <c r="K36" s="234">
        <f t="shared" si="4"/>
        <v>6</v>
      </c>
      <c r="L36" s="234">
        <f t="shared" si="4"/>
        <v>6</v>
      </c>
      <c r="M36" s="234">
        <f t="shared" si="4"/>
        <v>5.2</v>
      </c>
      <c r="N36" s="234">
        <f t="shared" si="4"/>
        <v>4.7</v>
      </c>
      <c r="O36" s="235">
        <f>MAX(B36:N36)</f>
        <v>8</v>
      </c>
      <c r="P36" s="235">
        <f>MIN(B36:N36)</f>
        <v>2.9</v>
      </c>
      <c r="Q36" s="236">
        <f>AVERAGE(B36:N36)</f>
        <v>5.2692307692307692</v>
      </c>
    </row>
    <row r="37" spans="1:17" x14ac:dyDescent="0.65">
      <c r="A37" s="172" t="s">
        <v>493</v>
      </c>
      <c r="B37" s="234">
        <f t="shared" ref="B37:N37" si="5">O75</f>
        <v>37</v>
      </c>
      <c r="C37" s="234">
        <f t="shared" si="5"/>
        <v>46.5</v>
      </c>
      <c r="D37" s="234">
        <f t="shared" si="5"/>
        <v>50.7</v>
      </c>
      <c r="E37" s="234">
        <f t="shared" si="5"/>
        <v>51.3</v>
      </c>
      <c r="F37" s="234">
        <f t="shared" si="5"/>
        <v>48.2</v>
      </c>
      <c r="G37" s="234">
        <f t="shared" si="5"/>
        <v>48.4</v>
      </c>
      <c r="H37" s="234">
        <f t="shared" si="5"/>
        <v>54</v>
      </c>
      <c r="I37" s="234">
        <f t="shared" si="5"/>
        <v>38</v>
      </c>
      <c r="J37" s="234">
        <f t="shared" si="5"/>
        <v>36</v>
      </c>
      <c r="K37" s="234">
        <f t="shared" si="5"/>
        <v>34</v>
      </c>
      <c r="L37" s="234">
        <f t="shared" si="5"/>
        <v>22</v>
      </c>
      <c r="M37" s="234">
        <f t="shared" si="5"/>
        <v>22.5</v>
      </c>
      <c r="N37" s="234">
        <f t="shared" si="5"/>
        <v>18.899999999999999</v>
      </c>
      <c r="O37" s="235">
        <f>MAX(B37:N37)</f>
        <v>54</v>
      </c>
      <c r="P37" s="235">
        <f>MIN(B37:N37)</f>
        <v>18.899999999999999</v>
      </c>
      <c r="Q37" s="236">
        <f>AVERAGE(B37:N37)</f>
        <v>39.038461538461533</v>
      </c>
    </row>
    <row r="38" spans="1:17" x14ac:dyDescent="0.65">
      <c r="A38" s="172" t="s">
        <v>502</v>
      </c>
      <c r="B38" s="234">
        <f t="shared" ref="B38:N38" si="6">AB75</f>
        <v>46</v>
      </c>
      <c r="C38" s="234">
        <f t="shared" si="6"/>
        <v>32.799999999999997</v>
      </c>
      <c r="D38" s="234">
        <f t="shared" si="6"/>
        <v>33.299999999999997</v>
      </c>
      <c r="E38" s="234">
        <f t="shared" si="6"/>
        <v>36.4</v>
      </c>
      <c r="F38" s="234">
        <f t="shared" si="6"/>
        <v>38.4</v>
      </c>
      <c r="G38" s="234">
        <f t="shared" si="6"/>
        <v>37.1</v>
      </c>
      <c r="H38" s="234">
        <f t="shared" si="6"/>
        <v>32</v>
      </c>
      <c r="I38" s="234">
        <f t="shared" si="6"/>
        <v>48</v>
      </c>
      <c r="J38" s="234">
        <f t="shared" si="6"/>
        <v>49</v>
      </c>
      <c r="K38" s="234">
        <f t="shared" si="6"/>
        <v>49</v>
      </c>
      <c r="L38" s="234">
        <f t="shared" si="6"/>
        <v>61</v>
      </c>
      <c r="M38" s="234">
        <f t="shared" si="6"/>
        <v>62.5</v>
      </c>
      <c r="N38" s="234">
        <f t="shared" si="6"/>
        <v>62.9</v>
      </c>
      <c r="O38" s="235">
        <f>MAX(B38:N38)</f>
        <v>62.9</v>
      </c>
      <c r="P38" s="235">
        <f>MIN(B38:N38)</f>
        <v>32</v>
      </c>
      <c r="Q38" s="236">
        <f>AVERAGE(B38:N38)</f>
        <v>45.261538461538457</v>
      </c>
    </row>
    <row r="39" spans="1:17" x14ac:dyDescent="0.65">
      <c r="A39" s="172" t="s">
        <v>503</v>
      </c>
      <c r="B39" s="234">
        <f t="shared" ref="B39:N39" si="7">AO75</f>
        <v>10</v>
      </c>
      <c r="C39" s="234">
        <f t="shared" si="7"/>
        <v>12.7</v>
      </c>
      <c r="D39" s="234">
        <f t="shared" si="7"/>
        <v>9.1</v>
      </c>
      <c r="E39" s="234">
        <f t="shared" si="7"/>
        <v>8</v>
      </c>
      <c r="F39" s="234">
        <f t="shared" si="7"/>
        <v>9.4</v>
      </c>
      <c r="G39" s="234">
        <f t="shared" si="7"/>
        <v>11</v>
      </c>
      <c r="H39" s="234">
        <f t="shared" si="7"/>
        <v>11.1</v>
      </c>
      <c r="I39" s="234">
        <f t="shared" si="7"/>
        <v>9</v>
      </c>
      <c r="J39" s="234">
        <f t="shared" si="7"/>
        <v>10</v>
      </c>
      <c r="K39" s="234">
        <f t="shared" si="7"/>
        <v>11</v>
      </c>
      <c r="L39" s="234">
        <f t="shared" si="7"/>
        <v>11</v>
      </c>
      <c r="M39" s="234">
        <f t="shared" si="7"/>
        <v>9.8000000000000007</v>
      </c>
      <c r="N39" s="234">
        <f t="shared" si="7"/>
        <v>13.5</v>
      </c>
      <c r="O39" s="235">
        <f>MAX(B39:N39)</f>
        <v>13.5</v>
      </c>
      <c r="P39" s="235">
        <f>MIN(B39:N39)</f>
        <v>8</v>
      </c>
      <c r="Q39" s="236">
        <f>AVERAGE(B39:N39)</f>
        <v>10.430769230769231</v>
      </c>
    </row>
    <row r="41" spans="1:17" x14ac:dyDescent="0.65">
      <c r="A41" s="177" t="s">
        <v>504</v>
      </c>
      <c r="B41" s="177"/>
      <c r="C41" s="177"/>
      <c r="D41" s="177"/>
      <c r="E41" s="177"/>
      <c r="F41" s="177"/>
      <c r="G41" s="177"/>
      <c r="H41" s="177"/>
      <c r="I41" s="177"/>
      <c r="J41" s="177"/>
      <c r="K41" s="177"/>
      <c r="L41" s="177"/>
      <c r="M41" s="177"/>
      <c r="N41" s="177"/>
      <c r="O41" s="177"/>
      <c r="P41" s="177"/>
      <c r="Q41" s="177"/>
    </row>
    <row r="42" spans="1:17" x14ac:dyDescent="0.65">
      <c r="A42" s="237" t="s">
        <v>474</v>
      </c>
      <c r="B42" s="238">
        <v>2001</v>
      </c>
      <c r="C42" s="238">
        <v>2002</v>
      </c>
      <c r="D42" s="238">
        <v>2003</v>
      </c>
      <c r="E42" s="238">
        <v>2004</v>
      </c>
      <c r="F42" s="238">
        <v>2005</v>
      </c>
      <c r="G42" s="238">
        <v>2006</v>
      </c>
      <c r="H42" s="238">
        <v>2007</v>
      </c>
      <c r="I42" s="238">
        <v>2008</v>
      </c>
      <c r="J42" s="238">
        <v>2009</v>
      </c>
      <c r="K42" s="238">
        <v>2010</v>
      </c>
      <c r="L42" s="238">
        <v>2011</v>
      </c>
      <c r="M42" s="238">
        <v>2012</v>
      </c>
      <c r="N42" s="238">
        <v>2013</v>
      </c>
      <c r="O42" s="237" t="s">
        <v>286</v>
      </c>
      <c r="P42" s="237" t="s">
        <v>287</v>
      </c>
      <c r="Q42" s="237" t="s">
        <v>285</v>
      </c>
    </row>
    <row r="43" spans="1:17" x14ac:dyDescent="0.65">
      <c r="A43" s="237" t="s">
        <v>492</v>
      </c>
      <c r="B43" s="239">
        <v>7</v>
      </c>
      <c r="C43" s="239">
        <v>8</v>
      </c>
      <c r="D43" s="239">
        <v>6.9</v>
      </c>
      <c r="E43" s="239">
        <v>4.3</v>
      </c>
      <c r="F43" s="239">
        <v>4</v>
      </c>
      <c r="G43" s="239">
        <v>3.5</v>
      </c>
      <c r="H43" s="239">
        <v>2.9</v>
      </c>
      <c r="I43" s="239">
        <v>5</v>
      </c>
      <c r="J43" s="239">
        <v>5</v>
      </c>
      <c r="K43" s="239">
        <v>6</v>
      </c>
      <c r="L43" s="239">
        <v>6</v>
      </c>
      <c r="M43" s="239">
        <v>5.2</v>
      </c>
      <c r="N43" s="239">
        <v>4.7</v>
      </c>
      <c r="O43" s="240">
        <v>8</v>
      </c>
      <c r="P43" s="240">
        <v>2.9</v>
      </c>
      <c r="Q43" s="240">
        <v>5.2692307692307692</v>
      </c>
    </row>
    <row r="44" spans="1:17" x14ac:dyDescent="0.65">
      <c r="A44" s="237" t="s">
        <v>493</v>
      </c>
      <c r="B44" s="239">
        <v>37</v>
      </c>
      <c r="C44" s="239">
        <v>46.5</v>
      </c>
      <c r="D44" s="239">
        <v>50.7</v>
      </c>
      <c r="E44" s="239">
        <v>51.3</v>
      </c>
      <c r="F44" s="239">
        <v>48.2</v>
      </c>
      <c r="G44" s="239">
        <v>48.4</v>
      </c>
      <c r="H44" s="239">
        <v>54</v>
      </c>
      <c r="I44" s="239">
        <v>38</v>
      </c>
      <c r="J44" s="239">
        <v>36</v>
      </c>
      <c r="K44" s="239">
        <v>34</v>
      </c>
      <c r="L44" s="239">
        <v>22</v>
      </c>
      <c r="M44" s="239">
        <v>22.5</v>
      </c>
      <c r="N44" s="239">
        <v>18.899999999999999</v>
      </c>
      <c r="O44" s="240">
        <v>54</v>
      </c>
      <c r="P44" s="240">
        <v>18.899999999999999</v>
      </c>
      <c r="Q44" s="240">
        <v>39.038461538461533</v>
      </c>
    </row>
    <row r="45" spans="1:17" x14ac:dyDescent="0.65">
      <c r="A45" s="237" t="s">
        <v>502</v>
      </c>
      <c r="B45" s="239">
        <v>46</v>
      </c>
      <c r="C45" s="239">
        <v>32.799999999999997</v>
      </c>
      <c r="D45" s="239">
        <v>33.299999999999997</v>
      </c>
      <c r="E45" s="239">
        <v>36.4</v>
      </c>
      <c r="F45" s="239">
        <v>38.4</v>
      </c>
      <c r="G45" s="239">
        <v>37.1</v>
      </c>
      <c r="H45" s="239">
        <v>32</v>
      </c>
      <c r="I45" s="239">
        <v>48</v>
      </c>
      <c r="J45" s="239">
        <v>49</v>
      </c>
      <c r="K45" s="239">
        <v>49</v>
      </c>
      <c r="L45" s="239">
        <v>61</v>
      </c>
      <c r="M45" s="239">
        <v>62.5</v>
      </c>
      <c r="N45" s="239">
        <v>62.9</v>
      </c>
      <c r="O45" s="240">
        <v>62.9</v>
      </c>
      <c r="P45" s="240">
        <v>32</v>
      </c>
      <c r="Q45" s="240">
        <v>45.261538461538457</v>
      </c>
    </row>
    <row r="46" spans="1:17" x14ac:dyDescent="0.65">
      <c r="A46" s="237" t="s">
        <v>503</v>
      </c>
      <c r="B46" s="239">
        <v>10</v>
      </c>
      <c r="C46" s="239">
        <v>12.7</v>
      </c>
      <c r="D46" s="239">
        <v>9.1</v>
      </c>
      <c r="E46" s="239">
        <v>8</v>
      </c>
      <c r="F46" s="239">
        <v>9.4</v>
      </c>
      <c r="G46" s="239">
        <v>11</v>
      </c>
      <c r="H46" s="239">
        <v>11.1</v>
      </c>
      <c r="I46" s="239">
        <v>9</v>
      </c>
      <c r="J46" s="239">
        <v>10</v>
      </c>
      <c r="K46" s="239">
        <v>11</v>
      </c>
      <c r="L46" s="239">
        <v>11</v>
      </c>
      <c r="M46" s="239">
        <v>9.8000000000000007</v>
      </c>
      <c r="N46" s="239">
        <v>13.5</v>
      </c>
      <c r="O46" s="240">
        <v>13.5</v>
      </c>
      <c r="P46" s="240">
        <v>8</v>
      </c>
      <c r="Q46" s="240">
        <v>10.430769230769231</v>
      </c>
    </row>
    <row r="47" spans="1:17" x14ac:dyDescent="0.65">
      <c r="A47" s="163" t="s">
        <v>505</v>
      </c>
    </row>
    <row r="48" spans="1:17" x14ac:dyDescent="0.65">
      <c r="A48" s="241" t="s">
        <v>506</v>
      </c>
    </row>
    <row r="49" spans="1:53" x14ac:dyDescent="0.65">
      <c r="B49" s="152"/>
      <c r="C49" s="152"/>
      <c r="D49" s="152"/>
      <c r="E49" s="152"/>
      <c r="F49" s="152"/>
      <c r="G49" s="152"/>
      <c r="H49" s="152"/>
      <c r="I49" s="152"/>
      <c r="J49" s="152"/>
      <c r="K49" s="152"/>
      <c r="L49" s="152"/>
      <c r="M49" s="152"/>
      <c r="N49" s="152"/>
    </row>
    <row r="50" spans="1:53" s="241" customFormat="1" x14ac:dyDescent="0.65">
      <c r="A50" s="572" t="s">
        <v>507</v>
      </c>
      <c r="B50" s="572"/>
      <c r="C50" s="572"/>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2"/>
      <c r="AI50" s="572"/>
      <c r="AJ50" s="572"/>
      <c r="AK50" s="572"/>
      <c r="AL50" s="572"/>
      <c r="AM50" s="572"/>
      <c r="AN50" s="572"/>
      <c r="AO50" s="572"/>
      <c r="AP50" s="572"/>
      <c r="AQ50" s="572"/>
      <c r="AR50" s="572"/>
      <c r="AS50" s="572"/>
      <c r="AT50" s="572"/>
      <c r="AU50" s="572"/>
      <c r="AV50" s="572"/>
      <c r="AW50" s="572"/>
      <c r="AX50" s="572"/>
      <c r="AY50" s="572"/>
      <c r="AZ50" s="242"/>
      <c r="BA50" s="242"/>
    </row>
    <row r="51" spans="1:53" s="241" customFormat="1" x14ac:dyDescent="0.65">
      <c r="A51" s="243"/>
      <c r="B51" s="561" t="s">
        <v>508</v>
      </c>
      <c r="C51" s="562"/>
      <c r="D51" s="562"/>
      <c r="E51" s="562"/>
      <c r="F51" s="562"/>
      <c r="G51" s="562"/>
      <c r="H51" s="562"/>
      <c r="I51" s="562"/>
      <c r="J51" s="562"/>
      <c r="K51" s="562"/>
      <c r="L51" s="562"/>
      <c r="M51" s="573"/>
      <c r="N51" s="574"/>
      <c r="O51" s="561" t="s">
        <v>509</v>
      </c>
      <c r="P51" s="562"/>
      <c r="Q51" s="562"/>
      <c r="R51" s="562"/>
      <c r="S51" s="562"/>
      <c r="T51" s="562"/>
      <c r="U51" s="562"/>
      <c r="V51" s="562"/>
      <c r="W51" s="562"/>
      <c r="X51" s="562"/>
      <c r="Y51" s="562"/>
      <c r="Z51" s="573"/>
      <c r="AA51" s="574"/>
      <c r="AB51" s="561" t="s">
        <v>510</v>
      </c>
      <c r="AC51" s="562"/>
      <c r="AD51" s="562"/>
      <c r="AE51" s="562"/>
      <c r="AF51" s="562"/>
      <c r="AG51" s="562"/>
      <c r="AH51" s="562"/>
      <c r="AI51" s="562"/>
      <c r="AJ51" s="562"/>
      <c r="AK51" s="562"/>
      <c r="AL51" s="562"/>
      <c r="AM51" s="573"/>
      <c r="AN51" s="574"/>
      <c r="AO51" s="561" t="s">
        <v>511</v>
      </c>
      <c r="AP51" s="562"/>
      <c r="AQ51" s="562"/>
      <c r="AR51" s="562"/>
      <c r="AS51" s="562"/>
      <c r="AT51" s="562"/>
      <c r="AU51" s="562"/>
      <c r="AV51" s="562"/>
      <c r="AW51" s="562"/>
      <c r="AX51" s="562"/>
      <c r="AY51" s="562"/>
      <c r="AZ51" s="562"/>
      <c r="BA51" s="575"/>
    </row>
    <row r="52" spans="1:53" s="241" customFormat="1" x14ac:dyDescent="0.65">
      <c r="A52" s="243" t="s">
        <v>512</v>
      </c>
      <c r="B52" s="244">
        <v>2001</v>
      </c>
      <c r="C52" s="244">
        <v>2002</v>
      </c>
      <c r="D52" s="244">
        <v>2003</v>
      </c>
      <c r="E52" s="244">
        <v>2004</v>
      </c>
      <c r="F52" s="244">
        <v>2005</v>
      </c>
      <c r="G52" s="244">
        <v>2006</v>
      </c>
      <c r="H52" s="244">
        <v>2007</v>
      </c>
      <c r="I52" s="244">
        <v>2008</v>
      </c>
      <c r="J52" s="244">
        <v>2009</v>
      </c>
      <c r="K52" s="244">
        <v>2010</v>
      </c>
      <c r="L52" s="244">
        <v>2011</v>
      </c>
      <c r="M52" s="244">
        <v>2012</v>
      </c>
      <c r="N52" s="244">
        <v>2013</v>
      </c>
      <c r="O52" s="244">
        <v>2001</v>
      </c>
      <c r="P52" s="244">
        <v>2002</v>
      </c>
      <c r="Q52" s="244">
        <v>2003</v>
      </c>
      <c r="R52" s="244">
        <v>2004</v>
      </c>
      <c r="S52" s="244">
        <v>2005</v>
      </c>
      <c r="T52" s="244">
        <v>2006</v>
      </c>
      <c r="U52" s="244">
        <v>2007</v>
      </c>
      <c r="V52" s="244">
        <v>2008</v>
      </c>
      <c r="W52" s="244">
        <v>2009</v>
      </c>
      <c r="X52" s="244">
        <v>2010</v>
      </c>
      <c r="Y52" s="244">
        <v>2011</v>
      </c>
      <c r="Z52" s="244">
        <v>2012</v>
      </c>
      <c r="AA52" s="244">
        <v>2013</v>
      </c>
      <c r="AB52" s="244">
        <v>2001</v>
      </c>
      <c r="AC52" s="244">
        <v>2002</v>
      </c>
      <c r="AD52" s="244">
        <v>2003</v>
      </c>
      <c r="AE52" s="244">
        <v>2004</v>
      </c>
      <c r="AF52" s="244">
        <v>2005</v>
      </c>
      <c r="AG52" s="244">
        <v>2006</v>
      </c>
      <c r="AH52" s="244">
        <v>2007</v>
      </c>
      <c r="AI52" s="244">
        <v>2008</v>
      </c>
      <c r="AJ52" s="244">
        <v>2009</v>
      </c>
      <c r="AK52" s="244">
        <v>2010</v>
      </c>
      <c r="AL52" s="244">
        <v>2011</v>
      </c>
      <c r="AM52" s="244">
        <v>2012</v>
      </c>
      <c r="AN52" s="244">
        <v>2013</v>
      </c>
      <c r="AO52" s="245">
        <v>2001</v>
      </c>
      <c r="AP52" s="245">
        <v>2002</v>
      </c>
      <c r="AQ52" s="245">
        <v>2003</v>
      </c>
      <c r="AR52" s="245">
        <v>2004</v>
      </c>
      <c r="AS52" s="245">
        <v>2005</v>
      </c>
      <c r="AT52" s="245">
        <v>2006</v>
      </c>
      <c r="AU52" s="245">
        <v>2007</v>
      </c>
      <c r="AV52" s="245">
        <v>2008</v>
      </c>
      <c r="AW52" s="245">
        <v>2009</v>
      </c>
      <c r="AX52" s="245">
        <v>2010</v>
      </c>
      <c r="AY52" s="245">
        <v>2011</v>
      </c>
      <c r="AZ52" s="244">
        <v>2012</v>
      </c>
      <c r="BA52" s="244">
        <v>2013</v>
      </c>
    </row>
    <row r="53" spans="1:53" s="241" customFormat="1" x14ac:dyDescent="0.65">
      <c r="A53" s="243" t="s">
        <v>513</v>
      </c>
      <c r="B53" s="244">
        <v>10</v>
      </c>
      <c r="C53" s="244">
        <v>2</v>
      </c>
      <c r="D53" s="244">
        <v>2</v>
      </c>
      <c r="E53" s="244">
        <v>2</v>
      </c>
      <c r="F53" s="244">
        <v>5</v>
      </c>
      <c r="G53" s="244">
        <v>13</v>
      </c>
      <c r="H53" s="244">
        <v>12</v>
      </c>
      <c r="I53" s="244">
        <v>6</v>
      </c>
      <c r="J53" s="244">
        <v>5</v>
      </c>
      <c r="K53" s="244">
        <v>5</v>
      </c>
      <c r="L53" s="244">
        <v>5</v>
      </c>
      <c r="M53" s="244">
        <v>5</v>
      </c>
      <c r="N53" s="244">
        <v>9.6</v>
      </c>
      <c r="O53" s="244">
        <v>35</v>
      </c>
      <c r="P53" s="244">
        <v>46</v>
      </c>
      <c r="Q53" s="244">
        <v>46</v>
      </c>
      <c r="R53" s="244">
        <v>46</v>
      </c>
      <c r="S53" s="244">
        <v>44</v>
      </c>
      <c r="T53" s="244">
        <v>20</v>
      </c>
      <c r="U53" s="244">
        <v>20</v>
      </c>
      <c r="V53" s="244">
        <v>20</v>
      </c>
      <c r="W53" s="244">
        <v>18</v>
      </c>
      <c r="X53" s="244">
        <v>50</v>
      </c>
      <c r="Y53" s="244">
        <v>50</v>
      </c>
      <c r="Z53" s="244">
        <v>50</v>
      </c>
      <c r="AA53" s="244">
        <v>17.100000000000001</v>
      </c>
      <c r="AB53" s="244">
        <v>40</v>
      </c>
      <c r="AC53" s="244">
        <v>46</v>
      </c>
      <c r="AD53" s="244">
        <v>46</v>
      </c>
      <c r="AE53" s="244">
        <v>46</v>
      </c>
      <c r="AF53" s="244">
        <v>44</v>
      </c>
      <c r="AG53" s="244">
        <v>63</v>
      </c>
      <c r="AH53" s="244">
        <v>63</v>
      </c>
      <c r="AI53" s="244">
        <v>68</v>
      </c>
      <c r="AJ53" s="244">
        <v>70</v>
      </c>
      <c r="AK53" s="244">
        <v>37</v>
      </c>
      <c r="AL53" s="244">
        <v>40</v>
      </c>
      <c r="AM53" s="244">
        <v>40</v>
      </c>
      <c r="AN53" s="244">
        <v>68.8</v>
      </c>
      <c r="AO53" s="244">
        <v>15</v>
      </c>
      <c r="AP53" s="244">
        <v>6</v>
      </c>
      <c r="AQ53" s="244">
        <v>6</v>
      </c>
      <c r="AR53" s="244">
        <v>6</v>
      </c>
      <c r="AS53" s="244">
        <v>7</v>
      </c>
      <c r="AT53" s="244">
        <v>4</v>
      </c>
      <c r="AU53" s="244">
        <v>5</v>
      </c>
      <c r="AV53" s="244">
        <v>6</v>
      </c>
      <c r="AW53" s="244">
        <v>7</v>
      </c>
      <c r="AX53" s="244">
        <v>8</v>
      </c>
      <c r="AY53" s="244">
        <v>5</v>
      </c>
      <c r="AZ53" s="244">
        <v>5</v>
      </c>
      <c r="BA53" s="244">
        <v>4.5</v>
      </c>
    </row>
    <row r="54" spans="1:53" s="241" customFormat="1" x14ac:dyDescent="0.65">
      <c r="A54" s="243" t="s">
        <v>514</v>
      </c>
      <c r="B54" s="244">
        <v>5</v>
      </c>
      <c r="C54" s="244">
        <v>0</v>
      </c>
      <c r="D54" s="244">
        <v>0</v>
      </c>
      <c r="E54" s="244">
        <v>0</v>
      </c>
      <c r="F54" s="244">
        <v>0</v>
      </c>
      <c r="G54" s="244">
        <v>0</v>
      </c>
      <c r="H54" s="244">
        <v>0</v>
      </c>
      <c r="I54" s="244">
        <v>0</v>
      </c>
      <c r="J54" s="244">
        <v>0</v>
      </c>
      <c r="K54" s="244">
        <v>0</v>
      </c>
      <c r="L54" s="244">
        <v>0</v>
      </c>
      <c r="M54" s="244">
        <v>0</v>
      </c>
      <c r="N54" s="244">
        <v>0</v>
      </c>
      <c r="O54" s="244">
        <v>20</v>
      </c>
      <c r="P54" s="244">
        <v>10</v>
      </c>
      <c r="Q54" s="244">
        <v>10</v>
      </c>
      <c r="R54" s="244">
        <v>10</v>
      </c>
      <c r="S54" s="244">
        <v>10</v>
      </c>
      <c r="T54" s="244">
        <v>10</v>
      </c>
      <c r="U54" s="244">
        <v>10</v>
      </c>
      <c r="V54" s="244">
        <v>10</v>
      </c>
      <c r="W54" s="244">
        <v>10</v>
      </c>
      <c r="X54" s="244">
        <v>10</v>
      </c>
      <c r="Y54" s="244">
        <v>10</v>
      </c>
      <c r="Z54" s="244">
        <v>9</v>
      </c>
      <c r="AA54" s="244">
        <v>8</v>
      </c>
      <c r="AB54" s="244">
        <v>70</v>
      </c>
      <c r="AC54" s="244">
        <v>60</v>
      </c>
      <c r="AD54" s="244">
        <v>60</v>
      </c>
      <c r="AE54" s="244">
        <v>60</v>
      </c>
      <c r="AF54" s="244">
        <v>60</v>
      </c>
      <c r="AG54" s="244">
        <v>58</v>
      </c>
      <c r="AH54" s="244">
        <v>58</v>
      </c>
      <c r="AI54" s="244">
        <v>58</v>
      </c>
      <c r="AJ54" s="244">
        <v>58</v>
      </c>
      <c r="AK54" s="244">
        <v>58</v>
      </c>
      <c r="AL54" s="244">
        <v>58</v>
      </c>
      <c r="AM54" s="244">
        <v>59</v>
      </c>
      <c r="AN54" s="244">
        <v>60</v>
      </c>
      <c r="AO54" s="244">
        <v>5</v>
      </c>
      <c r="AP54" s="244">
        <v>30</v>
      </c>
      <c r="AQ54" s="244">
        <v>30</v>
      </c>
      <c r="AR54" s="244">
        <v>30</v>
      </c>
      <c r="AS54" s="244">
        <v>30</v>
      </c>
      <c r="AT54" s="244">
        <v>32</v>
      </c>
      <c r="AU54" s="244">
        <v>32</v>
      </c>
      <c r="AV54" s="244">
        <v>32</v>
      </c>
      <c r="AW54" s="244">
        <v>32</v>
      </c>
      <c r="AX54" s="244">
        <v>32</v>
      </c>
      <c r="AY54" s="244">
        <v>32</v>
      </c>
      <c r="AZ54" s="244">
        <v>32</v>
      </c>
      <c r="BA54" s="244">
        <v>32</v>
      </c>
    </row>
    <row r="55" spans="1:53" s="241" customFormat="1" x14ac:dyDescent="0.65">
      <c r="A55" s="243" t="s">
        <v>515</v>
      </c>
      <c r="B55" s="244" t="s">
        <v>516</v>
      </c>
      <c r="C55" s="244"/>
      <c r="D55" s="244" t="s">
        <v>516</v>
      </c>
      <c r="E55" s="244">
        <v>25</v>
      </c>
      <c r="F55" s="244">
        <v>23</v>
      </c>
      <c r="G55" s="244">
        <v>22</v>
      </c>
      <c r="H55" s="244">
        <v>22</v>
      </c>
      <c r="I55" s="244">
        <v>21</v>
      </c>
      <c r="J55" s="244">
        <v>19</v>
      </c>
      <c r="K55" s="244">
        <v>16</v>
      </c>
      <c r="L55" s="244">
        <v>15</v>
      </c>
      <c r="M55" s="244">
        <v>18</v>
      </c>
      <c r="N55" s="244">
        <v>16</v>
      </c>
      <c r="O55" s="244" t="s">
        <v>516</v>
      </c>
      <c r="P55" s="244" t="s">
        <v>516</v>
      </c>
      <c r="Q55" s="244">
        <v>36</v>
      </c>
      <c r="R55" s="244">
        <v>36</v>
      </c>
      <c r="S55" s="244">
        <v>36</v>
      </c>
      <c r="T55" s="244">
        <v>32</v>
      </c>
      <c r="U55" s="244">
        <v>32</v>
      </c>
      <c r="V55" s="244">
        <v>32</v>
      </c>
      <c r="W55" s="244">
        <v>32</v>
      </c>
      <c r="X55" s="244">
        <v>34</v>
      </c>
      <c r="Y55" s="244">
        <v>36</v>
      </c>
      <c r="Z55" s="244">
        <v>32</v>
      </c>
      <c r="AA55" s="244">
        <v>31</v>
      </c>
      <c r="AB55" s="244" t="s">
        <v>516</v>
      </c>
      <c r="AC55" s="244" t="s">
        <v>516</v>
      </c>
      <c r="AD55" s="244">
        <v>31</v>
      </c>
      <c r="AE55" s="244">
        <v>29</v>
      </c>
      <c r="AF55" s="244">
        <v>28</v>
      </c>
      <c r="AG55" s="244">
        <v>32</v>
      </c>
      <c r="AH55" s="244">
        <v>32</v>
      </c>
      <c r="AI55" s="244">
        <v>29</v>
      </c>
      <c r="AJ55" s="244">
        <v>31</v>
      </c>
      <c r="AK55" s="244">
        <v>33</v>
      </c>
      <c r="AL55" s="244">
        <v>34</v>
      </c>
      <c r="AM55" s="244">
        <v>31</v>
      </c>
      <c r="AN55" s="244">
        <v>34</v>
      </c>
      <c r="AO55" s="244" t="s">
        <v>516</v>
      </c>
      <c r="AP55" s="244" t="s">
        <v>516</v>
      </c>
      <c r="AQ55" s="244">
        <v>8</v>
      </c>
      <c r="AR55" s="244">
        <v>10</v>
      </c>
      <c r="AS55" s="244">
        <v>13</v>
      </c>
      <c r="AT55" s="244">
        <v>14</v>
      </c>
      <c r="AU55" s="244">
        <v>14</v>
      </c>
      <c r="AV55" s="244">
        <v>18</v>
      </c>
      <c r="AW55" s="244">
        <v>18</v>
      </c>
      <c r="AX55" s="244">
        <v>17</v>
      </c>
      <c r="AY55" s="244">
        <v>15</v>
      </c>
      <c r="AZ55" s="244">
        <v>19</v>
      </c>
      <c r="BA55" s="244">
        <v>19</v>
      </c>
    </row>
    <row r="56" spans="1:53" s="241" customFormat="1" x14ac:dyDescent="0.65">
      <c r="A56" s="243" t="s">
        <v>517</v>
      </c>
      <c r="B56" s="244">
        <v>10</v>
      </c>
      <c r="C56" s="244">
        <v>1</v>
      </c>
      <c r="D56" s="244">
        <v>10</v>
      </c>
      <c r="E56" s="244">
        <v>10</v>
      </c>
      <c r="F56" s="244">
        <v>10</v>
      </c>
      <c r="G56" s="244">
        <v>10</v>
      </c>
      <c r="H56" s="244">
        <v>10</v>
      </c>
      <c r="I56" s="244">
        <v>10</v>
      </c>
      <c r="J56" s="244">
        <v>8</v>
      </c>
      <c r="K56" s="244">
        <v>5</v>
      </c>
      <c r="L56" s="244">
        <v>4</v>
      </c>
      <c r="M56" s="244">
        <v>4</v>
      </c>
      <c r="N56" s="244">
        <v>6</v>
      </c>
      <c r="O56" s="244">
        <v>60</v>
      </c>
      <c r="P56" s="244">
        <v>32</v>
      </c>
      <c r="Q56" s="244">
        <v>45</v>
      </c>
      <c r="R56" s="244">
        <v>45</v>
      </c>
      <c r="S56" s="244">
        <v>45</v>
      </c>
      <c r="T56" s="244">
        <v>45</v>
      </c>
      <c r="U56" s="244">
        <v>45</v>
      </c>
      <c r="V56" s="244">
        <v>55</v>
      </c>
      <c r="W56" s="244">
        <v>51</v>
      </c>
      <c r="X56" s="244">
        <v>50</v>
      </c>
      <c r="Y56" s="244">
        <v>47</v>
      </c>
      <c r="Z56" s="244">
        <v>45</v>
      </c>
      <c r="AA56" s="244">
        <v>35</v>
      </c>
      <c r="AB56" s="244">
        <v>28</v>
      </c>
      <c r="AC56" s="244">
        <v>65</v>
      </c>
      <c r="AD56" s="244">
        <v>40</v>
      </c>
      <c r="AE56" s="244">
        <v>40</v>
      </c>
      <c r="AF56" s="244">
        <v>40</v>
      </c>
      <c r="AG56" s="244">
        <v>40</v>
      </c>
      <c r="AH56" s="244">
        <v>40</v>
      </c>
      <c r="AI56" s="244">
        <v>30</v>
      </c>
      <c r="AJ56" s="244">
        <v>36</v>
      </c>
      <c r="AK56" s="244">
        <v>38</v>
      </c>
      <c r="AL56" s="244">
        <v>40</v>
      </c>
      <c r="AM56" s="244">
        <v>38</v>
      </c>
      <c r="AN56" s="244">
        <v>35</v>
      </c>
      <c r="AO56" s="244">
        <v>2</v>
      </c>
      <c r="AP56" s="244">
        <v>2</v>
      </c>
      <c r="AQ56" s="244">
        <v>5</v>
      </c>
      <c r="AR56" s="244">
        <v>5</v>
      </c>
      <c r="AS56" s="244">
        <v>5</v>
      </c>
      <c r="AT56" s="244">
        <v>5</v>
      </c>
      <c r="AU56" s="244">
        <v>5</v>
      </c>
      <c r="AV56" s="244">
        <v>5</v>
      </c>
      <c r="AW56" s="244">
        <v>5</v>
      </c>
      <c r="AX56" s="244">
        <v>7</v>
      </c>
      <c r="AY56" s="244">
        <v>9</v>
      </c>
      <c r="AZ56" s="244">
        <v>13</v>
      </c>
      <c r="BA56" s="244">
        <v>24</v>
      </c>
    </row>
    <row r="57" spans="1:53" s="241" customFormat="1" x14ac:dyDescent="0.65">
      <c r="A57" s="243" t="s">
        <v>518</v>
      </c>
      <c r="B57" s="244">
        <v>0</v>
      </c>
      <c r="C57" s="244">
        <v>0</v>
      </c>
      <c r="D57" s="244">
        <v>0</v>
      </c>
      <c r="E57" s="244">
        <v>0</v>
      </c>
      <c r="F57" s="244">
        <v>0</v>
      </c>
      <c r="G57" s="244">
        <v>0</v>
      </c>
      <c r="H57" s="244">
        <v>0</v>
      </c>
      <c r="I57" s="244">
        <v>0</v>
      </c>
      <c r="J57" s="244">
        <v>0</v>
      </c>
      <c r="K57" s="244">
        <v>0</v>
      </c>
      <c r="L57" s="244">
        <v>10</v>
      </c>
      <c r="M57" s="244">
        <v>5</v>
      </c>
      <c r="N57" s="244">
        <v>3</v>
      </c>
      <c r="O57" s="244">
        <v>5</v>
      </c>
      <c r="P57" s="244">
        <v>5</v>
      </c>
      <c r="Q57" s="244">
        <v>5</v>
      </c>
      <c r="R57" s="244">
        <v>5</v>
      </c>
      <c r="S57" s="244">
        <v>5</v>
      </c>
      <c r="T57" s="244">
        <v>5</v>
      </c>
      <c r="U57" s="244">
        <v>10</v>
      </c>
      <c r="V57" s="244">
        <v>10</v>
      </c>
      <c r="W57" s="244">
        <v>10</v>
      </c>
      <c r="X57" s="244">
        <v>10</v>
      </c>
      <c r="Y57" s="244">
        <v>25</v>
      </c>
      <c r="Z57" s="244">
        <v>20</v>
      </c>
      <c r="AA57" s="244">
        <v>20</v>
      </c>
      <c r="AB57" s="244">
        <v>85</v>
      </c>
      <c r="AC57" s="244">
        <v>85</v>
      </c>
      <c r="AD57" s="244">
        <v>85</v>
      </c>
      <c r="AE57" s="244">
        <v>85</v>
      </c>
      <c r="AF57" s="244">
        <v>85</v>
      </c>
      <c r="AG57" s="244">
        <v>85</v>
      </c>
      <c r="AH57" s="244">
        <v>35</v>
      </c>
      <c r="AI57" s="244">
        <v>55</v>
      </c>
      <c r="AJ57" s="244">
        <v>55</v>
      </c>
      <c r="AK57" s="244">
        <v>60</v>
      </c>
      <c r="AL57" s="244">
        <v>55</v>
      </c>
      <c r="AM57" s="244">
        <v>65</v>
      </c>
      <c r="AN57" s="244">
        <v>67</v>
      </c>
      <c r="AO57" s="244">
        <v>10</v>
      </c>
      <c r="AP57" s="244">
        <v>10</v>
      </c>
      <c r="AQ57" s="244">
        <v>10</v>
      </c>
      <c r="AR57" s="244">
        <v>10</v>
      </c>
      <c r="AS57" s="244">
        <v>10</v>
      </c>
      <c r="AT57" s="244">
        <v>20</v>
      </c>
      <c r="AU57" s="244">
        <v>55</v>
      </c>
      <c r="AV57" s="244">
        <v>35</v>
      </c>
      <c r="AW57" s="244">
        <v>35</v>
      </c>
      <c r="AX57" s="244">
        <v>30</v>
      </c>
      <c r="AY57" s="244">
        <v>10</v>
      </c>
      <c r="AZ57" s="244">
        <v>10</v>
      </c>
      <c r="BA57" s="244">
        <v>10</v>
      </c>
    </row>
    <row r="58" spans="1:53" s="241" customFormat="1" x14ac:dyDescent="0.65">
      <c r="A58" s="243" t="s">
        <v>519</v>
      </c>
      <c r="B58" s="244">
        <v>20</v>
      </c>
      <c r="C58" s="244" t="s">
        <v>516</v>
      </c>
      <c r="D58" s="244">
        <v>0</v>
      </c>
      <c r="E58" s="244">
        <v>0</v>
      </c>
      <c r="F58" s="244">
        <v>0</v>
      </c>
      <c r="G58" s="244">
        <v>2</v>
      </c>
      <c r="H58" s="244">
        <v>2</v>
      </c>
      <c r="I58" s="244">
        <v>2</v>
      </c>
      <c r="J58" s="244">
        <v>2</v>
      </c>
      <c r="K58" s="244">
        <v>2</v>
      </c>
      <c r="L58" s="244">
        <v>2</v>
      </c>
      <c r="M58" s="244">
        <v>2</v>
      </c>
      <c r="N58" s="244">
        <v>1</v>
      </c>
      <c r="O58" s="244">
        <v>60</v>
      </c>
      <c r="P58" s="244">
        <v>70</v>
      </c>
      <c r="Q58" s="244">
        <v>70</v>
      </c>
      <c r="R58" s="244">
        <v>70</v>
      </c>
      <c r="S58" s="244">
        <v>27</v>
      </c>
      <c r="T58" s="244">
        <v>68</v>
      </c>
      <c r="U58" s="244">
        <v>68</v>
      </c>
      <c r="V58" s="244">
        <v>68</v>
      </c>
      <c r="W58" s="244">
        <v>65</v>
      </c>
      <c r="X58" s="244">
        <v>64</v>
      </c>
      <c r="Y58" s="244">
        <v>43</v>
      </c>
      <c r="Z58" s="244">
        <v>41</v>
      </c>
      <c r="AA58" s="244">
        <v>29</v>
      </c>
      <c r="AB58" s="244">
        <v>15</v>
      </c>
      <c r="AC58" s="244">
        <v>27</v>
      </c>
      <c r="AD58" s="244">
        <v>27</v>
      </c>
      <c r="AE58" s="244">
        <v>27</v>
      </c>
      <c r="AF58" s="244">
        <v>70</v>
      </c>
      <c r="AG58" s="244">
        <v>27</v>
      </c>
      <c r="AH58" s="244">
        <v>27</v>
      </c>
      <c r="AI58" s="244">
        <v>27</v>
      </c>
      <c r="AJ58" s="244">
        <v>29</v>
      </c>
      <c r="AK58" s="244">
        <v>30</v>
      </c>
      <c r="AL58" s="244">
        <v>49</v>
      </c>
      <c r="AM58" s="244">
        <v>50</v>
      </c>
      <c r="AN58" s="244">
        <v>59</v>
      </c>
      <c r="AO58" s="244">
        <v>5</v>
      </c>
      <c r="AP58" s="244">
        <v>3</v>
      </c>
      <c r="AQ58" s="244">
        <v>3</v>
      </c>
      <c r="AR58" s="244">
        <v>3</v>
      </c>
      <c r="AS58" s="244">
        <v>3</v>
      </c>
      <c r="AT58" s="244">
        <v>3</v>
      </c>
      <c r="AU58" s="244">
        <v>3</v>
      </c>
      <c r="AV58" s="244">
        <v>3</v>
      </c>
      <c r="AW58" s="244">
        <v>4</v>
      </c>
      <c r="AX58" s="244">
        <v>4</v>
      </c>
      <c r="AY58" s="244">
        <v>6</v>
      </c>
      <c r="AZ58" s="244">
        <v>7</v>
      </c>
      <c r="BA58" s="244">
        <v>11</v>
      </c>
    </row>
    <row r="59" spans="1:53" s="241" customFormat="1" x14ac:dyDescent="0.65">
      <c r="A59" s="243" t="s">
        <v>520</v>
      </c>
      <c r="B59" s="244">
        <v>4</v>
      </c>
      <c r="C59" s="244">
        <v>18</v>
      </c>
      <c r="D59" s="244">
        <v>18</v>
      </c>
      <c r="E59" s="244" t="s">
        <v>516</v>
      </c>
      <c r="F59" s="244">
        <v>2</v>
      </c>
      <c r="G59" s="244">
        <v>11</v>
      </c>
      <c r="H59" s="244">
        <v>2</v>
      </c>
      <c r="I59" s="244">
        <v>11</v>
      </c>
      <c r="J59" s="244">
        <v>10</v>
      </c>
      <c r="K59" s="244">
        <v>10</v>
      </c>
      <c r="L59" s="244">
        <v>9</v>
      </c>
      <c r="M59" s="244">
        <v>7</v>
      </c>
      <c r="N59" s="244">
        <v>7</v>
      </c>
      <c r="O59" s="244">
        <v>14</v>
      </c>
      <c r="P59" s="244">
        <v>63</v>
      </c>
      <c r="Q59" s="244">
        <v>63</v>
      </c>
      <c r="R59" s="244" t="s">
        <v>516</v>
      </c>
      <c r="S59" s="244">
        <v>42</v>
      </c>
      <c r="T59" s="244">
        <v>31</v>
      </c>
      <c r="U59" s="244">
        <v>13</v>
      </c>
      <c r="V59" s="244">
        <v>29</v>
      </c>
      <c r="W59" s="244">
        <v>26</v>
      </c>
      <c r="X59" s="244">
        <v>21</v>
      </c>
      <c r="Y59" s="244">
        <v>20</v>
      </c>
      <c r="Z59" s="244">
        <v>22</v>
      </c>
      <c r="AA59" s="244">
        <v>22</v>
      </c>
      <c r="AB59" s="244">
        <v>63</v>
      </c>
      <c r="AC59" s="244">
        <v>15</v>
      </c>
      <c r="AD59" s="244">
        <v>15</v>
      </c>
      <c r="AE59" s="244" t="s">
        <v>516</v>
      </c>
      <c r="AF59" s="244">
        <v>29</v>
      </c>
      <c r="AG59" s="244">
        <v>48</v>
      </c>
      <c r="AH59" s="244">
        <v>57</v>
      </c>
      <c r="AI59" s="244">
        <v>49</v>
      </c>
      <c r="AJ59" s="244">
        <v>53</v>
      </c>
      <c r="AK59" s="244">
        <v>56</v>
      </c>
      <c r="AL59" s="244">
        <v>56</v>
      </c>
      <c r="AM59" s="244">
        <v>60</v>
      </c>
      <c r="AN59" s="244">
        <v>56</v>
      </c>
      <c r="AO59" s="244">
        <v>20</v>
      </c>
      <c r="AP59" s="244">
        <v>5</v>
      </c>
      <c r="AQ59" s="244">
        <v>5</v>
      </c>
      <c r="AR59" s="244" t="s">
        <v>516</v>
      </c>
      <c r="AS59" s="244">
        <v>27</v>
      </c>
      <c r="AT59" s="244">
        <v>10</v>
      </c>
      <c r="AU59" s="244">
        <v>29</v>
      </c>
      <c r="AV59" s="244">
        <v>11</v>
      </c>
      <c r="AW59" s="244">
        <v>11</v>
      </c>
      <c r="AX59" s="244">
        <v>13</v>
      </c>
      <c r="AY59" s="244">
        <v>15</v>
      </c>
      <c r="AZ59" s="244">
        <v>11</v>
      </c>
      <c r="BA59" s="244">
        <v>15</v>
      </c>
    </row>
    <row r="60" spans="1:53" s="241" customFormat="1" x14ac:dyDescent="0.65">
      <c r="A60" s="243" t="s">
        <v>521</v>
      </c>
      <c r="B60" s="244"/>
      <c r="C60" s="244"/>
      <c r="D60" s="244"/>
      <c r="E60" s="244"/>
      <c r="F60" s="244"/>
      <c r="G60" s="244">
        <v>5</v>
      </c>
      <c r="H60" s="244">
        <v>5</v>
      </c>
      <c r="I60" s="244">
        <v>5</v>
      </c>
      <c r="J60" s="244">
        <v>4</v>
      </c>
      <c r="K60" s="244"/>
      <c r="L60" s="244"/>
      <c r="M60" s="244"/>
      <c r="N60" s="244"/>
      <c r="O60" s="244"/>
      <c r="P60" s="244"/>
      <c r="Q60" s="244"/>
      <c r="R60" s="244"/>
      <c r="S60" s="244"/>
      <c r="T60" s="244">
        <v>85</v>
      </c>
      <c r="U60" s="244">
        <v>85</v>
      </c>
      <c r="V60" s="244">
        <v>70</v>
      </c>
      <c r="W60" s="244">
        <v>73</v>
      </c>
      <c r="X60" s="244"/>
      <c r="Y60" s="244"/>
      <c r="Z60" s="244"/>
      <c r="AA60" s="244"/>
      <c r="AB60" s="244"/>
      <c r="AC60" s="244"/>
      <c r="AD60" s="244"/>
      <c r="AE60" s="244"/>
      <c r="AF60" s="244"/>
      <c r="AG60" s="244">
        <v>7</v>
      </c>
      <c r="AH60" s="244">
        <v>7</v>
      </c>
      <c r="AI60" s="244">
        <v>22</v>
      </c>
      <c r="AJ60" s="244">
        <v>20</v>
      </c>
      <c r="AK60" s="244"/>
      <c r="AL60" s="244"/>
      <c r="AM60" s="244"/>
      <c r="AN60" s="244"/>
      <c r="AO60" s="244"/>
      <c r="AP60" s="244"/>
      <c r="AQ60" s="244"/>
      <c r="AR60" s="244"/>
      <c r="AS60" s="244"/>
      <c r="AT60" s="244">
        <v>3</v>
      </c>
      <c r="AU60" s="244">
        <v>3</v>
      </c>
      <c r="AV60" s="244">
        <v>3</v>
      </c>
      <c r="AW60" s="244">
        <v>3</v>
      </c>
      <c r="AX60" s="244"/>
      <c r="AY60" s="244"/>
      <c r="AZ60" s="244"/>
      <c r="BA60" s="244"/>
    </row>
    <row r="61" spans="1:53" s="241" customFormat="1" x14ac:dyDescent="0.65">
      <c r="A61" s="243" t="s">
        <v>522</v>
      </c>
      <c r="B61" s="244">
        <v>5</v>
      </c>
      <c r="C61" s="244">
        <v>0</v>
      </c>
      <c r="D61" s="244">
        <v>0</v>
      </c>
      <c r="E61" s="244">
        <v>5</v>
      </c>
      <c r="F61" s="244" t="s">
        <v>516</v>
      </c>
      <c r="G61" s="244">
        <v>5</v>
      </c>
      <c r="H61" s="244">
        <v>5</v>
      </c>
      <c r="I61" s="244">
        <v>5</v>
      </c>
      <c r="J61" s="244">
        <v>5</v>
      </c>
      <c r="K61" s="244">
        <v>5</v>
      </c>
      <c r="L61" s="244">
        <v>5</v>
      </c>
      <c r="M61" s="244">
        <v>8</v>
      </c>
      <c r="N61" s="244">
        <v>8</v>
      </c>
      <c r="O61" s="244">
        <v>15</v>
      </c>
      <c r="P61" s="244">
        <v>5</v>
      </c>
      <c r="Q61" s="244">
        <v>5</v>
      </c>
      <c r="R61" s="244">
        <v>20</v>
      </c>
      <c r="S61" s="244" t="s">
        <v>516</v>
      </c>
      <c r="T61" s="244">
        <v>20</v>
      </c>
      <c r="U61" s="244">
        <v>20</v>
      </c>
      <c r="V61" s="244">
        <v>20</v>
      </c>
      <c r="W61" s="244">
        <v>20</v>
      </c>
      <c r="X61" s="244">
        <v>20</v>
      </c>
      <c r="Y61" s="244">
        <v>20</v>
      </c>
      <c r="Z61" s="244">
        <v>20</v>
      </c>
      <c r="AA61" s="244">
        <v>20</v>
      </c>
      <c r="AB61" s="244">
        <v>40</v>
      </c>
      <c r="AC61" s="244">
        <v>20</v>
      </c>
      <c r="AD61" s="244">
        <v>20</v>
      </c>
      <c r="AE61" s="244">
        <v>45</v>
      </c>
      <c r="AF61" s="244" t="s">
        <v>516</v>
      </c>
      <c r="AG61" s="244">
        <v>40</v>
      </c>
      <c r="AH61" s="244">
        <v>40</v>
      </c>
      <c r="AI61" s="244">
        <v>40</v>
      </c>
      <c r="AJ61" s="244">
        <v>40</v>
      </c>
      <c r="AK61" s="244">
        <v>40</v>
      </c>
      <c r="AL61" s="244">
        <v>40</v>
      </c>
      <c r="AM61" s="244">
        <v>38</v>
      </c>
      <c r="AN61" s="244">
        <v>38</v>
      </c>
      <c r="AO61" s="244">
        <v>40</v>
      </c>
      <c r="AP61" s="244">
        <v>75</v>
      </c>
      <c r="AQ61" s="244">
        <v>75</v>
      </c>
      <c r="AR61" s="244">
        <v>30</v>
      </c>
      <c r="AS61" s="244" t="s">
        <v>516</v>
      </c>
      <c r="AT61" s="244">
        <v>35</v>
      </c>
      <c r="AU61" s="244">
        <v>35</v>
      </c>
      <c r="AV61" s="244">
        <v>35</v>
      </c>
      <c r="AW61" s="244">
        <v>35</v>
      </c>
      <c r="AX61" s="244">
        <v>35</v>
      </c>
      <c r="AY61" s="244">
        <v>35</v>
      </c>
      <c r="AZ61" s="244">
        <v>34</v>
      </c>
      <c r="BA61" s="244">
        <v>34</v>
      </c>
    </row>
    <row r="62" spans="1:53" s="241" customFormat="1" x14ac:dyDescent="0.65">
      <c r="A62" s="243" t="s">
        <v>523</v>
      </c>
      <c r="B62" s="244">
        <v>9</v>
      </c>
      <c r="C62" s="244" t="s">
        <v>516</v>
      </c>
      <c r="D62" s="244">
        <v>5</v>
      </c>
      <c r="E62" s="244">
        <v>5</v>
      </c>
      <c r="F62" s="244">
        <v>5</v>
      </c>
      <c r="G62" s="244">
        <v>3</v>
      </c>
      <c r="H62" s="244">
        <v>0</v>
      </c>
      <c r="I62" s="244">
        <v>0</v>
      </c>
      <c r="J62" s="244">
        <v>8</v>
      </c>
      <c r="K62" s="244">
        <v>7</v>
      </c>
      <c r="L62" s="244">
        <v>8</v>
      </c>
      <c r="M62" s="244">
        <v>8</v>
      </c>
      <c r="N62" s="244">
        <v>7</v>
      </c>
      <c r="O62" s="244">
        <v>61</v>
      </c>
      <c r="P62" s="244" t="s">
        <v>516</v>
      </c>
      <c r="Q62" s="244">
        <v>16</v>
      </c>
      <c r="R62" s="244">
        <v>16</v>
      </c>
      <c r="S62" s="244">
        <v>16</v>
      </c>
      <c r="T62" s="244">
        <v>16</v>
      </c>
      <c r="U62" s="244">
        <v>49</v>
      </c>
      <c r="V62" s="244">
        <v>42</v>
      </c>
      <c r="W62" s="244">
        <v>29</v>
      </c>
      <c r="X62" s="244">
        <v>25</v>
      </c>
      <c r="Y62" s="244">
        <v>21</v>
      </c>
      <c r="Z62" s="244">
        <v>21</v>
      </c>
      <c r="AA62" s="244">
        <v>21</v>
      </c>
      <c r="AB62" s="244">
        <v>29</v>
      </c>
      <c r="AC62" s="244" t="s">
        <v>516</v>
      </c>
      <c r="AD62" s="244">
        <v>69</v>
      </c>
      <c r="AE62" s="244">
        <v>69</v>
      </c>
      <c r="AF62" s="244">
        <v>69</v>
      </c>
      <c r="AG62" s="244">
        <v>68</v>
      </c>
      <c r="AH62" s="244">
        <v>41</v>
      </c>
      <c r="AI62" s="244">
        <v>54</v>
      </c>
      <c r="AJ62" s="244">
        <v>56</v>
      </c>
      <c r="AK62" s="244">
        <v>60</v>
      </c>
      <c r="AL62" s="244">
        <v>68</v>
      </c>
      <c r="AM62" s="244">
        <v>68</v>
      </c>
      <c r="AN62" s="244">
        <v>68</v>
      </c>
      <c r="AO62" s="244">
        <v>1</v>
      </c>
      <c r="AP62" s="244" t="s">
        <v>516</v>
      </c>
      <c r="AQ62" s="244">
        <v>10</v>
      </c>
      <c r="AR62" s="244">
        <v>10</v>
      </c>
      <c r="AS62" s="244">
        <v>10</v>
      </c>
      <c r="AT62" s="244">
        <v>13</v>
      </c>
      <c r="AU62" s="244">
        <v>11</v>
      </c>
      <c r="AV62" s="244">
        <v>4</v>
      </c>
      <c r="AW62" s="244">
        <v>7</v>
      </c>
      <c r="AX62" s="244">
        <v>8</v>
      </c>
      <c r="AY62" s="244">
        <v>3</v>
      </c>
      <c r="AZ62" s="244">
        <v>3</v>
      </c>
      <c r="BA62" s="244">
        <v>4</v>
      </c>
    </row>
    <row r="63" spans="1:53" s="241" customFormat="1" x14ac:dyDescent="0.65">
      <c r="A63" s="243" t="s">
        <v>524</v>
      </c>
      <c r="B63" s="244">
        <v>2</v>
      </c>
      <c r="C63" s="244">
        <v>2</v>
      </c>
      <c r="D63" s="244">
        <v>2</v>
      </c>
      <c r="E63" s="244">
        <v>2</v>
      </c>
      <c r="F63" s="244">
        <v>1</v>
      </c>
      <c r="G63" s="244">
        <v>1</v>
      </c>
      <c r="H63" s="244">
        <v>1</v>
      </c>
      <c r="I63" s="244">
        <v>1</v>
      </c>
      <c r="J63" s="244">
        <v>1</v>
      </c>
      <c r="K63" s="244">
        <v>1</v>
      </c>
      <c r="L63" s="244">
        <v>9</v>
      </c>
      <c r="M63" s="244">
        <v>1</v>
      </c>
      <c r="N63" s="244">
        <v>1</v>
      </c>
      <c r="O63" s="244">
        <v>71</v>
      </c>
      <c r="P63" s="244">
        <v>64</v>
      </c>
      <c r="Q63" s="244">
        <v>69</v>
      </c>
      <c r="R63" s="244">
        <v>68</v>
      </c>
      <c r="S63" s="244">
        <v>53</v>
      </c>
      <c r="T63" s="244">
        <v>52</v>
      </c>
      <c r="U63" s="244">
        <v>52</v>
      </c>
      <c r="V63" s="244">
        <v>66</v>
      </c>
      <c r="W63" s="244">
        <v>65</v>
      </c>
      <c r="X63" s="244">
        <v>65</v>
      </c>
      <c r="Y63" s="244">
        <v>11</v>
      </c>
      <c r="Z63" s="244">
        <v>51</v>
      </c>
      <c r="AA63" s="244">
        <v>48</v>
      </c>
      <c r="AB63" s="244">
        <v>24</v>
      </c>
      <c r="AC63" s="244">
        <v>27</v>
      </c>
      <c r="AD63" s="244">
        <v>26</v>
      </c>
      <c r="AE63" s="244">
        <v>27</v>
      </c>
      <c r="AF63" s="244">
        <v>43</v>
      </c>
      <c r="AG63" s="244">
        <v>44</v>
      </c>
      <c r="AH63" s="244">
        <v>44</v>
      </c>
      <c r="AI63" s="244">
        <v>30</v>
      </c>
      <c r="AJ63" s="244">
        <v>30</v>
      </c>
      <c r="AK63" s="244">
        <v>30</v>
      </c>
      <c r="AL63" s="244">
        <v>25</v>
      </c>
      <c r="AM63" s="244">
        <v>32</v>
      </c>
      <c r="AN63" s="244">
        <v>34</v>
      </c>
      <c r="AO63" s="244">
        <v>3</v>
      </c>
      <c r="AP63" s="244">
        <v>7</v>
      </c>
      <c r="AQ63" s="244">
        <v>3</v>
      </c>
      <c r="AR63" s="244">
        <v>3</v>
      </c>
      <c r="AS63" s="244">
        <v>3</v>
      </c>
      <c r="AT63" s="244">
        <v>3</v>
      </c>
      <c r="AU63" s="244">
        <v>3</v>
      </c>
      <c r="AV63" s="244">
        <v>3</v>
      </c>
      <c r="AW63" s="244">
        <v>4</v>
      </c>
      <c r="AX63" s="244">
        <v>4</v>
      </c>
      <c r="AY63" s="244">
        <v>55</v>
      </c>
      <c r="AZ63" s="244">
        <v>16</v>
      </c>
      <c r="BA63" s="244">
        <v>17</v>
      </c>
    </row>
    <row r="64" spans="1:53" s="241" customFormat="1" x14ac:dyDescent="0.65">
      <c r="A64" s="243" t="s">
        <v>525</v>
      </c>
      <c r="B64" s="244">
        <v>30</v>
      </c>
      <c r="C64" s="244">
        <v>30</v>
      </c>
      <c r="D64" s="244">
        <v>25</v>
      </c>
      <c r="E64" s="244">
        <v>25</v>
      </c>
      <c r="F64" s="244">
        <v>20</v>
      </c>
      <c r="G64" s="244">
        <v>15</v>
      </c>
      <c r="H64" s="244">
        <v>10</v>
      </c>
      <c r="I64" s="244">
        <v>16</v>
      </c>
      <c r="J64" s="244">
        <v>16</v>
      </c>
      <c r="K64" s="244">
        <v>16</v>
      </c>
      <c r="L64" s="244">
        <v>12</v>
      </c>
      <c r="M64" s="244">
        <v>11</v>
      </c>
      <c r="N64" s="244">
        <v>11</v>
      </c>
      <c r="O64" s="244">
        <v>40</v>
      </c>
      <c r="P64" s="244">
        <v>40</v>
      </c>
      <c r="Q64" s="244">
        <v>35</v>
      </c>
      <c r="R64" s="244">
        <v>35</v>
      </c>
      <c r="S64" s="244">
        <v>35</v>
      </c>
      <c r="T64" s="244">
        <v>40</v>
      </c>
      <c r="U64" s="244">
        <v>35</v>
      </c>
      <c r="V64" s="244">
        <v>34</v>
      </c>
      <c r="W64" s="244">
        <v>34</v>
      </c>
      <c r="X64" s="244">
        <v>34</v>
      </c>
      <c r="Y64" s="244">
        <v>26</v>
      </c>
      <c r="Z64" s="244">
        <v>19</v>
      </c>
      <c r="AA64" s="244">
        <v>22</v>
      </c>
      <c r="AB64" s="244">
        <v>25</v>
      </c>
      <c r="AC64" s="244">
        <v>25</v>
      </c>
      <c r="AD64" s="244">
        <v>30</v>
      </c>
      <c r="AE64" s="244">
        <v>25</v>
      </c>
      <c r="AF64" s="244">
        <v>25</v>
      </c>
      <c r="AG64" s="244">
        <v>25</v>
      </c>
      <c r="AH64" s="244">
        <v>30</v>
      </c>
      <c r="AI64" s="244">
        <v>32</v>
      </c>
      <c r="AJ64" s="244">
        <v>32</v>
      </c>
      <c r="AK64" s="244">
        <v>32</v>
      </c>
      <c r="AL64" s="244">
        <v>36</v>
      </c>
      <c r="AM64" s="244">
        <v>52</v>
      </c>
      <c r="AN64" s="244">
        <v>54</v>
      </c>
      <c r="AO64" s="244">
        <v>5</v>
      </c>
      <c r="AP64" s="244">
        <v>5</v>
      </c>
      <c r="AQ64" s="244">
        <v>20</v>
      </c>
      <c r="AR64" s="244">
        <v>15</v>
      </c>
      <c r="AS64" s="244">
        <v>20</v>
      </c>
      <c r="AT64" s="244">
        <v>20</v>
      </c>
      <c r="AU64" s="244">
        <v>25</v>
      </c>
      <c r="AV64" s="244">
        <v>19</v>
      </c>
      <c r="AW64" s="244">
        <v>19</v>
      </c>
      <c r="AX64" s="244">
        <v>19</v>
      </c>
      <c r="AY64" s="244">
        <v>27</v>
      </c>
      <c r="AZ64" s="244">
        <v>18</v>
      </c>
      <c r="BA64" s="244">
        <v>13</v>
      </c>
    </row>
    <row r="65" spans="1:53" s="241" customFormat="1" x14ac:dyDescent="0.65">
      <c r="A65" s="243" t="s">
        <v>526</v>
      </c>
      <c r="B65" s="244">
        <v>0</v>
      </c>
      <c r="C65" s="244">
        <v>0</v>
      </c>
      <c r="D65" s="244">
        <v>0</v>
      </c>
      <c r="E65" s="244">
        <v>0</v>
      </c>
      <c r="F65" s="244">
        <v>0</v>
      </c>
      <c r="G65" s="244">
        <v>0</v>
      </c>
      <c r="H65" s="244">
        <v>0</v>
      </c>
      <c r="I65" s="244">
        <v>0</v>
      </c>
      <c r="J65" s="244">
        <v>0</v>
      </c>
      <c r="K65" s="244">
        <v>12</v>
      </c>
      <c r="L65" s="244">
        <v>10</v>
      </c>
      <c r="M65" s="244">
        <v>10</v>
      </c>
      <c r="N65" s="244">
        <v>5</v>
      </c>
      <c r="O65" s="244">
        <v>75</v>
      </c>
      <c r="P65" s="244">
        <v>35</v>
      </c>
      <c r="Q65" s="244">
        <v>35</v>
      </c>
      <c r="R65" s="244">
        <v>40</v>
      </c>
      <c r="S65" s="244">
        <v>40</v>
      </c>
      <c r="T65" s="244">
        <v>40</v>
      </c>
      <c r="U65" s="244">
        <v>35</v>
      </c>
      <c r="V65" s="244">
        <v>20</v>
      </c>
      <c r="W65" s="244">
        <v>30</v>
      </c>
      <c r="X65" s="244">
        <v>57</v>
      </c>
      <c r="Y65" s="244">
        <v>40</v>
      </c>
      <c r="Z65" s="244">
        <v>40</v>
      </c>
      <c r="AA65" s="244">
        <v>40</v>
      </c>
      <c r="AB65" s="244">
        <v>20</v>
      </c>
      <c r="AC65" s="244">
        <v>55</v>
      </c>
      <c r="AD65" s="244">
        <v>55</v>
      </c>
      <c r="AE65" s="244">
        <v>50</v>
      </c>
      <c r="AF65" s="244">
        <v>50</v>
      </c>
      <c r="AG65" s="244">
        <v>50</v>
      </c>
      <c r="AH65" s="244">
        <v>55</v>
      </c>
      <c r="AI65" s="244">
        <v>60</v>
      </c>
      <c r="AJ65" s="244">
        <v>60</v>
      </c>
      <c r="AK65" s="244">
        <v>25</v>
      </c>
      <c r="AL65" s="244">
        <v>40</v>
      </c>
      <c r="AM65" s="244">
        <v>40</v>
      </c>
      <c r="AN65" s="244">
        <v>50</v>
      </c>
      <c r="AO65" s="244">
        <v>5</v>
      </c>
      <c r="AP65" s="244">
        <v>10</v>
      </c>
      <c r="AQ65" s="244">
        <v>10</v>
      </c>
      <c r="AR65" s="244">
        <v>10</v>
      </c>
      <c r="AS65" s="244">
        <v>10</v>
      </c>
      <c r="AT65" s="244">
        <v>10</v>
      </c>
      <c r="AU65" s="244">
        <v>10</v>
      </c>
      <c r="AV65" s="244">
        <v>20</v>
      </c>
      <c r="AW65" s="244">
        <v>10</v>
      </c>
      <c r="AX65" s="244">
        <v>6</v>
      </c>
      <c r="AY65" s="244">
        <v>10</v>
      </c>
      <c r="AZ65" s="244">
        <v>10</v>
      </c>
      <c r="BA65" s="244">
        <v>5</v>
      </c>
    </row>
    <row r="66" spans="1:53" s="241" customFormat="1" x14ac:dyDescent="0.65">
      <c r="A66" s="243" t="s">
        <v>527</v>
      </c>
      <c r="B66" s="244">
        <v>15</v>
      </c>
      <c r="C66" s="244">
        <v>15</v>
      </c>
      <c r="D66" s="244">
        <v>14</v>
      </c>
      <c r="E66" s="244">
        <v>12</v>
      </c>
      <c r="F66" s="244">
        <v>11</v>
      </c>
      <c r="G66" s="244">
        <v>8</v>
      </c>
      <c r="H66" s="244">
        <v>20</v>
      </c>
      <c r="I66" s="244">
        <v>21</v>
      </c>
      <c r="J66" s="244">
        <v>19</v>
      </c>
      <c r="K66" s="244">
        <v>19</v>
      </c>
      <c r="L66" s="244">
        <v>16</v>
      </c>
      <c r="M66" s="244">
        <v>24</v>
      </c>
      <c r="N66" s="244">
        <v>17</v>
      </c>
      <c r="O66" s="244">
        <v>50</v>
      </c>
      <c r="P66" s="244">
        <v>47</v>
      </c>
      <c r="Q66" s="244">
        <v>45</v>
      </c>
      <c r="R66" s="244">
        <v>47</v>
      </c>
      <c r="S66" s="244">
        <v>44</v>
      </c>
      <c r="T66" s="244">
        <v>44</v>
      </c>
      <c r="U66" s="244">
        <v>26</v>
      </c>
      <c r="V66" s="244">
        <v>23</v>
      </c>
      <c r="W66" s="244">
        <v>23</v>
      </c>
      <c r="X66" s="244">
        <v>25</v>
      </c>
      <c r="Y66" s="244">
        <v>28</v>
      </c>
      <c r="Z66" s="244">
        <v>24</v>
      </c>
      <c r="AA66" s="244">
        <v>23</v>
      </c>
      <c r="AB66" s="244">
        <v>30</v>
      </c>
      <c r="AC66" s="244">
        <v>33</v>
      </c>
      <c r="AD66" s="244">
        <v>35</v>
      </c>
      <c r="AE66" s="244">
        <v>34</v>
      </c>
      <c r="AF66" s="244">
        <v>36</v>
      </c>
      <c r="AG66" s="244">
        <v>38</v>
      </c>
      <c r="AH66" s="244">
        <v>35</v>
      </c>
      <c r="AI66" s="244">
        <v>42</v>
      </c>
      <c r="AJ66" s="244">
        <v>36</v>
      </c>
      <c r="AK66" s="244">
        <v>34</v>
      </c>
      <c r="AL66" s="244">
        <v>38</v>
      </c>
      <c r="AM66" s="244">
        <v>35</v>
      </c>
      <c r="AN66" s="244">
        <v>41</v>
      </c>
      <c r="AO66" s="244">
        <v>5</v>
      </c>
      <c r="AP66" s="244">
        <v>5</v>
      </c>
      <c r="AQ66" s="244">
        <v>6</v>
      </c>
      <c r="AR66" s="244">
        <v>7</v>
      </c>
      <c r="AS66" s="244">
        <v>9</v>
      </c>
      <c r="AT66" s="244">
        <v>10</v>
      </c>
      <c r="AU66" s="244">
        <v>19</v>
      </c>
      <c r="AV66" s="244">
        <v>14</v>
      </c>
      <c r="AW66" s="244">
        <v>22</v>
      </c>
      <c r="AX66" s="244">
        <v>22</v>
      </c>
      <c r="AY66" s="244">
        <v>18</v>
      </c>
      <c r="AZ66" s="244">
        <v>17</v>
      </c>
      <c r="BA66" s="244">
        <v>19</v>
      </c>
    </row>
    <row r="67" spans="1:53" s="241" customFormat="1" x14ac:dyDescent="0.65">
      <c r="A67" s="243" t="s">
        <v>528</v>
      </c>
      <c r="B67" s="244">
        <v>5</v>
      </c>
      <c r="C67" s="244" t="s">
        <v>516</v>
      </c>
      <c r="D67" s="244">
        <v>3</v>
      </c>
      <c r="E67" s="244">
        <v>0</v>
      </c>
      <c r="F67" s="244">
        <v>0</v>
      </c>
      <c r="G67" s="244">
        <v>0</v>
      </c>
      <c r="H67" s="244">
        <v>0</v>
      </c>
      <c r="I67" s="244">
        <v>5</v>
      </c>
      <c r="J67" s="244">
        <v>0</v>
      </c>
      <c r="K67" s="244">
        <v>0</v>
      </c>
      <c r="L67" s="244">
        <v>5</v>
      </c>
      <c r="M67" s="244">
        <v>5</v>
      </c>
      <c r="N67" s="244">
        <v>8</v>
      </c>
      <c r="O67" s="244">
        <v>5</v>
      </c>
      <c r="P67" s="244" t="s">
        <v>516</v>
      </c>
      <c r="Q67" s="244">
        <v>90</v>
      </c>
      <c r="R67" s="244">
        <v>90</v>
      </c>
      <c r="S67" s="244">
        <v>90</v>
      </c>
      <c r="T67" s="244">
        <v>85</v>
      </c>
      <c r="U67" s="244">
        <v>85</v>
      </c>
      <c r="V67" s="244">
        <v>5</v>
      </c>
      <c r="W67" s="244">
        <v>0</v>
      </c>
      <c r="X67" s="244">
        <v>0</v>
      </c>
      <c r="Y67" s="244">
        <v>5</v>
      </c>
      <c r="Z67" s="244">
        <v>5</v>
      </c>
      <c r="AA67" s="244">
        <v>5</v>
      </c>
      <c r="AB67" s="244">
        <v>80</v>
      </c>
      <c r="AC67" s="244" t="s">
        <v>516</v>
      </c>
      <c r="AD67" s="244">
        <v>3</v>
      </c>
      <c r="AE67" s="244">
        <v>10</v>
      </c>
      <c r="AF67" s="244">
        <v>10</v>
      </c>
      <c r="AG67" s="244">
        <v>10</v>
      </c>
      <c r="AH67" s="244">
        <v>10</v>
      </c>
      <c r="AI67" s="244">
        <v>85</v>
      </c>
      <c r="AJ67" s="244">
        <v>95</v>
      </c>
      <c r="AK67" s="244">
        <v>95</v>
      </c>
      <c r="AL67" s="244">
        <v>80</v>
      </c>
      <c r="AM67" s="244">
        <v>82</v>
      </c>
      <c r="AN67" s="244">
        <v>80</v>
      </c>
      <c r="AO67" s="244">
        <v>10</v>
      </c>
      <c r="AP67" s="244" t="s">
        <v>516</v>
      </c>
      <c r="AQ67" s="244">
        <v>3</v>
      </c>
      <c r="AR67" s="244">
        <v>0</v>
      </c>
      <c r="AS67" s="244">
        <v>0</v>
      </c>
      <c r="AT67" s="244">
        <v>5</v>
      </c>
      <c r="AU67" s="244">
        <v>5</v>
      </c>
      <c r="AV67" s="244">
        <v>5</v>
      </c>
      <c r="AW67" s="244">
        <v>5</v>
      </c>
      <c r="AX67" s="244">
        <v>5</v>
      </c>
      <c r="AY67" s="244">
        <v>10</v>
      </c>
      <c r="AZ67" s="244">
        <v>8</v>
      </c>
      <c r="BA67" s="244">
        <v>7</v>
      </c>
    </row>
    <row r="68" spans="1:53" s="241" customFormat="1" x14ac:dyDescent="0.65">
      <c r="A68" s="243" t="s">
        <v>529</v>
      </c>
      <c r="B68" s="244">
        <v>0</v>
      </c>
      <c r="C68" s="244">
        <v>0</v>
      </c>
      <c r="D68" s="244">
        <v>0</v>
      </c>
      <c r="E68" s="244">
        <v>0</v>
      </c>
      <c r="F68" s="244">
        <v>0</v>
      </c>
      <c r="G68" s="244">
        <v>0</v>
      </c>
      <c r="H68" s="244">
        <v>0</v>
      </c>
      <c r="I68" s="244">
        <v>0</v>
      </c>
      <c r="J68" s="244">
        <v>0</v>
      </c>
      <c r="K68" s="244">
        <v>0</v>
      </c>
      <c r="L68" s="244">
        <v>0</v>
      </c>
      <c r="M68" s="244">
        <v>0</v>
      </c>
      <c r="N68" s="244" t="s">
        <v>530</v>
      </c>
      <c r="O68" s="244">
        <v>5</v>
      </c>
      <c r="P68" s="244">
        <v>25</v>
      </c>
      <c r="Q68" s="244">
        <v>20</v>
      </c>
      <c r="R68" s="244">
        <v>20</v>
      </c>
      <c r="S68" s="244">
        <v>15</v>
      </c>
      <c r="T68" s="244">
        <v>10</v>
      </c>
      <c r="U68" s="244">
        <v>10</v>
      </c>
      <c r="V68" s="244">
        <v>10</v>
      </c>
      <c r="W68" s="244">
        <v>10</v>
      </c>
      <c r="X68" s="244">
        <v>10</v>
      </c>
      <c r="Y68" s="244">
        <v>10</v>
      </c>
      <c r="Z68" s="244">
        <v>10</v>
      </c>
      <c r="AA68" s="244" t="s">
        <v>530</v>
      </c>
      <c r="AB68" s="244">
        <v>65</v>
      </c>
      <c r="AC68" s="244">
        <v>50</v>
      </c>
      <c r="AD68" s="244">
        <v>55</v>
      </c>
      <c r="AE68" s="244">
        <v>50</v>
      </c>
      <c r="AF68" s="244">
        <v>50</v>
      </c>
      <c r="AG68" s="244">
        <v>60</v>
      </c>
      <c r="AH68" s="244">
        <v>50</v>
      </c>
      <c r="AI68" s="244">
        <v>50</v>
      </c>
      <c r="AJ68" s="244">
        <v>50</v>
      </c>
      <c r="AK68" s="244">
        <v>50</v>
      </c>
      <c r="AL68" s="244">
        <v>50</v>
      </c>
      <c r="AM68" s="244">
        <v>50</v>
      </c>
      <c r="AN68" s="244" t="s">
        <v>530</v>
      </c>
      <c r="AO68" s="244">
        <v>30</v>
      </c>
      <c r="AP68" s="244">
        <v>25</v>
      </c>
      <c r="AQ68" s="244">
        <v>25</v>
      </c>
      <c r="AR68" s="244">
        <v>30</v>
      </c>
      <c r="AS68" s="244">
        <v>35</v>
      </c>
      <c r="AT68" s="244">
        <v>30</v>
      </c>
      <c r="AU68" s="244">
        <v>40</v>
      </c>
      <c r="AV68" s="244">
        <v>40</v>
      </c>
      <c r="AW68" s="244">
        <v>40</v>
      </c>
      <c r="AX68" s="244">
        <v>40</v>
      </c>
      <c r="AY68" s="244">
        <v>40</v>
      </c>
      <c r="AZ68" s="244">
        <v>40</v>
      </c>
      <c r="BA68" s="244" t="s">
        <v>530</v>
      </c>
    </row>
    <row r="69" spans="1:53" s="241" customFormat="1" x14ac:dyDescent="0.65">
      <c r="A69" s="243" t="s">
        <v>531</v>
      </c>
      <c r="B69" s="244">
        <v>9</v>
      </c>
      <c r="C69" s="244">
        <v>9</v>
      </c>
      <c r="D69" s="244">
        <v>16</v>
      </c>
      <c r="E69" s="244">
        <v>16</v>
      </c>
      <c r="F69" s="244">
        <v>16</v>
      </c>
      <c r="G69" s="244">
        <v>15</v>
      </c>
      <c r="H69" s="244">
        <v>10</v>
      </c>
      <c r="I69" s="244">
        <v>10</v>
      </c>
      <c r="J69" s="244">
        <v>10</v>
      </c>
      <c r="K69" s="244">
        <v>11</v>
      </c>
      <c r="L69" s="244">
        <v>11</v>
      </c>
      <c r="M69" s="244">
        <v>11</v>
      </c>
      <c r="N69" s="244">
        <v>11</v>
      </c>
      <c r="O69" s="244">
        <v>21</v>
      </c>
      <c r="P69" s="244">
        <v>21</v>
      </c>
      <c r="Q69" s="244">
        <v>25</v>
      </c>
      <c r="R69" s="244">
        <v>25</v>
      </c>
      <c r="S69" s="244">
        <v>25</v>
      </c>
      <c r="T69" s="244">
        <v>25</v>
      </c>
      <c r="U69" s="244">
        <v>25</v>
      </c>
      <c r="V69" s="244">
        <v>25</v>
      </c>
      <c r="W69" s="244">
        <v>25</v>
      </c>
      <c r="X69" s="244">
        <v>25</v>
      </c>
      <c r="Y69" s="244">
        <v>25</v>
      </c>
      <c r="Z69" s="244">
        <v>25</v>
      </c>
      <c r="AA69" s="244">
        <v>25</v>
      </c>
      <c r="AB69" s="244">
        <v>46</v>
      </c>
      <c r="AC69" s="244">
        <v>46</v>
      </c>
      <c r="AD69" s="244">
        <v>47</v>
      </c>
      <c r="AE69" s="244">
        <v>47</v>
      </c>
      <c r="AF69" s="244">
        <v>47</v>
      </c>
      <c r="AG69" s="244">
        <v>40</v>
      </c>
      <c r="AH69" s="244">
        <v>40</v>
      </c>
      <c r="AI69" s="244">
        <v>40</v>
      </c>
      <c r="AJ69" s="244">
        <v>40</v>
      </c>
      <c r="AK69" s="244">
        <v>54</v>
      </c>
      <c r="AL69" s="244">
        <v>54</v>
      </c>
      <c r="AM69" s="244">
        <v>54</v>
      </c>
      <c r="AN69" s="244">
        <v>54</v>
      </c>
      <c r="AO69" s="244">
        <v>24</v>
      </c>
      <c r="AP69" s="244">
        <v>24</v>
      </c>
      <c r="AQ69" s="244">
        <v>12</v>
      </c>
      <c r="AR69" s="244">
        <v>12</v>
      </c>
      <c r="AS69" s="244">
        <v>12</v>
      </c>
      <c r="AT69" s="244">
        <v>20</v>
      </c>
      <c r="AU69" s="244">
        <v>25</v>
      </c>
      <c r="AV69" s="244">
        <v>25</v>
      </c>
      <c r="AW69" s="244">
        <v>25</v>
      </c>
      <c r="AX69" s="244">
        <v>10</v>
      </c>
      <c r="AY69" s="244">
        <v>10</v>
      </c>
      <c r="AZ69" s="244">
        <v>10</v>
      </c>
      <c r="BA69" s="244">
        <v>10</v>
      </c>
    </row>
    <row r="70" spans="1:53" s="241" customFormat="1" x14ac:dyDescent="0.65">
      <c r="A70" s="243" t="s">
        <v>532</v>
      </c>
      <c r="B70" s="244">
        <v>7</v>
      </c>
      <c r="C70" s="244">
        <v>8</v>
      </c>
      <c r="D70" s="244">
        <v>6.9</v>
      </c>
      <c r="E70" s="244">
        <v>4.5</v>
      </c>
      <c r="F70" s="244">
        <v>4.0999999999999996</v>
      </c>
      <c r="G70" s="244">
        <v>4.9000000000000004</v>
      </c>
      <c r="H70" s="244">
        <v>3</v>
      </c>
      <c r="I70" s="244">
        <v>5</v>
      </c>
      <c r="J70" s="244">
        <v>6</v>
      </c>
      <c r="K70" s="244">
        <v>6</v>
      </c>
      <c r="L70" s="244">
        <v>7</v>
      </c>
      <c r="M70" s="244">
        <v>6.5</v>
      </c>
      <c r="N70" s="244">
        <v>6.5</v>
      </c>
      <c r="O70" s="244">
        <v>37</v>
      </c>
      <c r="P70" s="244">
        <v>46.5</v>
      </c>
      <c r="Q70" s="244">
        <v>50.7</v>
      </c>
      <c r="R70" s="244">
        <v>49.2</v>
      </c>
      <c r="S70" s="244">
        <v>43.9</v>
      </c>
      <c r="T70" s="244">
        <v>48</v>
      </c>
      <c r="U70" s="244">
        <v>52</v>
      </c>
      <c r="V70" s="244">
        <v>34</v>
      </c>
      <c r="W70" s="244">
        <v>31</v>
      </c>
      <c r="X70" s="244">
        <v>29</v>
      </c>
      <c r="Y70" s="244">
        <v>24</v>
      </c>
      <c r="Z70" s="244">
        <v>25.4</v>
      </c>
      <c r="AA70" s="244">
        <v>22.4</v>
      </c>
      <c r="AB70" s="244">
        <v>46</v>
      </c>
      <c r="AC70" s="244">
        <v>32.700000000000003</v>
      </c>
      <c r="AD70" s="244">
        <v>33.299999999999997</v>
      </c>
      <c r="AE70" s="244">
        <v>38.5</v>
      </c>
      <c r="AF70" s="244">
        <v>42.4</v>
      </c>
      <c r="AG70" s="244">
        <v>36.9</v>
      </c>
      <c r="AH70" s="244">
        <v>32.200000000000003</v>
      </c>
      <c r="AI70" s="244">
        <v>51</v>
      </c>
      <c r="AJ70" s="244">
        <v>53</v>
      </c>
      <c r="AK70" s="244">
        <v>54</v>
      </c>
      <c r="AL70" s="244">
        <v>55</v>
      </c>
      <c r="AM70" s="244">
        <v>56.9</v>
      </c>
      <c r="AN70" s="244">
        <v>58.8</v>
      </c>
      <c r="AO70" s="244">
        <v>10</v>
      </c>
      <c r="AP70" s="244">
        <v>12.7</v>
      </c>
      <c r="AQ70" s="244">
        <v>9.1</v>
      </c>
      <c r="AR70" s="244">
        <v>7.8</v>
      </c>
      <c r="AS70" s="244">
        <v>9.6999999999999993</v>
      </c>
      <c r="AT70" s="244">
        <v>10.3</v>
      </c>
      <c r="AU70" s="244">
        <v>12.8</v>
      </c>
      <c r="AV70" s="244">
        <v>10</v>
      </c>
      <c r="AW70" s="244">
        <v>10</v>
      </c>
      <c r="AX70" s="244">
        <v>11</v>
      </c>
      <c r="AY70" s="244">
        <v>13</v>
      </c>
      <c r="AZ70" s="244">
        <v>11.1</v>
      </c>
      <c r="BA70" s="244">
        <v>12.3</v>
      </c>
    </row>
    <row r="71" spans="1:53" s="241" customFormat="1" x14ac:dyDescent="0.65">
      <c r="A71" s="243" t="s">
        <v>533</v>
      </c>
      <c r="B71" s="244">
        <v>3</v>
      </c>
      <c r="C71" s="244">
        <v>3</v>
      </c>
      <c r="D71" s="244">
        <v>2</v>
      </c>
      <c r="E71" s="244">
        <v>2</v>
      </c>
      <c r="F71" s="244">
        <v>2</v>
      </c>
      <c r="G71" s="244">
        <v>2</v>
      </c>
      <c r="H71" s="244">
        <v>2</v>
      </c>
      <c r="I71" s="244">
        <v>2</v>
      </c>
      <c r="J71" s="244">
        <v>2</v>
      </c>
      <c r="K71" s="244">
        <v>1</v>
      </c>
      <c r="L71" s="244">
        <v>1</v>
      </c>
      <c r="M71" s="244">
        <v>1</v>
      </c>
      <c r="N71" s="244" t="s">
        <v>530</v>
      </c>
      <c r="O71" s="244">
        <v>15</v>
      </c>
      <c r="P71" s="244">
        <v>15</v>
      </c>
      <c r="Q71" s="244">
        <v>10</v>
      </c>
      <c r="R71" s="244">
        <v>10</v>
      </c>
      <c r="S71" s="244">
        <v>10</v>
      </c>
      <c r="T71" s="244">
        <v>8</v>
      </c>
      <c r="U71" s="244">
        <v>8</v>
      </c>
      <c r="V71" s="244">
        <v>8</v>
      </c>
      <c r="W71" s="244">
        <v>8</v>
      </c>
      <c r="X71" s="244">
        <v>7</v>
      </c>
      <c r="Y71" s="244">
        <v>7</v>
      </c>
      <c r="Z71" s="244">
        <v>7</v>
      </c>
      <c r="AA71" s="244" t="s">
        <v>530</v>
      </c>
      <c r="AB71" s="244">
        <v>57</v>
      </c>
      <c r="AC71" s="244">
        <v>60</v>
      </c>
      <c r="AD71" s="244">
        <v>55</v>
      </c>
      <c r="AE71" s="244">
        <v>55</v>
      </c>
      <c r="AF71" s="244">
        <v>55</v>
      </c>
      <c r="AG71" s="244">
        <v>67</v>
      </c>
      <c r="AH71" s="244">
        <v>67</v>
      </c>
      <c r="AI71" s="244">
        <v>69</v>
      </c>
      <c r="AJ71" s="244">
        <v>70</v>
      </c>
      <c r="AK71" s="244">
        <v>72</v>
      </c>
      <c r="AL71" s="244">
        <v>72</v>
      </c>
      <c r="AM71" s="244">
        <v>72</v>
      </c>
      <c r="AN71" s="244" t="s">
        <v>530</v>
      </c>
      <c r="AO71" s="244">
        <v>25</v>
      </c>
      <c r="AP71" s="244">
        <v>22</v>
      </c>
      <c r="AQ71" s="244">
        <v>33</v>
      </c>
      <c r="AR71" s="244">
        <v>33</v>
      </c>
      <c r="AS71" s="244">
        <v>33</v>
      </c>
      <c r="AT71" s="244">
        <v>23</v>
      </c>
      <c r="AU71" s="244">
        <v>23</v>
      </c>
      <c r="AV71" s="244">
        <v>21</v>
      </c>
      <c r="AW71" s="244">
        <v>20</v>
      </c>
      <c r="AX71" s="244">
        <v>20</v>
      </c>
      <c r="AY71" s="244">
        <v>20</v>
      </c>
      <c r="AZ71" s="244">
        <v>20</v>
      </c>
      <c r="BA71" s="244" t="s">
        <v>530</v>
      </c>
    </row>
    <row r="72" spans="1:53" s="241" customFormat="1" x14ac:dyDescent="0.65">
      <c r="A72" s="243" t="s">
        <v>534</v>
      </c>
      <c r="B72" s="244">
        <v>1</v>
      </c>
      <c r="C72" s="244">
        <v>0</v>
      </c>
      <c r="D72" s="244">
        <v>0</v>
      </c>
      <c r="E72" s="244">
        <v>0</v>
      </c>
      <c r="F72" s="244">
        <v>0</v>
      </c>
      <c r="G72" s="244">
        <v>1</v>
      </c>
      <c r="H72" s="244">
        <v>0</v>
      </c>
      <c r="I72" s="244">
        <v>0</v>
      </c>
      <c r="J72" s="244">
        <v>0</v>
      </c>
      <c r="K72" s="244">
        <v>0</v>
      </c>
      <c r="L72" s="244">
        <v>0</v>
      </c>
      <c r="M72" s="244">
        <v>0</v>
      </c>
      <c r="N72" s="244">
        <v>0</v>
      </c>
      <c r="O72" s="244">
        <v>20</v>
      </c>
      <c r="P72" s="244">
        <v>17</v>
      </c>
      <c r="Q72" s="244">
        <v>16</v>
      </c>
      <c r="R72" s="244">
        <v>15</v>
      </c>
      <c r="S72" s="244">
        <v>11</v>
      </c>
      <c r="T72" s="244">
        <v>12</v>
      </c>
      <c r="U72" s="244">
        <v>8</v>
      </c>
      <c r="V72" s="244">
        <v>6</v>
      </c>
      <c r="W72" s="244">
        <v>8</v>
      </c>
      <c r="X72" s="244">
        <v>7</v>
      </c>
      <c r="Y72" s="244">
        <v>7</v>
      </c>
      <c r="Z72" s="244">
        <v>1</v>
      </c>
      <c r="AA72" s="244">
        <v>1</v>
      </c>
      <c r="AB72" s="244">
        <v>59</v>
      </c>
      <c r="AC72" s="244">
        <v>59</v>
      </c>
      <c r="AD72" s="244">
        <v>59</v>
      </c>
      <c r="AE72" s="244">
        <v>60</v>
      </c>
      <c r="AF72" s="244">
        <v>77</v>
      </c>
      <c r="AG72" s="244">
        <v>80</v>
      </c>
      <c r="AH72" s="244">
        <v>83</v>
      </c>
      <c r="AI72" s="244">
        <v>81</v>
      </c>
      <c r="AJ72" s="244">
        <v>80</v>
      </c>
      <c r="AK72" s="244">
        <v>81</v>
      </c>
      <c r="AL72" s="244">
        <v>82</v>
      </c>
      <c r="AM72" s="244">
        <v>54</v>
      </c>
      <c r="AN72" s="244">
        <v>52</v>
      </c>
      <c r="AO72" s="244">
        <v>21</v>
      </c>
      <c r="AP72" s="244">
        <v>24</v>
      </c>
      <c r="AQ72" s="244">
        <v>26</v>
      </c>
      <c r="AR72" s="244">
        <v>25</v>
      </c>
      <c r="AS72" s="244">
        <v>12</v>
      </c>
      <c r="AT72" s="244">
        <v>8</v>
      </c>
      <c r="AU72" s="244">
        <v>9</v>
      </c>
      <c r="AV72" s="244">
        <v>13</v>
      </c>
      <c r="AW72" s="244">
        <v>12</v>
      </c>
      <c r="AX72" s="244">
        <v>12</v>
      </c>
      <c r="AY72" s="244">
        <v>11</v>
      </c>
      <c r="AZ72" s="244">
        <v>45</v>
      </c>
      <c r="BA72" s="244">
        <v>47</v>
      </c>
    </row>
    <row r="73" spans="1:53" s="241" customFormat="1" x14ac:dyDescent="0.65">
      <c r="A73" s="243" t="s">
        <v>535</v>
      </c>
      <c r="B73" s="244" t="s">
        <v>516</v>
      </c>
      <c r="C73" s="244" t="s">
        <v>516</v>
      </c>
      <c r="D73" s="244" t="s">
        <v>516</v>
      </c>
      <c r="E73" s="244" t="s">
        <v>516</v>
      </c>
      <c r="F73" s="244" t="s">
        <v>516</v>
      </c>
      <c r="G73" s="244" t="s">
        <v>516</v>
      </c>
      <c r="H73" s="244" t="s">
        <v>516</v>
      </c>
      <c r="I73" s="244" t="s">
        <v>516</v>
      </c>
      <c r="J73" s="244" t="s">
        <v>516</v>
      </c>
      <c r="K73" s="244" t="s">
        <v>516</v>
      </c>
      <c r="L73" s="244" t="s">
        <v>516</v>
      </c>
      <c r="M73" s="244" t="s">
        <v>530</v>
      </c>
      <c r="N73" s="244" t="s">
        <v>530</v>
      </c>
      <c r="O73" s="244" t="s">
        <v>516</v>
      </c>
      <c r="P73" s="244" t="s">
        <v>516</v>
      </c>
      <c r="Q73" s="244" t="s">
        <v>516</v>
      </c>
      <c r="R73" s="244">
        <v>82</v>
      </c>
      <c r="S73" s="244">
        <v>82</v>
      </c>
      <c r="T73" s="244" t="s">
        <v>516</v>
      </c>
      <c r="U73" s="244" t="s">
        <v>516</v>
      </c>
      <c r="V73" s="244" t="s">
        <v>516</v>
      </c>
      <c r="W73" s="244" t="s">
        <v>516</v>
      </c>
      <c r="X73" s="244" t="s">
        <v>516</v>
      </c>
      <c r="Y73" s="244" t="s">
        <v>516</v>
      </c>
      <c r="Z73" s="244"/>
      <c r="AA73" s="244"/>
      <c r="AB73" s="244" t="s">
        <v>516</v>
      </c>
      <c r="AC73" s="244" t="s">
        <v>516</v>
      </c>
      <c r="AD73" s="244" t="s">
        <v>516</v>
      </c>
      <c r="AE73" s="244" t="s">
        <v>516</v>
      </c>
      <c r="AF73" s="244" t="s">
        <v>516</v>
      </c>
      <c r="AG73" s="244" t="s">
        <v>516</v>
      </c>
      <c r="AH73" s="244" t="s">
        <v>516</v>
      </c>
      <c r="AI73" s="244" t="s">
        <v>516</v>
      </c>
      <c r="AJ73" s="244" t="s">
        <v>516</v>
      </c>
      <c r="AK73" s="244" t="s">
        <v>516</v>
      </c>
      <c r="AL73" s="244" t="s">
        <v>516</v>
      </c>
      <c r="AM73" s="244" t="s">
        <v>530</v>
      </c>
      <c r="AN73" s="244" t="s">
        <v>530</v>
      </c>
      <c r="AO73" s="244" t="s">
        <v>516</v>
      </c>
      <c r="AP73" s="244" t="s">
        <v>516</v>
      </c>
      <c r="AQ73" s="244" t="s">
        <v>516</v>
      </c>
      <c r="AR73" s="244" t="s">
        <v>516</v>
      </c>
      <c r="AS73" s="244" t="s">
        <v>516</v>
      </c>
      <c r="AT73" s="244" t="s">
        <v>516</v>
      </c>
      <c r="AU73" s="244" t="s">
        <v>516</v>
      </c>
      <c r="AV73" s="244" t="s">
        <v>516</v>
      </c>
      <c r="AW73" s="244" t="s">
        <v>516</v>
      </c>
      <c r="AX73" s="244" t="s">
        <v>516</v>
      </c>
      <c r="AY73" s="244" t="s">
        <v>516</v>
      </c>
      <c r="AZ73" s="244" t="s">
        <v>530</v>
      </c>
      <c r="BA73" s="244" t="s">
        <v>530</v>
      </c>
    </row>
    <row r="74" spans="1:53" s="241" customFormat="1" x14ac:dyDescent="0.65">
      <c r="A74" s="243" t="s">
        <v>536</v>
      </c>
      <c r="B74" s="244">
        <v>7</v>
      </c>
      <c r="C74" s="244">
        <v>6</v>
      </c>
      <c r="D74" s="244">
        <v>5</v>
      </c>
      <c r="E74" s="244">
        <v>3</v>
      </c>
      <c r="F74" s="244">
        <v>3</v>
      </c>
      <c r="G74" s="244">
        <v>3</v>
      </c>
      <c r="H74" s="244">
        <v>3</v>
      </c>
      <c r="I74" s="244">
        <v>4</v>
      </c>
      <c r="J74" s="244">
        <v>2</v>
      </c>
      <c r="K74" s="244">
        <v>2</v>
      </c>
      <c r="L74" s="244">
        <v>2</v>
      </c>
      <c r="M74" s="244">
        <v>2</v>
      </c>
      <c r="N74" s="244">
        <v>1</v>
      </c>
      <c r="O74" s="244">
        <v>87</v>
      </c>
      <c r="P74" s="244">
        <v>87</v>
      </c>
      <c r="Q74" s="244">
        <v>79</v>
      </c>
      <c r="R74" s="244">
        <v>51.4</v>
      </c>
      <c r="S74" s="244">
        <v>47.2</v>
      </c>
      <c r="T74" s="244">
        <v>43</v>
      </c>
      <c r="U74" s="244">
        <v>67</v>
      </c>
      <c r="V74" s="244">
        <v>63</v>
      </c>
      <c r="W74" s="244">
        <v>63</v>
      </c>
      <c r="X74" s="244">
        <v>56</v>
      </c>
      <c r="Y74" s="244">
        <v>16</v>
      </c>
      <c r="Z74" s="244">
        <v>16</v>
      </c>
      <c r="AA74" s="244">
        <v>12</v>
      </c>
      <c r="AB74" s="244">
        <v>5</v>
      </c>
      <c r="AC74" s="244">
        <v>6</v>
      </c>
      <c r="AD74" s="244">
        <v>14</v>
      </c>
      <c r="AE74" s="244">
        <v>13</v>
      </c>
      <c r="AF74" s="244">
        <v>13</v>
      </c>
      <c r="AG74" s="244">
        <v>37</v>
      </c>
      <c r="AH74" s="244">
        <v>28</v>
      </c>
      <c r="AI74" s="244">
        <v>27</v>
      </c>
      <c r="AJ74" s="244">
        <v>25</v>
      </c>
      <c r="AK74" s="244">
        <v>31</v>
      </c>
      <c r="AL74" s="244">
        <v>78</v>
      </c>
      <c r="AM74" s="244">
        <v>77</v>
      </c>
      <c r="AN74" s="244">
        <v>72</v>
      </c>
      <c r="AO74" s="244">
        <v>1</v>
      </c>
      <c r="AP74" s="244">
        <v>1</v>
      </c>
      <c r="AQ74" s="244">
        <v>2</v>
      </c>
      <c r="AR74" s="244">
        <v>2</v>
      </c>
      <c r="AS74" s="244">
        <v>3</v>
      </c>
      <c r="AT74" s="244">
        <v>18</v>
      </c>
      <c r="AU74" s="244">
        <v>2</v>
      </c>
      <c r="AV74" s="244">
        <v>6</v>
      </c>
      <c r="AW74" s="244">
        <v>9</v>
      </c>
      <c r="AX74" s="244">
        <v>12</v>
      </c>
      <c r="AY74" s="244">
        <v>4</v>
      </c>
      <c r="AZ74" s="244">
        <v>5</v>
      </c>
      <c r="BA74" s="244">
        <v>15</v>
      </c>
    </row>
    <row r="75" spans="1:53" s="241" customFormat="1" x14ac:dyDescent="0.65">
      <c r="A75" s="246" t="s">
        <v>537</v>
      </c>
      <c r="B75" s="247">
        <v>7</v>
      </c>
      <c r="C75" s="247">
        <v>8</v>
      </c>
      <c r="D75" s="247">
        <v>6.9</v>
      </c>
      <c r="E75" s="247">
        <v>4.3</v>
      </c>
      <c r="F75" s="247">
        <v>4</v>
      </c>
      <c r="G75" s="247">
        <v>3.5</v>
      </c>
      <c r="H75" s="247">
        <v>2.9</v>
      </c>
      <c r="I75" s="247">
        <v>5</v>
      </c>
      <c r="J75" s="247">
        <v>5</v>
      </c>
      <c r="K75" s="247">
        <v>6</v>
      </c>
      <c r="L75" s="247">
        <v>6</v>
      </c>
      <c r="M75" s="247">
        <v>5.2</v>
      </c>
      <c r="N75" s="247">
        <v>4.7</v>
      </c>
      <c r="O75" s="247">
        <f>O70</f>
        <v>37</v>
      </c>
      <c r="P75" s="247">
        <f>P70</f>
        <v>46.5</v>
      </c>
      <c r="Q75" s="247">
        <f>Q70</f>
        <v>50.7</v>
      </c>
      <c r="R75" s="247">
        <v>51.3</v>
      </c>
      <c r="S75" s="247">
        <v>48.2</v>
      </c>
      <c r="T75" s="247">
        <v>48.4</v>
      </c>
      <c r="U75" s="247">
        <v>54</v>
      </c>
      <c r="V75" s="247">
        <v>38</v>
      </c>
      <c r="W75" s="247">
        <v>36</v>
      </c>
      <c r="X75" s="247">
        <v>34</v>
      </c>
      <c r="Y75" s="247">
        <v>22</v>
      </c>
      <c r="Z75" s="247">
        <v>22.5</v>
      </c>
      <c r="AA75" s="247">
        <v>18.899999999999999</v>
      </c>
      <c r="AB75" s="247">
        <f>AB70</f>
        <v>46</v>
      </c>
      <c r="AC75" s="247">
        <v>32.799999999999997</v>
      </c>
      <c r="AD75" s="247">
        <f>AD70</f>
        <v>33.299999999999997</v>
      </c>
      <c r="AE75" s="247">
        <v>36.4</v>
      </c>
      <c r="AF75" s="247">
        <v>38.4</v>
      </c>
      <c r="AG75" s="247">
        <v>37.1</v>
      </c>
      <c r="AH75" s="247">
        <v>32</v>
      </c>
      <c r="AI75" s="247">
        <v>48</v>
      </c>
      <c r="AJ75" s="247">
        <v>49</v>
      </c>
      <c r="AK75" s="247">
        <v>49</v>
      </c>
      <c r="AL75" s="247">
        <v>61</v>
      </c>
      <c r="AM75" s="247">
        <v>62.5</v>
      </c>
      <c r="AN75" s="247">
        <v>62.9</v>
      </c>
      <c r="AO75" s="247">
        <f>AO70</f>
        <v>10</v>
      </c>
      <c r="AP75" s="247">
        <f>AP70</f>
        <v>12.7</v>
      </c>
      <c r="AQ75" s="247">
        <f>AQ70</f>
        <v>9.1</v>
      </c>
      <c r="AR75" s="247">
        <v>8</v>
      </c>
      <c r="AS75" s="247">
        <v>9.4</v>
      </c>
      <c r="AT75" s="247">
        <v>11</v>
      </c>
      <c r="AU75" s="247">
        <v>11.1</v>
      </c>
      <c r="AV75" s="247">
        <v>9</v>
      </c>
      <c r="AW75" s="247">
        <v>10</v>
      </c>
      <c r="AX75" s="247">
        <v>11</v>
      </c>
      <c r="AY75" s="247">
        <v>11</v>
      </c>
      <c r="AZ75" s="247">
        <v>9.8000000000000007</v>
      </c>
      <c r="BA75" s="247">
        <v>13.5</v>
      </c>
    </row>
    <row r="76" spans="1:53" s="241" customFormat="1" x14ac:dyDescent="0.65">
      <c r="A76" s="243" t="s">
        <v>538</v>
      </c>
      <c r="B76" s="244">
        <v>10</v>
      </c>
      <c r="C76" s="244" t="s">
        <v>516</v>
      </c>
      <c r="D76" s="244" t="s">
        <v>516</v>
      </c>
      <c r="E76" s="244">
        <v>5</v>
      </c>
      <c r="F76" s="244">
        <v>5</v>
      </c>
      <c r="G76" s="244" t="s">
        <v>516</v>
      </c>
      <c r="H76" s="244">
        <v>5</v>
      </c>
      <c r="I76" s="244">
        <v>5</v>
      </c>
      <c r="J76" s="244">
        <v>5</v>
      </c>
      <c r="K76" s="244">
        <v>5</v>
      </c>
      <c r="L76" s="244">
        <v>5</v>
      </c>
      <c r="M76" s="244">
        <v>10</v>
      </c>
      <c r="N76" s="244">
        <v>5</v>
      </c>
      <c r="O76" s="244">
        <v>70</v>
      </c>
      <c r="P76" s="244" t="s">
        <v>516</v>
      </c>
      <c r="Q76" s="244" t="s">
        <v>516</v>
      </c>
      <c r="R76" s="244">
        <v>25</v>
      </c>
      <c r="S76" s="244">
        <v>25</v>
      </c>
      <c r="T76" s="244" t="s">
        <v>516</v>
      </c>
      <c r="U76" s="244">
        <v>20</v>
      </c>
      <c r="V76" s="244">
        <v>5</v>
      </c>
      <c r="W76" s="244">
        <v>5</v>
      </c>
      <c r="X76" s="244">
        <v>5</v>
      </c>
      <c r="Y76" s="244">
        <v>5</v>
      </c>
      <c r="Z76" s="244">
        <v>35</v>
      </c>
      <c r="AA76" s="244">
        <v>40</v>
      </c>
      <c r="AB76" s="244">
        <v>15</v>
      </c>
      <c r="AC76" s="244" t="s">
        <v>516</v>
      </c>
      <c r="AD76" s="244" t="s">
        <v>516</v>
      </c>
      <c r="AE76" s="244">
        <v>65</v>
      </c>
      <c r="AF76" s="244">
        <v>25</v>
      </c>
      <c r="AG76" s="244" t="s">
        <v>516</v>
      </c>
      <c r="AH76" s="244">
        <v>50</v>
      </c>
      <c r="AI76" s="244">
        <v>70</v>
      </c>
      <c r="AJ76" s="244">
        <v>70</v>
      </c>
      <c r="AK76" s="244">
        <v>70</v>
      </c>
      <c r="AL76" s="244">
        <v>70</v>
      </c>
      <c r="AM76" s="244">
        <v>40</v>
      </c>
      <c r="AN76" s="244">
        <v>40</v>
      </c>
      <c r="AO76" s="244">
        <v>5</v>
      </c>
      <c r="AP76" s="244" t="s">
        <v>516</v>
      </c>
      <c r="AQ76" s="244" t="s">
        <v>516</v>
      </c>
      <c r="AR76" s="244">
        <v>20</v>
      </c>
      <c r="AS76" s="244">
        <v>10</v>
      </c>
      <c r="AT76" s="244" t="s">
        <v>516</v>
      </c>
      <c r="AU76" s="244">
        <v>25</v>
      </c>
      <c r="AV76" s="244">
        <v>20</v>
      </c>
      <c r="AW76" s="244">
        <v>20</v>
      </c>
      <c r="AX76" s="244">
        <v>20</v>
      </c>
      <c r="AY76" s="244">
        <v>20</v>
      </c>
      <c r="AZ76" s="244">
        <v>15</v>
      </c>
      <c r="BA76" s="244">
        <v>15</v>
      </c>
    </row>
    <row r="77" spans="1:53" s="241" customFormat="1" x14ac:dyDescent="0.65">
      <c r="A77" s="246" t="s">
        <v>197</v>
      </c>
      <c r="B77" s="247">
        <v>10</v>
      </c>
      <c r="C77" s="247">
        <v>0</v>
      </c>
      <c r="D77" s="247">
        <v>40</v>
      </c>
      <c r="E77" s="247">
        <v>40</v>
      </c>
      <c r="F77" s="247">
        <v>40</v>
      </c>
      <c r="G77" s="247">
        <v>5</v>
      </c>
      <c r="H77" s="247">
        <v>5</v>
      </c>
      <c r="I77" s="247">
        <v>5</v>
      </c>
      <c r="J77" s="247">
        <v>5</v>
      </c>
      <c r="K77" s="247">
        <v>5</v>
      </c>
      <c r="L77" s="247">
        <v>40</v>
      </c>
      <c r="M77" s="247">
        <v>40</v>
      </c>
      <c r="N77" s="247">
        <v>40</v>
      </c>
      <c r="O77" s="247">
        <v>50</v>
      </c>
      <c r="P77" s="247">
        <v>5</v>
      </c>
      <c r="Q77" s="247">
        <v>25</v>
      </c>
      <c r="R77" s="247">
        <v>25</v>
      </c>
      <c r="S77" s="247">
        <v>25</v>
      </c>
      <c r="T77" s="247">
        <v>60</v>
      </c>
      <c r="U77" s="247">
        <v>60</v>
      </c>
      <c r="V77" s="247">
        <v>60</v>
      </c>
      <c r="W77" s="247">
        <v>60</v>
      </c>
      <c r="X77" s="247">
        <v>60</v>
      </c>
      <c r="Y77" s="247">
        <v>25</v>
      </c>
      <c r="Z77" s="247">
        <v>25</v>
      </c>
      <c r="AA77" s="247">
        <v>25</v>
      </c>
      <c r="AB77" s="247">
        <v>30</v>
      </c>
      <c r="AC77" s="247">
        <v>80</v>
      </c>
      <c r="AD77" s="247">
        <v>25</v>
      </c>
      <c r="AE77" s="247">
        <v>25</v>
      </c>
      <c r="AF77" s="247">
        <v>25</v>
      </c>
      <c r="AG77" s="247">
        <v>20</v>
      </c>
      <c r="AH77" s="247">
        <v>20</v>
      </c>
      <c r="AI77" s="247">
        <v>20</v>
      </c>
      <c r="AJ77" s="247">
        <v>20</v>
      </c>
      <c r="AK77" s="247">
        <v>20</v>
      </c>
      <c r="AL77" s="247">
        <v>25</v>
      </c>
      <c r="AM77" s="247">
        <v>25</v>
      </c>
      <c r="AN77" s="247">
        <v>25</v>
      </c>
      <c r="AO77" s="247">
        <v>10</v>
      </c>
      <c r="AP77" s="247">
        <v>15</v>
      </c>
      <c r="AQ77" s="247">
        <v>10</v>
      </c>
      <c r="AR77" s="247">
        <v>10</v>
      </c>
      <c r="AS77" s="247">
        <v>10</v>
      </c>
      <c r="AT77" s="247">
        <v>15</v>
      </c>
      <c r="AU77" s="247">
        <v>15</v>
      </c>
      <c r="AV77" s="247">
        <v>15</v>
      </c>
      <c r="AW77" s="247">
        <v>15</v>
      </c>
      <c r="AX77" s="247">
        <v>15</v>
      </c>
      <c r="AY77" s="247">
        <v>10</v>
      </c>
      <c r="AZ77" s="247">
        <v>10</v>
      </c>
      <c r="BA77" s="247">
        <v>10</v>
      </c>
    </row>
    <row r="78" spans="1:53" s="241" customFormat="1" x14ac:dyDescent="0.65">
      <c r="A78" s="241" t="s">
        <v>506</v>
      </c>
      <c r="B78" s="242"/>
      <c r="C78" s="242"/>
      <c r="D78" s="242"/>
      <c r="E78" s="242"/>
      <c r="F78" s="242"/>
      <c r="G78" s="242"/>
      <c r="H78" s="242"/>
      <c r="I78" s="242"/>
      <c r="J78" s="242"/>
      <c r="K78" s="242"/>
      <c r="L78" s="242"/>
      <c r="M78" s="242"/>
      <c r="N78" s="242"/>
      <c r="O78" s="242"/>
      <c r="P78" s="242"/>
      <c r="Q78" s="242"/>
      <c r="R78" s="242"/>
      <c r="S78" s="242"/>
      <c r="T78" s="242"/>
      <c r="U78" s="242"/>
      <c r="V78" s="242"/>
      <c r="W78" s="242"/>
      <c r="X78" s="242"/>
      <c r="Y78" s="242"/>
      <c r="Z78" s="242"/>
      <c r="AA78" s="242"/>
      <c r="AB78" s="242"/>
      <c r="AC78" s="242"/>
      <c r="AD78" s="242"/>
      <c r="AE78" s="242"/>
      <c r="AF78" s="242"/>
      <c r="AG78" s="242"/>
      <c r="AH78" s="242"/>
      <c r="AI78" s="242"/>
      <c r="AJ78" s="242"/>
      <c r="AK78" s="242"/>
      <c r="AL78" s="242"/>
      <c r="AM78" s="242"/>
      <c r="AN78" s="242"/>
      <c r="AO78" s="242"/>
      <c r="AP78" s="242"/>
      <c r="AQ78" s="242"/>
      <c r="AR78" s="242"/>
      <c r="AS78" s="242"/>
      <c r="AT78" s="242"/>
      <c r="AU78" s="242"/>
      <c r="AV78" s="242"/>
      <c r="AW78" s="242"/>
      <c r="AX78" s="242"/>
      <c r="AY78" s="242"/>
      <c r="AZ78" s="242"/>
      <c r="BA78" s="242"/>
    </row>
    <row r="80" spans="1:53" s="241" customFormat="1" x14ac:dyDescent="0.65">
      <c r="A80" s="241" t="s">
        <v>539</v>
      </c>
    </row>
    <row r="81" spans="1:540" s="241" customFormat="1" x14ac:dyDescent="0.65">
      <c r="A81" s="241" t="s">
        <v>540</v>
      </c>
    </row>
    <row r="82" spans="1:540" s="241" customFormat="1" x14ac:dyDescent="0.65">
      <c r="A82" s="243" t="s">
        <v>541</v>
      </c>
      <c r="B82" s="561">
        <v>1980</v>
      </c>
      <c r="C82" s="562"/>
      <c r="D82" s="561">
        <v>1981</v>
      </c>
      <c r="E82" s="562"/>
      <c r="F82" s="561">
        <v>1982</v>
      </c>
      <c r="G82" s="562"/>
      <c r="H82" s="561">
        <v>1983</v>
      </c>
      <c r="I82" s="562"/>
      <c r="J82" s="561">
        <v>1984</v>
      </c>
      <c r="K82" s="562"/>
      <c r="L82" s="561">
        <v>1985</v>
      </c>
      <c r="M82" s="562"/>
      <c r="N82" s="561">
        <v>1986</v>
      </c>
      <c r="O82" s="562"/>
      <c r="P82" s="561">
        <v>1987</v>
      </c>
      <c r="Q82" s="562"/>
      <c r="R82" s="561">
        <v>1988</v>
      </c>
      <c r="S82" s="562"/>
      <c r="T82" s="561">
        <v>1989</v>
      </c>
      <c r="U82" s="562"/>
      <c r="V82" s="561">
        <v>1990</v>
      </c>
      <c r="W82" s="562"/>
      <c r="X82" s="561">
        <v>1991</v>
      </c>
      <c r="Y82" s="562"/>
      <c r="Z82" s="561">
        <v>1992</v>
      </c>
      <c r="AA82" s="562"/>
      <c r="AB82" s="561">
        <v>1993</v>
      </c>
      <c r="AC82" s="562"/>
      <c r="AD82" s="560">
        <v>1994</v>
      </c>
      <c r="AE82" s="560"/>
      <c r="AF82" s="560"/>
      <c r="AG82" s="560">
        <v>1995</v>
      </c>
      <c r="AH82" s="560"/>
      <c r="AI82" s="560"/>
      <c r="AJ82" s="560">
        <v>1996</v>
      </c>
      <c r="AK82" s="560"/>
      <c r="AL82" s="560"/>
      <c r="AM82" s="560">
        <v>1997</v>
      </c>
      <c r="AN82" s="560"/>
      <c r="AO82" s="560"/>
      <c r="AP82" s="560">
        <v>1998</v>
      </c>
      <c r="AQ82" s="560"/>
      <c r="AR82" s="560"/>
      <c r="AS82" s="560">
        <v>1999</v>
      </c>
      <c r="AT82" s="560"/>
      <c r="AU82" s="560"/>
      <c r="AV82" s="560">
        <v>2000</v>
      </c>
      <c r="AW82" s="560"/>
      <c r="AX82" s="560"/>
      <c r="AY82" s="560">
        <v>2001</v>
      </c>
      <c r="AZ82" s="560"/>
      <c r="BA82" s="560"/>
      <c r="BB82" s="560">
        <v>2002</v>
      </c>
      <c r="BC82" s="560"/>
      <c r="BD82" s="560"/>
      <c r="BE82" s="561">
        <v>2003</v>
      </c>
      <c r="BF82" s="562"/>
      <c r="BG82" s="562"/>
      <c r="BH82" s="562"/>
      <c r="BI82" s="562"/>
      <c r="BJ82" s="562"/>
      <c r="BK82" s="562"/>
      <c r="BL82" s="562"/>
      <c r="BM82" s="562"/>
      <c r="BN82" s="561">
        <v>2004</v>
      </c>
      <c r="BO82" s="562"/>
      <c r="BP82" s="562"/>
      <c r="BQ82" s="562"/>
      <c r="BR82" s="562"/>
      <c r="BS82" s="562"/>
      <c r="BT82" s="562"/>
      <c r="BU82" s="562"/>
      <c r="BV82" s="562"/>
      <c r="BW82" s="561">
        <v>2005</v>
      </c>
      <c r="BX82" s="562"/>
      <c r="BY82" s="562"/>
      <c r="BZ82" s="562"/>
      <c r="CA82" s="562"/>
      <c r="CB82" s="562"/>
      <c r="CC82" s="562"/>
      <c r="CD82" s="562"/>
      <c r="CE82" s="562"/>
      <c r="CF82" s="561">
        <v>2006</v>
      </c>
      <c r="CG82" s="562"/>
      <c r="CH82" s="562"/>
      <c r="CI82" s="562"/>
      <c r="CJ82" s="562"/>
      <c r="CK82" s="562"/>
      <c r="CL82" s="562"/>
      <c r="CM82" s="562"/>
      <c r="CN82" s="562"/>
      <c r="CO82" s="561">
        <v>2007</v>
      </c>
      <c r="CP82" s="562"/>
      <c r="CQ82" s="562"/>
      <c r="CR82" s="562"/>
      <c r="CS82" s="562"/>
      <c r="CT82" s="562"/>
      <c r="CU82" s="562"/>
      <c r="CV82" s="562"/>
      <c r="CW82" s="562"/>
      <c r="CX82" s="561">
        <v>2008</v>
      </c>
      <c r="CY82" s="562"/>
      <c r="CZ82" s="562"/>
      <c r="DA82" s="562"/>
      <c r="DB82" s="562"/>
      <c r="DC82" s="562"/>
      <c r="DD82" s="562"/>
      <c r="DE82" s="562"/>
      <c r="DF82" s="562"/>
      <c r="DG82" s="561">
        <v>2009</v>
      </c>
      <c r="DH82" s="562"/>
      <c r="DI82" s="562"/>
      <c r="DJ82" s="562"/>
      <c r="DK82" s="562"/>
      <c r="DL82" s="562"/>
      <c r="DM82" s="562"/>
      <c r="DN82" s="562"/>
      <c r="DO82" s="562"/>
      <c r="DP82" s="561">
        <v>2010</v>
      </c>
      <c r="DQ82" s="562"/>
      <c r="DR82" s="562"/>
      <c r="DS82" s="562"/>
      <c r="DT82" s="562"/>
      <c r="DU82" s="562"/>
      <c r="DV82" s="562"/>
      <c r="DW82" s="562"/>
      <c r="DX82" s="562"/>
      <c r="DY82" s="561">
        <v>2011</v>
      </c>
      <c r="DZ82" s="562"/>
      <c r="EA82" s="562"/>
      <c r="EB82" s="562"/>
      <c r="EC82" s="562"/>
      <c r="ED82" s="562"/>
      <c r="EE82" s="562"/>
      <c r="EF82" s="562"/>
      <c r="EG82" s="562"/>
      <c r="EH82" s="560">
        <v>2012</v>
      </c>
      <c r="EI82" s="560"/>
      <c r="EJ82" s="560"/>
      <c r="EK82" s="560"/>
      <c r="EL82" s="560"/>
      <c r="EM82" s="560"/>
      <c r="EN82" s="560"/>
      <c r="EO82" s="560"/>
      <c r="EP82" s="560"/>
    </row>
    <row r="83" spans="1:540" s="241" customFormat="1" x14ac:dyDescent="0.65">
      <c r="A83" s="248" t="s">
        <v>542</v>
      </c>
      <c r="B83" s="248">
        <v>0.14199999999999999</v>
      </c>
      <c r="C83" s="248">
        <v>7.1999999999999995E-2</v>
      </c>
      <c r="D83" s="248">
        <v>0</v>
      </c>
      <c r="E83" s="248">
        <v>0</v>
      </c>
      <c r="F83" s="248">
        <v>7.5999999999999998E-2</v>
      </c>
      <c r="G83" s="248">
        <v>0</v>
      </c>
      <c r="H83" s="248">
        <v>0.20799999999999999</v>
      </c>
      <c r="I83" s="248">
        <v>0.11700000000000001</v>
      </c>
      <c r="J83" s="248">
        <v>0</v>
      </c>
      <c r="K83" s="248">
        <v>0.13600000000000001</v>
      </c>
      <c r="L83" s="248">
        <v>0.124</v>
      </c>
      <c r="M83" s="248">
        <v>0.11899999999999999</v>
      </c>
      <c r="N83" s="248">
        <v>0</v>
      </c>
      <c r="O83" s="248">
        <v>3.3000000000000002E-2</v>
      </c>
      <c r="P83" s="248">
        <v>2.9000000000000001E-2</v>
      </c>
      <c r="Q83" s="248">
        <v>0</v>
      </c>
      <c r="R83" s="248">
        <v>0</v>
      </c>
      <c r="S83" s="248">
        <v>7.2999999999999995E-2</v>
      </c>
      <c r="T83" s="248">
        <v>3.6999999999999998E-2</v>
      </c>
      <c r="U83" s="248">
        <v>0</v>
      </c>
      <c r="V83" s="248">
        <v>9.6000000000000002E-2</v>
      </c>
      <c r="W83" s="248">
        <v>2.4E-2</v>
      </c>
      <c r="X83" s="248">
        <v>0.11600000000000001</v>
      </c>
      <c r="Y83" s="248">
        <v>0.13800000000000001</v>
      </c>
      <c r="Z83" s="248">
        <v>2.1999999999999999E-2</v>
      </c>
      <c r="AA83" s="248">
        <v>0.129</v>
      </c>
      <c r="AB83" s="248">
        <v>6.6000000000000003E-2</v>
      </c>
      <c r="AC83" s="248">
        <v>5.8999999999999997E-2</v>
      </c>
      <c r="AD83" s="248">
        <v>0.11899999999999999</v>
      </c>
      <c r="AE83" s="248">
        <v>7.2999999999999995E-2</v>
      </c>
      <c r="AF83" s="248">
        <v>0.33100000000000002</v>
      </c>
      <c r="AG83" s="248">
        <v>0.10199999999999999</v>
      </c>
      <c r="AH83" s="248">
        <v>0</v>
      </c>
      <c r="AI83" s="248">
        <v>0</v>
      </c>
      <c r="AJ83" s="248">
        <v>0</v>
      </c>
      <c r="AK83" s="248">
        <v>3.2000000000000001E-2</v>
      </c>
      <c r="AL83" s="248">
        <v>5.8000000000000003E-2</v>
      </c>
      <c r="AM83" s="248">
        <v>2.9000000000000001E-2</v>
      </c>
      <c r="AN83" s="248">
        <v>0.11799999999999999</v>
      </c>
      <c r="AO83" s="248">
        <v>0.16600000000000001</v>
      </c>
      <c r="AP83" s="248">
        <v>0.14399999999999999</v>
      </c>
      <c r="AQ83" s="248">
        <v>0</v>
      </c>
      <c r="AR83" s="248">
        <v>0</v>
      </c>
      <c r="AS83" s="248">
        <v>0.19600000000000001</v>
      </c>
      <c r="AT83" s="248">
        <v>0.10100000000000001</v>
      </c>
      <c r="AU83" s="248">
        <v>0.16500000000000001</v>
      </c>
      <c r="AV83" s="248">
        <v>0.114</v>
      </c>
      <c r="AW83" s="248">
        <v>0.114</v>
      </c>
      <c r="AX83" s="248">
        <v>2.8000000000000001E-2</v>
      </c>
      <c r="AY83" s="248">
        <v>8.3000000000000004E-2</v>
      </c>
      <c r="AZ83" s="248">
        <v>0.104</v>
      </c>
      <c r="BA83" s="248">
        <v>0</v>
      </c>
      <c r="BB83" s="248">
        <v>0</v>
      </c>
      <c r="BC83" s="248">
        <v>8.5000000000000006E-2</v>
      </c>
      <c r="BD83" s="248">
        <v>5.0999999999999997E-2</v>
      </c>
      <c r="BE83" s="248">
        <v>6.0999999999999999E-2</v>
      </c>
      <c r="BF83" s="248">
        <v>0</v>
      </c>
      <c r="BG83" s="248">
        <v>0</v>
      </c>
      <c r="BH83" s="248">
        <v>0.128</v>
      </c>
      <c r="BI83" s="248">
        <v>6.4000000000000001E-2</v>
      </c>
      <c r="BJ83" s="248">
        <v>0</v>
      </c>
      <c r="BK83" s="248">
        <v>0.1</v>
      </c>
      <c r="BL83" s="248">
        <v>5.5E-2</v>
      </c>
      <c r="BM83" s="248">
        <v>2.8000000000000001E-2</v>
      </c>
      <c r="BN83" s="248">
        <v>0.16300000000000001</v>
      </c>
      <c r="BO83" s="248">
        <v>6.3E-2</v>
      </c>
      <c r="BP83" s="248">
        <v>0.111</v>
      </c>
      <c r="BQ83" s="248">
        <v>0</v>
      </c>
      <c r="BR83" s="248">
        <v>3.2000000000000001E-2</v>
      </c>
      <c r="BS83" s="248">
        <v>6.5000000000000002E-2</v>
      </c>
      <c r="BT83" s="248">
        <v>0</v>
      </c>
      <c r="BU83" s="248">
        <v>4.0000000000000001E-3</v>
      </c>
      <c r="BV83" s="249">
        <v>0</v>
      </c>
      <c r="BW83" s="249">
        <v>0.11799999999999999</v>
      </c>
      <c r="BX83" s="249">
        <v>8.5000000000000006E-2</v>
      </c>
      <c r="BY83" s="249">
        <v>0.11</v>
      </c>
      <c r="BZ83" s="249">
        <v>0</v>
      </c>
      <c r="CA83" s="249">
        <v>0.13700000000000001</v>
      </c>
      <c r="CB83" s="249">
        <v>7.0999999999999994E-2</v>
      </c>
      <c r="CC83" s="249">
        <v>0.14799999999999999</v>
      </c>
      <c r="CD83" s="249">
        <v>8.3000000000000004E-2</v>
      </c>
      <c r="CE83" s="249">
        <v>0.10100000000000001</v>
      </c>
      <c r="CF83" s="249">
        <v>0.112</v>
      </c>
      <c r="CG83" s="249">
        <v>0</v>
      </c>
      <c r="CH83" s="249">
        <v>3.4000000000000002E-2</v>
      </c>
      <c r="CI83" s="249">
        <v>0.14699999999999999</v>
      </c>
      <c r="CJ83" s="249">
        <v>0</v>
      </c>
      <c r="CK83" s="249">
        <v>6.0000000000000001E-3</v>
      </c>
      <c r="CL83" s="249">
        <v>0</v>
      </c>
      <c r="CM83" s="249">
        <v>0.109</v>
      </c>
      <c r="CN83" s="249">
        <v>5.8000000000000003E-2</v>
      </c>
      <c r="CO83" s="249">
        <v>0.124</v>
      </c>
      <c r="CP83" s="249">
        <v>3.9E-2</v>
      </c>
      <c r="CQ83" s="249">
        <v>0</v>
      </c>
      <c r="CR83" s="249">
        <v>8.3000000000000004E-2</v>
      </c>
      <c r="CS83" s="249">
        <v>0.113</v>
      </c>
      <c r="CT83" s="249">
        <v>0.05</v>
      </c>
      <c r="CU83" s="249">
        <v>0</v>
      </c>
      <c r="CV83" s="249">
        <v>9.5000000000000001E-2</v>
      </c>
      <c r="CW83" s="249">
        <v>9.2999999999999999E-2</v>
      </c>
      <c r="CX83" s="249">
        <v>5.8999999999999997E-2</v>
      </c>
      <c r="CY83" s="249">
        <v>0</v>
      </c>
      <c r="CZ83" s="249">
        <v>7.1999999999999995E-2</v>
      </c>
      <c r="DA83" s="249">
        <v>0</v>
      </c>
      <c r="DB83" s="249">
        <v>7.1999999999999995E-2</v>
      </c>
      <c r="DC83" s="249">
        <v>0</v>
      </c>
      <c r="DD83" s="249">
        <v>0.113</v>
      </c>
      <c r="DE83" s="249">
        <v>6.4000000000000001E-2</v>
      </c>
      <c r="DF83" s="249">
        <v>7.6999999999999999E-2</v>
      </c>
      <c r="DG83" s="249">
        <v>9.7000000000000003E-2</v>
      </c>
      <c r="DH83" s="249">
        <v>0.13400000000000001</v>
      </c>
      <c r="DI83" s="249">
        <v>6.8000000000000005E-2</v>
      </c>
      <c r="DJ83" s="248">
        <v>4.1000000000000002E-2</v>
      </c>
      <c r="DK83" s="248">
        <v>0</v>
      </c>
      <c r="DL83" s="248">
        <v>7.4999999999999997E-2</v>
      </c>
      <c r="DM83" s="248">
        <v>5.8000000000000003E-2</v>
      </c>
      <c r="DN83" s="248">
        <v>8.6999999999999994E-2</v>
      </c>
      <c r="DO83" s="248">
        <v>0</v>
      </c>
      <c r="DP83" s="248">
        <v>9.8000000000000004E-2</v>
      </c>
      <c r="DQ83" s="248">
        <v>6.9000000000000006E-2</v>
      </c>
      <c r="DR83" s="248">
        <v>0.121</v>
      </c>
      <c r="DS83" s="248">
        <v>3.5999999999999997E-2</v>
      </c>
      <c r="DT83" s="248">
        <v>0.108</v>
      </c>
      <c r="DU83" s="248">
        <v>0</v>
      </c>
      <c r="DV83" s="248">
        <v>0.09</v>
      </c>
      <c r="DW83" s="248">
        <v>2E-3</v>
      </c>
      <c r="DX83" s="248">
        <v>0</v>
      </c>
      <c r="DY83" s="248">
        <v>0</v>
      </c>
      <c r="DZ83" s="248">
        <v>8.8999999999999996E-2</v>
      </c>
      <c r="EA83" s="248">
        <v>9.4E-2</v>
      </c>
      <c r="EB83" s="248">
        <v>0</v>
      </c>
      <c r="EC83" s="248">
        <v>0.151</v>
      </c>
      <c r="ED83" s="248">
        <v>0.128</v>
      </c>
      <c r="EE83" s="248">
        <v>7.8E-2</v>
      </c>
      <c r="EF83" s="248">
        <v>0.127</v>
      </c>
      <c r="EG83" s="248">
        <v>5.5E-2</v>
      </c>
      <c r="EH83" s="248">
        <v>0</v>
      </c>
      <c r="EI83" s="248">
        <v>0.113</v>
      </c>
      <c r="EJ83" s="248">
        <v>0</v>
      </c>
      <c r="EK83" s="248">
        <v>7.5999999999999998E-2</v>
      </c>
      <c r="EL83" s="248">
        <v>0</v>
      </c>
      <c r="EM83" s="248">
        <v>0.122</v>
      </c>
      <c r="EN83" s="248">
        <v>9.5000000000000001E-2</v>
      </c>
      <c r="EO83" s="248">
        <v>0.159</v>
      </c>
      <c r="EP83" s="248">
        <v>0</v>
      </c>
      <c r="EQ83" s="250">
        <f>AVERAGE(B83:EP83)</f>
        <v>6.6531034482758641E-2</v>
      </c>
    </row>
    <row r="84" spans="1:540" s="241" customFormat="1" x14ac:dyDescent="0.65">
      <c r="A84" s="248" t="s">
        <v>543</v>
      </c>
      <c r="B84" s="248">
        <v>0.52700000000000002</v>
      </c>
      <c r="C84" s="248">
        <v>0.71899999999999997</v>
      </c>
      <c r="D84" s="248">
        <v>0.60936124789729984</v>
      </c>
      <c r="E84" s="248">
        <v>0.71299999999999997</v>
      </c>
      <c r="F84" s="248">
        <v>0.76500000000000001</v>
      </c>
      <c r="G84" s="248">
        <v>0.75</v>
      </c>
      <c r="H84" s="248">
        <v>0.72499999999999998</v>
      </c>
      <c r="I84" s="248">
        <v>0.75800000000000001</v>
      </c>
      <c r="J84" s="248">
        <v>0.84599999999999997</v>
      </c>
      <c r="K84" s="248">
        <v>0.68100000000000005</v>
      </c>
      <c r="L84" s="248">
        <v>0.65900000000000003</v>
      </c>
      <c r="M84" s="248">
        <v>0.70299999999999996</v>
      </c>
      <c r="N84" s="248">
        <v>0.753</v>
      </c>
      <c r="O84" s="248">
        <v>0.84699999999999998</v>
      </c>
      <c r="P84" s="248">
        <v>0.74199999999999999</v>
      </c>
      <c r="Q84" s="248">
        <v>0.88967760369454452</v>
      </c>
      <c r="R84" s="248">
        <v>0.76782836167210533</v>
      </c>
      <c r="S84" s="248">
        <v>0.72799999999999998</v>
      </c>
      <c r="T84" s="248">
        <v>0.69199999999999995</v>
      </c>
      <c r="U84" s="248">
        <v>0.79600000000000004</v>
      </c>
      <c r="V84" s="248">
        <v>0.71899999999999997</v>
      </c>
      <c r="W84" s="248">
        <v>0.80900000000000005</v>
      </c>
      <c r="X84" s="248">
        <v>0.57999999999999996</v>
      </c>
      <c r="Y84" s="248">
        <v>0.56699999999999995</v>
      </c>
      <c r="Z84" s="248">
        <v>0.71799999999999997</v>
      </c>
      <c r="AA84" s="248">
        <v>0.68100000000000005</v>
      </c>
      <c r="AB84" s="248">
        <v>0.58699999999999997</v>
      </c>
      <c r="AC84" s="248">
        <v>0.69799999999999995</v>
      </c>
      <c r="AD84" s="248">
        <v>0.60199999999999998</v>
      </c>
      <c r="AE84" s="248">
        <v>0.77400000000000002</v>
      </c>
      <c r="AF84" s="248">
        <v>0.60099999999999998</v>
      </c>
      <c r="AG84" s="248">
        <v>0.751</v>
      </c>
      <c r="AH84" s="248">
        <v>0.45158955848305998</v>
      </c>
      <c r="AI84" s="248">
        <v>0.92955462658372201</v>
      </c>
      <c r="AJ84" s="248">
        <v>0.87309886932292724</v>
      </c>
      <c r="AK84" s="248">
        <v>0.71</v>
      </c>
      <c r="AL84" s="248">
        <v>0.73799999999999999</v>
      </c>
      <c r="AM84" s="248">
        <v>0.79100000000000004</v>
      </c>
      <c r="AN84" s="248">
        <v>0.53300000000000003</v>
      </c>
      <c r="AO84" s="248">
        <v>0.72099999999999997</v>
      </c>
      <c r="AP84" s="248">
        <v>0.625</v>
      </c>
      <c r="AQ84" s="248">
        <v>0.99104712105660753</v>
      </c>
      <c r="AR84" s="248">
        <v>0.96748965177567359</v>
      </c>
      <c r="AS84" s="248">
        <v>0.505</v>
      </c>
      <c r="AT84" s="248">
        <v>0.74099999999999999</v>
      </c>
      <c r="AU84" s="248">
        <v>0.72899999999999998</v>
      </c>
      <c r="AV84" s="248">
        <v>0.626</v>
      </c>
      <c r="AW84" s="248">
        <v>0.79</v>
      </c>
      <c r="AX84" s="248">
        <v>0.64900000000000002</v>
      </c>
      <c r="AY84" s="248">
        <v>0.68700000000000006</v>
      </c>
      <c r="AZ84" s="248">
        <v>0.67500000000000004</v>
      </c>
      <c r="BA84" s="248">
        <v>0.87580183477370943</v>
      </c>
      <c r="BB84" s="248">
        <v>0.96303484206003531</v>
      </c>
      <c r="BC84" s="248">
        <v>0.70699999999999996</v>
      </c>
      <c r="BD84" s="248">
        <v>0.82</v>
      </c>
      <c r="BE84" s="248">
        <v>0.76600000000000001</v>
      </c>
      <c r="BF84" s="248">
        <v>0.70499999999999996</v>
      </c>
      <c r="BG84" s="248">
        <v>0.67600000000000005</v>
      </c>
      <c r="BH84" s="248">
        <v>0.56499999999999995</v>
      </c>
      <c r="BI84" s="248">
        <v>0.77500000000000002</v>
      </c>
      <c r="BJ84" s="248">
        <v>0.69099999999999995</v>
      </c>
      <c r="BK84" s="248">
        <v>0.85</v>
      </c>
      <c r="BL84" s="248">
        <v>0.78</v>
      </c>
      <c r="BM84" s="248">
        <v>0.72899999999999998</v>
      </c>
      <c r="BN84" s="248">
        <v>0.627</v>
      </c>
      <c r="BO84" s="248">
        <v>0.69399999999999995</v>
      </c>
      <c r="BP84" s="248">
        <v>0.72299999999999998</v>
      </c>
      <c r="BQ84" s="248">
        <v>0.80600000000000005</v>
      </c>
      <c r="BR84" s="248">
        <v>0.73499999999999999</v>
      </c>
      <c r="BS84" s="248">
        <v>0.68100000000000005</v>
      </c>
      <c r="BT84" s="248">
        <v>0.68100000000000005</v>
      </c>
      <c r="BU84" s="248">
        <v>0.65500000000000003</v>
      </c>
      <c r="BV84" s="249">
        <v>0.72099999999999997</v>
      </c>
      <c r="BW84" s="249">
        <v>0.73499999999999999</v>
      </c>
      <c r="BX84" s="249">
        <v>0.74</v>
      </c>
      <c r="BY84" s="249">
        <v>0.74299999999999999</v>
      </c>
      <c r="BZ84" s="249">
        <v>0.84099999999999997</v>
      </c>
      <c r="CA84" s="249">
        <v>0.68600000000000005</v>
      </c>
      <c r="CB84" s="249">
        <v>0.64300000000000002</v>
      </c>
      <c r="CC84" s="249">
        <v>0.73099999999999998</v>
      </c>
      <c r="CD84" s="249">
        <v>0.71699999999999997</v>
      </c>
      <c r="CE84" s="249">
        <v>0.751</v>
      </c>
      <c r="CF84" s="249">
        <v>0.76100000000000001</v>
      </c>
      <c r="CG84" s="249">
        <v>0.76400000000000001</v>
      </c>
      <c r="CH84" s="249">
        <v>0.59299999999999997</v>
      </c>
      <c r="CI84" s="249">
        <v>0.48699999999999999</v>
      </c>
      <c r="CJ84" s="249">
        <v>0.72399999999999998</v>
      </c>
      <c r="CK84" s="249">
        <v>0.84399999999999997</v>
      </c>
      <c r="CL84" s="249">
        <v>0.81</v>
      </c>
      <c r="CM84" s="249">
        <v>0.82699999999999996</v>
      </c>
      <c r="CN84" s="249">
        <v>0.74199999999999999</v>
      </c>
      <c r="CO84" s="249">
        <v>0.68100000000000005</v>
      </c>
      <c r="CP84" s="249">
        <v>0.82</v>
      </c>
      <c r="CQ84" s="249">
        <v>0.80700000000000005</v>
      </c>
      <c r="CR84" s="249">
        <v>0.69699999999999995</v>
      </c>
      <c r="CS84" s="249">
        <v>0.71699999999999997</v>
      </c>
      <c r="CT84" s="249">
        <v>0.754</v>
      </c>
      <c r="CU84" s="249">
        <v>0.80300000000000005</v>
      </c>
      <c r="CV84" s="249">
        <v>0.76200000000000001</v>
      </c>
      <c r="CW84" s="249">
        <v>0.69499999999999995</v>
      </c>
      <c r="CX84" s="249">
        <v>0.73799999999999999</v>
      </c>
      <c r="CY84" s="249">
        <v>0.81499999999999995</v>
      </c>
      <c r="CZ84" s="249">
        <v>0.83199999999999996</v>
      </c>
      <c r="DA84" s="249">
        <v>0.754</v>
      </c>
      <c r="DB84" s="249">
        <v>0.72299999999999998</v>
      </c>
      <c r="DC84" s="249">
        <v>0.77200000000000002</v>
      </c>
      <c r="DD84" s="249">
        <v>0.71299999999999997</v>
      </c>
      <c r="DE84" s="249">
        <v>0.82699999999999996</v>
      </c>
      <c r="DF84" s="249">
        <v>0.57199999999999995</v>
      </c>
      <c r="DG84" s="249">
        <v>0.69799999999999995</v>
      </c>
      <c r="DH84" s="249">
        <v>0.84099999999999997</v>
      </c>
      <c r="DI84" s="249">
        <v>0.71899999999999997</v>
      </c>
      <c r="DJ84" s="248">
        <v>0.78400000000000003</v>
      </c>
      <c r="DK84" s="248">
        <v>0.77</v>
      </c>
      <c r="DL84" s="248">
        <v>0.58699999999999997</v>
      </c>
      <c r="DM84" s="248">
        <v>0.76400000000000001</v>
      </c>
      <c r="DN84" s="248">
        <v>0.79200000000000004</v>
      </c>
      <c r="DO84" s="248">
        <v>0.79300000000000004</v>
      </c>
      <c r="DP84" s="248">
        <v>0.76800000000000002</v>
      </c>
      <c r="DQ84" s="248">
        <v>0.73099999999999998</v>
      </c>
      <c r="DR84" s="248">
        <v>0.72599999999999998</v>
      </c>
      <c r="DS84" s="248">
        <v>0.74399999999999999</v>
      </c>
      <c r="DT84" s="248">
        <v>0.86399999999999999</v>
      </c>
      <c r="DU84" s="248">
        <v>0.81</v>
      </c>
      <c r="DV84" s="248">
        <v>0.67800000000000005</v>
      </c>
      <c r="DW84" s="248">
        <v>0.65100000000000002</v>
      </c>
      <c r="DX84" s="248">
        <v>0.77200000000000002</v>
      </c>
      <c r="DY84" s="248">
        <v>0.85399999999999998</v>
      </c>
      <c r="DZ84" s="248">
        <v>0.69899999999999995</v>
      </c>
      <c r="EA84" s="248">
        <v>0.68600000000000005</v>
      </c>
      <c r="EB84" s="248">
        <v>0.79800000000000004</v>
      </c>
      <c r="EC84" s="248">
        <v>0.64400000000000002</v>
      </c>
      <c r="ED84" s="248">
        <v>0.71699999999999997</v>
      </c>
      <c r="EE84" s="248">
        <v>0.78200000000000003</v>
      </c>
      <c r="EF84" s="248">
        <v>0.83299999999999996</v>
      </c>
      <c r="EG84" s="248">
        <v>0.73199999999999998</v>
      </c>
      <c r="EH84" s="248">
        <v>0.83099999999999996</v>
      </c>
      <c r="EI84" s="248">
        <v>0.77600000000000002</v>
      </c>
      <c r="EJ84" s="248">
        <v>0.52</v>
      </c>
      <c r="EK84" s="248">
        <v>0.65300000000000002</v>
      </c>
      <c r="EL84" s="248">
        <v>0.83199999999999996</v>
      </c>
      <c r="EM84" s="248">
        <v>0.55400000000000005</v>
      </c>
      <c r="EN84" s="248">
        <v>0.82</v>
      </c>
      <c r="EO84" s="248">
        <v>0.56699999999999995</v>
      </c>
      <c r="EP84" s="248">
        <v>0.83184837173196846</v>
      </c>
      <c r="EQ84" s="250">
        <f>AVERAGE(B84:EP84)</f>
        <v>0.73075401440725241</v>
      </c>
    </row>
    <row r="85" spans="1:540" s="241" customFormat="1" x14ac:dyDescent="0.65">
      <c r="A85" s="248" t="s">
        <v>544</v>
      </c>
      <c r="B85" s="248">
        <v>0.20599999999999999</v>
      </c>
      <c r="C85" s="248">
        <v>0.105</v>
      </c>
      <c r="D85" s="248">
        <v>0.28469381686045253</v>
      </c>
      <c r="E85" s="248">
        <v>0.1</v>
      </c>
      <c r="F85" s="248">
        <v>8.5000000000000006E-2</v>
      </c>
      <c r="G85" s="248">
        <v>0.15</v>
      </c>
      <c r="H85" s="248">
        <v>6.3E-2</v>
      </c>
      <c r="I85" s="248">
        <v>0</v>
      </c>
      <c r="J85" s="248">
        <v>6.0999999999999999E-2</v>
      </c>
      <c r="K85" s="248">
        <v>0.17599999999999999</v>
      </c>
      <c r="L85" s="248">
        <v>0.18099999999999999</v>
      </c>
      <c r="M85" s="248">
        <v>0.121</v>
      </c>
      <c r="N85" s="248">
        <v>9.7000000000000003E-2</v>
      </c>
      <c r="O85" s="248">
        <v>0.12</v>
      </c>
      <c r="P85" s="248">
        <v>0.10100000000000001</v>
      </c>
      <c r="Q85" s="248">
        <v>4.4851986569248723E-3</v>
      </c>
      <c r="R85" s="248">
        <v>0.11438057720249714</v>
      </c>
      <c r="S85" s="248">
        <v>0</v>
      </c>
      <c r="T85" s="248">
        <v>0.13200000000000001</v>
      </c>
      <c r="U85" s="248">
        <v>5.1999999999999998E-2</v>
      </c>
      <c r="V85" s="248">
        <v>6.8000000000000005E-2</v>
      </c>
      <c r="W85" s="248">
        <v>0</v>
      </c>
      <c r="X85" s="248">
        <v>9.2999999999999999E-2</v>
      </c>
      <c r="Y85" s="248">
        <v>0.127</v>
      </c>
      <c r="Z85" s="248">
        <v>0.17599999999999999</v>
      </c>
      <c r="AA85" s="248">
        <v>0</v>
      </c>
      <c r="AB85" s="248">
        <v>0.122</v>
      </c>
      <c r="AC85" s="248">
        <v>0.104</v>
      </c>
      <c r="AD85" s="248">
        <v>0.16400000000000001</v>
      </c>
      <c r="AE85" s="248">
        <v>9.5000000000000001E-2</v>
      </c>
      <c r="AF85" s="248">
        <v>0</v>
      </c>
      <c r="AG85" s="248">
        <v>8.4000000000000005E-2</v>
      </c>
      <c r="AH85" s="248">
        <v>0.17463701715438543</v>
      </c>
      <c r="AI85" s="248">
        <v>0</v>
      </c>
      <c r="AJ85" s="248">
        <v>9.1282510941083431E-2</v>
      </c>
      <c r="AK85" s="248">
        <v>9.0999999999999998E-2</v>
      </c>
      <c r="AL85" s="248">
        <v>0.123</v>
      </c>
      <c r="AM85" s="248">
        <v>7.1999999999999995E-2</v>
      </c>
      <c r="AN85" s="248">
        <v>0.11799999999999999</v>
      </c>
      <c r="AO85" s="248">
        <v>0</v>
      </c>
      <c r="AP85" s="248">
        <v>0.126</v>
      </c>
      <c r="AQ85" s="248">
        <v>5.2609923174229672E-3</v>
      </c>
      <c r="AR85" s="248">
        <v>2.7358246004041231E-3</v>
      </c>
      <c r="AS85" s="248">
        <v>0.153</v>
      </c>
      <c r="AT85" s="248">
        <v>0</v>
      </c>
      <c r="AU85" s="248">
        <v>3.5999999999999997E-2</v>
      </c>
      <c r="AV85" s="248">
        <v>0.126</v>
      </c>
      <c r="AW85" s="248">
        <v>0</v>
      </c>
      <c r="AX85" s="248">
        <v>0.14199999999999999</v>
      </c>
      <c r="AY85" s="248">
        <v>0.16500000000000001</v>
      </c>
      <c r="AZ85" s="248">
        <v>0.157</v>
      </c>
      <c r="BA85" s="248">
        <v>0</v>
      </c>
      <c r="BB85" s="248">
        <v>0</v>
      </c>
      <c r="BC85" s="248">
        <v>4.7E-2</v>
      </c>
      <c r="BD85" s="248">
        <v>6.0999999999999999E-2</v>
      </c>
      <c r="BE85" s="248">
        <v>0</v>
      </c>
      <c r="BF85" s="248">
        <v>9.4E-2</v>
      </c>
      <c r="BG85" s="248">
        <v>0.182</v>
      </c>
      <c r="BH85" s="248">
        <v>0.155</v>
      </c>
      <c r="BI85" s="248">
        <v>2.5999999999999999E-2</v>
      </c>
      <c r="BJ85" s="248">
        <v>0.19400000000000001</v>
      </c>
      <c r="BK85" s="248">
        <v>0.05</v>
      </c>
      <c r="BL85" s="248">
        <v>6.6000000000000003E-2</v>
      </c>
      <c r="BM85" s="248">
        <v>5.8000000000000003E-2</v>
      </c>
      <c r="BN85" s="248">
        <v>0</v>
      </c>
      <c r="BO85" s="248">
        <v>8.8999999999999996E-2</v>
      </c>
      <c r="BP85" s="248">
        <v>6.3E-2</v>
      </c>
      <c r="BQ85" s="248">
        <v>0.126</v>
      </c>
      <c r="BR85" s="248">
        <v>7.1999999999999995E-2</v>
      </c>
      <c r="BS85" s="248">
        <v>0.123</v>
      </c>
      <c r="BT85" s="248">
        <v>0.14899999999999999</v>
      </c>
      <c r="BU85" s="248">
        <v>0.13800000000000001</v>
      </c>
      <c r="BV85" s="249">
        <v>0.115</v>
      </c>
      <c r="BW85" s="249">
        <v>5.7000000000000002E-2</v>
      </c>
      <c r="BX85" s="249">
        <v>0</v>
      </c>
      <c r="BY85" s="249">
        <v>7.9000000000000001E-2</v>
      </c>
      <c r="BZ85" s="249">
        <v>5.8999999999999997E-2</v>
      </c>
      <c r="CA85" s="249">
        <v>3.6999999999999998E-2</v>
      </c>
      <c r="CB85" s="249">
        <v>0.14199999999999999</v>
      </c>
      <c r="CC85" s="249">
        <v>6.4000000000000001E-2</v>
      </c>
      <c r="CD85" s="249">
        <v>9.4E-2</v>
      </c>
      <c r="CE85" s="249">
        <v>7.8E-2</v>
      </c>
      <c r="CF85" s="249">
        <v>0</v>
      </c>
      <c r="CG85" s="249">
        <v>0.13300000000000001</v>
      </c>
      <c r="CH85" s="249">
        <v>0.154</v>
      </c>
      <c r="CI85" s="249">
        <v>9.6000000000000002E-2</v>
      </c>
      <c r="CJ85" s="249">
        <v>0.125</v>
      </c>
      <c r="CK85" s="249">
        <v>5.8000000000000003E-2</v>
      </c>
      <c r="CL85" s="249">
        <v>2.5000000000000001E-2</v>
      </c>
      <c r="CM85" s="249">
        <v>0</v>
      </c>
      <c r="CN85" s="249">
        <v>8.4000000000000005E-2</v>
      </c>
      <c r="CO85" s="249">
        <v>5.8000000000000003E-2</v>
      </c>
      <c r="CP85" s="249">
        <v>0.14099999999999999</v>
      </c>
      <c r="CQ85" s="249">
        <v>0.01</v>
      </c>
      <c r="CR85" s="249">
        <v>9.2999999999999999E-2</v>
      </c>
      <c r="CS85" s="249">
        <v>0.17</v>
      </c>
      <c r="CT85" s="249">
        <v>0.16700000000000001</v>
      </c>
      <c r="CU85" s="249">
        <v>3.3000000000000002E-2</v>
      </c>
      <c r="CV85" s="249">
        <v>0</v>
      </c>
      <c r="CW85" s="249">
        <v>4.9000000000000002E-2</v>
      </c>
      <c r="CX85" s="249">
        <v>0.10299999999999999</v>
      </c>
      <c r="CY85" s="249">
        <v>0.08</v>
      </c>
      <c r="CZ85" s="249">
        <v>9.6000000000000002E-2</v>
      </c>
      <c r="DA85" s="249">
        <v>0.104</v>
      </c>
      <c r="DB85" s="249">
        <v>0.10299999999999999</v>
      </c>
      <c r="DC85" s="249">
        <v>5.6000000000000001E-2</v>
      </c>
      <c r="DD85" s="249">
        <v>0</v>
      </c>
      <c r="DE85" s="249">
        <v>6.5000000000000002E-2</v>
      </c>
      <c r="DF85" s="249">
        <v>0.121</v>
      </c>
      <c r="DG85" s="249">
        <v>6.6000000000000003E-2</v>
      </c>
      <c r="DH85" s="249">
        <v>0</v>
      </c>
      <c r="DI85" s="249">
        <v>2.5000000000000001E-2</v>
      </c>
      <c r="DJ85" s="248">
        <v>0</v>
      </c>
      <c r="DK85" s="248">
        <v>0.106</v>
      </c>
      <c r="DL85" s="248">
        <v>0.185</v>
      </c>
      <c r="DM85" s="248">
        <v>8.2000000000000003E-2</v>
      </c>
      <c r="DN85" s="248">
        <v>0</v>
      </c>
      <c r="DO85" s="248">
        <v>8.5999999999999993E-2</v>
      </c>
      <c r="DP85" s="248">
        <v>0.11600000000000001</v>
      </c>
      <c r="DQ85" s="248">
        <v>0.17799999999999999</v>
      </c>
      <c r="DR85" s="248">
        <v>0.153</v>
      </c>
      <c r="DS85" s="248">
        <v>5.3999999999999999E-2</v>
      </c>
      <c r="DT85" s="248">
        <v>0</v>
      </c>
      <c r="DU85" s="248">
        <v>0.10100000000000001</v>
      </c>
      <c r="DV85" s="248">
        <v>6.0999999999999999E-2</v>
      </c>
      <c r="DW85" s="248">
        <v>0</v>
      </c>
      <c r="DX85" s="248">
        <v>0.13200000000000001</v>
      </c>
      <c r="DY85" s="248">
        <v>0</v>
      </c>
      <c r="DZ85" s="248">
        <v>0.09</v>
      </c>
      <c r="EA85" s="248">
        <v>8.8999999999999996E-2</v>
      </c>
      <c r="EB85" s="248">
        <v>0.122</v>
      </c>
      <c r="EC85" s="248">
        <v>0.14899999999999999</v>
      </c>
      <c r="ED85" s="248">
        <v>8.2000000000000003E-2</v>
      </c>
      <c r="EE85" s="248">
        <v>0.05</v>
      </c>
      <c r="EF85" s="248">
        <v>0</v>
      </c>
      <c r="EG85" s="248">
        <v>7.0000000000000007E-2</v>
      </c>
      <c r="EH85" s="248">
        <v>7.6999999999999999E-2</v>
      </c>
      <c r="EI85" s="248">
        <v>0</v>
      </c>
      <c r="EJ85" s="248">
        <v>0.2</v>
      </c>
      <c r="EK85" s="248">
        <v>0.123</v>
      </c>
      <c r="EL85" s="248">
        <v>8.3000000000000004E-2</v>
      </c>
      <c r="EM85" s="248">
        <v>0.19500000000000001</v>
      </c>
      <c r="EN85" s="248">
        <v>8.5000000000000006E-2</v>
      </c>
      <c r="EO85" s="248">
        <v>0.13200000000000001</v>
      </c>
      <c r="EP85" s="248">
        <v>6.7747593773317044E-2</v>
      </c>
      <c r="EQ85" s="250">
        <f>AVERAGE(B85:EP85)</f>
        <v>8.4629127803493048E-2</v>
      </c>
    </row>
    <row r="86" spans="1:540" s="241" customFormat="1" x14ac:dyDescent="0.65">
      <c r="A86" s="248" t="s">
        <v>545</v>
      </c>
      <c r="B86" s="248">
        <v>0.125</v>
      </c>
      <c r="C86" s="248">
        <v>0.104</v>
      </c>
      <c r="D86" s="248">
        <v>0.10594493524224761</v>
      </c>
      <c r="E86" s="248">
        <v>0.187</v>
      </c>
      <c r="F86" s="248">
        <v>7.3999999999999996E-2</v>
      </c>
      <c r="G86" s="248">
        <v>0.1</v>
      </c>
      <c r="H86" s="248">
        <v>4.0000000000000001E-3</v>
      </c>
      <c r="I86" s="248">
        <v>0.125</v>
      </c>
      <c r="J86" s="248">
        <v>9.2999999999999999E-2</v>
      </c>
      <c r="K86" s="248">
        <v>7.0000000000000001E-3</v>
      </c>
      <c r="L86" s="248">
        <v>3.5999999999999997E-2</v>
      </c>
      <c r="M86" s="248">
        <v>5.7000000000000002E-2</v>
      </c>
      <c r="N86" s="248">
        <v>0.15</v>
      </c>
      <c r="O86" s="248">
        <v>0</v>
      </c>
      <c r="P86" s="248">
        <v>0.128</v>
      </c>
      <c r="Q86" s="248">
        <v>0.10583719764853047</v>
      </c>
      <c r="R86" s="248">
        <v>0.11779106112539758</v>
      </c>
      <c r="S86" s="248">
        <v>0.19900000000000001</v>
      </c>
      <c r="T86" s="248">
        <v>0.13900000000000001</v>
      </c>
      <c r="U86" s="248">
        <v>0.152</v>
      </c>
      <c r="V86" s="248">
        <v>0.11700000000000001</v>
      </c>
      <c r="W86" s="248">
        <v>0.16700000000000001</v>
      </c>
      <c r="X86" s="248">
        <v>0.21099999999999999</v>
      </c>
      <c r="Y86" s="248">
        <v>0.16800000000000001</v>
      </c>
      <c r="Z86" s="248">
        <v>8.4000000000000005E-2</v>
      </c>
      <c r="AA86" s="248">
        <v>0.19</v>
      </c>
      <c r="AB86" s="248">
        <v>0.22500000000000001</v>
      </c>
      <c r="AC86" s="248">
        <v>0.13900000000000001</v>
      </c>
      <c r="AD86" s="248">
        <v>0.115</v>
      </c>
      <c r="AE86" s="248">
        <v>5.8000000000000003E-2</v>
      </c>
      <c r="AF86" s="248">
        <v>6.8000000000000005E-2</v>
      </c>
      <c r="AG86" s="248">
        <v>6.3E-2</v>
      </c>
      <c r="AH86" s="248">
        <v>0.37377342436255456</v>
      </c>
      <c r="AI86" s="248">
        <v>7.0445373416277934E-2</v>
      </c>
      <c r="AJ86" s="248">
        <v>3.5618619735989301E-2</v>
      </c>
      <c r="AK86" s="248">
        <v>0.16700000000000001</v>
      </c>
      <c r="AL86" s="248">
        <v>8.1000000000000003E-2</v>
      </c>
      <c r="AM86" s="248">
        <v>0.108</v>
      </c>
      <c r="AN86" s="248">
        <v>0.23100000000000001</v>
      </c>
      <c r="AO86" s="248">
        <v>0.113</v>
      </c>
      <c r="AP86" s="248">
        <v>0.105</v>
      </c>
      <c r="AQ86" s="248">
        <v>3.6918866259694483E-3</v>
      </c>
      <c r="AR86" s="248">
        <v>2.9774523623922189E-2</v>
      </c>
      <c r="AS86" s="248">
        <v>0.14599999999999999</v>
      </c>
      <c r="AT86" s="248">
        <v>0.158</v>
      </c>
      <c r="AU86" s="248">
        <v>7.0000000000000007E-2</v>
      </c>
      <c r="AV86" s="248">
        <v>0.13400000000000001</v>
      </c>
      <c r="AW86" s="248">
        <v>9.6000000000000002E-2</v>
      </c>
      <c r="AX86" s="248">
        <v>0.18099999999999999</v>
      </c>
      <c r="AY86" s="248">
        <v>6.5000000000000002E-2</v>
      </c>
      <c r="AZ86" s="248">
        <v>6.4000000000000001E-2</v>
      </c>
      <c r="BA86" s="248">
        <v>0.12419816522629055</v>
      </c>
      <c r="BB86" s="248">
        <v>3.696515793996466E-2</v>
      </c>
      <c r="BC86" s="248">
        <v>0.161</v>
      </c>
      <c r="BD86" s="248">
        <v>6.8000000000000005E-2</v>
      </c>
      <c r="BE86" s="248">
        <v>0.17299999999999999</v>
      </c>
      <c r="BF86" s="248">
        <v>0.20100000000000001</v>
      </c>
      <c r="BG86" s="248">
        <v>0.14199999999999999</v>
      </c>
      <c r="BH86" s="248">
        <v>0.152</v>
      </c>
      <c r="BI86" s="248">
        <v>0.13500000000000001</v>
      </c>
      <c r="BJ86" s="248">
        <v>0.115</v>
      </c>
      <c r="BK86" s="248">
        <v>0</v>
      </c>
      <c r="BL86" s="248">
        <v>9.9000000000000005E-2</v>
      </c>
      <c r="BM86" s="248">
        <v>0.185</v>
      </c>
      <c r="BN86" s="248">
        <v>0.21</v>
      </c>
      <c r="BO86" s="248">
        <v>0.154</v>
      </c>
      <c r="BP86" s="248">
        <v>0.10299999999999999</v>
      </c>
      <c r="BQ86" s="248">
        <v>6.8000000000000005E-2</v>
      </c>
      <c r="BR86" s="248">
        <v>0.161</v>
      </c>
      <c r="BS86" s="248">
        <v>0.13100000000000001</v>
      </c>
      <c r="BT86" s="248">
        <v>0.17</v>
      </c>
      <c r="BU86" s="248">
        <v>0.20300000000000001</v>
      </c>
      <c r="BV86" s="249">
        <v>0.16400000000000001</v>
      </c>
      <c r="BW86" s="249">
        <v>0.09</v>
      </c>
      <c r="BX86" s="249">
        <v>0.17499999999999999</v>
      </c>
      <c r="BY86" s="249">
        <v>6.8000000000000005E-2</v>
      </c>
      <c r="BZ86" s="249">
        <v>0.1</v>
      </c>
      <c r="CA86" s="249">
        <v>0.14000000000000001</v>
      </c>
      <c r="CB86" s="249">
        <v>0.14399999999999999</v>
      </c>
      <c r="CC86" s="249">
        <v>5.7000000000000002E-2</v>
      </c>
      <c r="CD86" s="249">
        <v>0.106</v>
      </c>
      <c r="CE86" s="249">
        <v>7.0000000000000007E-2</v>
      </c>
      <c r="CF86" s="249">
        <v>0.127</v>
      </c>
      <c r="CG86" s="249">
        <v>0.10299999999999999</v>
      </c>
      <c r="CH86" s="249">
        <v>0.219</v>
      </c>
      <c r="CI86" s="249">
        <v>0.27</v>
      </c>
      <c r="CJ86" s="249">
        <v>0.151</v>
      </c>
      <c r="CK86" s="249">
        <v>9.1999999999999998E-2</v>
      </c>
      <c r="CL86" s="249">
        <v>0.16500000000000001</v>
      </c>
      <c r="CM86" s="249">
        <v>6.4000000000000001E-2</v>
      </c>
      <c r="CN86" s="249">
        <v>0.11600000000000001</v>
      </c>
      <c r="CO86" s="249">
        <v>0.13700000000000001</v>
      </c>
      <c r="CP86" s="249">
        <v>0</v>
      </c>
      <c r="CQ86" s="249">
        <v>0.183</v>
      </c>
      <c r="CR86" s="249">
        <v>0.127</v>
      </c>
      <c r="CS86" s="249">
        <v>0</v>
      </c>
      <c r="CT86" s="249">
        <v>2.9000000000000001E-2</v>
      </c>
      <c r="CU86" s="249">
        <v>0.16400000000000001</v>
      </c>
      <c r="CV86" s="249">
        <v>0.14299999999999999</v>
      </c>
      <c r="CW86" s="249">
        <v>0.16300000000000001</v>
      </c>
      <c r="CX86" s="249">
        <v>0.1</v>
      </c>
      <c r="CY86" s="249">
        <v>0.105</v>
      </c>
      <c r="CZ86" s="249">
        <v>0</v>
      </c>
      <c r="DA86" s="249">
        <v>0.14199999999999999</v>
      </c>
      <c r="DB86" s="249">
        <v>0.10199999999999999</v>
      </c>
      <c r="DC86" s="249">
        <v>0.17199999999999999</v>
      </c>
      <c r="DD86" s="249">
        <v>0.17399999999999999</v>
      </c>
      <c r="DE86" s="249">
        <v>4.3999999999999997E-2</v>
      </c>
      <c r="DF86" s="249">
        <v>0.23</v>
      </c>
      <c r="DG86" s="249">
        <v>0.13900000000000001</v>
      </c>
      <c r="DH86" s="249">
        <v>2.5000000000000001E-2</v>
      </c>
      <c r="DI86" s="249">
        <v>0.188</v>
      </c>
      <c r="DJ86" s="248">
        <v>0.17499999999999999</v>
      </c>
      <c r="DK86" s="248">
        <v>0.124</v>
      </c>
      <c r="DL86" s="248">
        <v>0.153</v>
      </c>
      <c r="DM86" s="248">
        <v>9.6000000000000002E-2</v>
      </c>
      <c r="DN86" s="248">
        <v>0.121</v>
      </c>
      <c r="DO86" s="248">
        <v>0.121</v>
      </c>
      <c r="DP86" s="248">
        <v>1.7999999999999999E-2</v>
      </c>
      <c r="DQ86" s="248">
        <v>2.1999999999999999E-2</v>
      </c>
      <c r="DR86" s="248">
        <v>0</v>
      </c>
      <c r="DS86" s="248">
        <v>0.16600000000000001</v>
      </c>
      <c r="DT86" s="248">
        <v>2.8000000000000001E-2</v>
      </c>
      <c r="DU86" s="248">
        <v>8.8999999999999996E-2</v>
      </c>
      <c r="DV86" s="248">
        <v>0.17100000000000001</v>
      </c>
      <c r="DW86" s="248">
        <v>0.34699999999999998</v>
      </c>
      <c r="DX86" s="248">
        <v>9.6000000000000002E-2</v>
      </c>
      <c r="DY86" s="248">
        <v>0.14599999999999999</v>
      </c>
      <c r="DZ86" s="248">
        <v>0.122</v>
      </c>
      <c r="EA86" s="248">
        <v>0.13100000000000001</v>
      </c>
      <c r="EB86" s="248">
        <v>0.08</v>
      </c>
      <c r="EC86" s="248">
        <v>5.6000000000000001E-2</v>
      </c>
      <c r="ED86" s="248">
        <v>7.2999999999999995E-2</v>
      </c>
      <c r="EE86" s="248">
        <v>0.09</v>
      </c>
      <c r="EF86" s="248">
        <v>0.04</v>
      </c>
      <c r="EG86" s="248">
        <v>0.14299999999999999</v>
      </c>
      <c r="EH86" s="248">
        <v>9.1999999999999998E-2</v>
      </c>
      <c r="EI86" s="248">
        <v>0.111</v>
      </c>
      <c r="EJ86" s="248">
        <v>0.28000000000000003</v>
      </c>
      <c r="EK86" s="248">
        <v>0.14799999999999999</v>
      </c>
      <c r="EL86" s="248">
        <v>8.5000000000000006E-2</v>
      </c>
      <c r="EM86" s="248">
        <v>0.129</v>
      </c>
      <c r="EN86" s="248">
        <v>0</v>
      </c>
      <c r="EO86" s="248">
        <v>0.14199999999999999</v>
      </c>
      <c r="EP86" s="248">
        <v>0.10040403449471444</v>
      </c>
      <c r="EQ86" s="250">
        <f>AVERAGE(B86:EP86)</f>
        <v>0.11808582330649563</v>
      </c>
    </row>
    <row r="87" spans="1:540" s="241" customFormat="1" x14ac:dyDescent="0.65">
      <c r="A87" s="241" t="s">
        <v>546</v>
      </c>
    </row>
    <row r="88" spans="1:540" s="241" customFormat="1" x14ac:dyDescent="0.65">
      <c r="A88" s="243" t="s">
        <v>541</v>
      </c>
      <c r="B88" s="559">
        <v>1980</v>
      </c>
      <c r="C88" s="559"/>
      <c r="D88" s="559"/>
      <c r="E88" s="559"/>
      <c r="F88" s="559"/>
      <c r="G88" s="559"/>
      <c r="H88" s="559">
        <v>1981</v>
      </c>
      <c r="I88" s="559"/>
      <c r="J88" s="559"/>
      <c r="K88" s="559"/>
      <c r="L88" s="559"/>
      <c r="M88" s="559"/>
      <c r="N88" s="559"/>
      <c r="O88" s="559">
        <v>1982</v>
      </c>
      <c r="P88" s="559"/>
      <c r="Q88" s="559"/>
      <c r="R88" s="559"/>
      <c r="S88" s="559"/>
      <c r="T88" s="559"/>
      <c r="U88" s="559"/>
      <c r="V88" s="559"/>
      <c r="W88" s="559">
        <v>1983</v>
      </c>
      <c r="X88" s="559"/>
      <c r="Y88" s="559"/>
      <c r="Z88" s="559"/>
      <c r="AA88" s="559"/>
      <c r="AB88" s="559"/>
      <c r="AC88" s="559"/>
      <c r="AD88" s="559"/>
      <c r="AE88" s="559">
        <v>1984</v>
      </c>
      <c r="AF88" s="559"/>
      <c r="AG88" s="559"/>
      <c r="AH88" s="559"/>
      <c r="AI88" s="559"/>
      <c r="AJ88" s="559"/>
      <c r="AK88" s="559"/>
      <c r="AL88" s="559"/>
      <c r="AM88" s="559">
        <v>1985</v>
      </c>
      <c r="AN88" s="559"/>
      <c r="AO88" s="559"/>
      <c r="AP88" s="559"/>
      <c r="AQ88" s="559"/>
      <c r="AR88" s="559"/>
      <c r="AS88" s="559"/>
      <c r="AT88" s="559"/>
      <c r="AU88" s="559">
        <v>1986</v>
      </c>
      <c r="AV88" s="559"/>
      <c r="AW88" s="559"/>
      <c r="AX88" s="559"/>
      <c r="AY88" s="559"/>
      <c r="AZ88" s="559"/>
      <c r="BA88" s="559"/>
      <c r="BB88" s="559"/>
      <c r="BC88" s="559">
        <v>1987</v>
      </c>
      <c r="BD88" s="559"/>
      <c r="BE88" s="559"/>
      <c r="BF88" s="559"/>
      <c r="BG88" s="559"/>
      <c r="BH88" s="559"/>
      <c r="BI88" s="559"/>
      <c r="BJ88" s="559"/>
      <c r="BK88" s="559">
        <v>1988</v>
      </c>
      <c r="BL88" s="559"/>
      <c r="BM88" s="559"/>
      <c r="BN88" s="559"/>
      <c r="BO88" s="559"/>
      <c r="BP88" s="559"/>
      <c r="BQ88" s="559"/>
      <c r="BR88" s="559"/>
      <c r="BS88" s="559">
        <v>1989</v>
      </c>
      <c r="BT88" s="559"/>
      <c r="BU88" s="559"/>
      <c r="BV88" s="559"/>
      <c r="BW88" s="559"/>
      <c r="BX88" s="559"/>
      <c r="BY88" s="559"/>
      <c r="BZ88" s="559"/>
      <c r="CA88" s="559">
        <v>1990</v>
      </c>
      <c r="CB88" s="559"/>
      <c r="CC88" s="559"/>
      <c r="CD88" s="559"/>
      <c r="CE88" s="559"/>
      <c r="CF88" s="559"/>
      <c r="CG88" s="559"/>
      <c r="CH88" s="559"/>
      <c r="CI88" s="559">
        <v>1991</v>
      </c>
      <c r="CJ88" s="559"/>
      <c r="CK88" s="559"/>
      <c r="CL88" s="559"/>
      <c r="CM88" s="559"/>
      <c r="CN88" s="559"/>
      <c r="CO88" s="559"/>
      <c r="CP88" s="559"/>
      <c r="CQ88" s="559"/>
      <c r="CR88" s="559">
        <v>1992</v>
      </c>
      <c r="CS88" s="559"/>
      <c r="CT88" s="559"/>
      <c r="CU88" s="559"/>
      <c r="CV88" s="559"/>
      <c r="CW88" s="559"/>
      <c r="CX88" s="559"/>
      <c r="CY88" s="559"/>
      <c r="CZ88" s="559"/>
      <c r="DA88" s="559">
        <v>1993</v>
      </c>
      <c r="DB88" s="559"/>
      <c r="DC88" s="559"/>
      <c r="DD88" s="559"/>
      <c r="DE88" s="559"/>
      <c r="DF88" s="559"/>
      <c r="DG88" s="559"/>
      <c r="DH88" s="559"/>
      <c r="DI88" s="559"/>
      <c r="DJ88" s="559">
        <v>1994</v>
      </c>
      <c r="DK88" s="559"/>
      <c r="DL88" s="559"/>
      <c r="DM88" s="559"/>
      <c r="DN88" s="559"/>
      <c r="DO88" s="559"/>
      <c r="DP88" s="559"/>
      <c r="DQ88" s="559"/>
      <c r="DR88" s="559"/>
      <c r="DS88" s="559">
        <v>1995</v>
      </c>
      <c r="DT88" s="559"/>
      <c r="DU88" s="559"/>
      <c r="DV88" s="559"/>
      <c r="DW88" s="559"/>
      <c r="DX88" s="559"/>
      <c r="DY88" s="559"/>
      <c r="DZ88" s="559"/>
      <c r="EA88" s="559"/>
      <c r="EB88" s="559">
        <v>1996</v>
      </c>
      <c r="EC88" s="559"/>
      <c r="ED88" s="559"/>
      <c r="EE88" s="559"/>
      <c r="EF88" s="559"/>
      <c r="EG88" s="559"/>
      <c r="EH88" s="559"/>
      <c r="EI88" s="559"/>
      <c r="EJ88" s="559"/>
      <c r="EK88" s="559">
        <v>1997</v>
      </c>
      <c r="EL88" s="559"/>
      <c r="EM88" s="559"/>
      <c r="EN88" s="559"/>
      <c r="EO88" s="559"/>
      <c r="EP88" s="559"/>
      <c r="EQ88" s="559"/>
      <c r="ER88" s="559"/>
      <c r="ES88" s="559"/>
      <c r="ET88" s="559">
        <v>1998</v>
      </c>
      <c r="EU88" s="559"/>
      <c r="EV88" s="559"/>
      <c r="EW88" s="559"/>
      <c r="EX88" s="559"/>
      <c r="EY88" s="559"/>
      <c r="EZ88" s="559"/>
      <c r="FA88" s="559"/>
      <c r="FB88" s="559"/>
      <c r="FC88" s="559"/>
      <c r="FD88" s="559">
        <v>1999</v>
      </c>
      <c r="FE88" s="559"/>
      <c r="FF88" s="559"/>
      <c r="FG88" s="559"/>
      <c r="FH88" s="559"/>
      <c r="FI88" s="559"/>
      <c r="FJ88" s="559"/>
      <c r="FK88" s="559"/>
      <c r="FL88" s="559"/>
      <c r="FM88" s="559"/>
      <c r="FN88" s="559">
        <v>2000</v>
      </c>
      <c r="FO88" s="559"/>
      <c r="FP88" s="559"/>
      <c r="FQ88" s="559"/>
      <c r="FR88" s="559"/>
      <c r="FS88" s="559"/>
      <c r="FT88" s="559"/>
      <c r="FU88" s="559"/>
      <c r="FV88" s="559"/>
      <c r="FW88" s="559"/>
      <c r="FX88" s="559">
        <v>2001</v>
      </c>
      <c r="FY88" s="559"/>
      <c r="FZ88" s="559"/>
      <c r="GA88" s="559"/>
      <c r="GB88" s="559"/>
      <c r="GC88" s="559"/>
      <c r="GD88" s="559"/>
      <c r="GE88" s="559"/>
      <c r="GF88" s="559"/>
      <c r="GG88" s="559"/>
      <c r="GH88" s="559"/>
      <c r="GI88" s="559"/>
      <c r="GJ88" s="559"/>
      <c r="GK88" s="559"/>
      <c r="GL88" s="559"/>
      <c r="GM88" s="559"/>
      <c r="GN88" s="559"/>
      <c r="GO88" s="559"/>
      <c r="GP88" s="559">
        <v>2002</v>
      </c>
      <c r="GQ88" s="559"/>
      <c r="GR88" s="559"/>
      <c r="GS88" s="559"/>
      <c r="GT88" s="559"/>
      <c r="GU88" s="559"/>
      <c r="GV88" s="559"/>
      <c r="GW88" s="559"/>
      <c r="GX88" s="559"/>
      <c r="GY88" s="559"/>
      <c r="GZ88" s="559"/>
      <c r="HA88" s="559"/>
      <c r="HB88" s="559"/>
      <c r="HC88" s="559"/>
      <c r="HD88" s="559"/>
      <c r="HE88" s="559"/>
      <c r="HF88" s="559"/>
      <c r="HG88" s="559"/>
      <c r="HH88" s="559">
        <v>2003</v>
      </c>
      <c r="HI88" s="559"/>
      <c r="HJ88" s="559"/>
      <c r="HK88" s="559"/>
      <c r="HL88" s="559"/>
      <c r="HM88" s="559"/>
      <c r="HN88" s="559"/>
      <c r="HO88" s="559"/>
      <c r="HP88" s="559"/>
      <c r="HQ88" s="559"/>
      <c r="HR88" s="559"/>
      <c r="HS88" s="559"/>
      <c r="HT88" s="559"/>
      <c r="HU88" s="559"/>
      <c r="HV88" s="559"/>
      <c r="HW88" s="559"/>
      <c r="HX88" s="559"/>
      <c r="HY88" s="559"/>
      <c r="HZ88" s="559">
        <v>2004</v>
      </c>
      <c r="IA88" s="559"/>
      <c r="IB88" s="559"/>
      <c r="IC88" s="559"/>
      <c r="ID88" s="559"/>
      <c r="IE88" s="559"/>
      <c r="IF88" s="559"/>
      <c r="IG88" s="559"/>
      <c r="IH88" s="559"/>
      <c r="II88" s="559"/>
      <c r="IJ88" s="559"/>
      <c r="IK88" s="559"/>
      <c r="IL88" s="559"/>
      <c r="IM88" s="559"/>
      <c r="IN88" s="559"/>
      <c r="IO88" s="559"/>
      <c r="IP88" s="559"/>
      <c r="IQ88" s="559"/>
      <c r="IR88" s="559">
        <v>2005</v>
      </c>
      <c r="IS88" s="559"/>
      <c r="IT88" s="559"/>
      <c r="IU88" s="559"/>
      <c r="IV88" s="559"/>
      <c r="IW88" s="559"/>
      <c r="IX88" s="559"/>
      <c r="IY88" s="559"/>
      <c r="IZ88" s="559"/>
      <c r="JA88" s="559"/>
      <c r="JB88" s="559"/>
      <c r="JC88" s="559"/>
      <c r="JD88" s="559"/>
      <c r="JE88" s="559"/>
      <c r="JF88" s="559"/>
      <c r="JG88" s="559"/>
      <c r="JH88" s="559"/>
      <c r="JI88" s="559"/>
      <c r="JJ88" s="559"/>
      <c r="JK88" s="559"/>
      <c r="JL88" s="559"/>
      <c r="JM88" s="559"/>
      <c r="JN88" s="559"/>
      <c r="JO88" s="559"/>
      <c r="JP88" s="559"/>
      <c r="JQ88" s="559"/>
      <c r="JR88" s="559"/>
      <c r="JS88" s="559">
        <v>2006</v>
      </c>
      <c r="JT88" s="559"/>
      <c r="JU88" s="559"/>
      <c r="JV88" s="559"/>
      <c r="JW88" s="559"/>
      <c r="JX88" s="559"/>
      <c r="JY88" s="559"/>
      <c r="JZ88" s="559"/>
      <c r="KA88" s="559"/>
      <c r="KB88" s="559"/>
      <c r="KC88" s="559"/>
      <c r="KD88" s="559"/>
      <c r="KE88" s="559"/>
      <c r="KF88" s="559"/>
      <c r="KG88" s="559"/>
      <c r="KH88" s="559"/>
      <c r="KI88" s="559"/>
      <c r="KJ88" s="559"/>
      <c r="KK88" s="559"/>
      <c r="KL88" s="559"/>
      <c r="KM88" s="559"/>
      <c r="KN88" s="559"/>
      <c r="KO88" s="559"/>
      <c r="KP88" s="559"/>
      <c r="KQ88" s="559"/>
      <c r="KR88" s="559"/>
      <c r="KS88" s="559"/>
      <c r="KT88" s="559">
        <v>2007</v>
      </c>
      <c r="KU88" s="559"/>
      <c r="KV88" s="559"/>
      <c r="KW88" s="559"/>
      <c r="KX88" s="559"/>
      <c r="KY88" s="559"/>
      <c r="KZ88" s="559"/>
      <c r="LA88" s="559"/>
      <c r="LB88" s="559"/>
      <c r="LC88" s="559"/>
      <c r="LD88" s="559"/>
      <c r="LE88" s="559"/>
      <c r="LF88" s="559"/>
      <c r="LG88" s="559"/>
      <c r="LH88" s="559"/>
      <c r="LI88" s="559"/>
      <c r="LJ88" s="559"/>
      <c r="LK88" s="559"/>
      <c r="LL88" s="559"/>
      <c r="LM88" s="559"/>
      <c r="LN88" s="559"/>
      <c r="LO88" s="559"/>
      <c r="LP88" s="559"/>
      <c r="LQ88" s="559"/>
      <c r="LR88" s="559"/>
      <c r="LS88" s="559"/>
      <c r="LT88" s="559"/>
      <c r="LU88" s="559"/>
      <c r="LV88" s="559"/>
      <c r="LW88" s="559"/>
      <c r="LX88" s="559"/>
      <c r="LY88" s="559"/>
      <c r="LZ88" s="559"/>
      <c r="MA88" s="559"/>
      <c r="MB88" s="559"/>
      <c r="MC88" s="559">
        <v>2008</v>
      </c>
      <c r="MD88" s="559"/>
      <c r="ME88" s="559"/>
      <c r="MF88" s="559"/>
      <c r="MG88" s="559"/>
      <c r="MH88" s="559"/>
      <c r="MI88" s="559"/>
      <c r="MJ88" s="559"/>
      <c r="MK88" s="559"/>
      <c r="ML88" s="559"/>
      <c r="MM88" s="559"/>
      <c r="MN88" s="559"/>
      <c r="MO88" s="559"/>
      <c r="MP88" s="559"/>
      <c r="MQ88" s="559"/>
      <c r="MR88" s="559"/>
      <c r="MS88" s="559"/>
      <c r="MT88" s="559"/>
      <c r="MU88" s="559"/>
      <c r="MV88" s="559"/>
      <c r="MW88" s="559"/>
      <c r="MX88" s="559"/>
      <c r="MY88" s="559"/>
      <c r="MZ88" s="559"/>
      <c r="NA88" s="559"/>
      <c r="NB88" s="559"/>
      <c r="NC88" s="559"/>
      <c r="ND88" s="559"/>
      <c r="NE88" s="559"/>
      <c r="NF88" s="559"/>
      <c r="NG88" s="559"/>
      <c r="NH88" s="559"/>
      <c r="NI88" s="559"/>
      <c r="NJ88" s="559"/>
      <c r="NK88" s="559"/>
      <c r="NL88" s="559">
        <v>2009</v>
      </c>
      <c r="NM88" s="559"/>
      <c r="NN88" s="559"/>
      <c r="NO88" s="559"/>
      <c r="NP88" s="559"/>
      <c r="NQ88" s="559"/>
      <c r="NR88" s="559"/>
      <c r="NS88" s="559"/>
      <c r="NT88" s="559"/>
      <c r="NU88" s="559"/>
      <c r="NV88" s="559"/>
      <c r="NW88" s="559"/>
      <c r="NX88" s="559"/>
      <c r="NY88" s="559"/>
      <c r="NZ88" s="559"/>
      <c r="OA88" s="559"/>
      <c r="OB88" s="559"/>
      <c r="OC88" s="559"/>
      <c r="OD88" s="559"/>
      <c r="OE88" s="559"/>
      <c r="OF88" s="559"/>
      <c r="OG88" s="559"/>
      <c r="OH88" s="559"/>
      <c r="OI88" s="559"/>
      <c r="OJ88" s="559"/>
      <c r="OK88" s="559"/>
      <c r="OL88" s="559"/>
      <c r="OM88" s="559"/>
      <c r="ON88" s="559"/>
      <c r="OO88" s="559"/>
      <c r="OP88" s="559"/>
      <c r="OQ88" s="559"/>
      <c r="OR88" s="559"/>
      <c r="OS88" s="559"/>
      <c r="OT88" s="559"/>
      <c r="OU88" s="559"/>
      <c r="OV88" s="559"/>
      <c r="OW88" s="559"/>
      <c r="OX88" s="559"/>
      <c r="OY88" s="559"/>
      <c r="OZ88" s="559"/>
      <c r="PA88" s="559">
        <v>2010</v>
      </c>
      <c r="PB88" s="559"/>
      <c r="PC88" s="559"/>
      <c r="PD88" s="559"/>
      <c r="PE88" s="559"/>
      <c r="PF88" s="559"/>
      <c r="PG88" s="559"/>
      <c r="PH88" s="559"/>
      <c r="PI88" s="559"/>
      <c r="PJ88" s="559"/>
      <c r="PK88" s="559"/>
      <c r="PL88" s="559"/>
      <c r="PM88" s="559"/>
      <c r="PN88" s="559"/>
      <c r="PO88" s="559"/>
      <c r="PP88" s="559"/>
      <c r="PQ88" s="559"/>
      <c r="PR88" s="559"/>
      <c r="PS88" s="559"/>
      <c r="PT88" s="559"/>
      <c r="PU88" s="559"/>
      <c r="PV88" s="559"/>
      <c r="PW88" s="559"/>
      <c r="PX88" s="559"/>
      <c r="PY88" s="559"/>
      <c r="PZ88" s="559"/>
      <c r="QA88" s="559"/>
      <c r="QB88" s="559"/>
      <c r="QC88" s="559"/>
      <c r="QD88" s="559"/>
      <c r="QE88" s="559"/>
      <c r="QF88" s="559"/>
      <c r="QG88" s="559"/>
      <c r="QH88" s="559"/>
      <c r="QI88" s="559"/>
      <c r="QJ88" s="559"/>
      <c r="QK88" s="559"/>
      <c r="QL88" s="559"/>
      <c r="QM88" s="559"/>
      <c r="QN88" s="559"/>
      <c r="QO88" s="559"/>
      <c r="QP88" s="559">
        <v>2011</v>
      </c>
      <c r="QQ88" s="559"/>
      <c r="QR88" s="559"/>
      <c r="QS88" s="559"/>
      <c r="QT88" s="559"/>
      <c r="QU88" s="559"/>
      <c r="QV88" s="559"/>
      <c r="QW88" s="559"/>
      <c r="QX88" s="559"/>
      <c r="QY88" s="559"/>
      <c r="QZ88" s="559"/>
      <c r="RA88" s="559"/>
      <c r="RB88" s="559"/>
      <c r="RC88" s="559"/>
      <c r="RD88" s="559"/>
      <c r="RE88" s="559"/>
      <c r="RF88" s="559"/>
      <c r="RG88" s="559"/>
      <c r="RH88" s="559"/>
      <c r="RI88" s="559"/>
      <c r="RJ88" s="559"/>
      <c r="RK88" s="559"/>
      <c r="RL88" s="559"/>
      <c r="RM88" s="559"/>
      <c r="RN88" s="559"/>
      <c r="RO88" s="559"/>
      <c r="RP88" s="559"/>
      <c r="RQ88" s="559"/>
      <c r="RR88" s="559"/>
      <c r="RS88" s="559"/>
      <c r="RT88" s="559"/>
      <c r="RU88" s="559"/>
      <c r="RV88" s="559"/>
      <c r="RW88" s="559"/>
      <c r="RX88" s="559"/>
      <c r="RY88" s="559"/>
      <c r="RZ88" s="559"/>
      <c r="SA88" s="559"/>
      <c r="SB88" s="559"/>
      <c r="SC88" s="559"/>
      <c r="SD88" s="559"/>
      <c r="SE88" s="559">
        <v>2012</v>
      </c>
      <c r="SF88" s="559"/>
      <c r="SG88" s="559"/>
      <c r="SH88" s="559"/>
      <c r="SI88" s="559"/>
      <c r="SJ88" s="559"/>
      <c r="SK88" s="559"/>
      <c r="SL88" s="559"/>
      <c r="SM88" s="559"/>
      <c r="SN88" s="559"/>
      <c r="SO88" s="559"/>
      <c r="SP88" s="559"/>
      <c r="SQ88" s="559"/>
      <c r="SR88" s="559"/>
      <c r="SS88" s="559"/>
      <c r="ST88" s="559"/>
      <c r="SU88" s="559"/>
      <c r="SV88" s="559"/>
      <c r="SW88" s="559"/>
      <c r="SX88" s="559"/>
      <c r="SY88" s="559"/>
      <c r="SZ88" s="559"/>
      <c r="TA88" s="559"/>
      <c r="TB88" s="559"/>
      <c r="TC88" s="559"/>
      <c r="TD88" s="559"/>
      <c r="TE88" s="559"/>
      <c r="TF88" s="559"/>
      <c r="TG88" s="559"/>
      <c r="TH88" s="559"/>
      <c r="TI88" s="559"/>
      <c r="TJ88" s="559"/>
      <c r="TK88" s="559"/>
      <c r="TL88" s="559"/>
      <c r="TM88" s="559"/>
      <c r="TN88" s="559"/>
      <c r="TO88" s="559"/>
      <c r="TP88" s="559"/>
      <c r="TQ88" s="559"/>
      <c r="TR88" s="559"/>
      <c r="TS88" s="559"/>
    </row>
    <row r="89" spans="1:540" s="241" customFormat="1" x14ac:dyDescent="0.65">
      <c r="A89" s="248" t="s">
        <v>542</v>
      </c>
      <c r="B89" s="248">
        <v>8.4000000000000005E-2</v>
      </c>
      <c r="C89" s="248">
        <v>0.108</v>
      </c>
      <c r="D89" s="248">
        <v>3.5000000000000003E-2</v>
      </c>
      <c r="E89" s="248">
        <v>0.19700000000000001</v>
      </c>
      <c r="F89" s="248">
        <v>0</v>
      </c>
      <c r="G89" s="248">
        <v>7.0999999999999994E-2</v>
      </c>
      <c r="H89" s="248">
        <v>0.36599999999999999</v>
      </c>
      <c r="I89" s="248">
        <v>0.14299999999999999</v>
      </c>
      <c r="J89" s="248">
        <v>7.5999999999999998E-2</v>
      </c>
      <c r="K89" s="248">
        <v>4.3999999999999997E-2</v>
      </c>
      <c r="L89" s="248">
        <v>0.109</v>
      </c>
      <c r="M89" s="248">
        <v>0.104</v>
      </c>
      <c r="N89" s="248">
        <v>5.0000000000000001E-3</v>
      </c>
      <c r="O89" s="248">
        <v>0.122</v>
      </c>
      <c r="P89" s="248">
        <v>0.33600000000000002</v>
      </c>
      <c r="Q89" s="248">
        <v>0.33700000000000002</v>
      </c>
      <c r="R89" s="248">
        <v>0.23300000000000001</v>
      </c>
      <c r="S89" s="248">
        <v>0.104</v>
      </c>
      <c r="T89" s="248">
        <v>0.16</v>
      </c>
      <c r="U89" s="248">
        <v>6.2E-2</v>
      </c>
      <c r="V89" s="248">
        <v>6.6000000000000003E-2</v>
      </c>
      <c r="W89" s="248">
        <v>0.14799999999999999</v>
      </c>
      <c r="X89" s="248">
        <v>5.2999999999999999E-2</v>
      </c>
      <c r="Y89" s="248">
        <v>0.107</v>
      </c>
      <c r="Z89" s="248">
        <v>0.13300000000000001</v>
      </c>
      <c r="AA89" s="248">
        <v>0.01</v>
      </c>
      <c r="AB89" s="248">
        <v>0.16600000000000001</v>
      </c>
      <c r="AC89" s="248">
        <v>8.6999999999999994E-2</v>
      </c>
      <c r="AD89" s="248">
        <v>0</v>
      </c>
      <c r="AE89" s="248">
        <v>0</v>
      </c>
      <c r="AF89" s="248">
        <v>0</v>
      </c>
      <c r="AG89" s="248">
        <v>6.9000000000000006E-2</v>
      </c>
      <c r="AH89" s="248">
        <v>0.114</v>
      </c>
      <c r="AI89" s="248">
        <v>0.113</v>
      </c>
      <c r="AJ89" s="248">
        <v>0.14899999999999999</v>
      </c>
      <c r="AK89" s="248">
        <v>0</v>
      </c>
      <c r="AL89" s="248">
        <v>0.106</v>
      </c>
      <c r="AM89" s="248">
        <v>0.11799999999999999</v>
      </c>
      <c r="AN89" s="248">
        <v>0.10199999999999999</v>
      </c>
      <c r="AO89" s="248">
        <v>7.3999999999999996E-2</v>
      </c>
      <c r="AP89" s="248">
        <v>0.11700000000000001</v>
      </c>
      <c r="AQ89" s="248">
        <v>0</v>
      </c>
      <c r="AR89" s="248">
        <v>7.9000000000000001E-2</v>
      </c>
      <c r="AS89" s="248">
        <v>0.05</v>
      </c>
      <c r="AT89" s="248">
        <v>7.0999999999999994E-2</v>
      </c>
      <c r="AU89" s="248">
        <v>0.20100000000000001</v>
      </c>
      <c r="AV89" s="248">
        <v>0</v>
      </c>
      <c r="AW89" s="248">
        <v>0.14299999999999999</v>
      </c>
      <c r="AX89" s="248">
        <v>0.109</v>
      </c>
      <c r="AY89" s="248">
        <v>9.4E-2</v>
      </c>
      <c r="AZ89" s="248">
        <v>0</v>
      </c>
      <c r="BA89" s="248">
        <v>0</v>
      </c>
      <c r="BB89" s="248">
        <v>0.24181123803259608</v>
      </c>
      <c r="BC89" s="248">
        <v>0.105</v>
      </c>
      <c r="BD89" s="248">
        <v>0.16400000000000001</v>
      </c>
      <c r="BE89" s="248">
        <v>8.8999999999999996E-2</v>
      </c>
      <c r="BF89" s="248">
        <v>0.107</v>
      </c>
      <c r="BG89" s="248">
        <v>0</v>
      </c>
      <c r="BH89" s="248">
        <v>0</v>
      </c>
      <c r="BI89" s="248">
        <v>0.11600000000000001</v>
      </c>
      <c r="BJ89" s="248">
        <v>0.124</v>
      </c>
      <c r="BK89" s="248">
        <v>0.13500000000000001</v>
      </c>
      <c r="BL89" s="248">
        <v>4.4999999999999998E-2</v>
      </c>
      <c r="BM89" s="248">
        <v>0</v>
      </c>
      <c r="BN89" s="248">
        <v>5.0000000000000001E-3</v>
      </c>
      <c r="BO89" s="248">
        <v>0.124</v>
      </c>
      <c r="BP89" s="248">
        <v>0.11899999999999999</v>
      </c>
      <c r="BQ89" s="248">
        <v>0.11799999999999999</v>
      </c>
      <c r="BR89" s="248">
        <v>0</v>
      </c>
      <c r="BS89" s="248">
        <v>8.2000000000000003E-2</v>
      </c>
      <c r="BT89" s="248">
        <v>7.4999999999999997E-2</v>
      </c>
      <c r="BU89" s="248">
        <v>5.7000000000000002E-2</v>
      </c>
      <c r="BV89" s="248">
        <v>8.5999999999999993E-2</v>
      </c>
      <c r="BW89" s="248">
        <v>0.38</v>
      </c>
      <c r="BX89" s="248">
        <v>0.16200000000000001</v>
      </c>
      <c r="BY89" s="248">
        <v>6.3E-2</v>
      </c>
      <c r="BZ89" s="248">
        <v>0.13200000000000001</v>
      </c>
      <c r="CA89" s="248">
        <v>0.14399999999999999</v>
      </c>
      <c r="CB89" s="248">
        <v>0</v>
      </c>
      <c r="CC89" s="248">
        <v>9.4979719126439932E-2</v>
      </c>
      <c r="CD89" s="248">
        <v>0</v>
      </c>
      <c r="CE89" s="248">
        <v>0.16193068899967381</v>
      </c>
      <c r="CF89" s="248">
        <v>9.5000000000000001E-2</v>
      </c>
      <c r="CG89" s="248">
        <v>0.11600000000000001</v>
      </c>
      <c r="CH89" s="248">
        <v>0</v>
      </c>
      <c r="CI89" s="248">
        <v>0</v>
      </c>
      <c r="CJ89" s="248">
        <v>0.127</v>
      </c>
      <c r="CK89" s="248">
        <v>3.1E-2</v>
      </c>
      <c r="CL89" s="248">
        <v>0.122</v>
      </c>
      <c r="CM89" s="248">
        <v>8.7999999999999995E-2</v>
      </c>
      <c r="CN89" s="248">
        <v>7.0999999999999994E-2</v>
      </c>
      <c r="CO89" s="248">
        <v>9.0999999999999998E-2</v>
      </c>
      <c r="CP89" s="248">
        <v>0.27300000000000002</v>
      </c>
      <c r="CQ89" s="248">
        <v>6.4000000000000001E-2</v>
      </c>
      <c r="CR89" s="248">
        <v>0</v>
      </c>
      <c r="CS89" s="248">
        <v>1.6E-2</v>
      </c>
      <c r="CT89" s="248">
        <v>0.11700000000000001</v>
      </c>
      <c r="CU89" s="248">
        <v>0</v>
      </c>
      <c r="CV89" s="248">
        <v>8.3000000000000004E-2</v>
      </c>
      <c r="CW89" s="248">
        <v>0.107</v>
      </c>
      <c r="CX89" s="248">
        <v>7.8E-2</v>
      </c>
      <c r="CY89" s="248">
        <v>0</v>
      </c>
      <c r="CZ89" s="248">
        <v>9.1999999999999998E-2</v>
      </c>
      <c r="DA89" s="248">
        <v>0.107</v>
      </c>
      <c r="DB89" s="248">
        <v>0.13</v>
      </c>
      <c r="DC89" s="248">
        <v>0</v>
      </c>
      <c r="DD89" s="248">
        <v>0.115</v>
      </c>
      <c r="DE89" s="248">
        <v>0.06</v>
      </c>
      <c r="DF89" s="248">
        <v>0.30499999999999999</v>
      </c>
      <c r="DG89" s="248">
        <v>6.0000000000000001E-3</v>
      </c>
      <c r="DH89" s="248">
        <v>7.0999999999999994E-2</v>
      </c>
      <c r="DI89" s="248">
        <v>0</v>
      </c>
      <c r="DJ89" s="248">
        <v>0.11899999999999999</v>
      </c>
      <c r="DK89" s="248">
        <v>0</v>
      </c>
      <c r="DL89" s="248">
        <v>4.4999999999999998E-2</v>
      </c>
      <c r="DM89" s="248">
        <v>0.14000000000000001</v>
      </c>
      <c r="DN89" s="248">
        <v>0.10299999999999999</v>
      </c>
      <c r="DO89" s="248">
        <v>8.5999999999999993E-2</v>
      </c>
      <c r="DP89" s="248">
        <v>0.10299999999999999</v>
      </c>
      <c r="DQ89" s="248">
        <v>0</v>
      </c>
      <c r="DR89" s="248">
        <v>0</v>
      </c>
      <c r="DS89" s="248">
        <v>9.9000000000000005E-2</v>
      </c>
      <c r="DT89" s="248">
        <v>0.13</v>
      </c>
      <c r="DU89" s="248">
        <v>0</v>
      </c>
      <c r="DV89" s="248">
        <v>0.35399999999999998</v>
      </c>
      <c r="DW89" s="248">
        <v>0</v>
      </c>
      <c r="DX89" s="248">
        <v>0.185</v>
      </c>
      <c r="DY89" s="248">
        <v>6.2E-2</v>
      </c>
      <c r="DZ89" s="248">
        <v>0.11799999999999999</v>
      </c>
      <c r="EA89" s="248">
        <v>8.4000000000000005E-2</v>
      </c>
      <c r="EB89" s="248">
        <v>0</v>
      </c>
      <c r="EC89" s="248">
        <v>0.14199999999999999</v>
      </c>
      <c r="ED89" s="248">
        <v>9.8000000000000004E-2</v>
      </c>
      <c r="EE89" s="248">
        <v>0.107</v>
      </c>
      <c r="EF89" s="248">
        <v>0.372</v>
      </c>
      <c r="EG89" s="248">
        <v>9.1999999999999998E-2</v>
      </c>
      <c r="EH89" s="248">
        <v>0</v>
      </c>
      <c r="EI89" s="248">
        <v>0</v>
      </c>
      <c r="EJ89" s="248">
        <v>0.11799999999999999</v>
      </c>
      <c r="EK89" s="248">
        <v>0.11700000000000001</v>
      </c>
      <c r="EL89" s="248">
        <v>8.5999999999999993E-2</v>
      </c>
      <c r="EM89" s="248">
        <v>0.124</v>
      </c>
      <c r="EN89" s="248">
        <v>0.14399999999999999</v>
      </c>
      <c r="EO89" s="248">
        <v>0</v>
      </c>
      <c r="EP89" s="248">
        <v>0</v>
      </c>
      <c r="EQ89" s="248">
        <v>8.8999999999999996E-2</v>
      </c>
      <c r="ER89" s="248">
        <v>0.11600000000000001</v>
      </c>
      <c r="ES89" s="248">
        <v>0.107</v>
      </c>
      <c r="ET89" s="248">
        <v>7.0999999999999994E-2</v>
      </c>
      <c r="EU89" s="248">
        <v>9.9000000000000005E-2</v>
      </c>
      <c r="EV89" s="248">
        <v>0.104</v>
      </c>
      <c r="EW89" s="248">
        <v>0.115</v>
      </c>
      <c r="EX89" s="248">
        <v>3.4000000000000002E-2</v>
      </c>
      <c r="EY89" s="248">
        <v>0</v>
      </c>
      <c r="EZ89" s="248">
        <v>0.11</v>
      </c>
      <c r="FA89" s="248">
        <v>7.6999999999999999E-2</v>
      </c>
      <c r="FB89" s="248">
        <v>0.191</v>
      </c>
      <c r="FC89" s="248">
        <v>9.1999999999999998E-2</v>
      </c>
      <c r="FD89" s="248">
        <v>0.1</v>
      </c>
      <c r="FE89" s="248">
        <v>7.0999999999999994E-2</v>
      </c>
      <c r="FF89" s="248">
        <v>7.1999999999999995E-2</v>
      </c>
      <c r="FG89" s="248">
        <v>9.1999999999999998E-2</v>
      </c>
      <c r="FH89" s="248">
        <v>0</v>
      </c>
      <c r="FI89" s="248">
        <v>0.14899999999999999</v>
      </c>
      <c r="FJ89" s="248">
        <v>0.106</v>
      </c>
      <c r="FK89" s="248">
        <v>0</v>
      </c>
      <c r="FL89" s="248">
        <v>0.13900000000000001</v>
      </c>
      <c r="FM89" s="248">
        <v>0.16800000000000001</v>
      </c>
      <c r="FN89" s="248">
        <v>0</v>
      </c>
      <c r="FO89" s="248">
        <v>0</v>
      </c>
      <c r="FP89" s="248">
        <v>0</v>
      </c>
      <c r="FQ89" s="248">
        <v>0.14599999999999999</v>
      </c>
      <c r="FR89" s="248">
        <v>0.1</v>
      </c>
      <c r="FS89" s="248">
        <v>0.13</v>
      </c>
      <c r="FT89" s="248">
        <v>0.122</v>
      </c>
      <c r="FU89" s="248">
        <v>0.189</v>
      </c>
      <c r="FV89" s="248">
        <v>0.111</v>
      </c>
      <c r="FW89" s="248">
        <v>0</v>
      </c>
      <c r="FX89" s="248">
        <v>0</v>
      </c>
      <c r="FY89" s="248">
        <v>0.2924526694933311</v>
      </c>
      <c r="FZ89" s="248">
        <v>8.8999999999999996E-2</v>
      </c>
      <c r="GA89" s="248">
        <v>0.105</v>
      </c>
      <c r="GB89" s="248">
        <v>9.8000000000000004E-2</v>
      </c>
      <c r="GC89" s="248">
        <v>0.114</v>
      </c>
      <c r="GD89" s="248">
        <v>3.9E-2</v>
      </c>
      <c r="GE89" s="248">
        <v>5.8999999999999997E-2</v>
      </c>
      <c r="GF89" s="248">
        <v>0.20699999999999999</v>
      </c>
      <c r="GG89" s="248">
        <v>0.14199999999999999</v>
      </c>
      <c r="GH89" s="248">
        <v>0.156</v>
      </c>
      <c r="GI89" s="248">
        <v>0.09</v>
      </c>
      <c r="GJ89" s="248">
        <v>0.123</v>
      </c>
      <c r="GK89" s="248">
        <v>0.13300000000000001</v>
      </c>
      <c r="GL89" s="248">
        <v>0</v>
      </c>
      <c r="GM89" s="248">
        <v>7.3999999999999996E-2</v>
      </c>
      <c r="GN89" s="248">
        <v>0.129</v>
      </c>
      <c r="GO89" s="248">
        <v>0.105</v>
      </c>
      <c r="GP89" s="248">
        <v>0</v>
      </c>
      <c r="GQ89" s="248">
        <v>0.113</v>
      </c>
      <c r="GR89" s="248">
        <v>0</v>
      </c>
      <c r="GS89" s="248">
        <v>6.8000000000000005E-2</v>
      </c>
      <c r="GT89" s="249">
        <v>0.112</v>
      </c>
      <c r="GU89" s="249">
        <v>0</v>
      </c>
      <c r="GV89" s="249">
        <v>6.7000000000000004E-2</v>
      </c>
      <c r="GW89" s="249">
        <v>0</v>
      </c>
      <c r="GX89" s="249">
        <v>6.9000000000000006E-2</v>
      </c>
      <c r="GY89" s="249">
        <v>0</v>
      </c>
      <c r="GZ89" s="249">
        <v>7.8E-2</v>
      </c>
      <c r="HA89" s="249">
        <v>0.08</v>
      </c>
      <c r="HB89" s="249">
        <v>0</v>
      </c>
      <c r="HC89" s="249">
        <v>6.2E-2</v>
      </c>
      <c r="HD89" s="249">
        <v>0.107</v>
      </c>
      <c r="HE89" s="249">
        <v>6.8000000000000005E-2</v>
      </c>
      <c r="HF89" s="249">
        <v>0</v>
      </c>
      <c r="HG89" s="249">
        <v>0.10199999999999999</v>
      </c>
      <c r="HH89" s="249">
        <v>0.36099999999999999</v>
      </c>
      <c r="HI89" s="249">
        <v>7.0999999999999994E-2</v>
      </c>
      <c r="HJ89" s="249">
        <v>0.13300000000000001</v>
      </c>
      <c r="HK89" s="249">
        <v>0.33</v>
      </c>
      <c r="HL89" s="249">
        <v>0</v>
      </c>
      <c r="HM89" s="249">
        <v>9.5000000000000001E-2</v>
      </c>
      <c r="HN89" s="249">
        <v>0.122</v>
      </c>
      <c r="HO89" s="249">
        <v>0.1</v>
      </c>
      <c r="HP89" s="249">
        <v>7.2999999999999995E-2</v>
      </c>
      <c r="HQ89" s="249">
        <v>0.32400000000000001</v>
      </c>
      <c r="HR89" s="249">
        <v>0</v>
      </c>
      <c r="HS89" s="249">
        <v>5.2999999999999999E-2</v>
      </c>
      <c r="HT89" s="249">
        <v>5.2999999999999999E-2</v>
      </c>
      <c r="HU89" s="249">
        <v>6.7000000000000004E-2</v>
      </c>
      <c r="HV89" s="249">
        <v>2.5000000000000001E-2</v>
      </c>
      <c r="HW89" s="248">
        <v>0</v>
      </c>
      <c r="HX89" s="248">
        <v>0.37785163309035247</v>
      </c>
      <c r="HY89" s="248">
        <v>0.23777023068254216</v>
      </c>
      <c r="HZ89" s="248">
        <v>0.46621830367898742</v>
      </c>
      <c r="IA89" s="249">
        <v>0.10199999999999999</v>
      </c>
      <c r="IB89" s="249">
        <v>0</v>
      </c>
      <c r="IC89" s="249">
        <v>0.14599999999999999</v>
      </c>
      <c r="ID89" s="249">
        <v>0.129</v>
      </c>
      <c r="IE89" s="249">
        <v>0</v>
      </c>
      <c r="IF89" s="249">
        <v>0.115</v>
      </c>
      <c r="IG89" s="249">
        <v>0.17299999999999999</v>
      </c>
      <c r="IH89" s="249">
        <v>0</v>
      </c>
      <c r="II89" s="249">
        <v>0.17799999999999999</v>
      </c>
      <c r="IJ89" s="249">
        <v>0.111</v>
      </c>
      <c r="IK89" s="248">
        <v>0</v>
      </c>
      <c r="IL89" s="248">
        <v>0.20223911722860008</v>
      </c>
      <c r="IM89" s="248">
        <v>0.44398700810807007</v>
      </c>
      <c r="IN89" s="249">
        <v>0.13200000000000001</v>
      </c>
      <c r="IO89" s="249">
        <v>0.10199999999999999</v>
      </c>
      <c r="IP89" s="249">
        <v>0.13</v>
      </c>
      <c r="IQ89" s="249">
        <v>0</v>
      </c>
      <c r="IR89" s="249">
        <v>0.10299999999999999</v>
      </c>
      <c r="IS89" s="249">
        <v>0.153</v>
      </c>
      <c r="IT89" s="249">
        <v>0.09</v>
      </c>
      <c r="IU89" s="249">
        <v>8.2000000000000003E-2</v>
      </c>
      <c r="IV89" s="249">
        <v>0.105</v>
      </c>
      <c r="IW89" s="249">
        <v>0.124</v>
      </c>
      <c r="IX89" s="249">
        <v>7.9000000000000001E-2</v>
      </c>
      <c r="IY89" s="249">
        <v>0</v>
      </c>
      <c r="IZ89" s="249">
        <v>8.2000000000000003E-2</v>
      </c>
      <c r="JA89" s="249">
        <v>0.11700000000000001</v>
      </c>
      <c r="JB89" s="249">
        <v>0.14799999999999999</v>
      </c>
      <c r="JC89" s="249">
        <v>0.109</v>
      </c>
      <c r="JD89" s="249">
        <v>0.13500000000000001</v>
      </c>
      <c r="JE89" s="249">
        <v>3.0000000000000001E-3</v>
      </c>
      <c r="JF89" s="249">
        <v>0.08</v>
      </c>
      <c r="JG89" s="249">
        <v>0.13400000000000001</v>
      </c>
      <c r="JH89" s="249">
        <v>7.8E-2</v>
      </c>
      <c r="JI89" s="249">
        <v>0</v>
      </c>
      <c r="JJ89" s="249">
        <v>3.5000000000000003E-2</v>
      </c>
      <c r="JK89" s="249">
        <v>0.124</v>
      </c>
      <c r="JL89" s="249">
        <v>0.112</v>
      </c>
      <c r="JM89" s="249">
        <v>0.11600000000000001</v>
      </c>
      <c r="JN89" s="249">
        <v>8.4000000000000005E-2</v>
      </c>
      <c r="JO89" s="249">
        <v>0.107</v>
      </c>
      <c r="JP89" s="248">
        <v>0</v>
      </c>
      <c r="JQ89" s="248">
        <v>0</v>
      </c>
      <c r="JR89" s="248">
        <v>0.2629987047284168</v>
      </c>
      <c r="JS89" s="249">
        <v>0.185</v>
      </c>
      <c r="JT89" s="249">
        <v>0.26</v>
      </c>
      <c r="JU89" s="249">
        <v>0</v>
      </c>
      <c r="JV89" s="249">
        <v>9.5000000000000001E-2</v>
      </c>
      <c r="JW89" s="249">
        <v>0.152</v>
      </c>
      <c r="JX89" s="249">
        <v>4.8000000000000001E-2</v>
      </c>
      <c r="JY89" s="249">
        <v>0.123</v>
      </c>
      <c r="JZ89" s="249">
        <v>8.5000000000000006E-2</v>
      </c>
      <c r="KA89" s="249">
        <v>3.6999999999999998E-2</v>
      </c>
      <c r="KB89" s="249">
        <v>0.115</v>
      </c>
      <c r="KC89" s="249">
        <v>8.4000000000000005E-2</v>
      </c>
      <c r="KD89" s="249">
        <v>9.9000000000000005E-2</v>
      </c>
      <c r="KE89" s="249">
        <v>1.6E-2</v>
      </c>
      <c r="KF89" s="249">
        <v>0.25600000000000001</v>
      </c>
      <c r="KG89" s="249">
        <v>0.1</v>
      </c>
      <c r="KH89" s="249">
        <v>0.17</v>
      </c>
      <c r="KI89" s="249">
        <v>6.3E-2</v>
      </c>
      <c r="KJ89" s="249">
        <v>0</v>
      </c>
      <c r="KK89" s="249">
        <v>0.13200000000000001</v>
      </c>
      <c r="KL89" s="249">
        <v>0.13200000000000001</v>
      </c>
      <c r="KM89" s="249">
        <v>0.13700000000000001</v>
      </c>
      <c r="KN89" s="249">
        <v>0.10299999999999999</v>
      </c>
      <c r="KO89" s="249">
        <v>0.14799999999999999</v>
      </c>
      <c r="KP89" s="249">
        <v>9.7000000000000003E-2</v>
      </c>
      <c r="KQ89" s="249">
        <v>0</v>
      </c>
      <c r="KR89" s="249">
        <v>0.09</v>
      </c>
      <c r="KS89" s="249">
        <v>8.5999999999999993E-2</v>
      </c>
      <c r="KT89" s="249">
        <v>0.16700000000000001</v>
      </c>
      <c r="KU89" s="249">
        <v>9.7000000000000003E-2</v>
      </c>
      <c r="KV89" s="249">
        <v>7.9000000000000001E-2</v>
      </c>
      <c r="KW89" s="249">
        <v>0</v>
      </c>
      <c r="KX89" s="249">
        <v>8.5000000000000006E-2</v>
      </c>
      <c r="KY89" s="249">
        <v>0.125</v>
      </c>
      <c r="KZ89" s="249">
        <v>0.159</v>
      </c>
      <c r="LA89" s="249">
        <v>9.1999999999999998E-2</v>
      </c>
      <c r="LB89" s="249">
        <v>0.157</v>
      </c>
      <c r="LC89" s="249">
        <v>4.3999999999999997E-2</v>
      </c>
      <c r="LD89" s="249">
        <v>8.1000000000000003E-2</v>
      </c>
      <c r="LE89" s="249">
        <v>0.14499999999999999</v>
      </c>
      <c r="LF89" s="249">
        <v>0.10299999999999999</v>
      </c>
      <c r="LG89" s="249">
        <v>9.4E-2</v>
      </c>
      <c r="LH89" s="249">
        <v>0.13400000000000001</v>
      </c>
      <c r="LI89" s="249">
        <v>8.3000000000000004E-2</v>
      </c>
      <c r="LJ89" s="249">
        <v>9.1999999999999998E-2</v>
      </c>
      <c r="LK89" s="249">
        <v>0.122</v>
      </c>
      <c r="LL89" s="249">
        <v>8.6999999999999994E-2</v>
      </c>
      <c r="LM89" s="249">
        <v>5.7000000000000002E-2</v>
      </c>
      <c r="LN89" s="249">
        <v>8.8999999999999996E-2</v>
      </c>
      <c r="LO89" s="249">
        <v>0.11600000000000001</v>
      </c>
      <c r="LP89" s="249">
        <v>4.2000000000000003E-2</v>
      </c>
      <c r="LQ89" s="249">
        <v>0</v>
      </c>
      <c r="LR89" s="249">
        <v>0.121</v>
      </c>
      <c r="LS89" s="249">
        <v>0.06</v>
      </c>
      <c r="LT89" s="249">
        <v>0.06</v>
      </c>
      <c r="LU89" s="249">
        <v>0</v>
      </c>
      <c r="LV89" s="249">
        <v>3.5000000000000003E-2</v>
      </c>
      <c r="LW89" s="249">
        <v>8.4000000000000005E-2</v>
      </c>
      <c r="LX89" s="249">
        <v>4.7E-2</v>
      </c>
      <c r="LY89" s="249">
        <v>0.11600000000000001</v>
      </c>
      <c r="LZ89" s="249">
        <v>0</v>
      </c>
      <c r="MA89" s="249">
        <v>9.4E-2</v>
      </c>
      <c r="MB89" s="249">
        <v>0.11899999999999999</v>
      </c>
      <c r="MC89" s="249">
        <v>0.13200000000000001</v>
      </c>
      <c r="MD89" s="249">
        <v>2.5000000000000001E-2</v>
      </c>
      <c r="ME89" s="249">
        <v>0</v>
      </c>
      <c r="MF89" s="249">
        <v>0.14399999999999999</v>
      </c>
      <c r="MG89" s="249">
        <v>7.3999999999999996E-2</v>
      </c>
      <c r="MH89" s="249">
        <v>0.14599999999999999</v>
      </c>
      <c r="MI89" s="249">
        <v>5.1999999999999998E-2</v>
      </c>
      <c r="MJ89" s="249">
        <v>8.2000000000000003E-2</v>
      </c>
      <c r="MK89" s="249">
        <v>0.161</v>
      </c>
      <c r="ML89" s="249">
        <v>7.6999999999999999E-2</v>
      </c>
      <c r="MM89" s="249">
        <v>0.29799999999999999</v>
      </c>
      <c r="MN89" s="249">
        <v>9.9000000000000005E-2</v>
      </c>
      <c r="MO89" s="249">
        <v>5.2999999999999999E-2</v>
      </c>
      <c r="MP89" s="249">
        <v>0.11</v>
      </c>
      <c r="MQ89" s="249">
        <v>0</v>
      </c>
      <c r="MR89" s="249">
        <v>0.14599999999999999</v>
      </c>
      <c r="MS89" s="249">
        <v>0.122</v>
      </c>
      <c r="MT89" s="249">
        <v>7.3999999999999996E-2</v>
      </c>
      <c r="MU89" s="249">
        <v>0.14299999999999999</v>
      </c>
      <c r="MV89" s="249">
        <v>0.27600000000000002</v>
      </c>
      <c r="MW89" s="249">
        <v>0.104</v>
      </c>
      <c r="MX89" s="249">
        <v>0.121</v>
      </c>
      <c r="MY89" s="249">
        <v>6.5000000000000002E-2</v>
      </c>
      <c r="MZ89" s="249">
        <v>0.14699999999999999</v>
      </c>
      <c r="NA89" s="249">
        <v>7.5999999999999998E-2</v>
      </c>
      <c r="NB89" s="249">
        <v>0</v>
      </c>
      <c r="NC89" s="249">
        <v>9.6000000000000002E-2</v>
      </c>
      <c r="ND89" s="249">
        <v>0.114</v>
      </c>
      <c r="NE89" s="249">
        <v>8.5000000000000006E-2</v>
      </c>
      <c r="NF89" s="249">
        <v>0.13300000000000001</v>
      </c>
      <c r="NG89" s="249">
        <v>8.1000000000000003E-2</v>
      </c>
      <c r="NH89" s="249">
        <v>0.159</v>
      </c>
      <c r="NI89" s="249">
        <v>0.17199999999999999</v>
      </c>
      <c r="NJ89" s="249">
        <v>7.0999999999999994E-2</v>
      </c>
      <c r="NK89" s="249">
        <v>5.0999999999999997E-2</v>
      </c>
      <c r="NL89" s="249">
        <v>5.6000000000000001E-2</v>
      </c>
      <c r="NM89" s="249">
        <v>0.127</v>
      </c>
      <c r="NN89" s="249">
        <v>0.10199999999999999</v>
      </c>
      <c r="NO89" s="249">
        <v>0</v>
      </c>
      <c r="NP89" s="249">
        <v>0.16300000000000001</v>
      </c>
      <c r="NQ89" s="249">
        <v>4.8000000000000001E-2</v>
      </c>
      <c r="NR89" s="249">
        <v>0.16200000000000001</v>
      </c>
      <c r="NS89" s="249">
        <v>0.104</v>
      </c>
      <c r="NT89" s="249">
        <v>0.30099999999999999</v>
      </c>
      <c r="NU89" s="249">
        <v>7.6999999999999999E-2</v>
      </c>
      <c r="NV89" s="249">
        <v>0.129</v>
      </c>
      <c r="NW89" s="249">
        <v>8.3000000000000004E-2</v>
      </c>
      <c r="NX89" s="249">
        <v>0.14899999999999999</v>
      </c>
      <c r="NY89" s="249">
        <v>9.6000000000000002E-2</v>
      </c>
      <c r="NZ89" s="249">
        <v>8.2000000000000003E-2</v>
      </c>
      <c r="OA89" s="249">
        <v>8.4000000000000005E-2</v>
      </c>
      <c r="OB89" s="249">
        <v>9.5000000000000001E-2</v>
      </c>
      <c r="OC89" s="249">
        <v>0.13100000000000001</v>
      </c>
      <c r="OD89" s="249">
        <v>5.8999999999999997E-2</v>
      </c>
      <c r="OE89" s="249">
        <v>0.153</v>
      </c>
      <c r="OF89" s="249">
        <v>0.14499999999999999</v>
      </c>
      <c r="OG89" s="249">
        <v>0.104</v>
      </c>
      <c r="OH89" s="249">
        <v>6.6000000000000003E-2</v>
      </c>
      <c r="OI89" s="249">
        <v>0.11</v>
      </c>
      <c r="OJ89" s="249">
        <v>0.23799999999999999</v>
      </c>
      <c r="OK89" s="249">
        <v>0.123</v>
      </c>
      <c r="OL89" s="249">
        <v>9.7000000000000003E-2</v>
      </c>
      <c r="OM89" s="249">
        <v>0.126</v>
      </c>
      <c r="ON89" s="249">
        <v>0.20300000000000001</v>
      </c>
      <c r="OO89" s="249">
        <v>0.17100000000000001</v>
      </c>
      <c r="OP89" s="249">
        <v>7.4999999999999997E-2</v>
      </c>
      <c r="OQ89" s="249">
        <v>4.9000000000000002E-2</v>
      </c>
      <c r="OR89" s="249">
        <v>0</v>
      </c>
      <c r="OS89" s="249">
        <v>0.22700000000000001</v>
      </c>
      <c r="OT89" s="249">
        <v>0.108</v>
      </c>
      <c r="OU89" s="249">
        <v>5.0999999999999997E-2</v>
      </c>
      <c r="OV89" s="249">
        <v>0.112</v>
      </c>
      <c r="OW89" s="249">
        <v>0.114</v>
      </c>
      <c r="OX89" s="249">
        <v>4.8000000000000001E-2</v>
      </c>
      <c r="OY89" s="249">
        <v>0</v>
      </c>
      <c r="OZ89" s="249">
        <v>9.5000000000000001E-2</v>
      </c>
      <c r="PA89" s="249">
        <v>0.14699999999999999</v>
      </c>
      <c r="PB89" s="249">
        <v>0.11600000000000001</v>
      </c>
      <c r="PC89" s="249">
        <v>0</v>
      </c>
      <c r="PD89" s="249">
        <v>1.9E-2</v>
      </c>
      <c r="PE89" s="249">
        <v>0.13100000000000001</v>
      </c>
      <c r="PF89" s="249">
        <v>0.23599999999999999</v>
      </c>
      <c r="PG89" s="249">
        <v>0.11799999999999999</v>
      </c>
      <c r="PH89" s="249">
        <v>0</v>
      </c>
      <c r="PI89" s="249">
        <v>7.0999999999999994E-2</v>
      </c>
      <c r="PJ89" s="249">
        <v>1.7999999999999999E-2</v>
      </c>
      <c r="PK89" s="249">
        <v>0.17899999999999999</v>
      </c>
      <c r="PL89" s="249">
        <v>0</v>
      </c>
      <c r="PM89" s="249">
        <v>0.161</v>
      </c>
      <c r="PN89" s="249">
        <v>0.16500000000000001</v>
      </c>
      <c r="PO89" s="249">
        <v>0.13300000000000001</v>
      </c>
      <c r="PP89" s="249">
        <v>0.10199999999999999</v>
      </c>
      <c r="PQ89" s="249">
        <v>0.14499999999999999</v>
      </c>
      <c r="PR89" s="249">
        <v>0</v>
      </c>
      <c r="PS89" s="249">
        <v>0.13700000000000001</v>
      </c>
      <c r="PT89" s="249">
        <v>9.9000000000000005E-2</v>
      </c>
      <c r="PU89" s="249">
        <v>0.14199999999999999</v>
      </c>
      <c r="PV89" s="249">
        <v>0</v>
      </c>
      <c r="PW89" s="249">
        <v>0.124</v>
      </c>
      <c r="PX89" s="249">
        <v>0</v>
      </c>
      <c r="PY89" s="249">
        <v>0.159</v>
      </c>
      <c r="PZ89" s="249">
        <v>7.8E-2</v>
      </c>
      <c r="QA89" s="249">
        <v>0.13700000000000001</v>
      </c>
      <c r="QB89" s="249">
        <v>0</v>
      </c>
      <c r="QC89" s="249">
        <v>0.26100000000000001</v>
      </c>
      <c r="QD89" s="249">
        <v>7.8E-2</v>
      </c>
      <c r="QE89" s="249">
        <v>0</v>
      </c>
      <c r="QF89" s="249">
        <v>0.108</v>
      </c>
      <c r="QG89" s="249">
        <v>0.113</v>
      </c>
      <c r="QH89" s="249">
        <v>0</v>
      </c>
      <c r="QI89" s="249">
        <v>0.13400000000000001</v>
      </c>
      <c r="QJ89" s="249">
        <v>0</v>
      </c>
      <c r="QK89" s="249">
        <v>7.1999999999999995E-2</v>
      </c>
      <c r="QL89" s="249">
        <v>5.2999999999999999E-2</v>
      </c>
      <c r="QM89" s="248">
        <v>0</v>
      </c>
      <c r="QN89" s="248">
        <v>0</v>
      </c>
      <c r="QO89" s="248">
        <v>0.13154608374543525</v>
      </c>
      <c r="QP89" s="249">
        <v>0.10100000000000001</v>
      </c>
      <c r="QQ89" s="249">
        <v>0.129</v>
      </c>
      <c r="QR89" s="249">
        <v>1.9E-2</v>
      </c>
      <c r="QS89" s="249">
        <v>0.06</v>
      </c>
      <c r="QT89" s="249">
        <v>0.16300000000000001</v>
      </c>
      <c r="QU89" s="249">
        <v>0</v>
      </c>
      <c r="QV89" s="249">
        <v>0.22900000000000001</v>
      </c>
      <c r="QW89" s="249">
        <v>0</v>
      </c>
      <c r="QX89" s="249">
        <v>1.9E-2</v>
      </c>
      <c r="QY89" s="249">
        <v>0.104</v>
      </c>
      <c r="QZ89" s="249">
        <v>0.11600000000000001</v>
      </c>
      <c r="RA89" s="249">
        <v>0.159</v>
      </c>
      <c r="RB89" s="249">
        <v>9.5000000000000001E-2</v>
      </c>
      <c r="RC89" s="249">
        <v>5.2999999999999999E-2</v>
      </c>
      <c r="RD89" s="249">
        <v>7.5999999999999998E-2</v>
      </c>
      <c r="RE89" s="249">
        <v>0</v>
      </c>
      <c r="RF89" s="249">
        <v>0.114</v>
      </c>
      <c r="RG89" s="249">
        <v>0</v>
      </c>
      <c r="RH89" s="249">
        <v>8.8999999999999996E-2</v>
      </c>
      <c r="RI89" s="249">
        <v>0.16700000000000001</v>
      </c>
      <c r="RJ89" s="249">
        <v>9.1999999999999998E-2</v>
      </c>
      <c r="RK89" s="249">
        <v>0</v>
      </c>
      <c r="RL89" s="249">
        <v>0.104</v>
      </c>
      <c r="RM89" s="249">
        <v>0.05</v>
      </c>
      <c r="RN89" s="249">
        <v>0.105</v>
      </c>
      <c r="RO89" s="249">
        <v>4.5999999999999999E-2</v>
      </c>
      <c r="RP89" s="249">
        <v>6.9000000000000006E-2</v>
      </c>
      <c r="RQ89" s="249">
        <v>0.08</v>
      </c>
      <c r="RR89" s="249">
        <v>0</v>
      </c>
      <c r="RS89" s="249">
        <v>0.13800000000000001</v>
      </c>
      <c r="RT89" s="249">
        <v>0</v>
      </c>
      <c r="RU89" s="249">
        <v>0.11</v>
      </c>
      <c r="RV89" s="249">
        <v>5.5E-2</v>
      </c>
      <c r="RW89" s="249">
        <v>0.11799999999999999</v>
      </c>
      <c r="RX89" s="249">
        <v>0</v>
      </c>
      <c r="RY89" s="249">
        <v>6.9000000000000006E-2</v>
      </c>
      <c r="RZ89" s="249">
        <v>5.7000000000000002E-2</v>
      </c>
      <c r="SA89" s="249">
        <v>0</v>
      </c>
      <c r="SB89" s="249">
        <v>0.11899999999999999</v>
      </c>
      <c r="SC89" s="249">
        <v>0</v>
      </c>
      <c r="SD89" s="249">
        <v>0.16700000000000001</v>
      </c>
      <c r="SE89" s="249">
        <v>9.8000000000000004E-2</v>
      </c>
      <c r="SF89" s="249">
        <v>9.4E-2</v>
      </c>
      <c r="SG89" s="249">
        <v>0</v>
      </c>
      <c r="SH89" s="249">
        <v>0.13400000000000001</v>
      </c>
      <c r="SI89" s="249">
        <v>0</v>
      </c>
      <c r="SJ89" s="249">
        <v>0</v>
      </c>
      <c r="SK89" s="249">
        <v>8.2000000000000003E-2</v>
      </c>
      <c r="SL89" s="249">
        <v>0.09</v>
      </c>
      <c r="SM89" s="249">
        <v>0</v>
      </c>
      <c r="SN89" s="249">
        <v>0.10299999999999999</v>
      </c>
      <c r="SO89" s="249">
        <v>0.14099999999999999</v>
      </c>
      <c r="SP89" s="249">
        <v>0.08</v>
      </c>
      <c r="SQ89" s="249">
        <v>0.128</v>
      </c>
      <c r="SR89" s="249">
        <v>0</v>
      </c>
      <c r="SS89" s="249">
        <v>0.157</v>
      </c>
      <c r="ST89" s="249">
        <v>6.8000000000000005E-2</v>
      </c>
      <c r="SU89" s="249">
        <v>4.8000000000000001E-2</v>
      </c>
      <c r="SV89" s="249">
        <v>5.7000000000000002E-2</v>
      </c>
      <c r="SW89" s="249">
        <v>0</v>
      </c>
      <c r="SX89" s="249">
        <v>0</v>
      </c>
      <c r="SY89" s="249">
        <v>0.222</v>
      </c>
      <c r="SZ89" s="249">
        <v>4.3999999999999997E-2</v>
      </c>
      <c r="TA89" s="249">
        <v>0.155</v>
      </c>
      <c r="TB89" s="249">
        <v>0.124</v>
      </c>
      <c r="TC89" s="249">
        <v>0.33900000000000002</v>
      </c>
      <c r="TD89" s="249">
        <v>0</v>
      </c>
      <c r="TE89" s="249">
        <v>0.10199999999999999</v>
      </c>
      <c r="TF89" s="249">
        <v>7.2999999999999995E-2</v>
      </c>
      <c r="TG89" s="249">
        <v>0</v>
      </c>
      <c r="TH89" s="249">
        <v>9.8000000000000004E-2</v>
      </c>
      <c r="TI89" s="249">
        <v>0.13200000000000001</v>
      </c>
      <c r="TJ89" s="249">
        <v>0</v>
      </c>
      <c r="TK89" s="249">
        <v>9.1999999999999998E-2</v>
      </c>
      <c r="TL89" s="249">
        <v>7.2999999999999995E-2</v>
      </c>
      <c r="TM89" s="249">
        <v>0</v>
      </c>
      <c r="TN89" s="249">
        <v>9.4E-2</v>
      </c>
      <c r="TO89" s="249">
        <v>0.35199999999999998</v>
      </c>
      <c r="TP89" s="249">
        <v>0.151</v>
      </c>
      <c r="TQ89" s="249">
        <v>9.4E-2</v>
      </c>
      <c r="TR89" s="249">
        <v>0.34899999999999998</v>
      </c>
      <c r="TS89" s="249">
        <v>0.13300000000000001</v>
      </c>
      <c r="TT89" s="250">
        <f>AVERAGE(B89:TS89)</f>
        <v>9.4969861332554653E-2</v>
      </c>
    </row>
    <row r="90" spans="1:540" s="241" customFormat="1" x14ac:dyDescent="0.65">
      <c r="A90" s="248" t="s">
        <v>543</v>
      </c>
      <c r="B90" s="248">
        <v>0.65100000000000002</v>
      </c>
      <c r="C90" s="248">
        <v>0.53900000000000003</v>
      </c>
      <c r="D90" s="248">
        <v>0.71699999999999997</v>
      </c>
      <c r="E90" s="248">
        <v>0.65800000000000003</v>
      </c>
      <c r="F90" s="248">
        <v>0.65300000000000002</v>
      </c>
      <c r="G90" s="248">
        <v>0.58199999999999996</v>
      </c>
      <c r="H90" s="248">
        <v>0.40400000000000003</v>
      </c>
      <c r="I90" s="248">
        <v>0.52600000000000002</v>
      </c>
      <c r="J90" s="248">
        <v>0.61</v>
      </c>
      <c r="K90" s="248">
        <v>0.72099999999999997</v>
      </c>
      <c r="L90" s="248">
        <v>0.67600000000000005</v>
      </c>
      <c r="M90" s="248">
        <v>0.69599999999999995</v>
      </c>
      <c r="N90" s="248">
        <v>0.66200000000000003</v>
      </c>
      <c r="O90" s="248">
        <v>0.61299999999999999</v>
      </c>
      <c r="P90" s="248">
        <v>0.52700000000000002</v>
      </c>
      <c r="Q90" s="248">
        <v>0.44500000000000001</v>
      </c>
      <c r="R90" s="248">
        <v>0.51300000000000001</v>
      </c>
      <c r="S90" s="248">
        <v>0.55900000000000005</v>
      </c>
      <c r="T90" s="248">
        <v>0.65</v>
      </c>
      <c r="U90" s="248">
        <v>0.63200000000000001</v>
      </c>
      <c r="V90" s="248">
        <v>0.54800000000000004</v>
      </c>
      <c r="W90" s="248">
        <v>0.53400000000000003</v>
      </c>
      <c r="X90" s="248">
        <v>0.54900000000000004</v>
      </c>
      <c r="Y90" s="248">
        <v>0.52200000000000002</v>
      </c>
      <c r="Z90" s="248">
        <v>0.57499999999999996</v>
      </c>
      <c r="AA90" s="248">
        <v>0.67200000000000004</v>
      </c>
      <c r="AB90" s="248">
        <v>0.50700000000000001</v>
      </c>
      <c r="AC90" s="248">
        <v>0.54700000000000004</v>
      </c>
      <c r="AD90" s="248">
        <v>0.82496990114858559</v>
      </c>
      <c r="AE90" s="248">
        <v>0.96583889026999314</v>
      </c>
      <c r="AF90" s="248">
        <v>0.82015155386351346</v>
      </c>
      <c r="AG90" s="248">
        <v>0.41699999999999998</v>
      </c>
      <c r="AH90" s="248">
        <v>0.55900000000000005</v>
      </c>
      <c r="AI90" s="248">
        <v>0.746</v>
      </c>
      <c r="AJ90" s="248">
        <v>0.66400000000000003</v>
      </c>
      <c r="AK90" s="248">
        <v>0.63200000000000001</v>
      </c>
      <c r="AL90" s="248">
        <v>0.63700000000000001</v>
      </c>
      <c r="AM90" s="248">
        <v>0.49399999999999999</v>
      </c>
      <c r="AN90" s="248">
        <v>0.64700000000000002</v>
      </c>
      <c r="AO90" s="248">
        <v>0.66800000000000004</v>
      </c>
      <c r="AP90" s="248">
        <v>0.67500000000000004</v>
      </c>
      <c r="AQ90" s="248">
        <v>0.72</v>
      </c>
      <c r="AR90" s="248">
        <v>0.67800000000000005</v>
      </c>
      <c r="AS90" s="248">
        <v>0.71199999999999997</v>
      </c>
      <c r="AT90" s="248">
        <v>0.63200000000000001</v>
      </c>
      <c r="AU90" s="248">
        <v>0.60499999999999998</v>
      </c>
      <c r="AV90" s="248">
        <v>0.76300000000000001</v>
      </c>
      <c r="AW90" s="248">
        <v>0.64300000000000002</v>
      </c>
      <c r="AX90" s="248">
        <v>0.54600000000000004</v>
      </c>
      <c r="AY90" s="248">
        <v>0.70799999999999996</v>
      </c>
      <c r="AZ90" s="248">
        <v>0.80146232444151189</v>
      </c>
      <c r="BA90" s="248">
        <v>0.7898062856849053</v>
      </c>
      <c r="BB90" s="248">
        <v>0.63984597521879316</v>
      </c>
      <c r="BC90" s="248">
        <v>0.58499999999999996</v>
      </c>
      <c r="BD90" s="248">
        <v>0.69299999999999995</v>
      </c>
      <c r="BE90" s="248">
        <v>0.80700000000000005</v>
      </c>
      <c r="BF90" s="248">
        <v>0.65300000000000002</v>
      </c>
      <c r="BG90" s="248">
        <v>0.41426401414546005</v>
      </c>
      <c r="BH90" s="248">
        <v>0.47408276079313144</v>
      </c>
      <c r="BI90" s="248">
        <v>0.58799999999999997</v>
      </c>
      <c r="BJ90" s="248">
        <v>0.55500000000000005</v>
      </c>
      <c r="BK90" s="248">
        <v>0.70099999999999996</v>
      </c>
      <c r="BL90" s="248">
        <v>0.61899999999999999</v>
      </c>
      <c r="BM90" s="248">
        <v>0.58299999999999996</v>
      </c>
      <c r="BN90" s="248">
        <v>0.70799999999999996</v>
      </c>
      <c r="BO90" s="248">
        <v>0.68899999999999995</v>
      </c>
      <c r="BP90" s="248">
        <v>0.628</v>
      </c>
      <c r="BQ90" s="248">
        <v>0.73599999999999999</v>
      </c>
      <c r="BR90" s="248">
        <v>0.67900000000000005</v>
      </c>
      <c r="BS90" s="248">
        <v>0.55700000000000005</v>
      </c>
      <c r="BT90" s="248">
        <v>0.63200000000000001</v>
      </c>
      <c r="BU90" s="248">
        <v>0.28299999999999997</v>
      </c>
      <c r="BV90" s="248">
        <v>0.71599999999999997</v>
      </c>
      <c r="BW90" s="248">
        <v>0.46899999999999997</v>
      </c>
      <c r="BX90" s="248">
        <v>0.64900000000000002</v>
      </c>
      <c r="BY90" s="248">
        <v>0.69799999999999995</v>
      </c>
      <c r="BZ90" s="248">
        <v>0.52600000000000002</v>
      </c>
      <c r="CA90" s="248">
        <v>0.71699999999999997</v>
      </c>
      <c r="CB90" s="248">
        <v>0.68054494534918697</v>
      </c>
      <c r="CC90" s="248">
        <v>0.87301483434418636</v>
      </c>
      <c r="CD90" s="248">
        <v>0.85017361502197686</v>
      </c>
      <c r="CE90" s="248">
        <v>0.80252122861709674</v>
      </c>
      <c r="CF90" s="248">
        <v>0.73499999999999999</v>
      </c>
      <c r="CG90" s="248">
        <v>0.57399999999999995</v>
      </c>
      <c r="CH90" s="248">
        <v>0.71</v>
      </c>
      <c r="CI90" s="248">
        <v>0.64100000000000001</v>
      </c>
      <c r="CJ90" s="248">
        <v>0.64200000000000002</v>
      </c>
      <c r="CK90" s="248">
        <v>0.66800000000000004</v>
      </c>
      <c r="CL90" s="248">
        <v>0.69399999999999995</v>
      </c>
      <c r="CM90" s="248">
        <v>0.59799999999999998</v>
      </c>
      <c r="CN90" s="248">
        <v>0.51200000000000001</v>
      </c>
      <c r="CO90" s="248">
        <v>0.57099999999999995</v>
      </c>
      <c r="CP90" s="248">
        <v>0.64600000000000002</v>
      </c>
      <c r="CQ90" s="248">
        <v>0.59699999999999998</v>
      </c>
      <c r="CR90" s="248">
        <v>0.67100000000000004</v>
      </c>
      <c r="CS90" s="248">
        <v>0.74399999999999999</v>
      </c>
      <c r="CT90" s="248">
        <v>0.60399999999999998</v>
      </c>
      <c r="CU90" s="248">
        <v>0.7</v>
      </c>
      <c r="CV90" s="248">
        <v>0.49</v>
      </c>
      <c r="CW90" s="248">
        <v>0.56599999999999995</v>
      </c>
      <c r="CX90" s="248">
        <v>0.77900000000000003</v>
      </c>
      <c r="CY90" s="248">
        <v>0.69</v>
      </c>
      <c r="CZ90" s="248">
        <v>0.67</v>
      </c>
      <c r="DA90" s="248">
        <v>0.73499999999999999</v>
      </c>
      <c r="DB90" s="248">
        <v>0.66300000000000003</v>
      </c>
      <c r="DC90" s="248">
        <v>0.69899999999999995</v>
      </c>
      <c r="DD90" s="248">
        <v>0.69899999999999995</v>
      </c>
      <c r="DE90" s="248">
        <v>0.69599999999999995</v>
      </c>
      <c r="DF90" s="248">
        <v>0.56699999999999995</v>
      </c>
      <c r="DG90" s="248">
        <v>0.73299999999999998</v>
      </c>
      <c r="DH90" s="248">
        <v>0.55900000000000005</v>
      </c>
      <c r="DI90" s="248">
        <v>0.74399999999999999</v>
      </c>
      <c r="DJ90" s="248">
        <v>0.69899999999999995</v>
      </c>
      <c r="DK90" s="248">
        <v>0.63400000000000001</v>
      </c>
      <c r="DL90" s="248">
        <v>0.72199999999999998</v>
      </c>
      <c r="DM90" s="248">
        <v>0.67400000000000004</v>
      </c>
      <c r="DN90" s="248">
        <v>0.76600000000000001</v>
      </c>
      <c r="DO90" s="248">
        <v>0.622</v>
      </c>
      <c r="DP90" s="248">
        <v>0.72</v>
      </c>
      <c r="DQ90" s="248">
        <v>0.76</v>
      </c>
      <c r="DR90" s="248">
        <v>0.70599999999999996</v>
      </c>
      <c r="DS90" s="248">
        <v>0.625</v>
      </c>
      <c r="DT90" s="248">
        <v>0.66800000000000004</v>
      </c>
      <c r="DU90" s="248">
        <v>0.64</v>
      </c>
      <c r="DV90" s="248">
        <v>0.40200000000000002</v>
      </c>
      <c r="DW90" s="248">
        <v>0.76600000000000001</v>
      </c>
      <c r="DX90" s="248">
        <v>0.54700000000000004</v>
      </c>
      <c r="DY90" s="248">
        <v>0.749</v>
      </c>
      <c r="DZ90" s="248">
        <v>0.61299999999999999</v>
      </c>
      <c r="EA90" s="248">
        <v>0.72799999999999998</v>
      </c>
      <c r="EB90" s="248">
        <v>0.64500000000000002</v>
      </c>
      <c r="EC90" s="248">
        <v>0.58399999999999996</v>
      </c>
      <c r="ED90" s="248">
        <v>0.56399999999999995</v>
      </c>
      <c r="EE90" s="248">
        <v>0.70399999999999996</v>
      </c>
      <c r="EF90" s="248">
        <v>0.41599999999999998</v>
      </c>
      <c r="EG90" s="248">
        <v>0.57699999999999996</v>
      </c>
      <c r="EH90" s="248">
        <v>0.70857384416407909</v>
      </c>
      <c r="EI90" s="248">
        <v>0.71989851773333091</v>
      </c>
      <c r="EJ90" s="248">
        <v>0.70799999999999996</v>
      </c>
      <c r="EK90" s="248">
        <v>0.59399999999999997</v>
      </c>
      <c r="EL90" s="248">
        <v>0.61299999999999999</v>
      </c>
      <c r="EM90" s="248">
        <v>0.68799999999999994</v>
      </c>
      <c r="EN90" s="248">
        <v>0.56699999999999995</v>
      </c>
      <c r="EO90" s="248">
        <v>0.72199999999999998</v>
      </c>
      <c r="EP90" s="248">
        <v>0.71899999999999997</v>
      </c>
      <c r="EQ90" s="248">
        <v>0.70799999999999996</v>
      </c>
      <c r="ER90" s="248">
        <v>0.59099999999999997</v>
      </c>
      <c r="ES90" s="248">
        <v>0.75800000000000001</v>
      </c>
      <c r="ET90" s="248">
        <v>0.73899999999999999</v>
      </c>
      <c r="EU90" s="248">
        <v>0.47299999999999998</v>
      </c>
      <c r="EV90" s="248">
        <v>0.71199999999999997</v>
      </c>
      <c r="EW90" s="248">
        <v>0.72899999999999998</v>
      </c>
      <c r="EX90" s="248">
        <v>0.71699999999999997</v>
      </c>
      <c r="EY90" s="248">
        <v>0.63100000000000001</v>
      </c>
      <c r="EZ90" s="248">
        <v>0.505</v>
      </c>
      <c r="FA90" s="248">
        <v>0.69099999999999995</v>
      </c>
      <c r="FB90" s="248">
        <v>0.49099999999999999</v>
      </c>
      <c r="FC90" s="248">
        <v>0.65200000000000002</v>
      </c>
      <c r="FD90" s="248">
        <v>0.72699999999999998</v>
      </c>
      <c r="FE90" s="248">
        <v>0.69699999999999995</v>
      </c>
      <c r="FF90" s="248">
        <v>0.433</v>
      </c>
      <c r="FG90" s="248">
        <v>0.46600000000000003</v>
      </c>
      <c r="FH90" s="248">
        <v>0.747</v>
      </c>
      <c r="FI90" s="248">
        <v>0.56999999999999995</v>
      </c>
      <c r="FJ90" s="248">
        <v>0.79900000000000004</v>
      </c>
      <c r="FK90" s="248">
        <v>0.72799999999999998</v>
      </c>
      <c r="FL90" s="248">
        <v>0.63300000000000001</v>
      </c>
      <c r="FM90" s="248">
        <v>0.59</v>
      </c>
      <c r="FN90" s="248">
        <v>0.51291977115033238</v>
      </c>
      <c r="FO90" s="248">
        <v>0.83194933990172326</v>
      </c>
      <c r="FP90" s="248">
        <v>0.32037540255594649</v>
      </c>
      <c r="FQ90" s="248">
        <v>0.56899999999999995</v>
      </c>
      <c r="FR90" s="248">
        <v>0.504</v>
      </c>
      <c r="FS90" s="248">
        <v>0.59</v>
      </c>
      <c r="FT90" s="248">
        <v>0.70199999999999996</v>
      </c>
      <c r="FU90" s="248">
        <v>0.5</v>
      </c>
      <c r="FV90" s="248">
        <v>0.73799999999999999</v>
      </c>
      <c r="FW90" s="248">
        <v>0.20679188985900329</v>
      </c>
      <c r="FX90" s="248">
        <v>0.20643267184762756</v>
      </c>
      <c r="FY90" s="248">
        <v>0.69288048197562779</v>
      </c>
      <c r="FZ90" s="248">
        <v>0.63700000000000001</v>
      </c>
      <c r="GA90" s="248">
        <v>0.73</v>
      </c>
      <c r="GB90" s="248">
        <v>0.55200000000000005</v>
      </c>
      <c r="GC90" s="248">
        <v>0.61599999999999999</v>
      </c>
      <c r="GD90" s="248">
        <v>0.629</v>
      </c>
      <c r="GE90" s="248">
        <v>0.69799999999999995</v>
      </c>
      <c r="GF90" s="248">
        <v>0.436</v>
      </c>
      <c r="GG90" s="248">
        <v>0.56899999999999995</v>
      </c>
      <c r="GH90" s="248">
        <v>0.51100000000000001</v>
      </c>
      <c r="GI90" s="248">
        <v>0.56999999999999995</v>
      </c>
      <c r="GJ90" s="248">
        <v>0.65700000000000003</v>
      </c>
      <c r="GK90" s="248">
        <v>0.64900000000000002</v>
      </c>
      <c r="GL90" s="248">
        <v>0.83</v>
      </c>
      <c r="GM90" s="248">
        <v>0.42399999999999999</v>
      </c>
      <c r="GN90" s="248">
        <v>0.51800000000000002</v>
      </c>
      <c r="GO90" s="248">
        <v>0.624</v>
      </c>
      <c r="GP90" s="248">
        <v>0.70299999999999996</v>
      </c>
      <c r="GQ90" s="248">
        <v>0.621</v>
      </c>
      <c r="GR90" s="248">
        <v>0.65400000000000003</v>
      </c>
      <c r="GS90" s="248">
        <v>0.70599999999999996</v>
      </c>
      <c r="GT90" s="249">
        <v>0.45200000000000001</v>
      </c>
      <c r="GU90" s="249">
        <v>0.56299999999999994</v>
      </c>
      <c r="GV90" s="249">
        <v>0.63600000000000001</v>
      </c>
      <c r="GW90" s="249">
        <v>0.77100000000000002</v>
      </c>
      <c r="GX90" s="249">
        <v>0.57599999999999996</v>
      </c>
      <c r="GY90" s="249">
        <v>0.79500000000000004</v>
      </c>
      <c r="GZ90" s="249">
        <v>0.55900000000000005</v>
      </c>
      <c r="HA90" s="249">
        <v>0.76</v>
      </c>
      <c r="HB90" s="249">
        <v>0.48399999999999999</v>
      </c>
      <c r="HC90" s="249">
        <v>0.72299999999999998</v>
      </c>
      <c r="HD90" s="249">
        <v>0.71199999999999997</v>
      </c>
      <c r="HE90" s="249">
        <v>0.47599999999999998</v>
      </c>
      <c r="HF90" s="249">
        <v>0.76400000000000001</v>
      </c>
      <c r="HG90" s="249">
        <v>0.58399999999999996</v>
      </c>
      <c r="HH90" s="249">
        <v>0.48599999999999999</v>
      </c>
      <c r="HI90" s="249">
        <v>0.58399999999999996</v>
      </c>
      <c r="HJ90" s="249">
        <v>0.624</v>
      </c>
      <c r="HK90" s="249">
        <v>0.498</v>
      </c>
      <c r="HL90" s="249">
        <v>0.72799999999999998</v>
      </c>
      <c r="HM90" s="249">
        <v>0.50900000000000001</v>
      </c>
      <c r="HN90" s="249">
        <v>0.63100000000000001</v>
      </c>
      <c r="HO90" s="249">
        <v>0.66500000000000004</v>
      </c>
      <c r="HP90" s="249">
        <v>0.78300000000000003</v>
      </c>
      <c r="HQ90" s="249">
        <v>0.49</v>
      </c>
      <c r="HR90" s="249">
        <v>0.60199999999999998</v>
      </c>
      <c r="HS90" s="249">
        <v>0.78700000000000003</v>
      </c>
      <c r="HT90" s="249">
        <v>0.59199999999999997</v>
      </c>
      <c r="HU90" s="249">
        <v>0.7</v>
      </c>
      <c r="HV90" s="249">
        <v>0.68600000000000005</v>
      </c>
      <c r="HW90" s="248">
        <v>0.98629202548081785</v>
      </c>
      <c r="HX90" s="248">
        <v>0.58919354925444045</v>
      </c>
      <c r="HY90" s="248">
        <v>0.71647968630605852</v>
      </c>
      <c r="HZ90" s="248">
        <v>0.51797547817177192</v>
      </c>
      <c r="IA90" s="249">
        <v>0.72699999999999998</v>
      </c>
      <c r="IB90" s="249">
        <v>0.75600000000000001</v>
      </c>
      <c r="IC90" s="249">
        <v>0.71699999999999997</v>
      </c>
      <c r="ID90" s="249">
        <v>0.57599999999999996</v>
      </c>
      <c r="IE90" s="249">
        <v>0.69799999999999995</v>
      </c>
      <c r="IF90" s="249">
        <v>0.64700000000000002</v>
      </c>
      <c r="IG90" s="249">
        <v>0.42299999999999999</v>
      </c>
      <c r="IH90" s="249">
        <v>0.751</v>
      </c>
      <c r="II90" s="249">
        <v>0.58099999999999996</v>
      </c>
      <c r="IJ90" s="249">
        <v>0.623</v>
      </c>
      <c r="IK90" s="248">
        <v>0.8344608630627941</v>
      </c>
      <c r="IL90" s="248">
        <v>0.76531536428380942</v>
      </c>
      <c r="IM90" s="248">
        <v>0.48012583464138076</v>
      </c>
      <c r="IN90" s="249">
        <v>0.52</v>
      </c>
      <c r="IO90" s="249">
        <v>0.56999999999999995</v>
      </c>
      <c r="IP90" s="249">
        <v>0.71499999999999997</v>
      </c>
      <c r="IQ90" s="249">
        <v>0.70399999999999996</v>
      </c>
      <c r="IR90" s="249">
        <v>0.69</v>
      </c>
      <c r="IS90" s="249">
        <v>0.59299999999999997</v>
      </c>
      <c r="IT90" s="249">
        <v>0.58499999999999996</v>
      </c>
      <c r="IU90" s="249">
        <v>0.64200000000000002</v>
      </c>
      <c r="IV90" s="249">
        <v>0.65200000000000002</v>
      </c>
      <c r="IW90" s="249">
        <v>0.60399999999999998</v>
      </c>
      <c r="IX90" s="249">
        <v>0.66300000000000003</v>
      </c>
      <c r="IY90" s="249">
        <v>0.67600000000000005</v>
      </c>
      <c r="IZ90" s="249">
        <v>0.69399999999999995</v>
      </c>
      <c r="JA90" s="249">
        <v>0.53700000000000003</v>
      </c>
      <c r="JB90" s="249">
        <v>0.66400000000000003</v>
      </c>
      <c r="JC90" s="249">
        <v>0.44400000000000001</v>
      </c>
      <c r="JD90" s="249">
        <v>0.55600000000000005</v>
      </c>
      <c r="JE90" s="249">
        <v>0.78</v>
      </c>
      <c r="JF90" s="249">
        <v>0.66900000000000004</v>
      </c>
      <c r="JG90" s="249">
        <v>0.63900000000000001</v>
      </c>
      <c r="JH90" s="249">
        <v>0.60499999999999998</v>
      </c>
      <c r="JI90" s="249">
        <v>0.68</v>
      </c>
      <c r="JJ90" s="249">
        <v>0.53</v>
      </c>
      <c r="JK90" s="249">
        <v>0.56899999999999995</v>
      </c>
      <c r="JL90" s="249">
        <v>0.7</v>
      </c>
      <c r="JM90" s="249">
        <v>0.60299999999999998</v>
      </c>
      <c r="JN90" s="249">
        <v>0.63400000000000001</v>
      </c>
      <c r="JO90" s="249">
        <v>0.58699999999999997</v>
      </c>
      <c r="JP90" s="248">
        <v>0.22984704046969476</v>
      </c>
      <c r="JQ90" s="248">
        <v>0.86588638590063816</v>
      </c>
      <c r="JR90" s="248">
        <v>0.706273554774422</v>
      </c>
      <c r="JS90" s="249">
        <v>0.61099999999999999</v>
      </c>
      <c r="JT90" s="249">
        <v>0.46800000000000003</v>
      </c>
      <c r="JU90" s="249">
        <v>0.64300000000000002</v>
      </c>
      <c r="JV90" s="249">
        <v>0.754</v>
      </c>
      <c r="JW90" s="249">
        <v>0.63600000000000001</v>
      </c>
      <c r="JX90" s="249">
        <v>0.67300000000000004</v>
      </c>
      <c r="JY90" s="249">
        <v>0.63500000000000001</v>
      </c>
      <c r="JZ90" s="249">
        <v>0.61799999999999999</v>
      </c>
      <c r="KA90" s="249">
        <v>0.72199999999999998</v>
      </c>
      <c r="KB90" s="249">
        <v>0.745</v>
      </c>
      <c r="KC90" s="249">
        <v>0.69</v>
      </c>
      <c r="KD90" s="249">
        <v>0.57799999999999996</v>
      </c>
      <c r="KE90" s="249">
        <v>0.73199999999999998</v>
      </c>
      <c r="KF90" s="249">
        <v>0.51900000000000002</v>
      </c>
      <c r="KG90" s="249">
        <v>0.70099999999999996</v>
      </c>
      <c r="KH90" s="249">
        <v>0.56599999999999995</v>
      </c>
      <c r="KI90" s="249">
        <v>0.71399999999999997</v>
      </c>
      <c r="KJ90" s="249">
        <v>0.74399999999999999</v>
      </c>
      <c r="KK90" s="249">
        <v>0.57399999999999995</v>
      </c>
      <c r="KL90" s="249">
        <v>0.67200000000000004</v>
      </c>
      <c r="KM90" s="249">
        <v>0.66200000000000003</v>
      </c>
      <c r="KN90" s="249">
        <v>0.69099999999999995</v>
      </c>
      <c r="KO90" s="249">
        <v>0.60199999999999998</v>
      </c>
      <c r="KP90" s="249">
        <v>0.61699999999999999</v>
      </c>
      <c r="KQ90" s="249">
        <v>0.68200000000000005</v>
      </c>
      <c r="KR90" s="249">
        <v>0.66200000000000003</v>
      </c>
      <c r="KS90" s="249">
        <v>0.54900000000000004</v>
      </c>
      <c r="KT90" s="249">
        <v>0.55500000000000005</v>
      </c>
      <c r="KU90" s="249">
        <v>0.52200000000000002</v>
      </c>
      <c r="KV90" s="249">
        <v>0.63300000000000001</v>
      </c>
      <c r="KW90" s="249">
        <v>0.69499999999999995</v>
      </c>
      <c r="KX90" s="249">
        <v>0.57799999999999996</v>
      </c>
      <c r="KY90" s="249">
        <v>0.61299999999999999</v>
      </c>
      <c r="KZ90" s="249">
        <v>0.52600000000000002</v>
      </c>
      <c r="LA90" s="249">
        <v>0.64500000000000002</v>
      </c>
      <c r="LB90" s="249">
        <v>0.33100000000000002</v>
      </c>
      <c r="LC90" s="249">
        <v>0.68799999999999994</v>
      </c>
      <c r="LD90" s="249">
        <v>0.62</v>
      </c>
      <c r="LE90" s="249">
        <v>0.67600000000000005</v>
      </c>
      <c r="LF90" s="249">
        <v>0.54700000000000004</v>
      </c>
      <c r="LG90" s="249">
        <v>0.66300000000000003</v>
      </c>
      <c r="LH90" s="249">
        <v>0.64700000000000002</v>
      </c>
      <c r="LI90" s="249">
        <v>0.53900000000000003</v>
      </c>
      <c r="LJ90" s="249">
        <v>0.629</v>
      </c>
      <c r="LK90" s="249">
        <v>0.61599999999999999</v>
      </c>
      <c r="LL90" s="249">
        <v>0.70899999999999996</v>
      </c>
      <c r="LM90" s="249">
        <v>0.68799999999999994</v>
      </c>
      <c r="LN90" s="249">
        <v>0.65100000000000002</v>
      </c>
      <c r="LO90" s="249">
        <v>0.627</v>
      </c>
      <c r="LP90" s="249">
        <v>0.621</v>
      </c>
      <c r="LQ90" s="249">
        <v>0.72</v>
      </c>
      <c r="LR90" s="249">
        <v>0.68100000000000005</v>
      </c>
      <c r="LS90" s="249">
        <v>0.81899999999999995</v>
      </c>
      <c r="LT90" s="249">
        <v>0.56899999999999995</v>
      </c>
      <c r="LU90" s="249">
        <v>0.69199999999999995</v>
      </c>
      <c r="LV90" s="249">
        <v>0.61899999999999999</v>
      </c>
      <c r="LW90" s="249">
        <v>0.66300000000000003</v>
      </c>
      <c r="LX90" s="249">
        <v>0.70399999999999996</v>
      </c>
      <c r="LY90" s="249">
        <v>0.69399999999999995</v>
      </c>
      <c r="LZ90" s="249">
        <v>0.74099999999999999</v>
      </c>
      <c r="MA90" s="249">
        <v>0.70899999999999996</v>
      </c>
      <c r="MB90" s="249">
        <v>0.68899999999999995</v>
      </c>
      <c r="MC90" s="249">
        <v>0.67700000000000005</v>
      </c>
      <c r="MD90" s="249">
        <v>0.65600000000000003</v>
      </c>
      <c r="ME90" s="249">
        <v>0.68300000000000005</v>
      </c>
      <c r="MF90" s="249">
        <v>0.69299999999999995</v>
      </c>
      <c r="MG90" s="249">
        <v>0.69799999999999995</v>
      </c>
      <c r="MH90" s="249">
        <v>0.67</v>
      </c>
      <c r="MI90" s="249">
        <v>0.59299999999999997</v>
      </c>
      <c r="MJ90" s="249">
        <v>0.70499999999999996</v>
      </c>
      <c r="MK90" s="249">
        <v>0.44600000000000001</v>
      </c>
      <c r="ML90" s="249">
        <v>0.48499999999999999</v>
      </c>
      <c r="MM90" s="249">
        <v>0.41199999999999998</v>
      </c>
      <c r="MN90" s="249">
        <v>0.63100000000000001</v>
      </c>
      <c r="MO90" s="249">
        <v>0.67</v>
      </c>
      <c r="MP90" s="249">
        <v>0.52</v>
      </c>
      <c r="MQ90" s="249">
        <v>0.7</v>
      </c>
      <c r="MR90" s="249">
        <v>0.54800000000000004</v>
      </c>
      <c r="MS90" s="249">
        <v>0.57699999999999996</v>
      </c>
      <c r="MT90" s="249">
        <v>0.66200000000000003</v>
      </c>
      <c r="MU90" s="249">
        <v>0.68</v>
      </c>
      <c r="MV90" s="249">
        <v>0.66200000000000003</v>
      </c>
      <c r="MW90" s="249">
        <v>0.68799999999999994</v>
      </c>
      <c r="MX90" s="249">
        <v>0.72499999999999998</v>
      </c>
      <c r="MY90" s="249">
        <v>0.69099999999999995</v>
      </c>
      <c r="MZ90" s="249">
        <v>0.65</v>
      </c>
      <c r="NA90" s="249">
        <v>0.58199999999999996</v>
      </c>
      <c r="NB90" s="249">
        <v>0.73899999999999999</v>
      </c>
      <c r="NC90" s="249">
        <v>0.55800000000000005</v>
      </c>
      <c r="ND90" s="249">
        <v>0.57499999999999996</v>
      </c>
      <c r="NE90" s="249">
        <v>0.53300000000000003</v>
      </c>
      <c r="NF90" s="249">
        <v>0.56100000000000005</v>
      </c>
      <c r="NG90" s="249">
        <v>0.62</v>
      </c>
      <c r="NH90" s="249">
        <v>0.65200000000000002</v>
      </c>
      <c r="NI90" s="249">
        <v>0.35299999999999998</v>
      </c>
      <c r="NJ90" s="249">
        <v>0.77</v>
      </c>
      <c r="NK90" s="249">
        <v>0.69099999999999995</v>
      </c>
      <c r="NL90" s="249">
        <v>0.53300000000000003</v>
      </c>
      <c r="NM90" s="249">
        <v>0.63300000000000001</v>
      </c>
      <c r="NN90" s="249">
        <v>0.72299999999999998</v>
      </c>
      <c r="NO90" s="249">
        <v>0.66200000000000003</v>
      </c>
      <c r="NP90" s="249">
        <v>0.57499999999999996</v>
      </c>
      <c r="NQ90" s="249">
        <v>0.63400000000000001</v>
      </c>
      <c r="NR90" s="249">
        <v>0.53100000000000003</v>
      </c>
      <c r="NS90" s="249">
        <v>0.61099999999999999</v>
      </c>
      <c r="NT90" s="249">
        <v>0.45700000000000002</v>
      </c>
      <c r="NU90" s="249">
        <v>0.79100000000000004</v>
      </c>
      <c r="NV90" s="249">
        <v>0.52600000000000002</v>
      </c>
      <c r="NW90" s="249">
        <v>0.73399999999999999</v>
      </c>
      <c r="NX90" s="249">
        <v>0.6</v>
      </c>
      <c r="NY90" s="249">
        <v>0.55900000000000005</v>
      </c>
      <c r="NZ90" s="249">
        <v>0.52400000000000002</v>
      </c>
      <c r="OA90" s="249">
        <v>0.69</v>
      </c>
      <c r="OB90" s="249">
        <v>0.65200000000000002</v>
      </c>
      <c r="OC90" s="249">
        <v>0.621</v>
      </c>
      <c r="OD90" s="249">
        <v>0.78100000000000003</v>
      </c>
      <c r="OE90" s="249">
        <v>0.48299999999999998</v>
      </c>
      <c r="OF90" s="249">
        <v>0.59099999999999997</v>
      </c>
      <c r="OG90" s="249">
        <v>0.52</v>
      </c>
      <c r="OH90" s="249">
        <v>0.626</v>
      </c>
      <c r="OI90" s="249">
        <v>0.47799999999999998</v>
      </c>
      <c r="OJ90" s="249">
        <v>0.45600000000000002</v>
      </c>
      <c r="OK90" s="249">
        <v>0.70499999999999996</v>
      </c>
      <c r="OL90" s="249">
        <v>0.56299999999999994</v>
      </c>
      <c r="OM90" s="249">
        <v>0.54100000000000004</v>
      </c>
      <c r="ON90" s="249">
        <v>0.49299999999999999</v>
      </c>
      <c r="OO90" s="249">
        <v>0.56599999999999995</v>
      </c>
      <c r="OP90" s="249">
        <v>0.65200000000000002</v>
      </c>
      <c r="OQ90" s="249">
        <v>0.755</v>
      </c>
      <c r="OR90" s="249">
        <v>0.76800000000000002</v>
      </c>
      <c r="OS90" s="249">
        <v>0.63</v>
      </c>
      <c r="OT90" s="249">
        <v>0.38500000000000001</v>
      </c>
      <c r="OU90" s="249">
        <v>0.70199999999999996</v>
      </c>
      <c r="OV90" s="249">
        <v>0.58499999999999996</v>
      </c>
      <c r="OW90" s="249">
        <v>0.68400000000000005</v>
      </c>
      <c r="OX90" s="249">
        <v>0.499</v>
      </c>
      <c r="OY90" s="249">
        <v>0.75</v>
      </c>
      <c r="OZ90" s="249">
        <v>0.57899999999999996</v>
      </c>
      <c r="PA90" s="249">
        <v>0.65</v>
      </c>
      <c r="PB90" s="249">
        <v>0.61599999999999999</v>
      </c>
      <c r="PC90" s="249">
        <v>0.72899999999999998</v>
      </c>
      <c r="PD90" s="249">
        <v>0.63900000000000001</v>
      </c>
      <c r="PE90" s="249">
        <v>0.59199999999999997</v>
      </c>
      <c r="PF90" s="249">
        <v>0.52300000000000002</v>
      </c>
      <c r="PG90" s="249">
        <v>0.63</v>
      </c>
      <c r="PH90" s="249">
        <v>0.77300000000000002</v>
      </c>
      <c r="PI90" s="249">
        <v>0.76100000000000001</v>
      </c>
      <c r="PJ90" s="249">
        <v>0.71499999999999997</v>
      </c>
      <c r="PK90" s="249">
        <v>0.68700000000000006</v>
      </c>
      <c r="PL90" s="249">
        <v>0.71499999999999997</v>
      </c>
      <c r="PM90" s="249">
        <v>0.58299999999999996</v>
      </c>
      <c r="PN90" s="249">
        <v>0.71699999999999997</v>
      </c>
      <c r="PO90" s="249">
        <v>0.68300000000000005</v>
      </c>
      <c r="PP90" s="249">
        <v>0.69799999999999995</v>
      </c>
      <c r="PQ90" s="249">
        <v>0.51500000000000001</v>
      </c>
      <c r="PR90" s="249">
        <v>0.62</v>
      </c>
      <c r="PS90" s="249">
        <v>0.439</v>
      </c>
      <c r="PT90" s="249">
        <v>0.70299999999999996</v>
      </c>
      <c r="PU90" s="249">
        <v>0.67300000000000004</v>
      </c>
      <c r="PV90" s="249">
        <v>0.74399999999999999</v>
      </c>
      <c r="PW90" s="249">
        <v>0.56999999999999995</v>
      </c>
      <c r="PX90" s="249">
        <v>0.68100000000000005</v>
      </c>
      <c r="PY90" s="249">
        <v>0.54900000000000004</v>
      </c>
      <c r="PZ90" s="249">
        <v>0.70099999999999996</v>
      </c>
      <c r="QA90" s="249">
        <v>0.70899999999999996</v>
      </c>
      <c r="QB90" s="249">
        <v>0.74</v>
      </c>
      <c r="QC90" s="249">
        <v>0.48</v>
      </c>
      <c r="QD90" s="249">
        <v>0.68600000000000005</v>
      </c>
      <c r="QE90" s="249">
        <v>0.85699999999999998</v>
      </c>
      <c r="QF90" s="249">
        <v>0.52200000000000002</v>
      </c>
      <c r="QG90" s="249">
        <v>0.73199999999999998</v>
      </c>
      <c r="QH90" s="249">
        <v>0.58099999999999996</v>
      </c>
      <c r="QI90" s="249">
        <v>0.74099999999999999</v>
      </c>
      <c r="QJ90" s="249">
        <v>0.53300000000000003</v>
      </c>
      <c r="QK90" s="249">
        <v>0.72</v>
      </c>
      <c r="QL90" s="249">
        <v>0.59099999999999997</v>
      </c>
      <c r="QM90" s="248">
        <v>0.12694102148313141</v>
      </c>
      <c r="QN90" s="248">
        <v>0.9672658359320021</v>
      </c>
      <c r="QO90" s="248">
        <v>0.85604873678062876</v>
      </c>
      <c r="QP90" s="249">
        <v>0.68500000000000005</v>
      </c>
      <c r="QQ90" s="249">
        <v>0.64600000000000002</v>
      </c>
      <c r="QR90" s="249">
        <v>0.54300000000000004</v>
      </c>
      <c r="QS90" s="249">
        <v>0.65900000000000003</v>
      </c>
      <c r="QT90" s="249">
        <v>0.66800000000000004</v>
      </c>
      <c r="QU90" s="249">
        <v>0.72199999999999998</v>
      </c>
      <c r="QV90" s="249">
        <v>0.53100000000000003</v>
      </c>
      <c r="QW90" s="249">
        <v>0.80100000000000005</v>
      </c>
      <c r="QX90" s="249">
        <v>0.625</v>
      </c>
      <c r="QY90" s="249">
        <v>0.51900000000000002</v>
      </c>
      <c r="QZ90" s="249">
        <v>0.64600000000000002</v>
      </c>
      <c r="RA90" s="249">
        <v>0.31</v>
      </c>
      <c r="RB90" s="249">
        <v>0.63200000000000001</v>
      </c>
      <c r="RC90" s="249">
        <v>0.66400000000000003</v>
      </c>
      <c r="RD90" s="249">
        <v>0.57099999999999995</v>
      </c>
      <c r="RE90" s="249">
        <v>0.59199999999999997</v>
      </c>
      <c r="RF90" s="249">
        <v>0.71399999999999997</v>
      </c>
      <c r="RG90" s="249">
        <v>0.71399999999999997</v>
      </c>
      <c r="RH90" s="249">
        <v>0.67900000000000005</v>
      </c>
      <c r="RI90" s="249">
        <v>0.67800000000000005</v>
      </c>
      <c r="RJ90" s="249">
        <v>0.66400000000000003</v>
      </c>
      <c r="RK90" s="249">
        <v>0.59</v>
      </c>
      <c r="RL90" s="249">
        <v>0.52700000000000002</v>
      </c>
      <c r="RM90" s="249">
        <v>0.7</v>
      </c>
      <c r="RN90" s="249">
        <v>0.76600000000000001</v>
      </c>
      <c r="RO90" s="249">
        <v>0.72499999999999998</v>
      </c>
      <c r="RP90" s="249">
        <v>0.40200000000000002</v>
      </c>
      <c r="RQ90" s="249">
        <v>0.72199999999999998</v>
      </c>
      <c r="RR90" s="249">
        <v>0.66800000000000004</v>
      </c>
      <c r="RS90" s="249">
        <v>0.54600000000000004</v>
      </c>
      <c r="RT90" s="249">
        <v>0.71099999999999997</v>
      </c>
      <c r="RU90" s="249">
        <v>0.61099999999999999</v>
      </c>
      <c r="RV90" s="249">
        <v>0.69299999999999995</v>
      </c>
      <c r="RW90" s="249">
        <v>0.64500000000000002</v>
      </c>
      <c r="RX90" s="249">
        <v>0.85</v>
      </c>
      <c r="RY90" s="249">
        <v>0.73199999999999998</v>
      </c>
      <c r="RZ90" s="249">
        <v>0.54700000000000004</v>
      </c>
      <c r="SA90" s="249">
        <v>0.76900000000000002</v>
      </c>
      <c r="SB90" s="249">
        <v>0.76500000000000001</v>
      </c>
      <c r="SC90" s="249">
        <v>0.74099999999999999</v>
      </c>
      <c r="SD90" s="249">
        <v>0.63800000000000001</v>
      </c>
      <c r="SE90" s="249">
        <v>0.53300000000000003</v>
      </c>
      <c r="SF90" s="249">
        <v>0.70499999999999996</v>
      </c>
      <c r="SG90" s="249">
        <v>0.76600000000000001</v>
      </c>
      <c r="SH90" s="249">
        <v>0.623</v>
      </c>
      <c r="SI90" s="249">
        <v>0.8</v>
      </c>
      <c r="SJ90" s="249">
        <v>0.65400000000000003</v>
      </c>
      <c r="SK90" s="249">
        <v>0.65700000000000003</v>
      </c>
      <c r="SL90" s="249">
        <v>0.58399999999999996</v>
      </c>
      <c r="SM90" s="249">
        <v>0.73899999999999999</v>
      </c>
      <c r="SN90" s="249">
        <v>0.69899999999999995</v>
      </c>
      <c r="SO90" s="249">
        <v>0.45500000000000002</v>
      </c>
      <c r="SP90" s="249">
        <v>0.73499999999999999</v>
      </c>
      <c r="SQ90" s="249">
        <v>0.63800000000000001</v>
      </c>
      <c r="SR90" s="249">
        <v>0.72199999999999998</v>
      </c>
      <c r="SS90" s="249">
        <v>0.56200000000000006</v>
      </c>
      <c r="ST90" s="249">
        <v>0.70199999999999996</v>
      </c>
      <c r="SU90" s="249">
        <v>0.70699999999999996</v>
      </c>
      <c r="SV90" s="249">
        <v>0.60799999999999998</v>
      </c>
      <c r="SW90" s="249">
        <v>0.82</v>
      </c>
      <c r="SX90" s="249">
        <v>0.67</v>
      </c>
      <c r="SY90" s="249">
        <v>0.55400000000000005</v>
      </c>
      <c r="SZ90" s="249">
        <v>0.55700000000000005</v>
      </c>
      <c r="TA90" s="249">
        <v>0.63400000000000001</v>
      </c>
      <c r="TB90" s="249">
        <v>0.67600000000000005</v>
      </c>
      <c r="TC90" s="249">
        <v>0.48399999999999999</v>
      </c>
      <c r="TD90" s="249">
        <v>0.75800000000000001</v>
      </c>
      <c r="TE90" s="249">
        <v>0.61099999999999999</v>
      </c>
      <c r="TF90" s="249">
        <v>0.56699999999999995</v>
      </c>
      <c r="TG90" s="249">
        <v>0.71499999999999997</v>
      </c>
      <c r="TH90" s="249">
        <v>0.67900000000000005</v>
      </c>
      <c r="TI90" s="249">
        <v>0.69099999999999995</v>
      </c>
      <c r="TJ90" s="249">
        <v>0.71399999999999997</v>
      </c>
      <c r="TK90" s="249">
        <v>0.68600000000000005</v>
      </c>
      <c r="TL90" s="249">
        <v>0.48399999999999999</v>
      </c>
      <c r="TM90" s="249">
        <v>0.72799999999999998</v>
      </c>
      <c r="TN90" s="249">
        <v>0.68700000000000006</v>
      </c>
      <c r="TO90" s="249">
        <v>0.34599999999999997</v>
      </c>
      <c r="TP90" s="249">
        <v>0.51600000000000001</v>
      </c>
      <c r="TQ90" s="249">
        <v>0.752</v>
      </c>
      <c r="TR90" s="249">
        <v>0.41299999999999998</v>
      </c>
      <c r="TS90" s="249">
        <v>0.60199999999999998</v>
      </c>
      <c r="TT90" s="250">
        <f>AVERAGE(B90:TS90)</f>
        <v>0.63493606621677923</v>
      </c>
    </row>
    <row r="91" spans="1:540" s="241" customFormat="1" x14ac:dyDescent="0.65">
      <c r="A91" s="248" t="s">
        <v>544</v>
      </c>
      <c r="B91" s="248">
        <v>0.186</v>
      </c>
      <c r="C91" s="248">
        <v>0.22</v>
      </c>
      <c r="D91" s="248">
        <v>0.215</v>
      </c>
      <c r="E91" s="248">
        <v>8.6999999999999994E-2</v>
      </c>
      <c r="F91" s="248">
        <v>0.152</v>
      </c>
      <c r="G91" s="248">
        <v>0.16200000000000001</v>
      </c>
      <c r="H91" s="248">
        <v>0.16</v>
      </c>
      <c r="I91" s="248">
        <v>0.33100000000000002</v>
      </c>
      <c r="J91" s="248">
        <v>0.17399999999999999</v>
      </c>
      <c r="K91" s="248">
        <v>0.112</v>
      </c>
      <c r="L91" s="248">
        <v>0.155</v>
      </c>
      <c r="M91" s="248">
        <v>0.158</v>
      </c>
      <c r="N91" s="248">
        <v>0.188</v>
      </c>
      <c r="O91" s="248">
        <v>0.14099999999999999</v>
      </c>
      <c r="P91" s="248">
        <v>0</v>
      </c>
      <c r="Q91" s="248">
        <v>9.7000000000000003E-2</v>
      </c>
      <c r="R91" s="248">
        <v>8.6999999999999994E-2</v>
      </c>
      <c r="S91" s="248">
        <v>0.155</v>
      </c>
      <c r="T91" s="248">
        <v>0.105</v>
      </c>
      <c r="U91" s="248">
        <v>0.16900000000000001</v>
      </c>
      <c r="V91" s="248">
        <v>0.26100000000000001</v>
      </c>
      <c r="W91" s="248">
        <v>0.20200000000000001</v>
      </c>
      <c r="X91" s="248">
        <v>0.15</v>
      </c>
      <c r="Y91" s="248">
        <v>0.216</v>
      </c>
      <c r="Z91" s="248">
        <v>0.29199999999999998</v>
      </c>
      <c r="AA91" s="248">
        <v>0.17699999999999999</v>
      </c>
      <c r="AB91" s="248">
        <v>0.248</v>
      </c>
      <c r="AC91" s="248">
        <v>0.27700000000000002</v>
      </c>
      <c r="AD91" s="248">
        <v>5.5142736847575459E-2</v>
      </c>
      <c r="AE91" s="248">
        <v>0</v>
      </c>
      <c r="AF91" s="248">
        <v>0</v>
      </c>
      <c r="AG91" s="248">
        <v>0.41399999999999998</v>
      </c>
      <c r="AH91" s="248">
        <v>0.32700000000000001</v>
      </c>
      <c r="AI91" s="248">
        <v>0.11</v>
      </c>
      <c r="AJ91" s="248">
        <v>9.1999999999999998E-2</v>
      </c>
      <c r="AK91" s="248">
        <v>0.29399999999999998</v>
      </c>
      <c r="AL91" s="248">
        <v>9.5000000000000001E-2</v>
      </c>
      <c r="AM91" s="248">
        <v>0.28999999999999998</v>
      </c>
      <c r="AN91" s="248">
        <v>0.17499999999999999</v>
      </c>
      <c r="AO91" s="248">
        <v>0.06</v>
      </c>
      <c r="AP91" s="248">
        <v>0.20100000000000001</v>
      </c>
      <c r="AQ91" s="248">
        <v>0.13800000000000001</v>
      </c>
      <c r="AR91" s="248">
        <v>0.24299999999999999</v>
      </c>
      <c r="AS91" s="248">
        <v>0.16800000000000001</v>
      </c>
      <c r="AT91" s="248">
        <v>9.2999999999999999E-2</v>
      </c>
      <c r="AU91" s="248">
        <v>0.115</v>
      </c>
      <c r="AV91" s="248">
        <v>0.13900000000000001</v>
      </c>
      <c r="AW91" s="248">
        <v>9.6000000000000002E-2</v>
      </c>
      <c r="AX91" s="248">
        <v>0.26500000000000001</v>
      </c>
      <c r="AY91" s="248">
        <v>9.7000000000000003E-2</v>
      </c>
      <c r="AZ91" s="248">
        <v>5.2542025593838009E-3</v>
      </c>
      <c r="BA91" s="248">
        <v>0</v>
      </c>
      <c r="BB91" s="248">
        <v>0</v>
      </c>
      <c r="BC91" s="248">
        <v>0.123</v>
      </c>
      <c r="BD91" s="248">
        <v>0.14299999999999999</v>
      </c>
      <c r="BE91" s="248">
        <v>0.104</v>
      </c>
      <c r="BF91" s="248">
        <v>0.151</v>
      </c>
      <c r="BG91" s="248">
        <v>0.57095768046712614</v>
      </c>
      <c r="BH91" s="248">
        <v>0.5259172392068685</v>
      </c>
      <c r="BI91" s="248">
        <v>0.17</v>
      </c>
      <c r="BJ91" s="248">
        <v>0.13400000000000001</v>
      </c>
      <c r="BK91" s="248">
        <v>0.16400000000000001</v>
      </c>
      <c r="BL91" s="248">
        <v>0.19500000000000001</v>
      </c>
      <c r="BM91" s="248">
        <v>7.1999999999999995E-2</v>
      </c>
      <c r="BN91" s="248">
        <v>0.182</v>
      </c>
      <c r="BO91" s="248">
        <v>8.3000000000000004E-2</v>
      </c>
      <c r="BP91" s="248">
        <v>0.17599999999999999</v>
      </c>
      <c r="BQ91" s="248">
        <v>6.0999999999999999E-2</v>
      </c>
      <c r="BR91" s="248">
        <v>0.155</v>
      </c>
      <c r="BS91" s="248">
        <v>0.26900000000000002</v>
      </c>
      <c r="BT91" s="248">
        <v>0.13</v>
      </c>
      <c r="BU91" s="248">
        <v>0.47799999999999998</v>
      </c>
      <c r="BV91" s="248">
        <v>0.19800000000000001</v>
      </c>
      <c r="BW91" s="248">
        <v>0.11899999999999999</v>
      </c>
      <c r="BX91" s="248">
        <v>0.13900000000000001</v>
      </c>
      <c r="BY91" s="248">
        <v>6.7000000000000004E-2</v>
      </c>
      <c r="BZ91" s="248">
        <v>0.17699999999999999</v>
      </c>
      <c r="CA91" s="248">
        <v>0.114</v>
      </c>
      <c r="CB91" s="248">
        <v>0.29073785562431614</v>
      </c>
      <c r="CC91" s="248">
        <v>1.4932280911721512E-2</v>
      </c>
      <c r="CD91" s="248">
        <v>7.6047169288108271E-2</v>
      </c>
      <c r="CE91" s="248">
        <v>9.1444151912632276E-4</v>
      </c>
      <c r="CF91" s="248">
        <v>0.124</v>
      </c>
      <c r="CG91" s="248">
        <v>0.14899999999999999</v>
      </c>
      <c r="CH91" s="248">
        <v>0.24099999999999999</v>
      </c>
      <c r="CI91" s="248">
        <v>0.151</v>
      </c>
      <c r="CJ91" s="248">
        <v>9.1999999999999998E-2</v>
      </c>
      <c r="CK91" s="248">
        <v>0.23799999999999999</v>
      </c>
      <c r="CL91" s="248">
        <v>0</v>
      </c>
      <c r="CM91" s="248">
        <v>0.21</v>
      </c>
      <c r="CN91" s="248">
        <v>0.26300000000000001</v>
      </c>
      <c r="CO91" s="248">
        <v>0.19900000000000001</v>
      </c>
      <c r="CP91" s="248">
        <v>8.1000000000000003E-2</v>
      </c>
      <c r="CQ91" s="248">
        <v>0.16</v>
      </c>
      <c r="CR91" s="248">
        <v>0.252</v>
      </c>
      <c r="CS91" s="248">
        <v>0.13700000000000001</v>
      </c>
      <c r="CT91" s="248">
        <v>0.221</v>
      </c>
      <c r="CU91" s="248">
        <v>0.107</v>
      </c>
      <c r="CV91" s="248">
        <v>0.26700000000000002</v>
      </c>
      <c r="CW91" s="248">
        <v>0.10100000000000001</v>
      </c>
      <c r="CX91" s="248">
        <v>0.14299999999999999</v>
      </c>
      <c r="CY91" s="248">
        <v>0.13</v>
      </c>
      <c r="CZ91" s="248">
        <v>0.107</v>
      </c>
      <c r="DA91" s="248">
        <v>0.158</v>
      </c>
      <c r="DB91" s="248">
        <v>0.188</v>
      </c>
      <c r="DC91" s="248">
        <v>0.23599999999999999</v>
      </c>
      <c r="DD91" s="248">
        <v>0.126</v>
      </c>
      <c r="DE91" s="248">
        <v>0.14000000000000001</v>
      </c>
      <c r="DF91" s="248">
        <v>0.128</v>
      </c>
      <c r="DG91" s="248">
        <v>0.14799999999999999</v>
      </c>
      <c r="DH91" s="248">
        <v>0.30199999999999999</v>
      </c>
      <c r="DI91" s="248">
        <v>0.151</v>
      </c>
      <c r="DJ91" s="248">
        <v>0.157</v>
      </c>
      <c r="DK91" s="248">
        <v>0.19</v>
      </c>
      <c r="DL91" s="248">
        <v>0.13500000000000001</v>
      </c>
      <c r="DM91" s="248">
        <v>0</v>
      </c>
      <c r="DN91" s="248">
        <v>0.13100000000000001</v>
      </c>
      <c r="DO91" s="248">
        <v>0.105</v>
      </c>
      <c r="DP91" s="248">
        <v>0.112</v>
      </c>
      <c r="DQ91" s="248">
        <v>0.122</v>
      </c>
      <c r="DR91" s="248">
        <v>0.17899999999999999</v>
      </c>
      <c r="DS91" s="248">
        <v>0.13600000000000001</v>
      </c>
      <c r="DT91" s="248">
        <v>9.7000000000000003E-2</v>
      </c>
      <c r="DU91" s="248">
        <v>0.13700000000000001</v>
      </c>
      <c r="DV91" s="248">
        <v>0.13300000000000001</v>
      </c>
      <c r="DW91" s="248">
        <v>0.111</v>
      </c>
      <c r="DX91" s="248">
        <v>0.158</v>
      </c>
      <c r="DY91" s="248">
        <v>8.5000000000000006E-2</v>
      </c>
      <c r="DZ91" s="248">
        <v>0.128</v>
      </c>
      <c r="EA91" s="248">
        <v>0.188</v>
      </c>
      <c r="EB91" s="248">
        <v>0.12</v>
      </c>
      <c r="EC91" s="248">
        <v>8.1000000000000003E-2</v>
      </c>
      <c r="ED91" s="248">
        <v>0.21</v>
      </c>
      <c r="EE91" s="248">
        <v>0.12</v>
      </c>
      <c r="EF91" s="248">
        <v>5.2999999999999999E-2</v>
      </c>
      <c r="EG91" s="248">
        <v>0.14799999999999999</v>
      </c>
      <c r="EH91" s="248">
        <v>0.29142615583592091</v>
      </c>
      <c r="EI91" s="248">
        <v>0.28010148226666903</v>
      </c>
      <c r="EJ91" s="248">
        <v>7.8E-2</v>
      </c>
      <c r="EK91" s="248">
        <v>8.8999999999999996E-2</v>
      </c>
      <c r="EL91" s="248">
        <v>0.22800000000000001</v>
      </c>
      <c r="EM91" s="248">
        <v>0.11899999999999999</v>
      </c>
      <c r="EN91" s="248">
        <v>0.13500000000000001</v>
      </c>
      <c r="EO91" s="248">
        <v>0.115</v>
      </c>
      <c r="EP91" s="248">
        <v>0.222</v>
      </c>
      <c r="EQ91" s="248">
        <v>9.7000000000000003E-2</v>
      </c>
      <c r="ER91" s="248">
        <v>0.192</v>
      </c>
      <c r="ES91" s="248">
        <v>0.13500000000000001</v>
      </c>
      <c r="ET91" s="248">
        <v>9.0999999999999998E-2</v>
      </c>
      <c r="EU91" s="248">
        <v>0.19500000000000001</v>
      </c>
      <c r="EV91" s="248">
        <v>5.6000000000000001E-2</v>
      </c>
      <c r="EW91" s="248">
        <v>0.08</v>
      </c>
      <c r="EX91" s="248">
        <v>9.2999999999999999E-2</v>
      </c>
      <c r="EY91" s="248">
        <v>0.191</v>
      </c>
      <c r="EZ91" s="248">
        <v>0.17299999999999999</v>
      </c>
      <c r="FA91" s="248">
        <v>0.17499999999999999</v>
      </c>
      <c r="FB91" s="248">
        <v>0.14199999999999999</v>
      </c>
      <c r="FC91" s="248">
        <v>0.11899999999999999</v>
      </c>
      <c r="FD91" s="248">
        <v>0.109</v>
      </c>
      <c r="FE91" s="248">
        <v>9.5000000000000001E-2</v>
      </c>
      <c r="FF91" s="248">
        <v>0.41899999999999998</v>
      </c>
      <c r="FG91" s="248">
        <v>0.214</v>
      </c>
      <c r="FH91" s="248">
        <v>0.127</v>
      </c>
      <c r="FI91" s="248">
        <v>0.124</v>
      </c>
      <c r="FJ91" s="248">
        <v>9.5000000000000001E-2</v>
      </c>
      <c r="FK91" s="248">
        <v>0.161</v>
      </c>
      <c r="FL91" s="248">
        <v>0.10299999999999999</v>
      </c>
      <c r="FM91" s="248">
        <v>0.122</v>
      </c>
      <c r="FN91" s="248">
        <v>0.39928255765632048</v>
      </c>
      <c r="FO91" s="248">
        <v>0</v>
      </c>
      <c r="FP91" s="248">
        <v>0.41049834631521376</v>
      </c>
      <c r="FQ91" s="248">
        <v>0.23</v>
      </c>
      <c r="FR91" s="248">
        <v>0.11899999999999999</v>
      </c>
      <c r="FS91" s="248">
        <v>0.16400000000000001</v>
      </c>
      <c r="FT91" s="248">
        <v>0.111</v>
      </c>
      <c r="FU91" s="248">
        <v>0.13400000000000001</v>
      </c>
      <c r="FV91" s="248">
        <v>0.151</v>
      </c>
      <c r="FW91" s="248">
        <v>0.72918555303998744</v>
      </c>
      <c r="FX91" s="248">
        <v>0.67008280734511982</v>
      </c>
      <c r="FY91" s="248">
        <v>0</v>
      </c>
      <c r="FZ91" s="248">
        <v>8.3000000000000004E-2</v>
      </c>
      <c r="GA91" s="248">
        <v>0</v>
      </c>
      <c r="GB91" s="248">
        <v>0.14899999999999999</v>
      </c>
      <c r="GC91" s="248">
        <v>0.15</v>
      </c>
      <c r="GD91" s="248">
        <v>0.12</v>
      </c>
      <c r="GE91" s="248">
        <v>0.106</v>
      </c>
      <c r="GF91" s="248">
        <v>0.35699999999999998</v>
      </c>
      <c r="GG91" s="248">
        <v>0.13500000000000001</v>
      </c>
      <c r="GH91" s="248">
        <v>0.19400000000000001</v>
      </c>
      <c r="GI91" s="248">
        <v>0.16</v>
      </c>
      <c r="GJ91" s="248">
        <v>0.152</v>
      </c>
      <c r="GK91" s="248">
        <v>0.11899999999999999</v>
      </c>
      <c r="GL91" s="248">
        <v>0.17</v>
      </c>
      <c r="GM91" s="248">
        <v>0.32600000000000001</v>
      </c>
      <c r="GN91" s="248">
        <v>0.14599999999999999</v>
      </c>
      <c r="GO91" s="248">
        <v>0.125</v>
      </c>
      <c r="GP91" s="248">
        <v>0.25900000000000001</v>
      </c>
      <c r="GQ91" s="248">
        <v>0.11799999999999999</v>
      </c>
      <c r="GR91" s="248">
        <v>0.28499999999999998</v>
      </c>
      <c r="GS91" s="248">
        <v>6.9000000000000006E-2</v>
      </c>
      <c r="GT91" s="249">
        <v>0.29099999999999998</v>
      </c>
      <c r="GU91" s="249">
        <v>0.27800000000000002</v>
      </c>
      <c r="GV91" s="249">
        <v>0.20499999999999999</v>
      </c>
      <c r="GW91" s="249">
        <v>0.22900000000000001</v>
      </c>
      <c r="GX91" s="249">
        <v>0.17299999999999999</v>
      </c>
      <c r="GY91" s="249">
        <v>5.8000000000000003E-2</v>
      </c>
      <c r="GZ91" s="249">
        <v>0.246</v>
      </c>
      <c r="HA91" s="249">
        <v>0</v>
      </c>
      <c r="HB91" s="249">
        <v>0.39100000000000001</v>
      </c>
      <c r="HC91" s="249">
        <v>0.125</v>
      </c>
      <c r="HD91" s="249">
        <v>0</v>
      </c>
      <c r="HE91" s="249">
        <v>0.26500000000000001</v>
      </c>
      <c r="HF91" s="249">
        <v>6.2E-2</v>
      </c>
      <c r="HG91" s="249">
        <v>0.216</v>
      </c>
      <c r="HH91" s="249">
        <v>7.0999999999999994E-2</v>
      </c>
      <c r="HI91" s="249">
        <v>0.153</v>
      </c>
      <c r="HJ91" s="249">
        <v>0.14799999999999999</v>
      </c>
      <c r="HK91" s="249">
        <v>9.2999999999999999E-2</v>
      </c>
      <c r="HL91" s="249">
        <v>0.222</v>
      </c>
      <c r="HM91" s="249">
        <v>0.11700000000000001</v>
      </c>
      <c r="HN91" s="249">
        <v>0.157</v>
      </c>
      <c r="HO91" s="249">
        <v>0.154</v>
      </c>
      <c r="HP91" s="249">
        <v>0.14399999999999999</v>
      </c>
      <c r="HQ91" s="249">
        <v>5.2999999999999999E-2</v>
      </c>
      <c r="HR91" s="249">
        <v>0.22900000000000001</v>
      </c>
      <c r="HS91" s="249">
        <v>0.122</v>
      </c>
      <c r="HT91" s="249">
        <v>0.219</v>
      </c>
      <c r="HU91" s="249">
        <v>0.17799999999999999</v>
      </c>
      <c r="HV91" s="249">
        <v>0.158</v>
      </c>
      <c r="HW91" s="248">
        <v>0</v>
      </c>
      <c r="HX91" s="248">
        <v>1.2426299585802278E-2</v>
      </c>
      <c r="HY91" s="248">
        <v>0</v>
      </c>
      <c r="HZ91" s="248">
        <v>0</v>
      </c>
      <c r="IA91" s="249">
        <v>0.153</v>
      </c>
      <c r="IB91" s="249">
        <v>0.24399999999999999</v>
      </c>
      <c r="IC91" s="249">
        <v>9.5000000000000001E-2</v>
      </c>
      <c r="ID91" s="249">
        <v>0.154</v>
      </c>
      <c r="IE91" s="249">
        <v>0.157</v>
      </c>
      <c r="IF91" s="249">
        <v>8.8999999999999996E-2</v>
      </c>
      <c r="IG91" s="249">
        <v>0.216</v>
      </c>
      <c r="IH91" s="249">
        <v>0.18099999999999999</v>
      </c>
      <c r="II91" s="249">
        <v>0.129</v>
      </c>
      <c r="IJ91" s="249">
        <v>0.14899999999999999</v>
      </c>
      <c r="IK91" s="248">
        <v>6.8311772849809368E-2</v>
      </c>
      <c r="IL91" s="248">
        <v>5.4736185627908605E-4</v>
      </c>
      <c r="IM91" s="248">
        <v>1.32821051917958E-3</v>
      </c>
      <c r="IN91" s="249">
        <v>0.159</v>
      </c>
      <c r="IO91" s="249">
        <v>0.1</v>
      </c>
      <c r="IP91" s="249">
        <v>2.1000000000000001E-2</v>
      </c>
      <c r="IQ91" s="249">
        <v>0.185</v>
      </c>
      <c r="IR91" s="249">
        <v>0.20699999999999999</v>
      </c>
      <c r="IS91" s="249">
        <v>0.11700000000000001</v>
      </c>
      <c r="IT91" s="249">
        <v>0.14799999999999999</v>
      </c>
      <c r="IU91" s="249">
        <v>7.0000000000000007E-2</v>
      </c>
      <c r="IV91" s="249">
        <v>0.10299999999999999</v>
      </c>
      <c r="IW91" s="249">
        <v>0.27200000000000002</v>
      </c>
      <c r="IX91" s="249">
        <v>0.187</v>
      </c>
      <c r="IY91" s="249">
        <v>0.187</v>
      </c>
      <c r="IZ91" s="249">
        <v>0.11600000000000001</v>
      </c>
      <c r="JA91" s="249">
        <v>0.128</v>
      </c>
      <c r="JB91" s="249">
        <v>0.188</v>
      </c>
      <c r="JC91" s="249">
        <v>0.318</v>
      </c>
      <c r="JD91" s="249">
        <v>9.8000000000000004E-2</v>
      </c>
      <c r="JE91" s="249">
        <v>8.1000000000000003E-2</v>
      </c>
      <c r="JF91" s="249">
        <v>4.2999999999999997E-2</v>
      </c>
      <c r="JG91" s="249">
        <v>0.122</v>
      </c>
      <c r="JH91" s="249">
        <v>0.27</v>
      </c>
      <c r="JI91" s="249">
        <v>0.13800000000000001</v>
      </c>
      <c r="JJ91" s="249">
        <v>7.2999999999999995E-2</v>
      </c>
      <c r="JK91" s="249">
        <v>0.186</v>
      </c>
      <c r="JL91" s="249">
        <v>0.106</v>
      </c>
      <c r="JM91" s="249">
        <v>0.17699999999999999</v>
      </c>
      <c r="JN91" s="249">
        <v>0.191</v>
      </c>
      <c r="JO91" s="249">
        <v>0.13700000000000001</v>
      </c>
      <c r="JP91" s="248">
        <v>0.55818766661204045</v>
      </c>
      <c r="JQ91" s="248">
        <v>0</v>
      </c>
      <c r="JR91" s="248">
        <v>7.9874914459548245E-3</v>
      </c>
      <c r="JS91" s="249">
        <v>0.14199999999999999</v>
      </c>
      <c r="JT91" s="249">
        <v>0.109</v>
      </c>
      <c r="JU91" s="249">
        <v>0.26400000000000001</v>
      </c>
      <c r="JV91" s="249">
        <v>0.151</v>
      </c>
      <c r="JW91" s="249">
        <v>0.158</v>
      </c>
      <c r="JX91" s="249">
        <v>0.187</v>
      </c>
      <c r="JY91" s="249">
        <v>0.13600000000000001</v>
      </c>
      <c r="JZ91" s="249">
        <v>0.21</v>
      </c>
      <c r="KA91" s="249">
        <v>0.129</v>
      </c>
      <c r="KB91" s="249">
        <v>0</v>
      </c>
      <c r="KC91" s="249">
        <v>0.14799999999999999</v>
      </c>
      <c r="KD91" s="249">
        <v>0.17499999999999999</v>
      </c>
      <c r="KE91" s="249">
        <v>7.8E-2</v>
      </c>
      <c r="KF91" s="249">
        <v>6.6000000000000003E-2</v>
      </c>
      <c r="KG91" s="249">
        <v>0</v>
      </c>
      <c r="KH91" s="249">
        <v>9.6000000000000002E-2</v>
      </c>
      <c r="KI91" s="249">
        <v>7.4999999999999997E-2</v>
      </c>
      <c r="KJ91" s="249">
        <v>9.9000000000000005E-2</v>
      </c>
      <c r="KK91" s="249">
        <v>0.11899999999999999</v>
      </c>
      <c r="KL91" s="249">
        <v>0</v>
      </c>
      <c r="KM91" s="249">
        <v>0.157</v>
      </c>
      <c r="KN91" s="249">
        <v>6.8000000000000005E-2</v>
      </c>
      <c r="KO91" s="249">
        <v>0.25</v>
      </c>
      <c r="KP91" s="249">
        <v>9.6000000000000002E-2</v>
      </c>
      <c r="KQ91" s="249">
        <v>0.16</v>
      </c>
      <c r="KR91" s="249">
        <v>8.6999999999999994E-2</v>
      </c>
      <c r="KS91" s="249">
        <v>0.216</v>
      </c>
      <c r="KT91" s="249">
        <v>0.113</v>
      </c>
      <c r="KU91" s="249">
        <v>0.23699999999999999</v>
      </c>
      <c r="KV91" s="249">
        <v>0.21299999999999999</v>
      </c>
      <c r="KW91" s="249">
        <v>0.13700000000000001</v>
      </c>
      <c r="KX91" s="249">
        <v>0.20899999999999999</v>
      </c>
      <c r="KY91" s="249">
        <v>0.121</v>
      </c>
      <c r="KZ91" s="249">
        <v>0.22500000000000001</v>
      </c>
      <c r="LA91" s="249">
        <v>0.26300000000000001</v>
      </c>
      <c r="LB91" s="249">
        <v>0.35199999999999998</v>
      </c>
      <c r="LC91" s="249">
        <v>0.14699999999999999</v>
      </c>
      <c r="LD91" s="249">
        <v>0.14499999999999999</v>
      </c>
      <c r="LE91" s="249">
        <v>0.104</v>
      </c>
      <c r="LF91" s="249">
        <v>0.13300000000000001</v>
      </c>
      <c r="LG91" s="249">
        <v>0.126</v>
      </c>
      <c r="LH91" s="249">
        <v>7.3999999999999996E-2</v>
      </c>
      <c r="LI91" s="249">
        <v>0.23699999999999999</v>
      </c>
      <c r="LJ91" s="249">
        <v>0.187</v>
      </c>
      <c r="LK91" s="249">
        <v>0.09</v>
      </c>
      <c r="LL91" s="249">
        <v>0.20399999999999999</v>
      </c>
      <c r="LM91" s="249">
        <v>0.217</v>
      </c>
      <c r="LN91" s="249">
        <v>0.13300000000000001</v>
      </c>
      <c r="LO91" s="249">
        <v>8.5999999999999993E-2</v>
      </c>
      <c r="LP91" s="249">
        <v>0.17199999999999999</v>
      </c>
      <c r="LQ91" s="249">
        <v>0.13700000000000001</v>
      </c>
      <c r="LR91" s="249">
        <v>9.5000000000000001E-2</v>
      </c>
      <c r="LS91" s="249">
        <v>0.121</v>
      </c>
      <c r="LT91" s="249">
        <v>0.20599999999999999</v>
      </c>
      <c r="LU91" s="249">
        <v>0.10299999999999999</v>
      </c>
      <c r="LV91" s="249">
        <v>0.19600000000000001</v>
      </c>
      <c r="LW91" s="249">
        <v>0.253</v>
      </c>
      <c r="LX91" s="249">
        <v>0.106</v>
      </c>
      <c r="LY91" s="249">
        <v>0.13200000000000001</v>
      </c>
      <c r="LZ91" s="249">
        <v>0.192</v>
      </c>
      <c r="MA91" s="249">
        <v>5.3999999999999999E-2</v>
      </c>
      <c r="MB91" s="249">
        <v>0.192</v>
      </c>
      <c r="MC91" s="249">
        <v>0.16200000000000001</v>
      </c>
      <c r="MD91" s="249">
        <v>0.13500000000000001</v>
      </c>
      <c r="ME91" s="249">
        <v>0.245</v>
      </c>
      <c r="MF91" s="249">
        <v>3.7999999999999999E-2</v>
      </c>
      <c r="MG91" s="249">
        <v>8.6999999999999994E-2</v>
      </c>
      <c r="MH91" s="249">
        <v>7.3999999999999996E-2</v>
      </c>
      <c r="MI91" s="249">
        <v>0.27600000000000002</v>
      </c>
      <c r="MJ91" s="249">
        <v>0.21299999999999999</v>
      </c>
      <c r="MK91" s="249">
        <v>0.17699999999999999</v>
      </c>
      <c r="ML91" s="249">
        <v>0.29199999999999998</v>
      </c>
      <c r="MM91" s="249">
        <v>0.19600000000000001</v>
      </c>
      <c r="MN91" s="249">
        <v>0.27</v>
      </c>
      <c r="MO91" s="249">
        <v>0.129</v>
      </c>
      <c r="MP91" s="249">
        <v>0.17899999999999999</v>
      </c>
      <c r="MQ91" s="249">
        <v>0.157</v>
      </c>
      <c r="MR91" s="249">
        <v>0.13700000000000001</v>
      </c>
      <c r="MS91" s="249">
        <v>0.11899999999999999</v>
      </c>
      <c r="MT91" s="249">
        <v>0.16500000000000001</v>
      </c>
      <c r="MU91" s="249">
        <v>7.5999999999999998E-2</v>
      </c>
      <c r="MV91" s="249">
        <v>0</v>
      </c>
      <c r="MW91" s="249">
        <v>0.20799999999999999</v>
      </c>
      <c r="MX91" s="249">
        <v>0.11899999999999999</v>
      </c>
      <c r="MY91" s="249">
        <v>0.03</v>
      </c>
      <c r="MZ91" s="249">
        <v>0.14799999999999999</v>
      </c>
      <c r="NA91" s="249">
        <v>0.10299999999999999</v>
      </c>
      <c r="NB91" s="249">
        <v>4.2999999999999997E-2</v>
      </c>
      <c r="NC91" s="249">
        <v>0.16200000000000001</v>
      </c>
      <c r="ND91" s="249">
        <v>0.16</v>
      </c>
      <c r="NE91" s="249">
        <v>0.16500000000000001</v>
      </c>
      <c r="NF91" s="249">
        <v>0.11</v>
      </c>
      <c r="NG91" s="249">
        <v>0.192</v>
      </c>
      <c r="NH91" s="249">
        <v>3.5999999999999997E-2</v>
      </c>
      <c r="NI91" s="249">
        <v>8.6999999999999994E-2</v>
      </c>
      <c r="NJ91" s="249">
        <v>0.159</v>
      </c>
      <c r="NK91" s="249">
        <v>0.108</v>
      </c>
      <c r="NL91" s="249">
        <v>0.215</v>
      </c>
      <c r="NM91" s="249">
        <v>7.9000000000000001E-2</v>
      </c>
      <c r="NN91" s="249">
        <v>0.104</v>
      </c>
      <c r="NO91" s="249">
        <v>0.223</v>
      </c>
      <c r="NP91" s="249">
        <v>0.10100000000000001</v>
      </c>
      <c r="NQ91" s="249">
        <v>0.23499999999999999</v>
      </c>
      <c r="NR91" s="249">
        <v>0.13100000000000001</v>
      </c>
      <c r="NS91" s="249">
        <v>9.9000000000000005E-2</v>
      </c>
      <c r="NT91" s="249">
        <v>0.14099999999999999</v>
      </c>
      <c r="NU91" s="249">
        <v>0.1</v>
      </c>
      <c r="NV91" s="249">
        <v>0.124</v>
      </c>
      <c r="NW91" s="249">
        <v>0.18</v>
      </c>
      <c r="NX91" s="249">
        <v>0.113</v>
      </c>
      <c r="NY91" s="249">
        <v>0.15</v>
      </c>
      <c r="NZ91" s="249">
        <v>0.308</v>
      </c>
      <c r="OA91" s="249">
        <v>2.4E-2</v>
      </c>
      <c r="OB91" s="249">
        <v>0.13300000000000001</v>
      </c>
      <c r="OC91" s="249">
        <v>0.248</v>
      </c>
      <c r="OD91" s="249">
        <v>0.14399999999999999</v>
      </c>
      <c r="OE91" s="249">
        <v>0.22700000000000001</v>
      </c>
      <c r="OF91" s="249">
        <v>0.129</v>
      </c>
      <c r="OG91" s="249">
        <v>0.153</v>
      </c>
      <c r="OH91" s="249">
        <v>0.125</v>
      </c>
      <c r="OI91" s="249">
        <v>0.153</v>
      </c>
      <c r="OJ91" s="249">
        <v>0.14000000000000001</v>
      </c>
      <c r="OK91" s="249">
        <v>4.4999999999999998E-2</v>
      </c>
      <c r="OL91" s="249">
        <v>0.184</v>
      </c>
      <c r="OM91" s="249">
        <v>0.17399999999999999</v>
      </c>
      <c r="ON91" s="249">
        <v>0.124</v>
      </c>
      <c r="OO91" s="249">
        <v>7.2999999999999995E-2</v>
      </c>
      <c r="OP91" s="249">
        <v>0.126</v>
      </c>
      <c r="OQ91" s="249">
        <v>6.5000000000000002E-2</v>
      </c>
      <c r="OR91" s="249">
        <v>0.11700000000000001</v>
      </c>
      <c r="OS91" s="249">
        <v>0.14299999999999999</v>
      </c>
      <c r="OT91" s="249">
        <v>0.13100000000000001</v>
      </c>
      <c r="OU91" s="249">
        <v>0.13500000000000001</v>
      </c>
      <c r="OV91" s="249">
        <v>0.14499999999999999</v>
      </c>
      <c r="OW91" s="249">
        <v>6.7000000000000004E-2</v>
      </c>
      <c r="OX91" s="249">
        <v>0.34899999999999998</v>
      </c>
      <c r="OY91" s="249">
        <v>0.151</v>
      </c>
      <c r="OZ91" s="249">
        <v>0.14899999999999999</v>
      </c>
      <c r="PA91" s="249">
        <v>0.10199999999999999</v>
      </c>
      <c r="PB91" s="249">
        <v>8.5999999999999993E-2</v>
      </c>
      <c r="PC91" s="249">
        <v>0.14000000000000001</v>
      </c>
      <c r="PD91" s="249">
        <v>0.27700000000000002</v>
      </c>
      <c r="PE91" s="249">
        <v>0.186</v>
      </c>
      <c r="PF91" s="249">
        <v>0.24099999999999999</v>
      </c>
      <c r="PG91" s="249">
        <v>0.121</v>
      </c>
      <c r="PH91" s="249">
        <v>5.7000000000000002E-2</v>
      </c>
      <c r="PI91" s="249">
        <v>3.1E-2</v>
      </c>
      <c r="PJ91" s="249">
        <v>7.9000000000000001E-2</v>
      </c>
      <c r="PK91" s="249">
        <v>6.4000000000000001E-2</v>
      </c>
      <c r="PL91" s="249">
        <v>0.111</v>
      </c>
      <c r="PM91" s="249">
        <v>0.11</v>
      </c>
      <c r="PN91" s="249">
        <v>0.11799999999999999</v>
      </c>
      <c r="PO91" s="249">
        <v>0.122</v>
      </c>
      <c r="PP91" s="249">
        <v>3.3000000000000002E-2</v>
      </c>
      <c r="PQ91" s="249">
        <v>0.19600000000000001</v>
      </c>
      <c r="PR91" s="249">
        <v>0.38</v>
      </c>
      <c r="PS91" s="249">
        <v>0.13500000000000001</v>
      </c>
      <c r="PT91" s="249">
        <v>0.17499999999999999</v>
      </c>
      <c r="PU91" s="249">
        <v>8.8999999999999996E-2</v>
      </c>
      <c r="PV91" s="249">
        <v>0.13500000000000001</v>
      </c>
      <c r="PW91" s="249">
        <v>0.186</v>
      </c>
      <c r="PX91" s="249">
        <v>0.111</v>
      </c>
      <c r="PY91" s="249">
        <v>0.11700000000000001</v>
      </c>
      <c r="PZ91" s="249">
        <v>0.104</v>
      </c>
      <c r="QA91" s="249">
        <v>0.154</v>
      </c>
      <c r="QB91" s="249">
        <v>0.124</v>
      </c>
      <c r="QC91" s="249">
        <v>9.2999999999999999E-2</v>
      </c>
      <c r="QD91" s="249">
        <v>0.188</v>
      </c>
      <c r="QE91" s="249">
        <v>6.6000000000000003E-2</v>
      </c>
      <c r="QF91" s="249">
        <v>0.23400000000000001</v>
      </c>
      <c r="QG91" s="249">
        <v>7.5999999999999998E-2</v>
      </c>
      <c r="QH91" s="249">
        <v>0.127</v>
      </c>
      <c r="QI91" s="249">
        <v>7.1999999999999995E-2</v>
      </c>
      <c r="QJ91" s="249">
        <v>0.313</v>
      </c>
      <c r="QK91" s="249">
        <v>0.1</v>
      </c>
      <c r="QL91" s="249">
        <v>7.6999999999999999E-2</v>
      </c>
      <c r="QM91" s="248">
        <v>0.83884319523047357</v>
      </c>
      <c r="QN91" s="248">
        <v>3.5209311067915445E-3</v>
      </c>
      <c r="QO91" s="248">
        <v>0</v>
      </c>
      <c r="QP91" s="249">
        <v>3.2000000000000001E-2</v>
      </c>
      <c r="QQ91" s="249">
        <v>2.4E-2</v>
      </c>
      <c r="QR91" s="249">
        <v>0.252</v>
      </c>
      <c r="QS91" s="249">
        <v>0.1</v>
      </c>
      <c r="QT91" s="249">
        <v>0.02</v>
      </c>
      <c r="QU91" s="249">
        <v>0.10199999999999999</v>
      </c>
      <c r="QV91" s="249">
        <v>0.08</v>
      </c>
      <c r="QW91" s="249">
        <v>0.127</v>
      </c>
      <c r="QX91" s="249">
        <v>0.35599999999999998</v>
      </c>
      <c r="QY91" s="249">
        <v>0.16900000000000001</v>
      </c>
      <c r="QZ91" s="249">
        <v>0.112</v>
      </c>
      <c r="RA91" s="249">
        <v>0.40400000000000003</v>
      </c>
      <c r="RB91" s="249">
        <v>0.20200000000000001</v>
      </c>
      <c r="RC91" s="249">
        <v>0.1</v>
      </c>
      <c r="RD91" s="249">
        <v>0.188</v>
      </c>
      <c r="RE91" s="249">
        <v>0.29899999999999999</v>
      </c>
      <c r="RF91" s="249">
        <v>0.13100000000000001</v>
      </c>
      <c r="RG91" s="249">
        <v>0.10299999999999999</v>
      </c>
      <c r="RH91" s="249">
        <v>9.9000000000000005E-2</v>
      </c>
      <c r="RI91" s="249">
        <v>4.8000000000000001E-2</v>
      </c>
      <c r="RJ91" s="249">
        <v>9.1999999999999998E-2</v>
      </c>
      <c r="RK91" s="249">
        <v>0.23899999999999999</v>
      </c>
      <c r="RL91" s="249">
        <v>0.23100000000000001</v>
      </c>
      <c r="RM91" s="249">
        <v>0.25</v>
      </c>
      <c r="RN91" s="249">
        <v>2.5999999999999999E-2</v>
      </c>
      <c r="RO91" s="249">
        <v>9.8000000000000004E-2</v>
      </c>
      <c r="RP91" s="249">
        <v>0.42399999999999999</v>
      </c>
      <c r="RQ91" s="249">
        <v>0.125</v>
      </c>
      <c r="RR91" s="249">
        <v>0.2</v>
      </c>
      <c r="RS91" s="249">
        <v>0.19500000000000001</v>
      </c>
      <c r="RT91" s="249">
        <v>0.19700000000000001</v>
      </c>
      <c r="RU91" s="249">
        <v>0.128</v>
      </c>
      <c r="RV91" s="249">
        <v>9.1999999999999998E-2</v>
      </c>
      <c r="RW91" s="249">
        <v>0.23699999999999999</v>
      </c>
      <c r="RX91" s="249">
        <v>4.7E-2</v>
      </c>
      <c r="RY91" s="249">
        <v>9.4E-2</v>
      </c>
      <c r="RZ91" s="249">
        <v>0.22</v>
      </c>
      <c r="SA91" s="249">
        <v>0.11</v>
      </c>
      <c r="SB91" s="249">
        <v>0.11</v>
      </c>
      <c r="SC91" s="249">
        <v>9.2999999999999999E-2</v>
      </c>
      <c r="SD91" s="249">
        <v>0.129</v>
      </c>
      <c r="SE91" s="249">
        <v>0.246</v>
      </c>
      <c r="SF91" s="249">
        <v>0.20100000000000001</v>
      </c>
      <c r="SG91" s="249">
        <v>5.3999999999999999E-2</v>
      </c>
      <c r="SH91" s="249">
        <v>0.13200000000000001</v>
      </c>
      <c r="SI91" s="249">
        <v>0.152</v>
      </c>
      <c r="SJ91" s="249">
        <v>0.123</v>
      </c>
      <c r="SK91" s="249">
        <v>0.219</v>
      </c>
      <c r="SL91" s="249">
        <v>0.112</v>
      </c>
      <c r="SM91" s="249">
        <v>0.21</v>
      </c>
      <c r="SN91" s="249">
        <v>4.4999999999999998E-2</v>
      </c>
      <c r="SO91" s="249">
        <v>0.29199999999999998</v>
      </c>
      <c r="SP91" s="249">
        <v>0.185</v>
      </c>
      <c r="SQ91" s="249">
        <v>9.0999999999999998E-2</v>
      </c>
      <c r="SR91" s="249">
        <v>0.114</v>
      </c>
      <c r="SS91" s="249">
        <v>0.152</v>
      </c>
      <c r="ST91" s="249">
        <v>0.15</v>
      </c>
      <c r="SU91" s="249">
        <v>0.126</v>
      </c>
      <c r="SV91" s="249">
        <v>0.115</v>
      </c>
      <c r="SW91" s="249">
        <v>2.5999999999999999E-2</v>
      </c>
      <c r="SX91" s="249">
        <v>0.156</v>
      </c>
      <c r="SY91" s="249">
        <v>0.10199999999999999</v>
      </c>
      <c r="SZ91" s="249">
        <v>0.2</v>
      </c>
      <c r="TA91" s="249">
        <v>9.8000000000000004E-2</v>
      </c>
      <c r="TB91" s="249">
        <v>0.2</v>
      </c>
      <c r="TC91" s="249">
        <v>9.7000000000000003E-2</v>
      </c>
      <c r="TD91" s="249">
        <v>0.13100000000000001</v>
      </c>
      <c r="TE91" s="249">
        <v>0.126</v>
      </c>
      <c r="TF91" s="249">
        <v>0.17399999999999999</v>
      </c>
      <c r="TG91" s="249">
        <v>9.7000000000000003E-2</v>
      </c>
      <c r="TH91" s="249">
        <v>0.159</v>
      </c>
      <c r="TI91" s="249">
        <v>0.17699999999999999</v>
      </c>
      <c r="TJ91" s="249">
        <v>0.17100000000000001</v>
      </c>
      <c r="TK91" s="249">
        <v>7.0999999999999994E-2</v>
      </c>
      <c r="TL91" s="249">
        <v>0.13400000000000001</v>
      </c>
      <c r="TM91" s="249">
        <v>0.11700000000000001</v>
      </c>
      <c r="TN91" s="249">
        <v>0.219</v>
      </c>
      <c r="TO91" s="249">
        <v>0.10199999999999999</v>
      </c>
      <c r="TP91" s="249">
        <v>0.157</v>
      </c>
      <c r="TQ91" s="249">
        <v>0.13600000000000001</v>
      </c>
      <c r="TR91" s="249">
        <v>0.113</v>
      </c>
      <c r="TS91" s="249">
        <v>8.1000000000000003E-2</v>
      </c>
      <c r="TT91" s="250">
        <f>AVERAGE(B91:TS91)</f>
        <v>0.15194913278455341</v>
      </c>
    </row>
    <row r="92" spans="1:540" s="241" customFormat="1" x14ac:dyDescent="0.65">
      <c r="A92" s="248" t="s">
        <v>545</v>
      </c>
      <c r="B92" s="248">
        <v>7.9000000000000001E-2</v>
      </c>
      <c r="C92" s="248">
        <v>0.13300000000000001</v>
      </c>
      <c r="D92" s="248">
        <v>3.3000000000000002E-2</v>
      </c>
      <c r="E92" s="248">
        <v>5.8000000000000003E-2</v>
      </c>
      <c r="F92" s="248">
        <v>0.19500000000000001</v>
      </c>
      <c r="G92" s="248">
        <v>0.185</v>
      </c>
      <c r="H92" s="248">
        <v>7.0000000000000007E-2</v>
      </c>
      <c r="I92" s="248">
        <v>0</v>
      </c>
      <c r="J92" s="248">
        <v>0.14000000000000001</v>
      </c>
      <c r="K92" s="248">
        <v>0.123</v>
      </c>
      <c r="L92" s="248">
        <v>0.06</v>
      </c>
      <c r="M92" s="248">
        <v>4.2000000000000003E-2</v>
      </c>
      <c r="N92" s="248">
        <v>0.14499999999999999</v>
      </c>
      <c r="O92" s="248">
        <v>0.124</v>
      </c>
      <c r="P92" s="248">
        <v>0.13700000000000001</v>
      </c>
      <c r="Q92" s="248">
        <v>0.121</v>
      </c>
      <c r="R92" s="248">
        <v>0.16700000000000001</v>
      </c>
      <c r="S92" s="248">
        <v>0.182</v>
      </c>
      <c r="T92" s="248">
        <v>8.5000000000000006E-2</v>
      </c>
      <c r="U92" s="248">
        <v>0.13700000000000001</v>
      </c>
      <c r="V92" s="248">
        <v>0.125</v>
      </c>
      <c r="W92" s="248">
        <v>0.11600000000000001</v>
      </c>
      <c r="X92" s="248">
        <v>0.248</v>
      </c>
      <c r="Y92" s="248">
        <v>0.155</v>
      </c>
      <c r="Z92" s="248">
        <v>0</v>
      </c>
      <c r="AA92" s="248">
        <v>0.14099999999999999</v>
      </c>
      <c r="AB92" s="248">
        <v>7.9000000000000001E-2</v>
      </c>
      <c r="AC92" s="248">
        <v>8.8999999999999996E-2</v>
      </c>
      <c r="AD92" s="248">
        <v>0.11988736200383907</v>
      </c>
      <c r="AE92" s="248">
        <v>3.41611097300068E-2</v>
      </c>
      <c r="AF92" s="248">
        <v>0.17984844613648657</v>
      </c>
      <c r="AG92" s="248">
        <v>0.1</v>
      </c>
      <c r="AH92" s="248">
        <v>0</v>
      </c>
      <c r="AI92" s="248">
        <v>3.1E-2</v>
      </c>
      <c r="AJ92" s="248">
        <v>9.5000000000000001E-2</v>
      </c>
      <c r="AK92" s="248">
        <v>7.3999999999999996E-2</v>
      </c>
      <c r="AL92" s="248">
        <v>0.16200000000000001</v>
      </c>
      <c r="AM92" s="248">
        <v>9.8000000000000004E-2</v>
      </c>
      <c r="AN92" s="248">
        <v>7.5999999999999998E-2</v>
      </c>
      <c r="AO92" s="248">
        <v>0.19800000000000001</v>
      </c>
      <c r="AP92" s="248">
        <v>7.0000000000000001E-3</v>
      </c>
      <c r="AQ92" s="248">
        <v>0.14199999999999999</v>
      </c>
      <c r="AR92" s="248">
        <v>0</v>
      </c>
      <c r="AS92" s="248">
        <v>7.0000000000000007E-2</v>
      </c>
      <c r="AT92" s="248">
        <v>0.20399999999999999</v>
      </c>
      <c r="AU92" s="248">
        <v>7.9000000000000001E-2</v>
      </c>
      <c r="AV92" s="248">
        <v>9.8000000000000004E-2</v>
      </c>
      <c r="AW92" s="248">
        <v>0.11799999999999999</v>
      </c>
      <c r="AX92" s="248">
        <v>0.08</v>
      </c>
      <c r="AY92" s="248">
        <v>0.10100000000000001</v>
      </c>
      <c r="AZ92" s="248">
        <v>0.19328347299910423</v>
      </c>
      <c r="BA92" s="248">
        <v>0.21019371431509465</v>
      </c>
      <c r="BB92" s="248">
        <v>0.11834278674861078</v>
      </c>
      <c r="BC92" s="248">
        <v>0.187</v>
      </c>
      <c r="BD92" s="248">
        <v>0</v>
      </c>
      <c r="BE92" s="248">
        <v>0</v>
      </c>
      <c r="BF92" s="248">
        <v>8.8999999999999996E-2</v>
      </c>
      <c r="BG92" s="248">
        <v>1.4778305387413888E-2</v>
      </c>
      <c r="BH92" s="248">
        <v>0</v>
      </c>
      <c r="BI92" s="248">
        <v>0.126</v>
      </c>
      <c r="BJ92" s="248">
        <v>0.187</v>
      </c>
      <c r="BK92" s="248">
        <v>0</v>
      </c>
      <c r="BL92" s="248">
        <v>0.14099999999999999</v>
      </c>
      <c r="BM92" s="248">
        <v>0.34499999999999997</v>
      </c>
      <c r="BN92" s="248">
        <v>0.105</v>
      </c>
      <c r="BO92" s="248">
        <v>0.104</v>
      </c>
      <c r="BP92" s="248">
        <v>7.6999999999999999E-2</v>
      </c>
      <c r="BQ92" s="248">
        <v>8.5000000000000006E-2</v>
      </c>
      <c r="BR92" s="248">
        <v>0.16600000000000001</v>
      </c>
      <c r="BS92" s="248">
        <v>9.1999999999999998E-2</v>
      </c>
      <c r="BT92" s="248">
        <v>0.16300000000000001</v>
      </c>
      <c r="BU92" s="248">
        <v>0.182</v>
      </c>
      <c r="BV92" s="248">
        <v>0</v>
      </c>
      <c r="BW92" s="248">
        <v>3.2000000000000001E-2</v>
      </c>
      <c r="BX92" s="248">
        <v>0.05</v>
      </c>
      <c r="BY92" s="248">
        <v>0.17199999999999999</v>
      </c>
      <c r="BZ92" s="248">
        <v>0.16500000000000001</v>
      </c>
      <c r="CA92" s="248">
        <v>2.5000000000000001E-2</v>
      </c>
      <c r="CB92" s="248">
        <v>2.8717199026496866E-2</v>
      </c>
      <c r="CC92" s="248">
        <v>1.7073165617652382E-2</v>
      </c>
      <c r="CD92" s="248">
        <v>7.3779215689914746E-2</v>
      </c>
      <c r="CE92" s="248">
        <v>3.4633640864103206E-2</v>
      </c>
      <c r="CF92" s="248">
        <v>4.5999999999999999E-2</v>
      </c>
      <c r="CG92" s="248">
        <v>0.161</v>
      </c>
      <c r="CH92" s="248">
        <v>4.9000000000000002E-2</v>
      </c>
      <c r="CI92" s="248">
        <v>0.20799999999999999</v>
      </c>
      <c r="CJ92" s="248">
        <v>0.13900000000000001</v>
      </c>
      <c r="CK92" s="248">
        <v>6.3E-2</v>
      </c>
      <c r="CL92" s="248">
        <v>0.184</v>
      </c>
      <c r="CM92" s="248">
        <v>0.105</v>
      </c>
      <c r="CN92" s="248">
        <v>0.154</v>
      </c>
      <c r="CO92" s="248">
        <v>0.13900000000000001</v>
      </c>
      <c r="CP92" s="248">
        <v>0</v>
      </c>
      <c r="CQ92" s="248">
        <v>0.17899999999999999</v>
      </c>
      <c r="CR92" s="248">
        <v>7.6999999999999999E-2</v>
      </c>
      <c r="CS92" s="248">
        <v>0.10299999999999999</v>
      </c>
      <c r="CT92" s="248">
        <v>5.8000000000000003E-2</v>
      </c>
      <c r="CU92" s="248">
        <v>0.193</v>
      </c>
      <c r="CV92" s="248">
        <v>0.16</v>
      </c>
      <c r="CW92" s="248">
        <v>0.22600000000000001</v>
      </c>
      <c r="CX92" s="248">
        <v>0</v>
      </c>
      <c r="CY92" s="248">
        <v>0.18</v>
      </c>
      <c r="CZ92" s="248">
        <v>0.13100000000000001</v>
      </c>
      <c r="DA92" s="248">
        <v>0</v>
      </c>
      <c r="DB92" s="248">
        <v>1.9E-2</v>
      </c>
      <c r="DC92" s="248">
        <v>6.5000000000000002E-2</v>
      </c>
      <c r="DD92" s="248">
        <v>0.06</v>
      </c>
      <c r="DE92" s="248">
        <v>0.104</v>
      </c>
      <c r="DF92" s="248">
        <v>0</v>
      </c>
      <c r="DG92" s="248">
        <v>0.113</v>
      </c>
      <c r="DH92" s="248">
        <v>6.8000000000000005E-2</v>
      </c>
      <c r="DI92" s="248">
        <v>0.105</v>
      </c>
      <c r="DJ92" s="248">
        <v>2.5000000000000001E-2</v>
      </c>
      <c r="DK92" s="248">
        <v>0.17599999999999999</v>
      </c>
      <c r="DL92" s="248">
        <v>9.8000000000000004E-2</v>
      </c>
      <c r="DM92" s="248">
        <v>0.186</v>
      </c>
      <c r="DN92" s="248">
        <v>0</v>
      </c>
      <c r="DO92" s="248">
        <v>0.187</v>
      </c>
      <c r="DP92" s="248">
        <v>6.5000000000000002E-2</v>
      </c>
      <c r="DQ92" s="248">
        <v>0.11799999999999999</v>
      </c>
      <c r="DR92" s="248">
        <v>0.115</v>
      </c>
      <c r="DS92" s="248">
        <v>0.14000000000000001</v>
      </c>
      <c r="DT92" s="248">
        <v>0.105</v>
      </c>
      <c r="DU92" s="248">
        <v>0.223</v>
      </c>
      <c r="DV92" s="248">
        <v>0.111</v>
      </c>
      <c r="DW92" s="248">
        <v>0.123</v>
      </c>
      <c r="DX92" s="248">
        <v>0.11</v>
      </c>
      <c r="DY92" s="248">
        <v>0.104</v>
      </c>
      <c r="DZ92" s="248">
        <v>0.14099999999999999</v>
      </c>
      <c r="EA92" s="248">
        <v>0</v>
      </c>
      <c r="EB92" s="248">
        <v>0.23499999999999999</v>
      </c>
      <c r="EC92" s="248">
        <v>0.193</v>
      </c>
      <c r="ED92" s="248">
        <v>0.128</v>
      </c>
      <c r="EE92" s="248">
        <v>6.9000000000000006E-2</v>
      </c>
      <c r="EF92" s="248">
        <v>0.159</v>
      </c>
      <c r="EG92" s="248">
        <v>0.183</v>
      </c>
      <c r="EH92" s="248">
        <v>0</v>
      </c>
      <c r="EI92" s="248">
        <v>0</v>
      </c>
      <c r="EJ92" s="248">
        <v>9.6000000000000002E-2</v>
      </c>
      <c r="EK92" s="248">
        <v>0.2</v>
      </c>
      <c r="EL92" s="248">
        <v>7.2999999999999995E-2</v>
      </c>
      <c r="EM92" s="248">
        <v>6.9000000000000006E-2</v>
      </c>
      <c r="EN92" s="248">
        <v>0.154</v>
      </c>
      <c r="EO92" s="248">
        <v>0.16300000000000001</v>
      </c>
      <c r="EP92" s="248">
        <v>5.8999999999999997E-2</v>
      </c>
      <c r="EQ92" s="248">
        <v>0.106</v>
      </c>
      <c r="ER92" s="248">
        <v>0.10100000000000001</v>
      </c>
      <c r="ES92" s="248">
        <v>0</v>
      </c>
      <c r="ET92" s="248">
        <v>9.9000000000000005E-2</v>
      </c>
      <c r="EU92" s="248">
        <v>0.23300000000000001</v>
      </c>
      <c r="EV92" s="248">
        <v>0.128</v>
      </c>
      <c r="EW92" s="248">
        <v>7.5999999999999998E-2</v>
      </c>
      <c r="EX92" s="248">
        <v>0.156</v>
      </c>
      <c r="EY92" s="248">
        <v>0.17799999999999999</v>
      </c>
      <c r="EZ92" s="248">
        <v>0.21199999999999999</v>
      </c>
      <c r="FA92" s="248">
        <v>5.7000000000000002E-2</v>
      </c>
      <c r="FB92" s="248">
        <v>0.17599999999999999</v>
      </c>
      <c r="FC92" s="248">
        <v>0.13700000000000001</v>
      </c>
      <c r="FD92" s="248">
        <v>6.4000000000000001E-2</v>
      </c>
      <c r="FE92" s="248">
        <v>0.13700000000000001</v>
      </c>
      <c r="FF92" s="248">
        <v>7.5999999999999998E-2</v>
      </c>
      <c r="FG92" s="248">
        <v>0.22800000000000001</v>
      </c>
      <c r="FH92" s="248">
        <v>0.126</v>
      </c>
      <c r="FI92" s="248">
        <v>0.157</v>
      </c>
      <c r="FJ92" s="248">
        <v>0</v>
      </c>
      <c r="FK92" s="248">
        <v>0.111</v>
      </c>
      <c r="FL92" s="248">
        <v>0.125</v>
      </c>
      <c r="FM92" s="248">
        <v>0.12</v>
      </c>
      <c r="FN92" s="248">
        <v>8.7797671193346999E-2</v>
      </c>
      <c r="FO92" s="248">
        <v>0.16805066009827677</v>
      </c>
      <c r="FP92" s="248">
        <v>0.26912625112883981</v>
      </c>
      <c r="FQ92" s="248">
        <v>5.5E-2</v>
      </c>
      <c r="FR92" s="248">
        <v>0.27700000000000002</v>
      </c>
      <c r="FS92" s="248">
        <v>0.11600000000000001</v>
      </c>
      <c r="FT92" s="248">
        <v>6.5000000000000002E-2</v>
      </c>
      <c r="FU92" s="248">
        <v>0.17699999999999999</v>
      </c>
      <c r="FV92" s="248">
        <v>0</v>
      </c>
      <c r="FW92" s="248">
        <v>6.4022557101009306E-2</v>
      </c>
      <c r="FX92" s="248">
        <v>0.12348452080725271</v>
      </c>
      <c r="FY92" s="248">
        <v>1.466684853104123E-2</v>
      </c>
      <c r="FZ92" s="248">
        <v>0.191</v>
      </c>
      <c r="GA92" s="248">
        <v>0.16500000000000001</v>
      </c>
      <c r="GB92" s="248">
        <v>0.20100000000000001</v>
      </c>
      <c r="GC92" s="248">
        <v>0.12</v>
      </c>
      <c r="GD92" s="248">
        <v>0.21199999999999999</v>
      </c>
      <c r="GE92" s="248">
        <v>0.13700000000000001</v>
      </c>
      <c r="GF92" s="248">
        <v>0</v>
      </c>
      <c r="GG92" s="248">
        <v>0.154</v>
      </c>
      <c r="GH92" s="248">
        <v>0.13900000000000001</v>
      </c>
      <c r="GI92" s="248">
        <v>0.18</v>
      </c>
      <c r="GJ92" s="248">
        <v>6.8000000000000005E-2</v>
      </c>
      <c r="GK92" s="248">
        <v>9.9000000000000005E-2</v>
      </c>
      <c r="GL92" s="248">
        <v>0</v>
      </c>
      <c r="GM92" s="248">
        <v>0.17599999999999999</v>
      </c>
      <c r="GN92" s="248">
        <v>0.20699999999999999</v>
      </c>
      <c r="GO92" s="248">
        <v>0.14599999999999999</v>
      </c>
      <c r="GP92" s="248">
        <v>3.7999999999999999E-2</v>
      </c>
      <c r="GQ92" s="248">
        <v>0.14799999999999999</v>
      </c>
      <c r="GR92" s="248">
        <v>6.0999999999999999E-2</v>
      </c>
      <c r="GS92" s="248">
        <v>0.157</v>
      </c>
      <c r="GT92" s="249">
        <v>0.14499999999999999</v>
      </c>
      <c r="GU92" s="249">
        <v>0.159</v>
      </c>
      <c r="GV92" s="249">
        <v>9.1999999999999998E-2</v>
      </c>
      <c r="GW92" s="249">
        <v>0</v>
      </c>
      <c r="GX92" s="249">
        <v>0.182</v>
      </c>
      <c r="GY92" s="249">
        <v>0.14699999999999999</v>
      </c>
      <c r="GZ92" s="249">
        <v>0.11700000000000001</v>
      </c>
      <c r="HA92" s="249">
        <v>0.16</v>
      </c>
      <c r="HB92" s="249">
        <v>0.125</v>
      </c>
      <c r="HC92" s="249">
        <v>0.09</v>
      </c>
      <c r="HD92" s="249">
        <v>0.18099999999999999</v>
      </c>
      <c r="HE92" s="249">
        <v>0.191</v>
      </c>
      <c r="HF92" s="249">
        <v>0.17399999999999999</v>
      </c>
      <c r="HG92" s="249">
        <v>9.8000000000000004E-2</v>
      </c>
      <c r="HH92" s="249">
        <v>8.2000000000000003E-2</v>
      </c>
      <c r="HI92" s="249">
        <v>0.192</v>
      </c>
      <c r="HJ92" s="249">
        <v>9.5000000000000001E-2</v>
      </c>
      <c r="HK92" s="249">
        <v>7.9000000000000001E-2</v>
      </c>
      <c r="HL92" s="249">
        <v>0.05</v>
      </c>
      <c r="HM92" s="249">
        <v>0.27900000000000003</v>
      </c>
      <c r="HN92" s="249">
        <v>0.09</v>
      </c>
      <c r="HO92" s="249">
        <v>8.1000000000000003E-2</v>
      </c>
      <c r="HP92" s="249">
        <v>0</v>
      </c>
      <c r="HQ92" s="249">
        <v>0.13300000000000001</v>
      </c>
      <c r="HR92" s="249">
        <v>0.16900000000000001</v>
      </c>
      <c r="HS92" s="249">
        <v>3.7999999999999999E-2</v>
      </c>
      <c r="HT92" s="249">
        <v>0.13600000000000001</v>
      </c>
      <c r="HU92" s="249">
        <v>5.5E-2</v>
      </c>
      <c r="HV92" s="249">
        <v>0.13100000000000001</v>
      </c>
      <c r="HW92" s="248">
        <v>1.3707974519182195E-2</v>
      </c>
      <c r="HX92" s="248">
        <v>2.0528518069404866E-2</v>
      </c>
      <c r="HY92" s="248">
        <v>4.5750083011399441E-2</v>
      </c>
      <c r="HZ92" s="248">
        <v>1.5806218149240533E-2</v>
      </c>
      <c r="IA92" s="249">
        <v>1.7999999999999999E-2</v>
      </c>
      <c r="IB92" s="249">
        <v>0</v>
      </c>
      <c r="IC92" s="249">
        <v>4.2000000000000003E-2</v>
      </c>
      <c r="ID92" s="249">
        <v>0.14099999999999999</v>
      </c>
      <c r="IE92" s="249">
        <v>0.14499999999999999</v>
      </c>
      <c r="IF92" s="249">
        <v>0.14899999999999999</v>
      </c>
      <c r="IG92" s="249">
        <v>0.188</v>
      </c>
      <c r="IH92" s="249">
        <v>6.8000000000000005E-2</v>
      </c>
      <c r="II92" s="249">
        <v>0.112</v>
      </c>
      <c r="IJ92" s="249">
        <v>0.11700000000000001</v>
      </c>
      <c r="IK92" s="248">
        <v>9.7227364087396587E-2</v>
      </c>
      <c r="IL92" s="248">
        <v>3.1898156631311451E-2</v>
      </c>
      <c r="IM92" s="248">
        <v>7.4558946731369535E-2</v>
      </c>
      <c r="IN92" s="249">
        <v>0.189</v>
      </c>
      <c r="IO92" s="249">
        <v>0.22800000000000001</v>
      </c>
      <c r="IP92" s="249">
        <v>0.13400000000000001</v>
      </c>
      <c r="IQ92" s="249">
        <v>0.111</v>
      </c>
      <c r="IR92" s="249">
        <v>0</v>
      </c>
      <c r="IS92" s="249">
        <v>0.13700000000000001</v>
      </c>
      <c r="IT92" s="249">
        <v>0.17699999999999999</v>
      </c>
      <c r="IU92" s="249">
        <v>0.20699999999999999</v>
      </c>
      <c r="IV92" s="249">
        <v>0.14000000000000001</v>
      </c>
      <c r="IW92" s="249">
        <v>0</v>
      </c>
      <c r="IX92" s="249">
        <v>7.0999999999999994E-2</v>
      </c>
      <c r="IY92" s="249">
        <v>0.13700000000000001</v>
      </c>
      <c r="IZ92" s="249">
        <v>0.108</v>
      </c>
      <c r="JA92" s="249">
        <v>0.218</v>
      </c>
      <c r="JB92" s="249">
        <v>0</v>
      </c>
      <c r="JC92" s="249">
        <v>0.129</v>
      </c>
      <c r="JD92" s="249">
        <v>0.21099999999999999</v>
      </c>
      <c r="JE92" s="249">
        <v>0.13600000000000001</v>
      </c>
      <c r="JF92" s="249">
        <v>0.20799999999999999</v>
      </c>
      <c r="JG92" s="249">
        <v>0.105</v>
      </c>
      <c r="JH92" s="249">
        <v>4.7E-2</v>
      </c>
      <c r="JI92" s="249">
        <v>0.182</v>
      </c>
      <c r="JJ92" s="249">
        <v>0.36199999999999999</v>
      </c>
      <c r="JK92" s="249">
        <v>0.121</v>
      </c>
      <c r="JL92" s="249">
        <v>8.2000000000000003E-2</v>
      </c>
      <c r="JM92" s="249">
        <v>0.104</v>
      </c>
      <c r="JN92" s="249">
        <v>9.0999999999999998E-2</v>
      </c>
      <c r="JO92" s="249">
        <v>0.16900000000000001</v>
      </c>
      <c r="JP92" s="248">
        <v>0.21196529291826477</v>
      </c>
      <c r="JQ92" s="248">
        <v>0.1341136140993619</v>
      </c>
      <c r="JR92" s="248">
        <v>2.274024905120637E-2</v>
      </c>
      <c r="JS92" s="249">
        <v>6.2E-2</v>
      </c>
      <c r="JT92" s="249">
        <v>0.16300000000000001</v>
      </c>
      <c r="JU92" s="249">
        <v>9.2999999999999999E-2</v>
      </c>
      <c r="JV92" s="249">
        <v>0</v>
      </c>
      <c r="JW92" s="249">
        <v>5.3999999999999999E-2</v>
      </c>
      <c r="JX92" s="249">
        <v>9.1999999999999998E-2</v>
      </c>
      <c r="JY92" s="249">
        <v>0.106</v>
      </c>
      <c r="JZ92" s="249">
        <v>8.6999999999999994E-2</v>
      </c>
      <c r="KA92" s="249">
        <v>0.112</v>
      </c>
      <c r="KB92" s="249">
        <v>0.14000000000000001</v>
      </c>
      <c r="KC92" s="249">
        <v>7.8E-2</v>
      </c>
      <c r="KD92" s="249">
        <v>0.14799999999999999</v>
      </c>
      <c r="KE92" s="249">
        <v>0.17399999999999999</v>
      </c>
      <c r="KF92" s="249">
        <v>0.159</v>
      </c>
      <c r="KG92" s="249">
        <v>0.19900000000000001</v>
      </c>
      <c r="KH92" s="249">
        <v>0.16800000000000001</v>
      </c>
      <c r="KI92" s="249">
        <v>0.14799999999999999</v>
      </c>
      <c r="KJ92" s="249">
        <v>0.157</v>
      </c>
      <c r="KK92" s="249">
        <v>0.17499999999999999</v>
      </c>
      <c r="KL92" s="249">
        <v>0.19600000000000001</v>
      </c>
      <c r="KM92" s="249">
        <v>4.3999999999999997E-2</v>
      </c>
      <c r="KN92" s="249">
        <v>0.13800000000000001</v>
      </c>
      <c r="KO92" s="249">
        <v>0</v>
      </c>
      <c r="KP92" s="249">
        <v>0.19</v>
      </c>
      <c r="KQ92" s="249">
        <v>0.158</v>
      </c>
      <c r="KR92" s="249">
        <v>0.161</v>
      </c>
      <c r="KS92" s="249">
        <v>0.14899999999999999</v>
      </c>
      <c r="KT92" s="249">
        <v>0.16500000000000001</v>
      </c>
      <c r="KU92" s="249">
        <v>0.14399999999999999</v>
      </c>
      <c r="KV92" s="249">
        <v>7.4999999999999997E-2</v>
      </c>
      <c r="KW92" s="249">
        <v>0.16800000000000001</v>
      </c>
      <c r="KX92" s="249">
        <v>0.128</v>
      </c>
      <c r="KY92" s="249">
        <v>0.14099999999999999</v>
      </c>
      <c r="KZ92" s="249">
        <v>0.09</v>
      </c>
      <c r="LA92" s="249">
        <v>0</v>
      </c>
      <c r="LB92" s="249">
        <v>0.16</v>
      </c>
      <c r="LC92" s="249">
        <v>0.121</v>
      </c>
      <c r="LD92" s="249">
        <v>0.154</v>
      </c>
      <c r="LE92" s="249">
        <v>7.4999999999999997E-2</v>
      </c>
      <c r="LF92" s="249">
        <v>0.217</v>
      </c>
      <c r="LG92" s="249">
        <v>0.11700000000000001</v>
      </c>
      <c r="LH92" s="249">
        <v>0.14499999999999999</v>
      </c>
      <c r="LI92" s="249">
        <v>0.14099999999999999</v>
      </c>
      <c r="LJ92" s="249">
        <v>9.1999999999999998E-2</v>
      </c>
      <c r="LK92" s="249">
        <v>0.17199999999999999</v>
      </c>
      <c r="LL92" s="249">
        <v>0</v>
      </c>
      <c r="LM92" s="249">
        <v>3.7999999999999999E-2</v>
      </c>
      <c r="LN92" s="249">
        <v>0.127</v>
      </c>
      <c r="LO92" s="249">
        <v>0.17100000000000001</v>
      </c>
      <c r="LP92" s="249">
        <v>0.16500000000000001</v>
      </c>
      <c r="LQ92" s="249">
        <v>0.14299999999999999</v>
      </c>
      <c r="LR92" s="249">
        <v>0.10299999999999999</v>
      </c>
      <c r="LS92" s="249">
        <v>0</v>
      </c>
      <c r="LT92" s="249">
        <v>0.16500000000000001</v>
      </c>
      <c r="LU92" s="249">
        <v>0.20499999999999999</v>
      </c>
      <c r="LV92" s="249">
        <v>0.15</v>
      </c>
      <c r="LW92" s="249">
        <v>0</v>
      </c>
      <c r="LX92" s="249">
        <v>0.14299999999999999</v>
      </c>
      <c r="LY92" s="249">
        <v>5.8000000000000003E-2</v>
      </c>
      <c r="LZ92" s="249">
        <v>6.7000000000000004E-2</v>
      </c>
      <c r="MA92" s="249">
        <v>0.14299999999999999</v>
      </c>
      <c r="MB92" s="249">
        <v>0</v>
      </c>
      <c r="MC92" s="249">
        <v>2.9000000000000001E-2</v>
      </c>
      <c r="MD92" s="249">
        <v>0.184</v>
      </c>
      <c r="ME92" s="249">
        <v>7.1999999999999995E-2</v>
      </c>
      <c r="MF92" s="249">
        <v>0.125</v>
      </c>
      <c r="MG92" s="249">
        <v>0.14099999999999999</v>
      </c>
      <c r="MH92" s="249">
        <v>0.11</v>
      </c>
      <c r="MI92" s="249">
        <v>7.9000000000000001E-2</v>
      </c>
      <c r="MJ92" s="249">
        <v>0</v>
      </c>
      <c r="MK92" s="249">
        <v>0.216</v>
      </c>
      <c r="ML92" s="249">
        <v>0.14599999999999999</v>
      </c>
      <c r="MM92" s="249">
        <v>9.4E-2</v>
      </c>
      <c r="MN92" s="249">
        <v>0</v>
      </c>
      <c r="MO92" s="249">
        <v>0.14799999999999999</v>
      </c>
      <c r="MP92" s="249">
        <v>0.191</v>
      </c>
      <c r="MQ92" s="249">
        <v>0.14299999999999999</v>
      </c>
      <c r="MR92" s="249">
        <v>0.16900000000000001</v>
      </c>
      <c r="MS92" s="249">
        <v>0.182</v>
      </c>
      <c r="MT92" s="249">
        <v>9.9000000000000005E-2</v>
      </c>
      <c r="MU92" s="249">
        <v>0.10100000000000001</v>
      </c>
      <c r="MV92" s="249">
        <v>6.2E-2</v>
      </c>
      <c r="MW92" s="249">
        <v>0</v>
      </c>
      <c r="MX92" s="249">
        <v>3.5000000000000003E-2</v>
      </c>
      <c r="MY92" s="249">
        <v>0.214</v>
      </c>
      <c r="MZ92" s="249">
        <v>5.5E-2</v>
      </c>
      <c r="NA92" s="249">
        <v>0.23899999999999999</v>
      </c>
      <c r="NB92" s="249">
        <v>0.218</v>
      </c>
      <c r="NC92" s="249">
        <v>0.184</v>
      </c>
      <c r="ND92" s="249">
        <v>0.151</v>
      </c>
      <c r="NE92" s="249">
        <v>0.217</v>
      </c>
      <c r="NF92" s="249">
        <v>0.19600000000000001</v>
      </c>
      <c r="NG92" s="249">
        <v>0.107</v>
      </c>
      <c r="NH92" s="249">
        <v>0.153</v>
      </c>
      <c r="NI92" s="249">
        <v>0.38800000000000001</v>
      </c>
      <c r="NJ92" s="249">
        <v>0</v>
      </c>
      <c r="NK92" s="249">
        <v>0.15</v>
      </c>
      <c r="NL92" s="249">
        <v>0.19600000000000001</v>
      </c>
      <c r="NM92" s="249">
        <v>0.161</v>
      </c>
      <c r="NN92" s="249">
        <v>7.0999999999999994E-2</v>
      </c>
      <c r="NO92" s="249">
        <v>0.115</v>
      </c>
      <c r="NP92" s="249">
        <v>0.161</v>
      </c>
      <c r="NQ92" s="249">
        <v>8.3000000000000004E-2</v>
      </c>
      <c r="NR92" s="249">
        <v>0.17599999999999999</v>
      </c>
      <c r="NS92" s="249">
        <v>0.186</v>
      </c>
      <c r="NT92" s="249">
        <v>0.10100000000000001</v>
      </c>
      <c r="NU92" s="249">
        <v>3.2000000000000001E-2</v>
      </c>
      <c r="NV92" s="249">
        <v>0.221</v>
      </c>
      <c r="NW92" s="249">
        <v>3.0000000000000001E-3</v>
      </c>
      <c r="NX92" s="249">
        <v>0.13800000000000001</v>
      </c>
      <c r="NY92" s="249">
        <v>0.19500000000000001</v>
      </c>
      <c r="NZ92" s="249">
        <v>8.5999999999999993E-2</v>
      </c>
      <c r="OA92" s="249">
        <v>0.20200000000000001</v>
      </c>
      <c r="OB92" s="249">
        <v>0.12</v>
      </c>
      <c r="OC92" s="249">
        <v>0</v>
      </c>
      <c r="OD92" s="249">
        <v>1.6E-2</v>
      </c>
      <c r="OE92" s="249">
        <v>0.13700000000000001</v>
      </c>
      <c r="OF92" s="249">
        <v>0.13500000000000001</v>
      </c>
      <c r="OG92" s="249">
        <v>0.223</v>
      </c>
      <c r="OH92" s="249">
        <v>0.183</v>
      </c>
      <c r="OI92" s="249">
        <v>0.25900000000000001</v>
      </c>
      <c r="OJ92" s="249">
        <v>0.16600000000000001</v>
      </c>
      <c r="OK92" s="249">
        <v>0.127</v>
      </c>
      <c r="OL92" s="249">
        <v>0.156</v>
      </c>
      <c r="OM92" s="249">
        <v>0.159</v>
      </c>
      <c r="ON92" s="249">
        <v>0.18</v>
      </c>
      <c r="OO92" s="249">
        <v>0.19</v>
      </c>
      <c r="OP92" s="249">
        <v>0.14699999999999999</v>
      </c>
      <c r="OQ92" s="249">
        <v>0.13100000000000001</v>
      </c>
      <c r="OR92" s="249">
        <v>0.115</v>
      </c>
      <c r="OS92" s="249">
        <v>0</v>
      </c>
      <c r="OT92" s="249">
        <v>0.376</v>
      </c>
      <c r="OU92" s="249">
        <v>0.112</v>
      </c>
      <c r="OV92" s="249">
        <v>0.158</v>
      </c>
      <c r="OW92" s="249">
        <v>0.13500000000000001</v>
      </c>
      <c r="OX92" s="249">
        <v>0.104</v>
      </c>
      <c r="OY92" s="249">
        <v>9.9000000000000005E-2</v>
      </c>
      <c r="OZ92" s="249">
        <v>0.17699999999999999</v>
      </c>
      <c r="PA92" s="249">
        <v>0.10100000000000001</v>
      </c>
      <c r="PB92" s="249">
        <v>0.182</v>
      </c>
      <c r="PC92" s="249">
        <v>0.13100000000000001</v>
      </c>
      <c r="PD92" s="249">
        <v>6.5000000000000002E-2</v>
      </c>
      <c r="PE92" s="249">
        <v>9.0999999999999998E-2</v>
      </c>
      <c r="PF92" s="249">
        <v>0</v>
      </c>
      <c r="PG92" s="249">
        <v>0.13100000000000001</v>
      </c>
      <c r="PH92" s="249">
        <v>0.17</v>
      </c>
      <c r="PI92" s="249">
        <v>0.13700000000000001</v>
      </c>
      <c r="PJ92" s="249">
        <v>0.188</v>
      </c>
      <c r="PK92" s="249">
        <v>7.0000000000000007E-2</v>
      </c>
      <c r="PL92" s="249">
        <v>0.17399999999999999</v>
      </c>
      <c r="PM92" s="249">
        <v>0.14599999999999999</v>
      </c>
      <c r="PN92" s="249">
        <v>0</v>
      </c>
      <c r="PO92" s="249">
        <v>6.2E-2</v>
      </c>
      <c r="PP92" s="249">
        <v>0.16700000000000001</v>
      </c>
      <c r="PQ92" s="249">
        <v>0.14399999999999999</v>
      </c>
      <c r="PR92" s="249">
        <v>0</v>
      </c>
      <c r="PS92" s="249">
        <v>0.28899999999999998</v>
      </c>
      <c r="PT92" s="249">
        <v>2.3E-2</v>
      </c>
      <c r="PU92" s="249">
        <v>9.6000000000000002E-2</v>
      </c>
      <c r="PV92" s="249">
        <v>0.121</v>
      </c>
      <c r="PW92" s="249">
        <v>0.12</v>
      </c>
      <c r="PX92" s="249">
        <v>0.20799999999999999</v>
      </c>
      <c r="PY92" s="249">
        <v>0.17499999999999999</v>
      </c>
      <c r="PZ92" s="249">
        <v>0.11700000000000001</v>
      </c>
      <c r="QA92" s="249">
        <v>0</v>
      </c>
      <c r="QB92" s="249">
        <v>0.13600000000000001</v>
      </c>
      <c r="QC92" s="249">
        <v>0.16600000000000001</v>
      </c>
      <c r="QD92" s="249">
        <v>4.8000000000000001E-2</v>
      </c>
      <c r="QE92" s="249">
        <v>7.6999999999999999E-2</v>
      </c>
      <c r="QF92" s="249">
        <v>0.13600000000000001</v>
      </c>
      <c r="QG92" s="249">
        <v>7.9000000000000001E-2</v>
      </c>
      <c r="QH92" s="249">
        <v>0.29199999999999998</v>
      </c>
      <c r="QI92" s="249">
        <v>5.2999999999999999E-2</v>
      </c>
      <c r="QJ92" s="249">
        <v>0.154</v>
      </c>
      <c r="QK92" s="249">
        <v>0.108</v>
      </c>
      <c r="QL92" s="249">
        <v>0.27900000000000003</v>
      </c>
      <c r="QM92" s="248">
        <v>3.421578328639515E-2</v>
      </c>
      <c r="QN92" s="248">
        <v>2.9213232961206315E-2</v>
      </c>
      <c r="QO92" s="248">
        <v>1.2405179473936052E-2</v>
      </c>
      <c r="QP92" s="249">
        <v>0.182</v>
      </c>
      <c r="QQ92" s="249">
        <v>0.20100000000000001</v>
      </c>
      <c r="QR92" s="249">
        <v>0.186</v>
      </c>
      <c r="QS92" s="249">
        <v>0.18099999999999999</v>
      </c>
      <c r="QT92" s="249">
        <v>0.14899999999999999</v>
      </c>
      <c r="QU92" s="249">
        <v>0.17599999999999999</v>
      </c>
      <c r="QV92" s="249">
        <v>0.16</v>
      </c>
      <c r="QW92" s="249">
        <v>7.1999999999999995E-2</v>
      </c>
      <c r="QX92" s="249">
        <v>0</v>
      </c>
      <c r="QY92" s="249">
        <v>0.20799999999999999</v>
      </c>
      <c r="QZ92" s="249">
        <v>0.126</v>
      </c>
      <c r="RA92" s="249">
        <v>0.127</v>
      </c>
      <c r="RB92" s="249">
        <v>7.0999999999999994E-2</v>
      </c>
      <c r="RC92" s="249">
        <v>0.183</v>
      </c>
      <c r="RD92" s="249">
        <v>0.16500000000000001</v>
      </c>
      <c r="RE92" s="249">
        <v>0.109</v>
      </c>
      <c r="RF92" s="249">
        <v>4.1000000000000002E-2</v>
      </c>
      <c r="RG92" s="249">
        <v>0.183</v>
      </c>
      <c r="RH92" s="249">
        <v>0.13300000000000001</v>
      </c>
      <c r="RI92" s="249">
        <v>0.107</v>
      </c>
      <c r="RJ92" s="249">
        <v>0.152</v>
      </c>
      <c r="RK92" s="249">
        <v>0.17100000000000001</v>
      </c>
      <c r="RL92" s="249">
        <v>0.13800000000000001</v>
      </c>
      <c r="RM92" s="249">
        <v>0</v>
      </c>
      <c r="RN92" s="249">
        <v>0.10299999999999999</v>
      </c>
      <c r="RO92" s="249">
        <v>0.13100000000000001</v>
      </c>
      <c r="RP92" s="249">
        <v>0.105</v>
      </c>
      <c r="RQ92" s="249">
        <v>7.2999999999999995E-2</v>
      </c>
      <c r="RR92" s="249">
        <v>0.13200000000000001</v>
      </c>
      <c r="RS92" s="249">
        <v>0.121</v>
      </c>
      <c r="RT92" s="249">
        <v>9.1999999999999998E-2</v>
      </c>
      <c r="RU92" s="249">
        <v>0.151</v>
      </c>
      <c r="RV92" s="249">
        <v>0.16</v>
      </c>
      <c r="RW92" s="249">
        <v>0</v>
      </c>
      <c r="RX92" s="249">
        <v>0.10299999999999999</v>
      </c>
      <c r="RY92" s="249">
        <v>0.105</v>
      </c>
      <c r="RZ92" s="249">
        <v>0.17599999999999999</v>
      </c>
      <c r="SA92" s="249">
        <v>0.121</v>
      </c>
      <c r="SB92" s="249">
        <v>6.0000000000000001E-3</v>
      </c>
      <c r="SC92" s="249">
        <v>0.16600000000000001</v>
      </c>
      <c r="SD92" s="249">
        <v>6.6000000000000003E-2</v>
      </c>
      <c r="SE92" s="249">
        <v>0.123</v>
      </c>
      <c r="SF92" s="249">
        <v>0</v>
      </c>
      <c r="SG92" s="249">
        <v>0.18</v>
      </c>
      <c r="SH92" s="249">
        <v>0.111</v>
      </c>
      <c r="SI92" s="249">
        <v>4.8000000000000001E-2</v>
      </c>
      <c r="SJ92" s="249">
        <v>0.223</v>
      </c>
      <c r="SK92" s="249">
        <v>4.2000000000000003E-2</v>
      </c>
      <c r="SL92" s="249">
        <v>0.214</v>
      </c>
      <c r="SM92" s="249">
        <v>5.0999999999999997E-2</v>
      </c>
      <c r="SN92" s="249">
        <v>0.153</v>
      </c>
      <c r="SO92" s="249">
        <v>0.112</v>
      </c>
      <c r="SP92" s="249">
        <v>0</v>
      </c>
      <c r="SQ92" s="249">
        <v>0.14299999999999999</v>
      </c>
      <c r="SR92" s="249">
        <v>0.16400000000000001</v>
      </c>
      <c r="SS92" s="249">
        <v>0.129</v>
      </c>
      <c r="ST92" s="249">
        <v>0.08</v>
      </c>
      <c r="SU92" s="249">
        <v>0.11899999999999999</v>
      </c>
      <c r="SV92" s="249">
        <v>0.22</v>
      </c>
      <c r="SW92" s="249">
        <v>0.154</v>
      </c>
      <c r="SX92" s="249">
        <v>0.17399999999999999</v>
      </c>
      <c r="SY92" s="249">
        <v>0.122</v>
      </c>
      <c r="SZ92" s="249">
        <v>0.19900000000000001</v>
      </c>
      <c r="TA92" s="249">
        <v>0.113</v>
      </c>
      <c r="TB92" s="249">
        <v>0</v>
      </c>
      <c r="TC92" s="249">
        <v>0.08</v>
      </c>
      <c r="TD92" s="249">
        <v>0.111</v>
      </c>
      <c r="TE92" s="249">
        <v>0.161</v>
      </c>
      <c r="TF92" s="249">
        <v>0.186</v>
      </c>
      <c r="TG92" s="249">
        <v>0.188</v>
      </c>
      <c r="TH92" s="249">
        <v>6.4000000000000001E-2</v>
      </c>
      <c r="TI92" s="249">
        <v>0</v>
      </c>
      <c r="TJ92" s="249">
        <v>0.115</v>
      </c>
      <c r="TK92" s="249">
        <v>0.151</v>
      </c>
      <c r="TL92" s="249">
        <v>0.309</v>
      </c>
      <c r="TM92" s="249">
        <v>0.155</v>
      </c>
      <c r="TN92" s="249">
        <v>0</v>
      </c>
      <c r="TO92" s="249">
        <v>0.2</v>
      </c>
      <c r="TP92" s="249">
        <v>0.17599999999999999</v>
      </c>
      <c r="TQ92" s="249">
        <v>1.7999999999999999E-2</v>
      </c>
      <c r="TR92" s="249">
        <v>0.125</v>
      </c>
      <c r="TS92" s="249">
        <v>0.184</v>
      </c>
      <c r="TT92" s="250">
        <f>AVERAGE(B92:TS92)</f>
        <v>0.11814865713823068</v>
      </c>
    </row>
    <row r="93" spans="1:540" s="241" customFormat="1" x14ac:dyDescent="0.65">
      <c r="A93" s="241" t="s">
        <v>547</v>
      </c>
      <c r="DC93" s="250"/>
    </row>
    <row r="94" spans="1:540" s="241" customFormat="1" x14ac:dyDescent="0.65">
      <c r="A94" s="243" t="s">
        <v>541</v>
      </c>
      <c r="B94" s="251">
        <v>1980</v>
      </c>
      <c r="C94" s="251">
        <v>1981</v>
      </c>
      <c r="D94" s="559">
        <v>1982</v>
      </c>
      <c r="E94" s="559"/>
      <c r="F94" s="251">
        <v>1983</v>
      </c>
      <c r="G94" s="559">
        <v>1984</v>
      </c>
      <c r="H94" s="559"/>
      <c r="I94" s="251">
        <v>1985</v>
      </c>
      <c r="J94" s="251">
        <v>1986</v>
      </c>
      <c r="K94" s="559">
        <v>1987</v>
      </c>
      <c r="L94" s="559"/>
      <c r="M94" s="251">
        <v>1988</v>
      </c>
      <c r="N94" s="251">
        <v>1989</v>
      </c>
      <c r="O94" s="559">
        <v>1990</v>
      </c>
      <c r="P94" s="559"/>
      <c r="Q94" s="251">
        <v>1991</v>
      </c>
      <c r="R94" s="556">
        <v>1992</v>
      </c>
      <c r="S94" s="558"/>
      <c r="T94" s="559">
        <v>1993</v>
      </c>
      <c r="U94" s="559"/>
      <c r="V94" s="251">
        <v>1994</v>
      </c>
      <c r="W94" s="559">
        <v>1995</v>
      </c>
      <c r="X94" s="559"/>
      <c r="Y94" s="253">
        <v>1996</v>
      </c>
      <c r="Z94" s="253">
        <v>1997</v>
      </c>
      <c r="AA94" s="559">
        <v>1998</v>
      </c>
      <c r="AB94" s="559"/>
      <c r="AC94" s="559">
        <v>1999</v>
      </c>
      <c r="AD94" s="559"/>
      <c r="AE94" s="559">
        <v>2000</v>
      </c>
      <c r="AF94" s="559"/>
      <c r="AG94" s="559">
        <v>2001</v>
      </c>
      <c r="AH94" s="559"/>
      <c r="AI94" s="559">
        <v>2002</v>
      </c>
      <c r="AJ94" s="559"/>
      <c r="AK94" s="559">
        <v>2003</v>
      </c>
      <c r="AL94" s="559"/>
      <c r="AM94" s="559"/>
      <c r="AN94" s="559">
        <v>2004</v>
      </c>
      <c r="AO94" s="559"/>
      <c r="AP94" s="559"/>
      <c r="AQ94" s="559">
        <v>2005</v>
      </c>
      <c r="AR94" s="559"/>
      <c r="AS94" s="559"/>
      <c r="AT94" s="559">
        <v>2006</v>
      </c>
      <c r="AU94" s="559"/>
      <c r="AV94" s="559"/>
      <c r="AW94" s="559">
        <v>2007</v>
      </c>
      <c r="AX94" s="559"/>
      <c r="AY94" s="559"/>
      <c r="AZ94" s="556">
        <v>2008</v>
      </c>
      <c r="BA94" s="557"/>
      <c r="BB94" s="557"/>
      <c r="BC94" s="557"/>
      <c r="BD94" s="558"/>
      <c r="BE94" s="556">
        <v>2009</v>
      </c>
      <c r="BF94" s="557"/>
      <c r="BG94" s="557"/>
      <c r="BH94" s="557"/>
      <c r="BI94" s="558"/>
      <c r="BJ94" s="556">
        <v>2010</v>
      </c>
      <c r="BK94" s="557"/>
      <c r="BL94" s="557"/>
      <c r="BM94" s="557"/>
      <c r="BN94" s="558"/>
      <c r="BO94" s="556">
        <v>2011</v>
      </c>
      <c r="BP94" s="557"/>
      <c r="BQ94" s="557"/>
      <c r="BR94" s="557"/>
      <c r="BS94" s="558"/>
      <c r="BT94" s="556">
        <v>2012</v>
      </c>
      <c r="BU94" s="557"/>
      <c r="BV94" s="557"/>
      <c r="BW94" s="557"/>
      <c r="BX94" s="558"/>
    </row>
    <row r="95" spans="1:540" s="241" customFormat="1" x14ac:dyDescent="0.65">
      <c r="A95" s="248" t="s">
        <v>542</v>
      </c>
      <c r="B95" s="249">
        <v>0</v>
      </c>
      <c r="C95" s="249">
        <v>0.121</v>
      </c>
      <c r="D95" s="249">
        <v>0.115</v>
      </c>
      <c r="E95" s="249">
        <v>0</v>
      </c>
      <c r="F95" s="249">
        <v>8.3000000000000004E-2</v>
      </c>
      <c r="G95" s="249">
        <v>0.14099999999999999</v>
      </c>
      <c r="H95" s="248">
        <v>0</v>
      </c>
      <c r="I95" s="248">
        <v>0</v>
      </c>
      <c r="J95" s="249">
        <v>8.2000000000000003E-2</v>
      </c>
      <c r="K95" s="249">
        <v>4.8000000000000001E-2</v>
      </c>
      <c r="L95" s="249">
        <v>8.8999999999999996E-2</v>
      </c>
      <c r="M95" s="249">
        <v>3.1E-2</v>
      </c>
      <c r="N95" s="249">
        <v>0.13300000000000001</v>
      </c>
      <c r="O95" s="249">
        <v>9.2999999999999999E-2</v>
      </c>
      <c r="P95" s="249">
        <v>0.30199999999999999</v>
      </c>
      <c r="Q95" s="248">
        <v>0</v>
      </c>
      <c r="R95" s="248">
        <v>0</v>
      </c>
      <c r="S95" s="249">
        <v>3.5000000000000003E-2</v>
      </c>
      <c r="T95" s="249">
        <v>0.14099999999999999</v>
      </c>
      <c r="U95" s="249">
        <v>0</v>
      </c>
      <c r="V95" s="249">
        <v>0.123</v>
      </c>
      <c r="W95" s="249">
        <v>0.13400000000000001</v>
      </c>
      <c r="X95" s="248">
        <v>0</v>
      </c>
      <c r="Y95" s="248">
        <v>0.18211464375315412</v>
      </c>
      <c r="Z95" s="248">
        <v>0.19905708616921239</v>
      </c>
      <c r="AA95" s="249">
        <v>0.121</v>
      </c>
      <c r="AB95" s="249">
        <v>0.23300000000000001</v>
      </c>
      <c r="AC95" s="249">
        <v>9.0999999999999998E-2</v>
      </c>
      <c r="AD95" s="249">
        <v>0</v>
      </c>
      <c r="AE95" s="249">
        <v>0.105</v>
      </c>
      <c r="AF95" s="249">
        <v>0</v>
      </c>
      <c r="AG95" s="249">
        <v>7.2999999999999995E-2</v>
      </c>
      <c r="AH95" s="249">
        <v>6.2E-2</v>
      </c>
      <c r="AI95" s="249">
        <v>3.6999999999999998E-2</v>
      </c>
      <c r="AJ95" s="249">
        <v>0.105</v>
      </c>
      <c r="AK95" s="249">
        <v>0.107</v>
      </c>
      <c r="AL95" s="249">
        <v>0.158</v>
      </c>
      <c r="AM95" s="249">
        <v>0.129</v>
      </c>
      <c r="AN95" s="249">
        <v>0.11</v>
      </c>
      <c r="AO95" s="249">
        <v>0.10100000000000001</v>
      </c>
      <c r="AP95" s="249">
        <v>8.7999999999999995E-2</v>
      </c>
      <c r="AQ95" s="249">
        <v>0.316</v>
      </c>
      <c r="AR95" s="249">
        <v>7.0999999999999994E-2</v>
      </c>
      <c r="AS95" s="249">
        <v>0.33400000000000002</v>
      </c>
      <c r="AT95" s="249">
        <v>0.42299999999999999</v>
      </c>
      <c r="AU95" s="249">
        <v>9.9000000000000005E-2</v>
      </c>
      <c r="AV95" s="249">
        <v>7.0000000000000007E-2</v>
      </c>
      <c r="AW95" s="249">
        <v>0.17</v>
      </c>
      <c r="AX95" s="249">
        <v>0.16600000000000001</v>
      </c>
      <c r="AY95" s="249">
        <v>7.5999999999999998E-2</v>
      </c>
      <c r="AZ95" s="249">
        <v>0</v>
      </c>
      <c r="BA95" s="249">
        <v>0.29299999999999998</v>
      </c>
      <c r="BB95" s="249">
        <v>0.17199999999999999</v>
      </c>
      <c r="BC95" s="249">
        <v>0.104</v>
      </c>
      <c r="BD95" s="249">
        <v>5.5E-2</v>
      </c>
      <c r="BE95" s="249">
        <v>0.06</v>
      </c>
      <c r="BF95" s="249">
        <v>0.151</v>
      </c>
      <c r="BG95" s="249">
        <v>0.10299999999999999</v>
      </c>
      <c r="BH95" s="249">
        <v>0</v>
      </c>
      <c r="BI95" s="249">
        <v>8.5000000000000006E-2</v>
      </c>
      <c r="BJ95" s="249">
        <v>0.129</v>
      </c>
      <c r="BK95" s="249">
        <v>0.157</v>
      </c>
      <c r="BL95" s="249">
        <v>0</v>
      </c>
      <c r="BM95" s="249">
        <v>0.182</v>
      </c>
      <c r="BN95" s="248">
        <v>6.97589258417841E-2</v>
      </c>
      <c r="BO95" s="248">
        <v>0.51011477816761852</v>
      </c>
      <c r="BP95" s="248">
        <v>0</v>
      </c>
      <c r="BQ95" s="249">
        <v>7.4999999999999997E-2</v>
      </c>
      <c r="BR95" s="249">
        <v>8.7999999999999995E-2</v>
      </c>
      <c r="BS95" s="249">
        <v>6.0999999999999999E-2</v>
      </c>
      <c r="BT95" s="249">
        <v>0</v>
      </c>
      <c r="BU95" s="249">
        <v>9.8000000000000004E-2</v>
      </c>
      <c r="BV95" s="249">
        <v>0.12</v>
      </c>
      <c r="BW95" s="249">
        <v>8.6999999999999994E-2</v>
      </c>
      <c r="BX95" s="248">
        <v>0.1</v>
      </c>
      <c r="BY95" s="254">
        <f>AVERAGE(B95:BX95)</f>
        <v>0.10662727245242358</v>
      </c>
    </row>
    <row r="96" spans="1:540" s="241" customFormat="1" x14ac:dyDescent="0.65">
      <c r="A96" s="248" t="s">
        <v>543</v>
      </c>
      <c r="B96" s="249">
        <v>0.69899999999999995</v>
      </c>
      <c r="C96" s="249">
        <v>0.76900000000000002</v>
      </c>
      <c r="D96" s="249">
        <v>0.68700000000000006</v>
      </c>
      <c r="E96" s="249">
        <v>0.79300000000000004</v>
      </c>
      <c r="F96" s="249">
        <v>0.82299999999999995</v>
      </c>
      <c r="G96" s="249">
        <v>0.63200000000000001</v>
      </c>
      <c r="H96" s="248">
        <v>0.87310727206643324</v>
      </c>
      <c r="I96" s="248">
        <v>0.87981231558961071</v>
      </c>
      <c r="J96" s="249">
        <v>0.77200000000000002</v>
      </c>
      <c r="K96" s="249">
        <v>0.70099999999999996</v>
      </c>
      <c r="L96" s="249">
        <v>0.83399999999999996</v>
      </c>
      <c r="M96" s="249">
        <v>0.46500000000000002</v>
      </c>
      <c r="N96" s="249">
        <v>0.68799999999999994</v>
      </c>
      <c r="O96" s="249">
        <v>0.80300000000000005</v>
      </c>
      <c r="P96" s="249">
        <v>0.46500000000000002</v>
      </c>
      <c r="Q96" s="248">
        <v>0.86073228409106473</v>
      </c>
      <c r="R96" s="248">
        <v>0.96912708899373434</v>
      </c>
      <c r="S96" s="249">
        <v>0.755</v>
      </c>
      <c r="T96" s="249">
        <v>0.64</v>
      </c>
      <c r="U96" s="249">
        <v>0.495</v>
      </c>
      <c r="V96" s="249">
        <v>0.77800000000000002</v>
      </c>
      <c r="W96" s="249">
        <v>0.58199999999999996</v>
      </c>
      <c r="X96" s="248">
        <v>0.36157072168474391</v>
      </c>
      <c r="Y96" s="248">
        <v>0.38213849478387707</v>
      </c>
      <c r="Z96" s="248">
        <v>0.712448401798498</v>
      </c>
      <c r="AA96" s="249">
        <v>0.71099999999999997</v>
      </c>
      <c r="AB96" s="249">
        <v>0.68600000000000005</v>
      </c>
      <c r="AC96" s="249">
        <v>0.59299999999999997</v>
      </c>
      <c r="AD96" s="249">
        <v>0.73499999999999999</v>
      </c>
      <c r="AE96" s="249">
        <v>0.68</v>
      </c>
      <c r="AF96" s="249">
        <v>0.68300000000000005</v>
      </c>
      <c r="AG96" s="249">
        <v>0.84399999999999997</v>
      </c>
      <c r="AH96" s="249">
        <v>0.74</v>
      </c>
      <c r="AI96" s="249">
        <v>0.56399999999999995</v>
      </c>
      <c r="AJ96" s="249">
        <v>0.73699999999999999</v>
      </c>
      <c r="AK96" s="249">
        <v>0.70699999999999996</v>
      </c>
      <c r="AL96" s="249">
        <v>0.63100000000000001</v>
      </c>
      <c r="AM96" s="249">
        <v>0.78900000000000003</v>
      </c>
      <c r="AN96" s="249">
        <v>0.68600000000000005</v>
      </c>
      <c r="AO96" s="249">
        <v>0.73799999999999999</v>
      </c>
      <c r="AP96" s="249">
        <v>0.59399999999999997</v>
      </c>
      <c r="AQ96" s="249">
        <v>0.40400000000000003</v>
      </c>
      <c r="AR96" s="249">
        <v>0.69199999999999995</v>
      </c>
      <c r="AS96" s="249">
        <v>0.621</v>
      </c>
      <c r="AT96" s="249">
        <v>0.5</v>
      </c>
      <c r="AU96" s="249">
        <v>0.745</v>
      </c>
      <c r="AV96" s="249">
        <v>0.44600000000000001</v>
      </c>
      <c r="AW96" s="249">
        <v>0.70399999999999996</v>
      </c>
      <c r="AX96" s="249">
        <v>0.60099999999999998</v>
      </c>
      <c r="AY96" s="249">
        <v>0.73199999999999998</v>
      </c>
      <c r="AZ96" s="249">
        <v>0.754</v>
      </c>
      <c r="BA96" s="249">
        <v>0.65600000000000003</v>
      </c>
      <c r="BB96" s="249">
        <v>0.59</v>
      </c>
      <c r="BC96" s="249">
        <v>0.76100000000000001</v>
      </c>
      <c r="BD96" s="249">
        <v>0.749</v>
      </c>
      <c r="BE96" s="249">
        <v>0.67300000000000004</v>
      </c>
      <c r="BF96" s="249">
        <v>0.73699999999999999</v>
      </c>
      <c r="BG96" s="249">
        <v>0.56100000000000005</v>
      </c>
      <c r="BH96" s="249">
        <v>0.70299999999999996</v>
      </c>
      <c r="BI96" s="249">
        <v>0.61099999999999999</v>
      </c>
      <c r="BJ96" s="249">
        <v>0.66800000000000004</v>
      </c>
      <c r="BK96" s="249">
        <v>0.84299999999999997</v>
      </c>
      <c r="BL96" s="249">
        <v>0.75800000000000001</v>
      </c>
      <c r="BM96" s="249">
        <v>0.65600000000000003</v>
      </c>
      <c r="BN96" s="248">
        <v>0.90818847730680619</v>
      </c>
      <c r="BO96" s="248">
        <v>0.47839097664276026</v>
      </c>
      <c r="BP96" s="248">
        <v>0.78158872889412845</v>
      </c>
      <c r="BQ96" s="249">
        <v>0.53700000000000003</v>
      </c>
      <c r="BR96" s="249">
        <v>0.63900000000000001</v>
      </c>
      <c r="BS96" s="249">
        <v>0.78900000000000003</v>
      </c>
      <c r="BT96" s="249">
        <v>0.76800000000000002</v>
      </c>
      <c r="BU96" s="249">
        <v>0.63200000000000001</v>
      </c>
      <c r="BV96" s="249">
        <v>0.74</v>
      </c>
      <c r="BW96" s="249">
        <v>0.78300000000000003</v>
      </c>
      <c r="BX96" s="248">
        <v>0.78200000000000003</v>
      </c>
      <c r="BY96" s="254">
        <f>AVERAGE(B96:BX96)</f>
        <v>0.68721473015802226</v>
      </c>
    </row>
    <row r="97" spans="1:77" s="241" customFormat="1" x14ac:dyDescent="0.65">
      <c r="A97" s="248" t="s">
        <v>544</v>
      </c>
      <c r="B97" s="249">
        <v>0.11899999999999999</v>
      </c>
      <c r="C97" s="249">
        <v>0.11</v>
      </c>
      <c r="D97" s="249">
        <v>0.10299999999999999</v>
      </c>
      <c r="E97" s="249">
        <v>0.129</v>
      </c>
      <c r="F97" s="249">
        <v>0</v>
      </c>
      <c r="G97" s="249">
        <v>0.106</v>
      </c>
      <c r="H97" s="248">
        <v>1.3513379882326464E-2</v>
      </c>
      <c r="I97" s="248">
        <v>3.4003046448028347E-3</v>
      </c>
      <c r="J97" s="249">
        <v>0</v>
      </c>
      <c r="K97" s="249">
        <v>8.6999999999999994E-2</v>
      </c>
      <c r="L97" s="249">
        <v>7.6999999999999999E-2</v>
      </c>
      <c r="M97" s="249">
        <v>0.31900000000000001</v>
      </c>
      <c r="N97" s="249">
        <v>0</v>
      </c>
      <c r="O97" s="249">
        <v>0.104</v>
      </c>
      <c r="P97" s="249">
        <v>9.4E-2</v>
      </c>
      <c r="Q97" s="248">
        <v>1.1242722733669167E-2</v>
      </c>
      <c r="R97" s="248">
        <v>0</v>
      </c>
      <c r="S97" s="249">
        <v>0.21</v>
      </c>
      <c r="T97" s="249">
        <v>5.5E-2</v>
      </c>
      <c r="U97" s="249">
        <v>0.32300000000000001</v>
      </c>
      <c r="V97" s="249">
        <v>9.9000000000000005E-2</v>
      </c>
      <c r="W97" s="249">
        <v>0.122</v>
      </c>
      <c r="X97" s="248">
        <v>0.60559407609636429</v>
      </c>
      <c r="Y97" s="248">
        <v>0.36091254996405997</v>
      </c>
      <c r="Z97" s="248">
        <v>1.5701019338174589E-2</v>
      </c>
      <c r="AA97" s="249">
        <v>0</v>
      </c>
      <c r="AB97" s="249">
        <v>8.1000000000000003E-2</v>
      </c>
      <c r="AC97" s="249">
        <v>0.17299999999999999</v>
      </c>
      <c r="AD97" s="249">
        <v>0.105</v>
      </c>
      <c r="AE97" s="249">
        <v>9.8000000000000004E-2</v>
      </c>
      <c r="AF97" s="249">
        <v>0.193</v>
      </c>
      <c r="AG97" s="249">
        <v>8.3000000000000004E-2</v>
      </c>
      <c r="AH97" s="249">
        <v>7.1999999999999995E-2</v>
      </c>
      <c r="AI97" s="249">
        <v>0.14199999999999999</v>
      </c>
      <c r="AJ97" s="249">
        <v>7.1999999999999995E-2</v>
      </c>
      <c r="AK97" s="249">
        <v>0</v>
      </c>
      <c r="AL97" s="249">
        <v>9.5000000000000001E-2</v>
      </c>
      <c r="AM97" s="249">
        <v>8.2000000000000003E-2</v>
      </c>
      <c r="AN97" s="249">
        <v>0.16200000000000001</v>
      </c>
      <c r="AO97" s="249">
        <v>0.161</v>
      </c>
      <c r="AP97" s="249">
        <v>0.14599999999999999</v>
      </c>
      <c r="AQ97" s="249">
        <v>0.18</v>
      </c>
      <c r="AR97" s="249">
        <v>0.11700000000000001</v>
      </c>
      <c r="AS97" s="249">
        <v>4.4999999999999998E-2</v>
      </c>
      <c r="AT97" s="249">
        <v>7.6999999999999999E-2</v>
      </c>
      <c r="AU97" s="249">
        <v>0</v>
      </c>
      <c r="AV97" s="249">
        <v>0.30299999999999999</v>
      </c>
      <c r="AW97" s="249">
        <v>0.126</v>
      </c>
      <c r="AX97" s="249">
        <v>0</v>
      </c>
      <c r="AY97" s="249">
        <v>0.16600000000000001</v>
      </c>
      <c r="AZ97" s="249">
        <v>0.193</v>
      </c>
      <c r="BA97" s="249">
        <v>5.0999999999999997E-2</v>
      </c>
      <c r="BB97" s="249">
        <v>9.2999999999999999E-2</v>
      </c>
      <c r="BC97" s="249">
        <v>0.13500000000000001</v>
      </c>
      <c r="BD97" s="249">
        <v>0.10199999999999999</v>
      </c>
      <c r="BE97" s="249">
        <v>9.2999999999999999E-2</v>
      </c>
      <c r="BF97" s="249">
        <v>0</v>
      </c>
      <c r="BG97" s="249">
        <v>0.15</v>
      </c>
      <c r="BH97" s="249">
        <v>0.189</v>
      </c>
      <c r="BI97" s="249">
        <v>0.30399999999999999</v>
      </c>
      <c r="BJ97" s="249">
        <v>0.125</v>
      </c>
      <c r="BK97" s="249">
        <v>0</v>
      </c>
      <c r="BL97" s="249">
        <v>8.2000000000000003E-2</v>
      </c>
      <c r="BM97" s="249">
        <v>0.16200000000000001</v>
      </c>
      <c r="BN97" s="248">
        <v>1.1838525472224924E-3</v>
      </c>
      <c r="BO97" s="248">
        <v>4.21815756826822E-3</v>
      </c>
      <c r="BP97" s="248">
        <v>4.8913222290318872E-3</v>
      </c>
      <c r="BQ97" s="249">
        <v>0.17399999999999999</v>
      </c>
      <c r="BR97" s="249">
        <v>0.14699999999999999</v>
      </c>
      <c r="BS97" s="249">
        <v>9.5000000000000001E-2</v>
      </c>
      <c r="BT97" s="249">
        <v>0.23200000000000001</v>
      </c>
      <c r="BU97" s="249">
        <v>0.152</v>
      </c>
      <c r="BV97" s="249">
        <v>0.14000000000000001</v>
      </c>
      <c r="BW97" s="249">
        <v>7.9000000000000001E-2</v>
      </c>
      <c r="BX97" s="248">
        <v>4.8913222290318872E-3</v>
      </c>
      <c r="BY97" s="254">
        <f>AVERAGE(B97:BX97)</f>
        <v>0.11279398276310601</v>
      </c>
    </row>
    <row r="98" spans="1:77" s="241" customFormat="1" x14ac:dyDescent="0.65">
      <c r="A98" s="248" t="s">
        <v>545</v>
      </c>
      <c r="B98" s="249">
        <v>0.182</v>
      </c>
      <c r="C98" s="249">
        <v>0</v>
      </c>
      <c r="D98" s="249">
        <v>9.5000000000000001E-2</v>
      </c>
      <c r="E98" s="249">
        <v>7.8E-2</v>
      </c>
      <c r="F98" s="249">
        <v>9.4E-2</v>
      </c>
      <c r="G98" s="249">
        <v>0.121</v>
      </c>
      <c r="H98" s="248">
        <v>0.11337934805124027</v>
      </c>
      <c r="I98" s="248">
        <v>0.11678737976558644</v>
      </c>
      <c r="J98" s="249">
        <v>0.14599999999999999</v>
      </c>
      <c r="K98" s="249">
        <v>0.16400000000000001</v>
      </c>
      <c r="L98" s="249">
        <v>0</v>
      </c>
      <c r="M98" s="249">
        <v>0.185</v>
      </c>
      <c r="N98" s="249">
        <v>0.17899999999999999</v>
      </c>
      <c r="O98" s="249">
        <v>0</v>
      </c>
      <c r="P98" s="249">
        <v>0.13900000000000001</v>
      </c>
      <c r="Q98" s="248">
        <v>0.12802499317526606</v>
      </c>
      <c r="R98" s="248">
        <v>3.0872911006265755E-2</v>
      </c>
      <c r="S98" s="249">
        <v>0</v>
      </c>
      <c r="T98" s="249">
        <v>0.16400000000000001</v>
      </c>
      <c r="U98" s="249">
        <v>0.182</v>
      </c>
      <c r="V98" s="249">
        <v>0</v>
      </c>
      <c r="W98" s="249">
        <v>0.16200000000000001</v>
      </c>
      <c r="X98" s="248">
        <v>3.2835202218891635E-2</v>
      </c>
      <c r="Y98" s="248">
        <v>7.4834311498908776E-2</v>
      </c>
      <c r="Z98" s="248">
        <v>7.2793492694115017E-2</v>
      </c>
      <c r="AA98" s="249">
        <v>0.16800000000000001</v>
      </c>
      <c r="AB98" s="249">
        <v>0</v>
      </c>
      <c r="AC98" s="249">
        <v>0.14299999999999999</v>
      </c>
      <c r="AD98" s="249">
        <v>0.16</v>
      </c>
      <c r="AE98" s="249">
        <v>0.11700000000000001</v>
      </c>
      <c r="AF98" s="249">
        <v>0.124</v>
      </c>
      <c r="AG98" s="249">
        <v>0</v>
      </c>
      <c r="AH98" s="249">
        <v>0.126</v>
      </c>
      <c r="AI98" s="249">
        <v>0.25700000000000001</v>
      </c>
      <c r="AJ98" s="249">
        <v>8.5999999999999993E-2</v>
      </c>
      <c r="AK98" s="249">
        <v>0.186</v>
      </c>
      <c r="AL98" s="249">
        <v>0.11600000000000001</v>
      </c>
      <c r="AM98" s="249">
        <v>0</v>
      </c>
      <c r="AN98" s="249">
        <v>4.2000000000000003E-2</v>
      </c>
      <c r="AO98" s="249">
        <v>0</v>
      </c>
      <c r="AP98" s="249">
        <v>0.17199999999999999</v>
      </c>
      <c r="AQ98" s="249">
        <v>0</v>
      </c>
      <c r="AR98" s="249">
        <v>0.12</v>
      </c>
      <c r="AS98" s="249">
        <v>0</v>
      </c>
      <c r="AT98" s="249">
        <v>0</v>
      </c>
      <c r="AU98" s="249">
        <v>0.156</v>
      </c>
      <c r="AV98" s="249">
        <v>0.18099999999999999</v>
      </c>
      <c r="AW98" s="249">
        <v>0</v>
      </c>
      <c r="AX98" s="249">
        <v>0.23300000000000001</v>
      </c>
      <c r="AY98" s="249">
        <v>2.5999999999999999E-2</v>
      </c>
      <c r="AZ98" s="249">
        <v>5.2999999999999999E-2</v>
      </c>
      <c r="BA98" s="249">
        <v>0</v>
      </c>
      <c r="BB98" s="249">
        <v>0.14499999999999999</v>
      </c>
      <c r="BC98" s="249">
        <v>0</v>
      </c>
      <c r="BD98" s="249">
        <v>9.4E-2</v>
      </c>
      <c r="BE98" s="249">
        <v>0.17399999999999999</v>
      </c>
      <c r="BF98" s="249">
        <v>0.112</v>
      </c>
      <c r="BG98" s="249">
        <v>0.186</v>
      </c>
      <c r="BH98" s="249">
        <v>0.108</v>
      </c>
      <c r="BI98" s="249">
        <v>0</v>
      </c>
      <c r="BJ98" s="249">
        <v>7.8E-2</v>
      </c>
      <c r="BK98" s="249">
        <v>0</v>
      </c>
      <c r="BL98" s="249">
        <v>0.16</v>
      </c>
      <c r="BM98" s="249">
        <v>0</v>
      </c>
      <c r="BN98" s="248">
        <v>2.0868744304187191E-2</v>
      </c>
      <c r="BO98" s="248">
        <v>7.2760876213530329E-3</v>
      </c>
      <c r="BP98" s="248">
        <v>0.21351994887683967</v>
      </c>
      <c r="BQ98" s="249">
        <v>0.214</v>
      </c>
      <c r="BR98" s="249">
        <v>0.126</v>
      </c>
      <c r="BS98" s="249">
        <v>5.5E-2</v>
      </c>
      <c r="BT98" s="249">
        <v>0</v>
      </c>
      <c r="BU98" s="249">
        <v>0.11899999999999999</v>
      </c>
      <c r="BV98" s="249">
        <v>0</v>
      </c>
      <c r="BW98" s="249">
        <v>0.05</v>
      </c>
      <c r="BX98" s="248">
        <v>0.113</v>
      </c>
      <c r="BY98" s="254">
        <f>AVERAGE(B98:BX98)</f>
        <v>9.2029232256168728E-2</v>
      </c>
    </row>
    <row r="99" spans="1:77" s="241" customFormat="1" x14ac:dyDescent="0.65">
      <c r="A99" s="241" t="s">
        <v>548</v>
      </c>
      <c r="B99" s="254"/>
      <c r="C99" s="254"/>
      <c r="D99" s="254"/>
      <c r="E99" s="254"/>
      <c r="F99" s="254"/>
      <c r="G99" s="254"/>
      <c r="H99" s="250"/>
      <c r="I99" s="250"/>
      <c r="J99" s="254"/>
      <c r="K99" s="254"/>
      <c r="L99" s="254"/>
      <c r="M99" s="254"/>
      <c r="N99" s="254"/>
      <c r="O99" s="254"/>
      <c r="P99" s="254"/>
      <c r="Q99" s="250"/>
      <c r="R99" s="250"/>
      <c r="S99" s="254"/>
      <c r="T99" s="254"/>
      <c r="U99" s="254"/>
      <c r="V99" s="254"/>
      <c r="W99" s="254"/>
      <c r="X99" s="250"/>
      <c r="Y99" s="250"/>
      <c r="Z99" s="250"/>
      <c r="AA99" s="254"/>
      <c r="AB99" s="254"/>
      <c r="AC99" s="254"/>
      <c r="AD99" s="254"/>
      <c r="AE99" s="254"/>
      <c r="AF99" s="254"/>
      <c r="AG99" s="254"/>
      <c r="AH99" s="254"/>
      <c r="AI99" s="254"/>
      <c r="AJ99" s="254"/>
      <c r="AK99" s="254"/>
      <c r="AL99" s="254"/>
      <c r="AM99" s="254"/>
      <c r="AN99" s="254"/>
      <c r="AO99" s="254"/>
      <c r="AP99" s="254"/>
      <c r="AQ99" s="254"/>
      <c r="AR99" s="254"/>
      <c r="AS99" s="254"/>
      <c r="AT99" s="254"/>
      <c r="AU99" s="254"/>
      <c r="AV99" s="254"/>
      <c r="AW99" s="254"/>
      <c r="AX99" s="254"/>
      <c r="AY99" s="254"/>
      <c r="AZ99" s="254"/>
      <c r="BA99" s="254"/>
      <c r="BB99" s="254"/>
      <c r="BC99" s="254"/>
      <c r="BD99" s="254"/>
      <c r="BE99" s="254"/>
      <c r="BF99" s="254"/>
      <c r="BG99" s="254"/>
      <c r="BH99" s="254"/>
      <c r="BI99" s="254"/>
      <c r="BJ99" s="254"/>
      <c r="BK99" s="254"/>
      <c r="BL99" s="254"/>
      <c r="BM99" s="254"/>
      <c r="BN99" s="250"/>
      <c r="BO99" s="250"/>
      <c r="BP99" s="250"/>
      <c r="BQ99" s="254"/>
      <c r="BR99" s="254"/>
      <c r="BS99" s="254"/>
      <c r="BT99" s="254"/>
      <c r="BU99" s="254"/>
      <c r="BV99" s="254"/>
      <c r="BW99" s="254"/>
      <c r="BX99" s="250"/>
    </row>
    <row r="100" spans="1:77" s="241" customFormat="1" x14ac:dyDescent="0.65">
      <c r="A100" s="243" t="s">
        <v>541</v>
      </c>
      <c r="B100" s="251">
        <v>1992</v>
      </c>
      <c r="C100" s="251">
        <v>1993</v>
      </c>
      <c r="D100" s="251">
        <v>1994</v>
      </c>
      <c r="E100" s="251">
        <v>1995</v>
      </c>
      <c r="F100" s="251">
        <v>1996</v>
      </c>
      <c r="G100" s="251">
        <v>1997</v>
      </c>
      <c r="H100" s="556">
        <v>1998</v>
      </c>
      <c r="I100" s="558"/>
      <c r="J100" s="556">
        <v>1999</v>
      </c>
      <c r="K100" s="558"/>
      <c r="L100" s="556">
        <v>2000</v>
      </c>
      <c r="M100" s="558"/>
      <c r="N100" s="556">
        <v>2001</v>
      </c>
      <c r="O100" s="558"/>
      <c r="P100" s="556">
        <v>2002</v>
      </c>
      <c r="Q100" s="558"/>
      <c r="R100" s="556">
        <v>2003</v>
      </c>
      <c r="S100" s="558"/>
      <c r="T100" s="559">
        <v>2004</v>
      </c>
      <c r="U100" s="559"/>
      <c r="V100" s="559"/>
      <c r="W100" s="556">
        <v>2005</v>
      </c>
      <c r="X100" s="557"/>
      <c r="Y100" s="558"/>
      <c r="Z100" s="556">
        <v>2006</v>
      </c>
      <c r="AA100" s="557"/>
      <c r="AB100" s="557"/>
      <c r="AC100" s="558"/>
      <c r="AD100" s="556">
        <v>2007</v>
      </c>
      <c r="AE100" s="557"/>
      <c r="AF100" s="557"/>
      <c r="AG100" s="558"/>
      <c r="AH100" s="556">
        <v>2008</v>
      </c>
      <c r="AI100" s="557"/>
      <c r="AJ100" s="557"/>
      <c r="AK100" s="558"/>
      <c r="AL100" s="556">
        <v>2009</v>
      </c>
      <c r="AM100" s="557"/>
      <c r="AN100" s="557"/>
      <c r="AO100" s="558"/>
      <c r="AP100" s="556">
        <v>2010</v>
      </c>
      <c r="AQ100" s="557"/>
      <c r="AR100" s="557"/>
      <c r="AS100" s="558"/>
      <c r="AT100" s="556">
        <v>2011</v>
      </c>
      <c r="AU100" s="557"/>
      <c r="AV100" s="557"/>
      <c r="AW100" s="558"/>
      <c r="AX100" s="556">
        <v>2012</v>
      </c>
      <c r="AY100" s="557"/>
      <c r="AZ100" s="557"/>
      <c r="BA100" s="558"/>
    </row>
    <row r="101" spans="1:77" s="241" customFormat="1" x14ac:dyDescent="0.65">
      <c r="A101" s="248" t="s">
        <v>542</v>
      </c>
      <c r="B101" s="248">
        <v>3.3000000000000002E-2</v>
      </c>
      <c r="C101" s="248">
        <v>0</v>
      </c>
      <c r="D101" s="248">
        <v>9.8000000000000004E-2</v>
      </c>
      <c r="E101" s="249">
        <v>0</v>
      </c>
      <c r="F101" s="249">
        <v>0.05</v>
      </c>
      <c r="G101" s="249">
        <v>6.5000000000000002E-2</v>
      </c>
      <c r="H101" s="249">
        <v>0</v>
      </c>
      <c r="I101" s="249">
        <v>8.1000000000000003E-2</v>
      </c>
      <c r="J101" s="249">
        <v>0</v>
      </c>
      <c r="K101" s="249">
        <v>9.6000000000000002E-2</v>
      </c>
      <c r="L101" s="249">
        <v>0</v>
      </c>
      <c r="M101" s="249">
        <v>8.6999999999999994E-2</v>
      </c>
      <c r="N101" s="248">
        <v>0</v>
      </c>
      <c r="O101" s="248">
        <v>0</v>
      </c>
      <c r="P101" s="249">
        <v>2.3E-2</v>
      </c>
      <c r="Q101" s="249">
        <v>0.10100000000000001</v>
      </c>
      <c r="R101" s="249">
        <v>0</v>
      </c>
      <c r="S101" s="249">
        <v>8.4000000000000005E-2</v>
      </c>
      <c r="T101" s="249">
        <v>4.2999999999999997E-2</v>
      </c>
      <c r="U101" s="249">
        <v>5.2999999999999999E-2</v>
      </c>
      <c r="V101" s="249">
        <v>0</v>
      </c>
      <c r="W101" s="249">
        <v>0.111</v>
      </c>
      <c r="X101" s="249">
        <v>0.12</v>
      </c>
      <c r="Y101" s="249">
        <v>7.0999999999999994E-2</v>
      </c>
      <c r="Z101" s="248">
        <v>0</v>
      </c>
      <c r="AA101" s="248">
        <v>0</v>
      </c>
      <c r="AB101" s="248">
        <v>6.5000000000000002E-2</v>
      </c>
      <c r="AC101" s="249">
        <v>3.3000000000000002E-2</v>
      </c>
      <c r="AD101" s="249">
        <v>0.153</v>
      </c>
      <c r="AE101" s="249">
        <v>9.4E-2</v>
      </c>
      <c r="AF101" s="249">
        <v>0</v>
      </c>
      <c r="AG101" s="249">
        <v>0.13400000000000001</v>
      </c>
      <c r="AH101" s="249">
        <v>0.10199999999999999</v>
      </c>
      <c r="AI101" s="249">
        <v>0.127</v>
      </c>
      <c r="AJ101" s="248">
        <v>0</v>
      </c>
      <c r="AK101" s="248">
        <v>0</v>
      </c>
      <c r="AL101" s="248">
        <v>0</v>
      </c>
      <c r="AM101" s="249">
        <v>4.2999999999999997E-2</v>
      </c>
      <c r="AN101" s="249">
        <v>0</v>
      </c>
      <c r="AO101" s="249">
        <v>0.11600000000000001</v>
      </c>
      <c r="AP101" s="249">
        <v>0.13900000000000001</v>
      </c>
      <c r="AQ101" s="249">
        <v>0</v>
      </c>
      <c r="AR101" s="249">
        <v>2.5999999999999999E-2</v>
      </c>
      <c r="AS101" s="249">
        <v>4.8000000000000001E-2</v>
      </c>
      <c r="AT101" s="249">
        <v>1.4999999999999999E-2</v>
      </c>
      <c r="AU101" s="249">
        <v>0</v>
      </c>
      <c r="AV101" s="249">
        <v>5.1999999999999998E-2</v>
      </c>
      <c r="AW101" s="249">
        <v>0</v>
      </c>
      <c r="AX101" s="249">
        <v>0.22600000000000001</v>
      </c>
      <c r="AY101" s="249">
        <v>0</v>
      </c>
      <c r="AZ101" s="249">
        <v>5.7000000000000002E-2</v>
      </c>
      <c r="BA101" s="249">
        <v>0</v>
      </c>
      <c r="BB101" s="250">
        <f>AVERAGE(B101:BA101)</f>
        <v>4.8961538461538459E-2</v>
      </c>
    </row>
    <row r="102" spans="1:77" s="241" customFormat="1" x14ac:dyDescent="0.65">
      <c r="A102" s="248" t="s">
        <v>543</v>
      </c>
      <c r="B102" s="248">
        <v>0.74199999999999999</v>
      </c>
      <c r="C102" s="248">
        <v>0.72399999999999998</v>
      </c>
      <c r="D102" s="248">
        <v>0.80600000000000005</v>
      </c>
      <c r="E102" s="249">
        <v>0.61799999999999999</v>
      </c>
      <c r="F102" s="249">
        <v>0.71399999999999997</v>
      </c>
      <c r="G102" s="249">
        <v>0.67900000000000005</v>
      </c>
      <c r="H102" s="249">
        <v>0.752</v>
      </c>
      <c r="I102" s="249">
        <v>0.66200000000000003</v>
      </c>
      <c r="J102" s="249">
        <v>0.78100000000000003</v>
      </c>
      <c r="K102" s="249">
        <v>0.64300000000000002</v>
      </c>
      <c r="L102" s="249">
        <v>0.69899999999999995</v>
      </c>
      <c r="M102" s="249">
        <v>0.69399999999999995</v>
      </c>
      <c r="N102" s="248">
        <v>0.873</v>
      </c>
      <c r="O102" s="248">
        <v>0.70799999999999996</v>
      </c>
      <c r="P102" s="249">
        <v>0.86899999999999999</v>
      </c>
      <c r="Q102" s="249">
        <v>0.60499999999999998</v>
      </c>
      <c r="R102" s="249">
        <v>0.73199999999999998</v>
      </c>
      <c r="S102" s="249">
        <v>0.625</v>
      </c>
      <c r="T102" s="249">
        <v>0.48099999999999998</v>
      </c>
      <c r="U102" s="249">
        <v>0.68899999999999995</v>
      </c>
      <c r="V102" s="249">
        <v>0.65300000000000002</v>
      </c>
      <c r="W102" s="249">
        <v>0.79100000000000004</v>
      </c>
      <c r="X102" s="249">
        <v>0.72499999999999998</v>
      </c>
      <c r="Y102" s="249">
        <v>0.71299999999999997</v>
      </c>
      <c r="Z102" s="248">
        <v>0.90300000000000002</v>
      </c>
      <c r="AA102" s="248">
        <v>0.95699999999999996</v>
      </c>
      <c r="AB102" s="248">
        <v>0.84</v>
      </c>
      <c r="AC102" s="249">
        <v>0.79900000000000004</v>
      </c>
      <c r="AD102" s="249">
        <v>0.75900000000000001</v>
      </c>
      <c r="AE102" s="249">
        <v>0.70599999999999996</v>
      </c>
      <c r="AF102" s="249">
        <v>0.71799999999999997</v>
      </c>
      <c r="AG102" s="249">
        <v>0.66200000000000003</v>
      </c>
      <c r="AH102" s="249">
        <v>0.77800000000000002</v>
      </c>
      <c r="AI102" s="249">
        <v>0.68500000000000005</v>
      </c>
      <c r="AJ102" s="248">
        <v>0.72399999999999998</v>
      </c>
      <c r="AK102" s="248">
        <v>0.72399999999999998</v>
      </c>
      <c r="AL102" s="248">
        <v>0.72399999999999998</v>
      </c>
      <c r="AM102" s="249">
        <v>0.84799999999999998</v>
      </c>
      <c r="AN102" s="249">
        <v>0.71599999999999997</v>
      </c>
      <c r="AO102" s="249">
        <v>0.77600000000000002</v>
      </c>
      <c r="AP102" s="249">
        <v>0.78200000000000003</v>
      </c>
      <c r="AQ102" s="249">
        <v>0.68200000000000005</v>
      </c>
      <c r="AR102" s="249">
        <v>0.81100000000000005</v>
      </c>
      <c r="AS102" s="249">
        <v>0.67900000000000005</v>
      </c>
      <c r="AT102" s="249">
        <v>0.72399999999999998</v>
      </c>
      <c r="AU102" s="249">
        <v>0.65900000000000003</v>
      </c>
      <c r="AV102" s="249">
        <v>0.65700000000000003</v>
      </c>
      <c r="AW102" s="249">
        <v>0.80300000000000005</v>
      </c>
      <c r="AX102" s="249">
        <v>0.70799999999999996</v>
      </c>
      <c r="AY102" s="249">
        <v>0.71199999999999997</v>
      </c>
      <c r="AZ102" s="249">
        <v>0.77500000000000002</v>
      </c>
      <c r="BA102" s="249">
        <v>0.76400000000000001</v>
      </c>
      <c r="BB102" s="250">
        <f>AVERAGE(B102:BA102)</f>
        <v>0.73178846153846144</v>
      </c>
    </row>
    <row r="103" spans="1:77" s="241" customFormat="1" x14ac:dyDescent="0.65">
      <c r="A103" s="248" t="s">
        <v>544</v>
      </c>
      <c r="B103" s="248">
        <v>5.0000000000000001E-3</v>
      </c>
      <c r="C103" s="248">
        <v>0.11899999999999999</v>
      </c>
      <c r="D103" s="248">
        <v>8.0000000000000002E-3</v>
      </c>
      <c r="E103" s="249">
        <v>0.112</v>
      </c>
      <c r="F103" s="249">
        <v>9.7000000000000003E-2</v>
      </c>
      <c r="G103" s="249">
        <v>0</v>
      </c>
      <c r="H103" s="249">
        <v>0.14399999999999999</v>
      </c>
      <c r="I103" s="249">
        <v>0</v>
      </c>
      <c r="J103" s="249">
        <v>0.16700000000000001</v>
      </c>
      <c r="K103" s="249">
        <v>8.7999999999999995E-2</v>
      </c>
      <c r="L103" s="249">
        <v>0.17</v>
      </c>
      <c r="M103" s="249">
        <v>6.9000000000000006E-2</v>
      </c>
      <c r="N103" s="248">
        <v>8.9999999999999993E-3</v>
      </c>
      <c r="O103" s="248">
        <v>0.12</v>
      </c>
      <c r="P103" s="249">
        <v>0.108</v>
      </c>
      <c r="Q103" s="249">
        <v>0.04</v>
      </c>
      <c r="R103" s="249">
        <v>0.124</v>
      </c>
      <c r="S103" s="249">
        <v>0</v>
      </c>
      <c r="T103" s="249">
        <v>0.188</v>
      </c>
      <c r="U103" s="249">
        <v>0.113</v>
      </c>
      <c r="V103" s="249">
        <v>0.13500000000000001</v>
      </c>
      <c r="W103" s="249">
        <v>0</v>
      </c>
      <c r="X103" s="249">
        <v>0</v>
      </c>
      <c r="Y103" s="249">
        <v>9.1999999999999998E-2</v>
      </c>
      <c r="Z103" s="248">
        <v>0</v>
      </c>
      <c r="AA103" s="248">
        <v>6.0000000000000001E-3</v>
      </c>
      <c r="AB103" s="248">
        <v>2E-3</v>
      </c>
      <c r="AC103" s="249">
        <v>7.5999999999999998E-2</v>
      </c>
      <c r="AD103" s="249">
        <v>0</v>
      </c>
      <c r="AE103" s="249">
        <v>0.128</v>
      </c>
      <c r="AF103" s="249">
        <v>0.128</v>
      </c>
      <c r="AG103" s="249">
        <v>9.6000000000000002E-2</v>
      </c>
      <c r="AH103" s="249">
        <v>0</v>
      </c>
      <c r="AI103" s="249">
        <v>0</v>
      </c>
      <c r="AJ103" s="248">
        <v>0.11899999999999999</v>
      </c>
      <c r="AK103" s="248">
        <v>0.11899999999999999</v>
      </c>
      <c r="AL103" s="248">
        <v>0.11899999999999999</v>
      </c>
      <c r="AM103" s="249">
        <v>0</v>
      </c>
      <c r="AN103" s="249">
        <v>0.17599999999999999</v>
      </c>
      <c r="AO103" s="249">
        <v>0</v>
      </c>
      <c r="AP103" s="249">
        <v>7.9000000000000001E-2</v>
      </c>
      <c r="AQ103" s="249">
        <v>0.20699999999999999</v>
      </c>
      <c r="AR103" s="249">
        <v>0</v>
      </c>
      <c r="AS103" s="249">
        <v>0.11600000000000001</v>
      </c>
      <c r="AT103" s="249">
        <v>0.112</v>
      </c>
      <c r="AU103" s="249">
        <v>5.6000000000000001E-2</v>
      </c>
      <c r="AV103" s="249">
        <v>7.9000000000000001E-2</v>
      </c>
      <c r="AW103" s="249">
        <v>0.123</v>
      </c>
      <c r="AX103" s="249">
        <v>6.6000000000000003E-2</v>
      </c>
      <c r="AY103" s="249">
        <v>0.113</v>
      </c>
      <c r="AZ103" s="249">
        <v>0</v>
      </c>
      <c r="BA103" s="249">
        <v>0.14399999999999999</v>
      </c>
      <c r="BB103" s="250">
        <f>AVERAGE(B103:BA103)</f>
        <v>7.6384615384615398E-2</v>
      </c>
    </row>
    <row r="104" spans="1:77" s="241" customFormat="1" x14ac:dyDescent="0.65">
      <c r="A104" s="248" t="s">
        <v>545</v>
      </c>
      <c r="B104" s="248">
        <v>0.22</v>
      </c>
      <c r="C104" s="248">
        <v>0.157</v>
      </c>
      <c r="D104" s="248">
        <v>8.7999999999999995E-2</v>
      </c>
      <c r="E104" s="249">
        <v>0.27</v>
      </c>
      <c r="F104" s="249">
        <v>0.13900000000000001</v>
      </c>
      <c r="G104" s="249">
        <v>0.25600000000000001</v>
      </c>
      <c r="H104" s="249">
        <v>0.104</v>
      </c>
      <c r="I104" s="249">
        <v>0.25700000000000001</v>
      </c>
      <c r="J104" s="249">
        <v>5.1999999999999998E-2</v>
      </c>
      <c r="K104" s="249">
        <v>0.17299999999999999</v>
      </c>
      <c r="L104" s="249">
        <v>0.13100000000000001</v>
      </c>
      <c r="M104" s="249">
        <v>0.15</v>
      </c>
      <c r="N104" s="248">
        <v>0.11799999999999999</v>
      </c>
      <c r="O104" s="248">
        <v>0.17199999999999999</v>
      </c>
      <c r="P104" s="249">
        <v>0</v>
      </c>
      <c r="Q104" s="249">
        <v>0.254</v>
      </c>
      <c r="R104" s="249">
        <v>0.14399999999999999</v>
      </c>
      <c r="S104" s="249">
        <v>0.29099999999999998</v>
      </c>
      <c r="T104" s="249">
        <v>0.28799999999999998</v>
      </c>
      <c r="U104" s="249">
        <v>0.14499999999999999</v>
      </c>
      <c r="V104" s="249">
        <v>0.21199999999999999</v>
      </c>
      <c r="W104" s="249">
        <v>9.8000000000000004E-2</v>
      </c>
      <c r="X104" s="249">
        <v>0.155</v>
      </c>
      <c r="Y104" s="249">
        <v>0.124</v>
      </c>
      <c r="Z104" s="248">
        <v>9.7000000000000003E-2</v>
      </c>
      <c r="AA104" s="248">
        <v>3.6999999999999998E-2</v>
      </c>
      <c r="AB104" s="248">
        <v>9.2999999999999999E-2</v>
      </c>
      <c r="AC104" s="249">
        <v>9.1999999999999998E-2</v>
      </c>
      <c r="AD104" s="249">
        <v>8.7999999999999995E-2</v>
      </c>
      <c r="AE104" s="249">
        <v>7.1999999999999995E-2</v>
      </c>
      <c r="AF104" s="249">
        <v>0.154</v>
      </c>
      <c r="AG104" s="249">
        <v>0.108</v>
      </c>
      <c r="AH104" s="249">
        <v>0.12</v>
      </c>
      <c r="AI104" s="249">
        <v>0.188</v>
      </c>
      <c r="AJ104" s="248">
        <v>0.157</v>
      </c>
      <c r="AK104" s="248">
        <v>0.157</v>
      </c>
      <c r="AL104" s="248">
        <v>0.157</v>
      </c>
      <c r="AM104" s="249">
        <v>0.109</v>
      </c>
      <c r="AN104" s="249">
        <v>0.108</v>
      </c>
      <c r="AO104" s="249">
        <v>0.108</v>
      </c>
      <c r="AP104" s="249">
        <v>0</v>
      </c>
      <c r="AQ104" s="249">
        <v>0.111</v>
      </c>
      <c r="AR104" s="249">
        <v>0.16300000000000001</v>
      </c>
      <c r="AS104" s="249">
        <v>0.157</v>
      </c>
      <c r="AT104" s="249">
        <v>0.14899999999999999</v>
      </c>
      <c r="AU104" s="249">
        <v>0.28499999999999998</v>
      </c>
      <c r="AV104" s="249">
        <v>0.21199999999999999</v>
      </c>
      <c r="AW104" s="249">
        <v>7.3999999999999996E-2</v>
      </c>
      <c r="AX104" s="249">
        <v>0</v>
      </c>
      <c r="AY104" s="249">
        <v>0.17499999999999999</v>
      </c>
      <c r="AZ104" s="249">
        <v>0.16800000000000001</v>
      </c>
      <c r="BA104" s="249">
        <v>9.1999999999999998E-2</v>
      </c>
      <c r="BB104" s="250">
        <f>AVERAGE(B104:BA104)</f>
        <v>0.14286538461538459</v>
      </c>
    </row>
    <row r="105" spans="1:77" s="241" customFormat="1" x14ac:dyDescent="0.65">
      <c r="A105" s="241" t="s">
        <v>549</v>
      </c>
      <c r="B105" s="250"/>
      <c r="C105" s="250"/>
      <c r="D105" s="250"/>
      <c r="E105" s="254"/>
      <c r="F105" s="254"/>
      <c r="G105" s="254"/>
      <c r="H105" s="254"/>
      <c r="I105" s="254"/>
      <c r="J105" s="254"/>
      <c r="K105" s="254"/>
      <c r="L105" s="254"/>
      <c r="M105" s="254"/>
      <c r="N105" s="250"/>
      <c r="O105" s="250"/>
      <c r="P105" s="254"/>
      <c r="Q105" s="254"/>
      <c r="R105" s="254"/>
      <c r="S105" s="254"/>
      <c r="T105" s="254"/>
      <c r="U105" s="254"/>
      <c r="V105" s="254"/>
      <c r="W105" s="254"/>
      <c r="X105" s="254"/>
      <c r="Y105" s="254"/>
      <c r="Z105" s="250"/>
      <c r="AA105" s="250"/>
      <c r="AB105" s="250"/>
      <c r="AC105" s="254"/>
      <c r="AD105" s="254"/>
      <c r="AE105" s="254"/>
      <c r="AF105" s="254"/>
      <c r="AG105" s="254"/>
      <c r="AH105" s="254"/>
      <c r="AI105" s="254"/>
      <c r="AJ105" s="250"/>
      <c r="AK105" s="250"/>
      <c r="AL105" s="250"/>
      <c r="AM105" s="254"/>
      <c r="AN105" s="254"/>
      <c r="AO105" s="254"/>
      <c r="AP105" s="254"/>
      <c r="AQ105" s="254"/>
      <c r="AR105" s="254"/>
      <c r="AS105" s="254"/>
      <c r="AT105" s="254"/>
      <c r="AU105" s="254"/>
      <c r="AV105" s="254"/>
      <c r="AW105" s="254"/>
      <c r="AX105" s="254"/>
      <c r="AY105" s="254"/>
      <c r="AZ105" s="254"/>
      <c r="BA105" s="254"/>
      <c r="BB105" s="254"/>
      <c r="BC105" s="254"/>
      <c r="BD105" s="250"/>
      <c r="BE105" s="250"/>
      <c r="BF105" s="254"/>
      <c r="BG105" s="254"/>
      <c r="BH105" s="254"/>
      <c r="BI105" s="254"/>
      <c r="BJ105" s="250"/>
      <c r="BK105" s="250"/>
      <c r="BL105" s="254"/>
      <c r="BM105" s="254"/>
      <c r="BN105" s="254"/>
    </row>
    <row r="106" spans="1:77" s="241" customFormat="1" x14ac:dyDescent="0.65">
      <c r="A106" s="243" t="s">
        <v>541</v>
      </c>
      <c r="B106" s="251">
        <v>2006</v>
      </c>
      <c r="C106" s="251">
        <v>2007</v>
      </c>
      <c r="D106" s="251">
        <v>2008</v>
      </c>
      <c r="E106" s="251">
        <v>2009</v>
      </c>
      <c r="F106" s="251">
        <v>2010</v>
      </c>
      <c r="G106" s="556">
        <v>2011</v>
      </c>
      <c r="H106" s="558"/>
      <c r="I106" s="556">
        <v>2012</v>
      </c>
      <c r="J106" s="558"/>
    </row>
    <row r="107" spans="1:77" s="241" customFormat="1" x14ac:dyDescent="0.65">
      <c r="A107" s="248" t="s">
        <v>542</v>
      </c>
      <c r="B107" s="249">
        <v>6.5000000000000002E-2</v>
      </c>
      <c r="C107" s="249">
        <v>0.189</v>
      </c>
      <c r="D107" s="248">
        <v>0.36906829636147914</v>
      </c>
      <c r="E107" s="249">
        <v>0.26500000000000001</v>
      </c>
      <c r="F107" s="249">
        <v>0.246</v>
      </c>
      <c r="G107" s="248">
        <v>0.59045130827111392</v>
      </c>
      <c r="H107" s="248">
        <v>0.10238402340822057</v>
      </c>
      <c r="I107" s="249">
        <v>0.26900000000000002</v>
      </c>
      <c r="J107" s="249">
        <v>0.22600000000000001</v>
      </c>
      <c r="K107" s="254">
        <f>AVERAGE(B107:J107)</f>
        <v>0.2579892920045348</v>
      </c>
    </row>
    <row r="108" spans="1:77" s="241" customFormat="1" x14ac:dyDescent="0.65">
      <c r="A108" s="248" t="s">
        <v>543</v>
      </c>
      <c r="B108" s="249">
        <v>0.65400000000000003</v>
      </c>
      <c r="C108" s="249">
        <v>0.71399999999999997</v>
      </c>
      <c r="D108" s="248">
        <v>0.61558088865963234</v>
      </c>
      <c r="E108" s="249">
        <v>0.47599999999999998</v>
      </c>
      <c r="F108" s="249">
        <v>0.7</v>
      </c>
      <c r="G108" s="248">
        <v>0.25501121054590914</v>
      </c>
      <c r="H108" s="248">
        <v>0.80973773005285388</v>
      </c>
      <c r="I108" s="249">
        <v>0.64300000000000002</v>
      </c>
      <c r="J108" s="249">
        <v>0.64300000000000002</v>
      </c>
      <c r="K108" s="254">
        <f>AVERAGE(B108:J108)</f>
        <v>0.61225886991759948</v>
      </c>
    </row>
    <row r="109" spans="1:77" s="241" customFormat="1" x14ac:dyDescent="0.65">
      <c r="A109" s="248" t="s">
        <v>544</v>
      </c>
      <c r="B109" s="249">
        <v>0.111</v>
      </c>
      <c r="C109" s="249">
        <v>9.7000000000000003E-2</v>
      </c>
      <c r="D109" s="248">
        <v>6.7456500230314988E-4</v>
      </c>
      <c r="E109" s="249">
        <v>0.20300000000000001</v>
      </c>
      <c r="F109" s="249">
        <v>0</v>
      </c>
      <c r="G109" s="248">
        <v>8.523093442655524E-3</v>
      </c>
      <c r="H109" s="248">
        <v>0</v>
      </c>
      <c r="I109" s="249">
        <v>8.7999999999999995E-2</v>
      </c>
      <c r="J109" s="249">
        <v>0</v>
      </c>
      <c r="K109" s="254">
        <f>AVERAGE(B109:J109)</f>
        <v>5.6466406493884298E-2</v>
      </c>
    </row>
    <row r="110" spans="1:77" s="241" customFormat="1" x14ac:dyDescent="0.65">
      <c r="A110" s="248" t="s">
        <v>545</v>
      </c>
      <c r="B110" s="249">
        <v>0.17</v>
      </c>
      <c r="C110" s="249">
        <v>0</v>
      </c>
      <c r="D110" s="248">
        <v>1.4676249976585396E-2</v>
      </c>
      <c r="E110" s="249">
        <v>5.6000000000000001E-2</v>
      </c>
      <c r="F110" s="249">
        <v>5.3999999999999999E-2</v>
      </c>
      <c r="G110" s="248">
        <v>0.1460143877403213</v>
      </c>
      <c r="H110" s="248">
        <v>8.7878246538925495E-2</v>
      </c>
      <c r="I110" s="249">
        <v>0</v>
      </c>
      <c r="J110" s="249">
        <v>0.13100000000000001</v>
      </c>
      <c r="K110" s="254">
        <f>AVERAGE(B110:J110)</f>
        <v>7.3285431583981361E-2</v>
      </c>
    </row>
    <row r="111" spans="1:77" s="241" customFormat="1" x14ac:dyDescent="0.65">
      <c r="A111" s="241" t="s">
        <v>550</v>
      </c>
      <c r="B111" s="254"/>
      <c r="C111" s="254"/>
      <c r="D111" s="250"/>
      <c r="E111" s="254"/>
      <c r="F111" s="254"/>
      <c r="G111" s="250"/>
      <c r="H111" s="254"/>
      <c r="I111" s="254"/>
      <c r="J111" s="250"/>
      <c r="K111" s="254"/>
      <c r="L111" s="254"/>
    </row>
    <row r="112" spans="1:77" s="241" customFormat="1" x14ac:dyDescent="0.65">
      <c r="A112" s="243" t="s">
        <v>541</v>
      </c>
      <c r="B112" s="251">
        <v>1982</v>
      </c>
      <c r="C112" s="251">
        <v>1983</v>
      </c>
      <c r="D112" s="251">
        <v>1984</v>
      </c>
      <c r="E112" s="251">
        <v>1985</v>
      </c>
      <c r="F112" s="251">
        <v>1986</v>
      </c>
      <c r="G112" s="556">
        <v>1987</v>
      </c>
      <c r="H112" s="558"/>
      <c r="I112" s="556">
        <v>1988</v>
      </c>
      <c r="J112" s="558"/>
      <c r="K112" s="251">
        <v>1989</v>
      </c>
      <c r="L112" s="251">
        <v>1990</v>
      </c>
      <c r="M112" s="251">
        <v>1991</v>
      </c>
      <c r="N112" s="251">
        <v>1992</v>
      </c>
      <c r="O112" s="251">
        <v>1993</v>
      </c>
      <c r="P112" s="556">
        <v>1994</v>
      </c>
      <c r="Q112" s="558"/>
      <c r="R112" s="251">
        <v>1995</v>
      </c>
      <c r="S112" s="556">
        <v>1996</v>
      </c>
      <c r="T112" s="558"/>
      <c r="U112" s="251">
        <v>1997</v>
      </c>
      <c r="V112" s="251">
        <v>1998</v>
      </c>
      <c r="W112" s="556">
        <v>1999</v>
      </c>
      <c r="X112" s="558"/>
      <c r="Y112" s="556">
        <v>2000</v>
      </c>
      <c r="Z112" s="557"/>
      <c r="AA112" s="558"/>
      <c r="AB112" s="556">
        <v>2001</v>
      </c>
      <c r="AC112" s="557"/>
      <c r="AD112" s="558"/>
      <c r="AE112" s="556">
        <v>2002</v>
      </c>
      <c r="AF112" s="557"/>
      <c r="AG112" s="558"/>
      <c r="AH112" s="556">
        <v>2003</v>
      </c>
      <c r="AI112" s="557"/>
      <c r="AJ112" s="558"/>
      <c r="AK112" s="556">
        <v>2004</v>
      </c>
      <c r="AL112" s="557"/>
      <c r="AM112" s="558"/>
      <c r="AN112" s="556">
        <v>2005</v>
      </c>
      <c r="AO112" s="557"/>
      <c r="AP112" s="558"/>
      <c r="AQ112" s="556">
        <v>2006</v>
      </c>
      <c r="AR112" s="557"/>
      <c r="AS112" s="558"/>
      <c r="AT112" s="556">
        <v>2007</v>
      </c>
      <c r="AU112" s="557"/>
      <c r="AV112" s="558"/>
      <c r="AW112" s="556">
        <v>2008</v>
      </c>
      <c r="AX112" s="557"/>
      <c r="AY112" s="557"/>
      <c r="AZ112" s="557"/>
      <c r="BA112" s="558"/>
      <c r="BB112" s="556">
        <v>2009</v>
      </c>
      <c r="BC112" s="557"/>
      <c r="BD112" s="557"/>
      <c r="BE112" s="557"/>
      <c r="BF112" s="558"/>
      <c r="BG112" s="556">
        <v>2010</v>
      </c>
      <c r="BH112" s="557"/>
      <c r="BI112" s="557"/>
      <c r="BJ112" s="557"/>
      <c r="BK112" s="558"/>
      <c r="BL112" s="556">
        <v>2011</v>
      </c>
      <c r="BM112" s="557"/>
      <c r="BN112" s="557"/>
      <c r="BO112" s="557"/>
      <c r="BP112" s="558"/>
      <c r="BQ112" s="556">
        <v>2012</v>
      </c>
      <c r="BR112" s="557"/>
      <c r="BS112" s="557"/>
      <c r="BT112" s="557"/>
      <c r="BU112" s="558"/>
    </row>
    <row r="113" spans="1:74" s="241" customFormat="1" x14ac:dyDescent="0.65">
      <c r="A113" s="248" t="s">
        <v>542</v>
      </c>
      <c r="B113" s="248">
        <v>0</v>
      </c>
      <c r="C113" s="248">
        <v>0</v>
      </c>
      <c r="D113" s="248">
        <v>0.4075724280821823</v>
      </c>
      <c r="E113" s="248">
        <v>0.45696410819094602</v>
      </c>
      <c r="F113" s="248">
        <v>0</v>
      </c>
      <c r="G113" s="248">
        <v>0.36763769890561876</v>
      </c>
      <c r="H113" s="248">
        <v>0.26521624725506243</v>
      </c>
      <c r="I113" s="248">
        <v>0</v>
      </c>
      <c r="J113" s="248">
        <v>8.0826220178725025E-2</v>
      </c>
      <c r="K113" s="248">
        <v>0.6332725221908545</v>
      </c>
      <c r="L113" s="249">
        <v>0</v>
      </c>
      <c r="M113" s="249">
        <v>0</v>
      </c>
      <c r="N113" s="249">
        <v>0.14099999999999999</v>
      </c>
      <c r="O113" s="249">
        <v>0.17799999999999999</v>
      </c>
      <c r="P113" s="249">
        <v>8.4000000000000005E-2</v>
      </c>
      <c r="Q113" s="249">
        <v>0.33100000000000002</v>
      </c>
      <c r="R113" s="249">
        <v>0.19800000000000001</v>
      </c>
      <c r="S113" s="249">
        <v>0.21</v>
      </c>
      <c r="T113" s="249">
        <v>0.20899999999999999</v>
      </c>
      <c r="U113" s="249">
        <v>0.22</v>
      </c>
      <c r="V113" s="249">
        <v>0.16400000000000001</v>
      </c>
      <c r="W113" s="249">
        <v>0.17599999999999999</v>
      </c>
      <c r="X113" s="249">
        <v>0.153</v>
      </c>
      <c r="Y113" s="249">
        <v>0.16500000000000001</v>
      </c>
      <c r="Z113" s="249">
        <v>0.125</v>
      </c>
      <c r="AA113" s="249">
        <v>0.13400000000000001</v>
      </c>
      <c r="AB113" s="249">
        <v>0.10199999999999999</v>
      </c>
      <c r="AC113" s="249">
        <v>0.127</v>
      </c>
      <c r="AD113" s="249">
        <v>0</v>
      </c>
      <c r="AE113" s="249">
        <v>0.217</v>
      </c>
      <c r="AF113" s="249">
        <v>0.11600000000000001</v>
      </c>
      <c r="AG113" s="249">
        <v>0.13900000000000001</v>
      </c>
      <c r="AH113" s="249">
        <v>0.33200000000000002</v>
      </c>
      <c r="AI113" s="249">
        <v>0.13500000000000001</v>
      </c>
      <c r="AJ113" s="249">
        <v>0.20499999999999999</v>
      </c>
      <c r="AK113" s="249">
        <v>0</v>
      </c>
      <c r="AL113" s="249">
        <v>0.105</v>
      </c>
      <c r="AM113" s="249">
        <v>0</v>
      </c>
      <c r="AN113" s="249">
        <v>0.28999999999999998</v>
      </c>
      <c r="AO113" s="249">
        <v>0.22600000000000001</v>
      </c>
      <c r="AP113" s="249">
        <v>0.30299999999999999</v>
      </c>
      <c r="AQ113" s="249">
        <v>0</v>
      </c>
      <c r="AR113" s="249">
        <v>0.106</v>
      </c>
      <c r="AS113" s="249">
        <v>0.13</v>
      </c>
      <c r="AT113" s="249">
        <v>6.6000000000000003E-2</v>
      </c>
      <c r="AU113" s="249">
        <v>8.6999999999999994E-2</v>
      </c>
      <c r="AV113" s="249">
        <v>0.10100000000000001</v>
      </c>
      <c r="AW113" s="249">
        <v>0.16300000000000001</v>
      </c>
      <c r="AX113" s="249">
        <v>0.125</v>
      </c>
      <c r="AY113" s="249">
        <v>0.22500000000000001</v>
      </c>
      <c r="AZ113" s="249">
        <v>0.114</v>
      </c>
      <c r="BA113" s="249">
        <v>0.186</v>
      </c>
      <c r="BB113" s="249">
        <v>0.13100000000000001</v>
      </c>
      <c r="BC113" s="249">
        <v>0.255</v>
      </c>
      <c r="BD113" s="249">
        <v>0.309</v>
      </c>
      <c r="BE113" s="249">
        <v>0</v>
      </c>
      <c r="BF113" s="249">
        <v>0.13200000000000001</v>
      </c>
      <c r="BG113" s="249">
        <v>7.2999999999999995E-2</v>
      </c>
      <c r="BH113" s="249">
        <v>0.20699999999999999</v>
      </c>
      <c r="BI113" s="249">
        <v>0.31900000000000001</v>
      </c>
      <c r="BJ113" s="249">
        <v>0.129</v>
      </c>
      <c r="BK113" s="249">
        <v>0.33900000000000002</v>
      </c>
      <c r="BL113" s="249">
        <v>0.18099999999999999</v>
      </c>
      <c r="BM113" s="249">
        <v>0</v>
      </c>
      <c r="BN113" s="249">
        <v>0.186</v>
      </c>
      <c r="BO113" s="249">
        <v>0.11700000000000001</v>
      </c>
      <c r="BP113" s="249">
        <v>0.23699999999999999</v>
      </c>
      <c r="BQ113" s="249">
        <v>0.13300000000000001</v>
      </c>
      <c r="BR113" s="249">
        <v>0.13500000000000001</v>
      </c>
      <c r="BS113" s="249">
        <v>4.2999999999999997E-2</v>
      </c>
      <c r="BT113" s="249">
        <v>0.108</v>
      </c>
      <c r="BU113" s="249">
        <v>0.374</v>
      </c>
      <c r="BV113" s="250">
        <f>AVERAGE(B113:BU113)</f>
        <v>0.16260401701115818</v>
      </c>
    </row>
    <row r="114" spans="1:74" s="241" customFormat="1" x14ac:dyDescent="0.65">
      <c r="A114" s="248" t="s">
        <v>543</v>
      </c>
      <c r="B114" s="248">
        <v>0.83798216450397567</v>
      </c>
      <c r="C114" s="248">
        <v>0.84169300817560944</v>
      </c>
      <c r="D114" s="248">
        <v>0.4730233567099269</v>
      </c>
      <c r="E114" s="248">
        <v>0.39450709915248561</v>
      </c>
      <c r="F114" s="248">
        <v>0.73099300825907088</v>
      </c>
      <c r="G114" s="248">
        <v>0.53120764028375245</v>
      </c>
      <c r="H114" s="248">
        <v>0.69003286544199027</v>
      </c>
      <c r="I114" s="248">
        <v>1</v>
      </c>
      <c r="J114" s="248">
        <v>0.91917377982127491</v>
      </c>
      <c r="K114" s="248">
        <v>0.34882425126173072</v>
      </c>
      <c r="L114" s="249">
        <v>0.78100000000000003</v>
      </c>
      <c r="M114" s="249">
        <v>0.55600000000000005</v>
      </c>
      <c r="N114" s="249">
        <v>0.60499999999999998</v>
      </c>
      <c r="O114" s="249">
        <v>0.65500000000000003</v>
      </c>
      <c r="P114" s="249">
        <v>0.73199999999999998</v>
      </c>
      <c r="Q114" s="249">
        <v>0.48099999999999998</v>
      </c>
      <c r="R114" s="249">
        <v>0.68899999999999995</v>
      </c>
      <c r="S114" s="249">
        <v>0.64300000000000002</v>
      </c>
      <c r="T114" s="249">
        <v>0.65200000000000002</v>
      </c>
      <c r="U114" s="249">
        <v>0.45</v>
      </c>
      <c r="V114" s="249">
        <v>0.71299999999999997</v>
      </c>
      <c r="W114" s="249">
        <v>0.73199999999999998</v>
      </c>
      <c r="X114" s="249">
        <v>0.629</v>
      </c>
      <c r="Y114" s="249">
        <v>0.70599999999999996</v>
      </c>
      <c r="Z114" s="249">
        <v>0.59299999999999997</v>
      </c>
      <c r="AA114" s="249">
        <v>0.75800000000000001</v>
      </c>
      <c r="AB114" s="249">
        <v>0.65800000000000003</v>
      </c>
      <c r="AC114" s="249">
        <v>0.68500000000000005</v>
      </c>
      <c r="AD114" s="249">
        <v>0.73699999999999999</v>
      </c>
      <c r="AE114" s="249">
        <v>0.60699999999999998</v>
      </c>
      <c r="AF114" s="249">
        <v>0.74199999999999999</v>
      </c>
      <c r="AG114" s="249">
        <v>0.754</v>
      </c>
      <c r="AH114" s="249">
        <v>0.56100000000000005</v>
      </c>
      <c r="AI114" s="249">
        <v>0.70199999999999996</v>
      </c>
      <c r="AJ114" s="249">
        <v>0.67900000000000005</v>
      </c>
      <c r="AK114" s="249">
        <v>0.73899999999999999</v>
      </c>
      <c r="AL114" s="249">
        <v>0.61</v>
      </c>
      <c r="AM114" s="249">
        <v>0.70899999999999996</v>
      </c>
      <c r="AN114" s="249">
        <v>0.51300000000000001</v>
      </c>
      <c r="AO114" s="249">
        <v>0.70799999999999996</v>
      </c>
      <c r="AP114" s="249">
        <v>0.58399999999999996</v>
      </c>
      <c r="AQ114" s="249">
        <v>0.77500000000000002</v>
      </c>
      <c r="AR114" s="249">
        <v>0.65800000000000003</v>
      </c>
      <c r="AS114" s="249">
        <v>0.73599999999999999</v>
      </c>
      <c r="AT114" s="249">
        <v>0.73099999999999998</v>
      </c>
      <c r="AU114" s="249">
        <v>0.7</v>
      </c>
      <c r="AV114" s="249">
        <v>0.79300000000000004</v>
      </c>
      <c r="AW114" s="249">
        <v>0.59599999999999997</v>
      </c>
      <c r="AX114" s="249">
        <v>0.69499999999999995</v>
      </c>
      <c r="AY114" s="249">
        <v>0.7</v>
      </c>
      <c r="AZ114" s="249">
        <v>0.7</v>
      </c>
      <c r="BA114" s="249">
        <v>0.63700000000000001</v>
      </c>
      <c r="BB114" s="249">
        <v>0.63800000000000001</v>
      </c>
      <c r="BC114" s="249">
        <v>0.64700000000000002</v>
      </c>
      <c r="BD114" s="249">
        <v>0.54200000000000004</v>
      </c>
      <c r="BE114" s="249">
        <v>0.67800000000000005</v>
      </c>
      <c r="BF114" s="249">
        <v>0.76500000000000001</v>
      </c>
      <c r="BG114" s="249">
        <v>0.55800000000000005</v>
      </c>
      <c r="BH114" s="249">
        <v>0.7</v>
      </c>
      <c r="BI114" s="249">
        <v>0.54900000000000004</v>
      </c>
      <c r="BJ114" s="249">
        <v>0.64200000000000002</v>
      </c>
      <c r="BK114" s="249">
        <v>0.62</v>
      </c>
      <c r="BL114" s="249">
        <v>0.68899999999999995</v>
      </c>
      <c r="BM114" s="249">
        <v>0.78</v>
      </c>
      <c r="BN114" s="249">
        <v>0.70599999999999996</v>
      </c>
      <c r="BO114" s="249">
        <v>0.72699999999999998</v>
      </c>
      <c r="BP114" s="249">
        <v>0.63200000000000001</v>
      </c>
      <c r="BQ114" s="249">
        <v>0.71099999999999997</v>
      </c>
      <c r="BR114" s="249">
        <v>0.81399999999999995</v>
      </c>
      <c r="BS114" s="249">
        <v>0.74199999999999999</v>
      </c>
      <c r="BT114" s="249">
        <v>0.53</v>
      </c>
      <c r="BU114" s="249">
        <v>0.48399999999999999</v>
      </c>
      <c r="BV114" s="250">
        <f>AVERAGE(B114:BU114)</f>
        <v>0.66674218296680299</v>
      </c>
    </row>
    <row r="115" spans="1:74" s="241" customFormat="1" x14ac:dyDescent="0.65">
      <c r="A115" s="248" t="s">
        <v>544</v>
      </c>
      <c r="B115" s="248">
        <v>0</v>
      </c>
      <c r="C115" s="248">
        <v>2.5873563391537843E-2</v>
      </c>
      <c r="D115" s="248">
        <v>6.1279983613054872E-4</v>
      </c>
      <c r="E115" s="248">
        <v>0.12035748877085403</v>
      </c>
      <c r="F115" s="248">
        <v>9.4262457384602476E-3</v>
      </c>
      <c r="G115" s="248">
        <v>0</v>
      </c>
      <c r="H115" s="248">
        <v>3.4408943653758496E-2</v>
      </c>
      <c r="I115" s="248">
        <v>0</v>
      </c>
      <c r="J115" s="248">
        <v>0</v>
      </c>
      <c r="K115" s="248">
        <v>0</v>
      </c>
      <c r="L115" s="249">
        <v>6.9000000000000006E-2</v>
      </c>
      <c r="M115" s="249">
        <v>0.108</v>
      </c>
      <c r="N115" s="249">
        <v>0</v>
      </c>
      <c r="O115" s="249">
        <v>0.124</v>
      </c>
      <c r="P115" s="249">
        <v>0.184</v>
      </c>
      <c r="Q115" s="249">
        <v>0.188</v>
      </c>
      <c r="R115" s="249">
        <v>0.113</v>
      </c>
      <c r="S115" s="249">
        <v>3.5000000000000003E-2</v>
      </c>
      <c r="T115" s="249">
        <v>0.13900000000000001</v>
      </c>
      <c r="U115" s="249">
        <v>0.27600000000000002</v>
      </c>
      <c r="V115" s="249">
        <v>0</v>
      </c>
      <c r="W115" s="249">
        <v>0</v>
      </c>
      <c r="X115" s="249">
        <v>0.218</v>
      </c>
      <c r="Y115" s="249">
        <v>0.129</v>
      </c>
      <c r="Z115" s="249">
        <v>0.128</v>
      </c>
      <c r="AA115" s="249">
        <v>0</v>
      </c>
      <c r="AB115" s="249">
        <v>0.24</v>
      </c>
      <c r="AC115" s="249">
        <v>0</v>
      </c>
      <c r="AD115" s="249">
        <v>0.154</v>
      </c>
      <c r="AE115" s="249">
        <v>0.17599999999999999</v>
      </c>
      <c r="AF115" s="249">
        <v>0.14199999999999999</v>
      </c>
      <c r="AG115" s="249">
        <v>7.9000000000000001E-2</v>
      </c>
      <c r="AH115" s="249">
        <v>0.107</v>
      </c>
      <c r="AI115" s="249">
        <v>0</v>
      </c>
      <c r="AJ115" s="249">
        <v>0.11600000000000001</v>
      </c>
      <c r="AK115" s="249">
        <v>0.112</v>
      </c>
      <c r="AL115" s="249">
        <v>0</v>
      </c>
      <c r="AM115" s="249">
        <v>7.9000000000000001E-2</v>
      </c>
      <c r="AN115" s="249">
        <v>0.123</v>
      </c>
      <c r="AO115" s="249">
        <v>6.6000000000000003E-2</v>
      </c>
      <c r="AP115" s="249">
        <v>0.113</v>
      </c>
      <c r="AQ115" s="249">
        <v>5.7000000000000002E-2</v>
      </c>
      <c r="AR115" s="249">
        <v>0.14399999999999999</v>
      </c>
      <c r="AS115" s="249">
        <v>0.13400000000000001</v>
      </c>
      <c r="AT115" s="249">
        <v>0</v>
      </c>
      <c r="AU115" s="249">
        <v>6.5000000000000002E-2</v>
      </c>
      <c r="AV115" s="249">
        <v>0</v>
      </c>
      <c r="AW115" s="249">
        <v>0.125</v>
      </c>
      <c r="AX115" s="249">
        <v>0.18</v>
      </c>
      <c r="AY115" s="249">
        <v>7.4999999999999997E-2</v>
      </c>
      <c r="AZ115" s="249">
        <v>0</v>
      </c>
      <c r="BA115" s="249">
        <v>0.17699999999999999</v>
      </c>
      <c r="BB115" s="249">
        <v>0</v>
      </c>
      <c r="BC115" s="249">
        <v>9.8000000000000004E-2</v>
      </c>
      <c r="BD115" s="249">
        <v>0.14899999999999999</v>
      </c>
      <c r="BE115" s="249">
        <v>0.218</v>
      </c>
      <c r="BF115" s="249">
        <v>0.10299999999999999</v>
      </c>
      <c r="BG115" s="249">
        <v>8.5999999999999993E-2</v>
      </c>
      <c r="BH115" s="249">
        <v>9.2999999999999999E-2</v>
      </c>
      <c r="BI115" s="249">
        <v>1.4999999999999999E-2</v>
      </c>
      <c r="BJ115" s="249">
        <v>0</v>
      </c>
      <c r="BK115" s="249">
        <v>4.1000000000000002E-2</v>
      </c>
      <c r="BL115" s="249">
        <v>4.5999999999999999E-2</v>
      </c>
      <c r="BM115" s="249">
        <v>0</v>
      </c>
      <c r="BN115" s="249">
        <v>0.108</v>
      </c>
      <c r="BO115" s="249">
        <v>0</v>
      </c>
      <c r="BP115" s="249">
        <v>0.13100000000000001</v>
      </c>
      <c r="BQ115" s="249">
        <v>0</v>
      </c>
      <c r="BR115" s="249">
        <v>5.0999999999999997E-2</v>
      </c>
      <c r="BS115" s="249">
        <v>0</v>
      </c>
      <c r="BT115" s="249">
        <v>0.17899999999999999</v>
      </c>
      <c r="BU115" s="249">
        <v>0.14199999999999999</v>
      </c>
      <c r="BV115" s="250">
        <f>AVERAGE(B115:BU115)</f>
        <v>8.0912208908204761E-2</v>
      </c>
    </row>
    <row r="116" spans="1:74" s="241" customFormat="1" x14ac:dyDescent="0.65">
      <c r="A116" s="248" t="s">
        <v>545</v>
      </c>
      <c r="B116" s="248">
        <v>0.16201783549602436</v>
      </c>
      <c r="C116" s="248">
        <v>0.13243342843285261</v>
      </c>
      <c r="D116" s="248">
        <v>0.11879141537176034</v>
      </c>
      <c r="E116" s="248">
        <v>2.8171303885714431E-2</v>
      </c>
      <c r="F116" s="248">
        <v>0.25958074600246878</v>
      </c>
      <c r="G116" s="248">
        <v>0.10115466081062882</v>
      </c>
      <c r="H116" s="248">
        <v>1.0341943649188773E-2</v>
      </c>
      <c r="I116" s="248">
        <v>0</v>
      </c>
      <c r="J116" s="248">
        <v>0</v>
      </c>
      <c r="K116" s="248">
        <v>1.7903226547414861E-2</v>
      </c>
      <c r="L116" s="249">
        <v>0.15</v>
      </c>
      <c r="M116" s="249">
        <v>0.33600000000000002</v>
      </c>
      <c r="N116" s="249">
        <v>0.254</v>
      </c>
      <c r="O116" s="249">
        <v>4.2999999999999997E-2</v>
      </c>
      <c r="P116" s="249">
        <v>0</v>
      </c>
      <c r="Q116" s="249">
        <v>0</v>
      </c>
      <c r="R116" s="249">
        <v>0</v>
      </c>
      <c r="S116" s="249">
        <v>0.112</v>
      </c>
      <c r="T116" s="249">
        <v>0</v>
      </c>
      <c r="U116" s="249">
        <v>5.3999999999999999E-2</v>
      </c>
      <c r="V116" s="249">
        <v>0.123</v>
      </c>
      <c r="W116" s="249">
        <v>9.1999999999999998E-2</v>
      </c>
      <c r="X116" s="249">
        <v>0</v>
      </c>
      <c r="Y116" s="249">
        <v>0</v>
      </c>
      <c r="Z116" s="249">
        <v>0.154</v>
      </c>
      <c r="AA116" s="249">
        <v>0.108</v>
      </c>
      <c r="AB116" s="249">
        <v>0</v>
      </c>
      <c r="AC116" s="249">
        <v>0.188</v>
      </c>
      <c r="AD116" s="249">
        <v>0.109</v>
      </c>
      <c r="AE116" s="249">
        <v>0</v>
      </c>
      <c r="AF116" s="249">
        <v>0</v>
      </c>
      <c r="AG116" s="249">
        <v>2.8000000000000001E-2</v>
      </c>
      <c r="AH116" s="249">
        <v>0</v>
      </c>
      <c r="AI116" s="249">
        <v>0.16300000000000001</v>
      </c>
      <c r="AJ116" s="249">
        <v>0</v>
      </c>
      <c r="AK116" s="249">
        <v>0.14899999999999999</v>
      </c>
      <c r="AL116" s="249">
        <v>0.28499999999999998</v>
      </c>
      <c r="AM116" s="249">
        <v>0.21199999999999999</v>
      </c>
      <c r="AN116" s="249">
        <v>7.3999999999999996E-2</v>
      </c>
      <c r="AO116" s="249">
        <v>0</v>
      </c>
      <c r="AP116" s="249">
        <v>0</v>
      </c>
      <c r="AQ116" s="249">
        <v>0.16800000000000001</v>
      </c>
      <c r="AR116" s="249">
        <v>9.1999999999999998E-2</v>
      </c>
      <c r="AS116" s="249">
        <v>0</v>
      </c>
      <c r="AT116" s="249">
        <v>0.20300000000000001</v>
      </c>
      <c r="AU116" s="249">
        <v>0.14799999999999999</v>
      </c>
      <c r="AV116" s="249">
        <v>0.106</v>
      </c>
      <c r="AW116" s="249">
        <v>0.11600000000000001</v>
      </c>
      <c r="AX116" s="249">
        <v>0</v>
      </c>
      <c r="AY116" s="249">
        <v>0</v>
      </c>
      <c r="AZ116" s="249">
        <v>0.186</v>
      </c>
      <c r="BA116" s="249">
        <v>0</v>
      </c>
      <c r="BB116" s="249">
        <v>0.23100000000000001</v>
      </c>
      <c r="BC116" s="249">
        <v>0</v>
      </c>
      <c r="BD116" s="249">
        <v>0</v>
      </c>
      <c r="BE116" s="249">
        <v>0.104</v>
      </c>
      <c r="BF116" s="249">
        <v>0</v>
      </c>
      <c r="BG116" s="249">
        <v>0.28299999999999997</v>
      </c>
      <c r="BH116" s="249">
        <v>0</v>
      </c>
      <c r="BI116" s="249">
        <v>0.11700000000000001</v>
      </c>
      <c r="BJ116" s="249">
        <v>0.22900000000000001</v>
      </c>
      <c r="BK116" s="249">
        <v>0</v>
      </c>
      <c r="BL116" s="249">
        <v>8.4000000000000005E-2</v>
      </c>
      <c r="BM116" s="249">
        <v>0.22</v>
      </c>
      <c r="BN116" s="249">
        <v>0</v>
      </c>
      <c r="BO116" s="249">
        <v>0.156</v>
      </c>
      <c r="BP116" s="249">
        <v>0</v>
      </c>
      <c r="BQ116" s="249">
        <v>0.156</v>
      </c>
      <c r="BR116" s="249">
        <v>0</v>
      </c>
      <c r="BS116" s="249">
        <v>0.215</v>
      </c>
      <c r="BT116" s="249">
        <v>0.183</v>
      </c>
      <c r="BU116" s="249">
        <v>0</v>
      </c>
      <c r="BV116" s="250">
        <f>AVERAGE(B116:BU116)</f>
        <v>8.9741591113834049E-2</v>
      </c>
    </row>
    <row r="117" spans="1:74" s="241" customFormat="1" x14ac:dyDescent="0.65">
      <c r="A117" s="241" t="s">
        <v>551</v>
      </c>
      <c r="B117" s="250"/>
      <c r="C117" s="250"/>
      <c r="D117" s="250"/>
      <c r="E117" s="250"/>
      <c r="F117" s="250"/>
      <c r="G117" s="250"/>
      <c r="H117" s="250"/>
      <c r="I117" s="250"/>
      <c r="J117" s="250"/>
      <c r="K117" s="250"/>
      <c r="L117" s="254"/>
      <c r="M117" s="254"/>
      <c r="N117" s="254"/>
      <c r="O117" s="254"/>
      <c r="P117" s="254"/>
      <c r="Q117" s="254"/>
      <c r="R117" s="254"/>
      <c r="S117" s="254"/>
      <c r="T117" s="254"/>
      <c r="U117" s="254"/>
      <c r="V117" s="254"/>
      <c r="W117" s="254"/>
      <c r="X117" s="254"/>
      <c r="Y117" s="254"/>
      <c r="Z117" s="254"/>
      <c r="AA117" s="254"/>
      <c r="AB117" s="254"/>
      <c r="AC117" s="254"/>
      <c r="AD117" s="254"/>
      <c r="AE117" s="254"/>
      <c r="AF117" s="254"/>
      <c r="AG117" s="254"/>
      <c r="AH117" s="254"/>
      <c r="AI117" s="254"/>
      <c r="AJ117" s="254"/>
      <c r="AK117" s="254"/>
      <c r="AL117" s="254"/>
      <c r="AM117" s="254"/>
      <c r="AN117" s="254"/>
      <c r="AO117" s="254"/>
      <c r="AP117" s="254"/>
      <c r="AQ117" s="254"/>
      <c r="AR117" s="254"/>
      <c r="AS117" s="254"/>
      <c r="AT117" s="254"/>
      <c r="AU117" s="254"/>
      <c r="AV117" s="254"/>
      <c r="AW117" s="254"/>
      <c r="AX117" s="254"/>
      <c r="AY117" s="254"/>
      <c r="AZ117" s="254"/>
      <c r="BA117" s="254"/>
      <c r="BB117" s="254"/>
      <c r="BC117" s="254"/>
      <c r="BD117" s="254"/>
      <c r="BE117" s="254"/>
      <c r="BF117" s="254"/>
      <c r="BG117" s="254"/>
      <c r="BH117" s="254"/>
      <c r="BI117" s="254"/>
      <c r="BJ117" s="254"/>
      <c r="BK117" s="254"/>
      <c r="BL117" s="254"/>
      <c r="BM117" s="254"/>
      <c r="BN117" s="254"/>
      <c r="BO117" s="254"/>
      <c r="BP117" s="254"/>
      <c r="BQ117" s="254"/>
      <c r="BR117" s="254"/>
      <c r="BS117" s="254"/>
      <c r="BT117" s="254"/>
      <c r="BU117" s="254"/>
    </row>
    <row r="118" spans="1:74" s="241" customFormat="1" x14ac:dyDescent="0.65">
      <c r="A118" s="243" t="s">
        <v>541</v>
      </c>
      <c r="B118" s="252">
        <v>2000</v>
      </c>
      <c r="C118" s="252">
        <v>2001</v>
      </c>
      <c r="D118" s="252">
        <v>2002</v>
      </c>
      <c r="E118" s="556">
        <v>2003</v>
      </c>
      <c r="F118" s="557"/>
      <c r="G118" s="558"/>
      <c r="H118" s="556">
        <v>2004</v>
      </c>
      <c r="I118" s="557"/>
      <c r="J118" s="558"/>
      <c r="K118" s="556">
        <v>2005</v>
      </c>
      <c r="L118" s="557"/>
      <c r="M118" s="558"/>
      <c r="N118" s="557">
        <v>2006</v>
      </c>
      <c r="O118" s="557"/>
      <c r="P118" s="557"/>
      <c r="Q118" s="558"/>
      <c r="R118" s="557">
        <v>2007</v>
      </c>
      <c r="S118" s="557"/>
      <c r="T118" s="557"/>
      <c r="U118" s="557"/>
      <c r="V118" s="557">
        <v>2008</v>
      </c>
      <c r="W118" s="557"/>
      <c r="X118" s="557"/>
      <c r="Y118" s="558"/>
      <c r="Z118" s="557">
        <v>2009</v>
      </c>
      <c r="AA118" s="557"/>
      <c r="AB118" s="557"/>
      <c r="AC118" s="557"/>
      <c r="AD118" s="557">
        <v>2010</v>
      </c>
      <c r="AE118" s="557"/>
      <c r="AF118" s="557"/>
      <c r="AG118" s="558"/>
      <c r="AH118" s="557">
        <v>2011</v>
      </c>
      <c r="AI118" s="557"/>
      <c r="AJ118" s="557"/>
      <c r="AK118" s="557"/>
      <c r="AL118" s="557">
        <v>2012</v>
      </c>
      <c r="AM118" s="557"/>
      <c r="AN118" s="557"/>
      <c r="AO118" s="558"/>
      <c r="AP118" s="254"/>
      <c r="AQ118" s="254"/>
      <c r="AR118" s="254"/>
      <c r="AS118" s="254"/>
      <c r="AT118" s="254"/>
      <c r="AU118" s="254"/>
      <c r="AV118" s="254"/>
      <c r="AW118" s="254"/>
      <c r="AX118" s="254"/>
      <c r="AY118" s="254"/>
      <c r="AZ118" s="254"/>
      <c r="BA118" s="254"/>
      <c r="BB118" s="254"/>
      <c r="BC118" s="254"/>
      <c r="BD118" s="254"/>
      <c r="BE118" s="254"/>
      <c r="BF118" s="254"/>
      <c r="BG118" s="254"/>
      <c r="BH118" s="254"/>
      <c r="BI118" s="254"/>
      <c r="BJ118" s="254"/>
      <c r="BK118" s="254"/>
      <c r="BL118" s="254"/>
      <c r="BM118" s="254"/>
      <c r="BN118" s="254"/>
      <c r="BO118" s="254"/>
      <c r="BP118" s="254"/>
      <c r="BQ118" s="254"/>
      <c r="BR118" s="254"/>
      <c r="BS118" s="254"/>
      <c r="BT118" s="254"/>
      <c r="BU118" s="254"/>
    </row>
    <row r="119" spans="1:74" s="241" customFormat="1" x14ac:dyDescent="0.65">
      <c r="A119" s="248" t="s">
        <v>542</v>
      </c>
      <c r="B119" s="249">
        <v>6.9000000000000006E-2</v>
      </c>
      <c r="C119" s="249">
        <v>0.13400000000000001</v>
      </c>
      <c r="D119" s="249">
        <v>0.13900000000000001</v>
      </c>
      <c r="E119" s="249">
        <v>0.114</v>
      </c>
      <c r="F119" s="249">
        <v>0</v>
      </c>
      <c r="G119" s="249">
        <v>0.127</v>
      </c>
      <c r="H119" s="249">
        <v>0.19500000000000001</v>
      </c>
      <c r="I119" s="249">
        <v>0.14899999999999999</v>
      </c>
      <c r="J119" s="249">
        <v>0.21099999999999999</v>
      </c>
      <c r="K119" s="249">
        <v>0.13500000000000001</v>
      </c>
      <c r="L119" s="249">
        <v>0.10299999999999999</v>
      </c>
      <c r="M119" s="249">
        <v>0</v>
      </c>
      <c r="N119" s="249">
        <v>0.20499999999999999</v>
      </c>
      <c r="O119" s="249">
        <v>0.11</v>
      </c>
      <c r="P119" s="249">
        <v>0.158</v>
      </c>
      <c r="Q119" s="249">
        <v>9.7000000000000003E-2</v>
      </c>
      <c r="R119" s="249">
        <v>6.6000000000000003E-2</v>
      </c>
      <c r="S119" s="249">
        <v>8.3000000000000004E-2</v>
      </c>
      <c r="T119" s="249">
        <v>0.11799999999999999</v>
      </c>
      <c r="U119" s="249">
        <v>9.2999999999999999E-2</v>
      </c>
      <c r="V119" s="249">
        <v>8.3000000000000004E-2</v>
      </c>
      <c r="W119" s="249">
        <v>0.159</v>
      </c>
      <c r="X119" s="249">
        <v>0</v>
      </c>
      <c r="Y119" s="249">
        <v>7.6999999999999999E-2</v>
      </c>
      <c r="Z119" s="249">
        <v>7.6999999999999999E-2</v>
      </c>
      <c r="AA119" s="249">
        <v>4.2999999999999997E-2</v>
      </c>
      <c r="AB119" s="249">
        <v>0.153</v>
      </c>
      <c r="AC119" s="249">
        <v>0.121</v>
      </c>
      <c r="AD119" s="249">
        <v>0</v>
      </c>
      <c r="AE119" s="249">
        <v>8.5999999999999993E-2</v>
      </c>
      <c r="AF119" s="249">
        <v>0.11700000000000001</v>
      </c>
      <c r="AG119" s="249">
        <v>0.08</v>
      </c>
      <c r="AH119" s="249">
        <v>0.13200000000000001</v>
      </c>
      <c r="AI119" s="249">
        <v>0.11</v>
      </c>
      <c r="AJ119" s="249">
        <v>0.16300000000000001</v>
      </c>
      <c r="AK119" s="249">
        <v>0.14699999999999999</v>
      </c>
      <c r="AL119" s="249">
        <v>6.8000000000000005E-2</v>
      </c>
      <c r="AM119" s="249">
        <v>5.2999999999999999E-2</v>
      </c>
      <c r="AN119" s="249">
        <v>8.3000000000000004E-2</v>
      </c>
      <c r="AO119" s="249">
        <v>0.10406060606060606</v>
      </c>
      <c r="AP119" s="254">
        <f>AVERAGE(B119:AO119)</f>
        <v>0.10405151515151514</v>
      </c>
      <c r="AQ119" s="254"/>
      <c r="AR119" s="254"/>
      <c r="AS119" s="254"/>
      <c r="AT119" s="254"/>
      <c r="AU119" s="254"/>
      <c r="AV119" s="254"/>
      <c r="AW119" s="254"/>
      <c r="AX119" s="254"/>
      <c r="AY119" s="254"/>
      <c r="AZ119" s="254"/>
      <c r="BA119" s="254"/>
      <c r="BB119" s="254"/>
      <c r="BC119" s="254"/>
      <c r="BD119" s="254"/>
      <c r="BE119" s="254"/>
      <c r="BF119" s="254"/>
      <c r="BG119" s="254"/>
      <c r="BH119" s="254"/>
      <c r="BI119" s="254"/>
      <c r="BJ119" s="254"/>
      <c r="BK119" s="254"/>
      <c r="BL119" s="254"/>
      <c r="BM119" s="254"/>
      <c r="BN119" s="254"/>
      <c r="BO119" s="254"/>
      <c r="BP119" s="254"/>
      <c r="BQ119" s="254"/>
      <c r="BR119" s="254"/>
      <c r="BS119" s="254"/>
      <c r="BT119" s="254"/>
      <c r="BU119" s="254"/>
    </row>
    <row r="120" spans="1:74" s="241" customFormat="1" x14ac:dyDescent="0.65">
      <c r="A120" s="248" t="s">
        <v>543</v>
      </c>
      <c r="B120" s="249">
        <v>0.70299999999999996</v>
      </c>
      <c r="C120" s="249">
        <v>0.73</v>
      </c>
      <c r="D120" s="249">
        <v>0.51400000000000001</v>
      </c>
      <c r="E120" s="249">
        <v>0.53200000000000003</v>
      </c>
      <c r="F120" s="249">
        <v>0.70799999999999996</v>
      </c>
      <c r="G120" s="249">
        <v>0.68</v>
      </c>
      <c r="H120" s="249">
        <v>0.72899999999999998</v>
      </c>
      <c r="I120" s="249">
        <v>0.60599999999999998</v>
      </c>
      <c r="J120" s="249">
        <v>0.49299999999999999</v>
      </c>
      <c r="K120" s="249">
        <v>0.52500000000000002</v>
      </c>
      <c r="L120" s="249">
        <v>0.42499999999999999</v>
      </c>
      <c r="M120" s="249">
        <v>0.67300000000000004</v>
      </c>
      <c r="N120" s="249">
        <v>0.56200000000000006</v>
      </c>
      <c r="O120" s="249">
        <v>0.60199999999999998</v>
      </c>
      <c r="P120" s="249">
        <v>0.49</v>
      </c>
      <c r="Q120" s="249">
        <v>0.60099999999999998</v>
      </c>
      <c r="R120" s="249">
        <v>0.60399999999999998</v>
      </c>
      <c r="S120" s="249">
        <v>0.53400000000000003</v>
      </c>
      <c r="T120" s="249">
        <v>0.61299999999999999</v>
      </c>
      <c r="U120" s="249">
        <v>0.72499999999999998</v>
      </c>
      <c r="V120" s="249">
        <v>0.69299999999999995</v>
      </c>
      <c r="W120" s="249">
        <v>0.55200000000000005</v>
      </c>
      <c r="X120" s="249">
        <v>0.77</v>
      </c>
      <c r="Y120" s="249">
        <v>0.70199999999999996</v>
      </c>
      <c r="Z120" s="249">
        <v>0.57299999999999995</v>
      </c>
      <c r="AA120" s="249">
        <v>0.59</v>
      </c>
      <c r="AB120" s="249">
        <v>0.63700000000000001</v>
      </c>
      <c r="AC120" s="249">
        <v>0.56200000000000006</v>
      </c>
      <c r="AD120" s="249">
        <v>0.63900000000000001</v>
      </c>
      <c r="AE120" s="249">
        <v>0.73</v>
      </c>
      <c r="AF120" s="249">
        <v>0.54100000000000004</v>
      </c>
      <c r="AG120" s="249">
        <v>0.71099999999999997</v>
      </c>
      <c r="AH120" s="249">
        <v>0.77300000000000002</v>
      </c>
      <c r="AI120" s="249">
        <v>0.79600000000000004</v>
      </c>
      <c r="AJ120" s="249">
        <v>0.48499999999999999</v>
      </c>
      <c r="AK120" s="249">
        <v>0.7</v>
      </c>
      <c r="AL120" s="249">
        <v>0.60199999999999998</v>
      </c>
      <c r="AM120" s="249">
        <v>0.52</v>
      </c>
      <c r="AN120" s="249">
        <v>0.63</v>
      </c>
      <c r="AO120" s="249">
        <v>0.62187878787878781</v>
      </c>
      <c r="AP120" s="254">
        <f>AVERAGE(B120:AO120)</f>
        <v>0.62192196969696956</v>
      </c>
      <c r="AQ120" s="254"/>
      <c r="AR120" s="254"/>
      <c r="AS120" s="254"/>
      <c r="AT120" s="254"/>
      <c r="AU120" s="254"/>
      <c r="AV120" s="254"/>
      <c r="AW120" s="254"/>
      <c r="AX120" s="254"/>
      <c r="AY120" s="254"/>
      <c r="AZ120" s="254"/>
      <c r="BA120" s="254"/>
      <c r="BB120" s="254"/>
      <c r="BC120" s="254"/>
      <c r="BD120" s="254"/>
      <c r="BE120" s="254"/>
      <c r="BF120" s="254"/>
      <c r="BG120" s="254"/>
      <c r="BH120" s="254"/>
      <c r="BI120" s="254"/>
      <c r="BJ120" s="254"/>
      <c r="BK120" s="254"/>
      <c r="BL120" s="254"/>
      <c r="BM120" s="254"/>
      <c r="BN120" s="254"/>
      <c r="BO120" s="254"/>
      <c r="BP120" s="254"/>
      <c r="BQ120" s="254"/>
      <c r="BR120" s="254"/>
      <c r="BS120" s="254"/>
      <c r="BT120" s="254"/>
      <c r="BU120" s="254"/>
    </row>
    <row r="121" spans="1:74" s="241" customFormat="1" x14ac:dyDescent="0.65">
      <c r="A121" s="248" t="s">
        <v>544</v>
      </c>
      <c r="B121" s="249">
        <v>0.113</v>
      </c>
      <c r="C121" s="249">
        <v>0</v>
      </c>
      <c r="D121" s="249">
        <v>6.7000000000000004E-2</v>
      </c>
      <c r="E121" s="249">
        <v>0.22</v>
      </c>
      <c r="F121" s="249">
        <v>0.10199999999999999</v>
      </c>
      <c r="G121" s="249">
        <v>0.193</v>
      </c>
      <c r="H121" s="249">
        <v>7.5999999999999998E-2</v>
      </c>
      <c r="I121" s="249">
        <v>0.121</v>
      </c>
      <c r="J121" s="249">
        <v>0.22600000000000001</v>
      </c>
      <c r="K121" s="249">
        <v>0.214</v>
      </c>
      <c r="L121" s="249">
        <v>7.1999999999999995E-2</v>
      </c>
      <c r="M121" s="249">
        <v>0.13300000000000001</v>
      </c>
      <c r="N121" s="249">
        <v>0</v>
      </c>
      <c r="O121" s="249">
        <v>0.19600000000000001</v>
      </c>
      <c r="P121" s="249">
        <v>0.13400000000000001</v>
      </c>
      <c r="Q121" s="249">
        <v>0.20300000000000001</v>
      </c>
      <c r="R121" s="249">
        <v>0.12</v>
      </c>
      <c r="S121" s="249">
        <v>0.18099999999999999</v>
      </c>
      <c r="T121" s="249">
        <v>0.124</v>
      </c>
      <c r="U121" s="249">
        <v>0.11700000000000001</v>
      </c>
      <c r="V121" s="249">
        <v>0.15</v>
      </c>
      <c r="W121" s="249">
        <v>0.18</v>
      </c>
      <c r="X121" s="249">
        <v>0.14099999999999999</v>
      </c>
      <c r="Y121" s="249">
        <v>0.129</v>
      </c>
      <c r="Z121" s="249">
        <v>0.18</v>
      </c>
      <c r="AA121" s="249">
        <v>0.17799999999999999</v>
      </c>
      <c r="AB121" s="249">
        <v>0</v>
      </c>
      <c r="AC121" s="249">
        <v>0.03</v>
      </c>
      <c r="AD121" s="249">
        <v>6.0999999999999999E-2</v>
      </c>
      <c r="AE121" s="249">
        <v>7.4999999999999997E-2</v>
      </c>
      <c r="AF121" s="249">
        <v>0.20799999999999999</v>
      </c>
      <c r="AG121" s="249">
        <v>0.121</v>
      </c>
      <c r="AH121" s="249">
        <v>5.8999999999999997E-2</v>
      </c>
      <c r="AI121" s="249">
        <v>0</v>
      </c>
      <c r="AJ121" s="249">
        <v>0.12</v>
      </c>
      <c r="AK121" s="249">
        <v>0.153</v>
      </c>
      <c r="AL121" s="249">
        <v>0.12</v>
      </c>
      <c r="AM121" s="249">
        <v>0.17699999999999999</v>
      </c>
      <c r="AN121" s="249">
        <v>0.18</v>
      </c>
      <c r="AO121" s="249">
        <v>0.12496969696969698</v>
      </c>
      <c r="AP121" s="254">
        <f>AVERAGE(B121:AO121)</f>
        <v>0.12497424242424242</v>
      </c>
      <c r="AQ121" s="254"/>
      <c r="AR121" s="254"/>
      <c r="AS121" s="254"/>
      <c r="AT121" s="254"/>
      <c r="AU121" s="254"/>
      <c r="AV121" s="254"/>
      <c r="AW121" s="254"/>
      <c r="AX121" s="254"/>
      <c r="AY121" s="254"/>
      <c r="AZ121" s="254"/>
      <c r="BA121" s="254"/>
      <c r="BB121" s="254"/>
      <c r="BC121" s="254"/>
      <c r="BD121" s="254"/>
      <c r="BE121" s="254"/>
      <c r="BF121" s="254"/>
      <c r="BG121" s="254"/>
      <c r="BH121" s="254"/>
      <c r="BI121" s="254"/>
      <c r="BJ121" s="254"/>
      <c r="BK121" s="254"/>
      <c r="BL121" s="254"/>
      <c r="BM121" s="254"/>
      <c r="BN121" s="254"/>
      <c r="BO121" s="254"/>
      <c r="BP121" s="254"/>
      <c r="BQ121" s="254"/>
      <c r="BR121" s="254"/>
      <c r="BS121" s="254"/>
      <c r="BT121" s="254"/>
      <c r="BU121" s="254"/>
    </row>
    <row r="122" spans="1:74" s="241" customFormat="1" x14ac:dyDescent="0.65">
      <c r="A122" s="248" t="s">
        <v>545</v>
      </c>
      <c r="B122" s="249">
        <v>0.115</v>
      </c>
      <c r="C122" s="249">
        <v>0.13600000000000001</v>
      </c>
      <c r="D122" s="249">
        <v>0.28000000000000003</v>
      </c>
      <c r="E122" s="249">
        <v>0.13400000000000001</v>
      </c>
      <c r="F122" s="249">
        <v>0.19</v>
      </c>
      <c r="G122" s="249">
        <v>0</v>
      </c>
      <c r="H122" s="249">
        <v>0</v>
      </c>
      <c r="I122" s="249">
        <v>0.124</v>
      </c>
      <c r="J122" s="249">
        <v>7.0000000000000007E-2</v>
      </c>
      <c r="K122" s="249">
        <v>0.127</v>
      </c>
      <c r="L122" s="249">
        <v>0.4</v>
      </c>
      <c r="M122" s="249">
        <v>0.19400000000000001</v>
      </c>
      <c r="N122" s="249">
        <v>0.23300000000000001</v>
      </c>
      <c r="O122" s="249">
        <v>9.1999999999999998E-2</v>
      </c>
      <c r="P122" s="249">
        <v>0.218</v>
      </c>
      <c r="Q122" s="249">
        <v>9.8000000000000004E-2</v>
      </c>
      <c r="R122" s="249">
        <v>0.21099999999999999</v>
      </c>
      <c r="S122" s="249">
        <v>0.20200000000000001</v>
      </c>
      <c r="T122" s="249">
        <v>0.14499999999999999</v>
      </c>
      <c r="U122" s="249">
        <v>6.5000000000000002E-2</v>
      </c>
      <c r="V122" s="249">
        <v>7.3999999999999996E-2</v>
      </c>
      <c r="W122" s="249">
        <v>0.109</v>
      </c>
      <c r="X122" s="249">
        <v>8.8999999999999996E-2</v>
      </c>
      <c r="Y122" s="249">
        <v>9.1999999999999998E-2</v>
      </c>
      <c r="Z122" s="249">
        <v>0.17</v>
      </c>
      <c r="AA122" s="249">
        <v>0.189</v>
      </c>
      <c r="AB122" s="249">
        <v>0.21</v>
      </c>
      <c r="AC122" s="249">
        <v>0.28699999999999998</v>
      </c>
      <c r="AD122" s="249">
        <v>0.3</v>
      </c>
      <c r="AE122" s="249">
        <v>0.109</v>
      </c>
      <c r="AF122" s="249">
        <v>0.13400000000000001</v>
      </c>
      <c r="AG122" s="249">
        <v>8.7999999999999995E-2</v>
      </c>
      <c r="AH122" s="249">
        <v>3.5999999999999997E-2</v>
      </c>
      <c r="AI122" s="249">
        <v>9.4E-2</v>
      </c>
      <c r="AJ122" s="249">
        <v>0.23200000000000001</v>
      </c>
      <c r="AK122" s="249">
        <v>0</v>
      </c>
      <c r="AL122" s="249">
        <v>0.21099999999999999</v>
      </c>
      <c r="AM122" s="249">
        <v>0.25</v>
      </c>
      <c r="AN122" s="249">
        <v>0.107</v>
      </c>
      <c r="AO122" s="249">
        <v>0.1491212121212121</v>
      </c>
      <c r="AP122" s="254">
        <f>AVERAGE(B122:AO122)</f>
        <v>0.14910303030303032</v>
      </c>
      <c r="AQ122" s="254"/>
      <c r="AR122" s="254"/>
      <c r="AS122" s="254"/>
      <c r="AT122" s="254"/>
      <c r="AU122" s="254"/>
      <c r="AV122" s="254"/>
      <c r="AW122" s="254"/>
      <c r="AX122" s="254"/>
      <c r="AY122" s="254"/>
      <c r="AZ122" s="254"/>
      <c r="BA122" s="254"/>
      <c r="BB122" s="254"/>
      <c r="BC122" s="254"/>
      <c r="BD122" s="254"/>
      <c r="BE122" s="254"/>
      <c r="BF122" s="254"/>
      <c r="BG122" s="254"/>
      <c r="BH122" s="254"/>
      <c r="BI122" s="254"/>
      <c r="BJ122" s="254"/>
      <c r="BK122" s="254"/>
      <c r="BL122" s="254"/>
      <c r="BM122" s="254"/>
      <c r="BN122" s="254"/>
      <c r="BO122" s="254"/>
      <c r="BP122" s="254"/>
      <c r="BQ122" s="254"/>
      <c r="BR122" s="254"/>
      <c r="BS122" s="254"/>
      <c r="BT122" s="254"/>
      <c r="BU122" s="254"/>
    </row>
    <row r="123" spans="1:74" s="241" customFormat="1" x14ac:dyDescent="0.65">
      <c r="A123" s="241" t="s">
        <v>552</v>
      </c>
    </row>
    <row r="124" spans="1:74" s="241" customFormat="1" x14ac:dyDescent="0.65">
      <c r="A124" s="243" t="s">
        <v>541</v>
      </c>
      <c r="B124" s="251">
        <v>2001</v>
      </c>
      <c r="C124" s="251">
        <v>2002</v>
      </c>
      <c r="D124" s="251">
        <v>2003</v>
      </c>
      <c r="E124" s="251">
        <v>2004</v>
      </c>
      <c r="F124" s="251">
        <v>2005</v>
      </c>
      <c r="G124" s="251">
        <v>2006</v>
      </c>
      <c r="H124" s="556">
        <v>2007</v>
      </c>
      <c r="I124" s="557"/>
      <c r="J124" s="558"/>
      <c r="K124" s="556">
        <v>2008</v>
      </c>
      <c r="L124" s="557"/>
      <c r="M124" s="557"/>
      <c r="N124" s="558"/>
      <c r="O124" s="556">
        <v>2009</v>
      </c>
      <c r="P124" s="557"/>
      <c r="Q124" s="557"/>
      <c r="R124" s="557"/>
      <c r="S124" s="558"/>
      <c r="T124" s="556">
        <v>2010</v>
      </c>
      <c r="U124" s="557"/>
      <c r="V124" s="557"/>
      <c r="W124" s="557"/>
      <c r="X124" s="558"/>
      <c r="Y124" s="556">
        <v>2011</v>
      </c>
      <c r="Z124" s="557"/>
      <c r="AA124" s="557"/>
      <c r="AB124" s="557"/>
      <c r="AC124" s="558"/>
      <c r="AD124" s="556">
        <v>2012</v>
      </c>
      <c r="AE124" s="557"/>
      <c r="AF124" s="557"/>
      <c r="AG124" s="557"/>
      <c r="AH124" s="558"/>
    </row>
    <row r="125" spans="1:74" s="241" customFormat="1" x14ac:dyDescent="0.65">
      <c r="A125" s="248" t="s">
        <v>542</v>
      </c>
      <c r="B125" s="248">
        <v>0</v>
      </c>
      <c r="C125" s="248">
        <v>0</v>
      </c>
      <c r="D125" s="248">
        <v>0</v>
      </c>
      <c r="E125" s="248">
        <v>0</v>
      </c>
      <c r="F125" s="248">
        <v>0</v>
      </c>
      <c r="G125" s="248">
        <v>0</v>
      </c>
      <c r="H125" s="248">
        <v>0</v>
      </c>
      <c r="I125" s="248">
        <v>0</v>
      </c>
      <c r="J125" s="248">
        <v>0</v>
      </c>
      <c r="K125" s="248">
        <v>0</v>
      </c>
      <c r="L125" s="248">
        <v>0.122</v>
      </c>
      <c r="M125" s="248">
        <v>0</v>
      </c>
      <c r="N125" s="248">
        <v>0</v>
      </c>
      <c r="O125" s="248">
        <v>0</v>
      </c>
      <c r="P125" s="248">
        <v>0</v>
      </c>
      <c r="Q125" s="248">
        <v>0</v>
      </c>
      <c r="R125" s="248">
        <v>0</v>
      </c>
      <c r="S125" s="248">
        <v>0</v>
      </c>
      <c r="T125" s="248">
        <v>0</v>
      </c>
      <c r="U125" s="248">
        <v>0</v>
      </c>
      <c r="V125" s="248">
        <v>0</v>
      </c>
      <c r="W125" s="248">
        <v>0</v>
      </c>
      <c r="X125" s="248">
        <v>0</v>
      </c>
      <c r="Y125" s="248">
        <v>0</v>
      </c>
      <c r="Z125" s="248">
        <v>0</v>
      </c>
      <c r="AA125" s="248">
        <v>0</v>
      </c>
      <c r="AB125" s="248">
        <v>0</v>
      </c>
      <c r="AC125" s="248">
        <v>0</v>
      </c>
      <c r="AD125" s="248">
        <v>0</v>
      </c>
      <c r="AE125" s="248">
        <v>0</v>
      </c>
      <c r="AF125" s="248">
        <v>0</v>
      </c>
      <c r="AG125" s="248">
        <v>0</v>
      </c>
      <c r="AH125" s="248">
        <v>0</v>
      </c>
      <c r="AI125" s="250">
        <f>AVERAGE(B125:AH125)</f>
        <v>3.6969696969696968E-3</v>
      </c>
    </row>
    <row r="126" spans="1:74" s="241" customFormat="1" x14ac:dyDescent="0.65">
      <c r="A126" s="248" t="s">
        <v>543</v>
      </c>
      <c r="B126" s="248">
        <v>0.83599999999999997</v>
      </c>
      <c r="C126" s="248">
        <v>0.36499999999999999</v>
      </c>
      <c r="D126" s="248">
        <v>0.59799999999999998</v>
      </c>
      <c r="E126" s="248">
        <v>1</v>
      </c>
      <c r="F126" s="248">
        <v>0</v>
      </c>
      <c r="G126" s="248">
        <v>0.59199999999999997</v>
      </c>
      <c r="H126" s="248">
        <v>0.59399999999999997</v>
      </c>
      <c r="I126" s="248">
        <v>1</v>
      </c>
      <c r="J126" s="248">
        <v>1</v>
      </c>
      <c r="K126" s="248">
        <v>7.6999999999999999E-2</v>
      </c>
      <c r="L126" s="248">
        <v>0.40899999999999997</v>
      </c>
      <c r="M126" s="248">
        <v>1</v>
      </c>
      <c r="N126" s="248">
        <v>0</v>
      </c>
      <c r="O126" s="248">
        <v>1</v>
      </c>
      <c r="P126" s="248">
        <v>0.32900000000000001</v>
      </c>
      <c r="Q126" s="248">
        <v>0</v>
      </c>
      <c r="R126" s="248">
        <v>0.72199999999999998</v>
      </c>
      <c r="S126" s="248">
        <v>0.374</v>
      </c>
      <c r="T126" s="248">
        <v>0.33800000000000002</v>
      </c>
      <c r="U126" s="248">
        <v>0.34699999999999998</v>
      </c>
      <c r="V126" s="248">
        <v>0.35299999999999998</v>
      </c>
      <c r="W126" s="248">
        <v>0.41099999999999998</v>
      </c>
      <c r="X126" s="248">
        <v>0.65100000000000002</v>
      </c>
      <c r="Y126" s="248">
        <v>0.64</v>
      </c>
      <c r="Z126" s="248">
        <v>0.49299999999999999</v>
      </c>
      <c r="AA126" s="248">
        <v>1</v>
      </c>
      <c r="AB126" s="248">
        <v>1</v>
      </c>
      <c r="AC126" s="248">
        <v>0</v>
      </c>
      <c r="AD126" s="248">
        <v>0.253</v>
      </c>
      <c r="AE126" s="248">
        <v>0</v>
      </c>
      <c r="AF126" s="248">
        <v>1</v>
      </c>
      <c r="AG126" s="248">
        <v>0.79600000000000004</v>
      </c>
      <c r="AH126" s="248">
        <v>0.87</v>
      </c>
      <c r="AI126" s="250">
        <f>AVERAGE(B126:AH126)</f>
        <v>0.5469090909090909</v>
      </c>
    </row>
    <row r="127" spans="1:74" s="241" customFormat="1" x14ac:dyDescent="0.65">
      <c r="A127" s="248" t="s">
        <v>544</v>
      </c>
      <c r="B127" s="248">
        <v>0.16400000000000001</v>
      </c>
      <c r="C127" s="248">
        <v>0.34300000000000003</v>
      </c>
      <c r="D127" s="248">
        <v>8.7999999999999995E-2</v>
      </c>
      <c r="E127" s="248">
        <v>0</v>
      </c>
      <c r="F127" s="248">
        <v>1</v>
      </c>
      <c r="G127" s="248">
        <v>0.16600000000000001</v>
      </c>
      <c r="H127" s="248">
        <v>0.19900000000000001</v>
      </c>
      <c r="I127" s="248">
        <v>0</v>
      </c>
      <c r="J127" s="248">
        <v>0</v>
      </c>
      <c r="K127" s="248">
        <v>0</v>
      </c>
      <c r="L127" s="248">
        <v>0.46899999999999997</v>
      </c>
      <c r="M127" s="248">
        <v>0</v>
      </c>
      <c r="N127" s="248">
        <v>0</v>
      </c>
      <c r="O127" s="248">
        <v>0</v>
      </c>
      <c r="P127" s="248">
        <v>0.67100000000000004</v>
      </c>
      <c r="Q127" s="248">
        <v>0</v>
      </c>
      <c r="R127" s="248">
        <v>9.4E-2</v>
      </c>
      <c r="S127" s="248">
        <v>0</v>
      </c>
      <c r="T127" s="248">
        <v>0</v>
      </c>
      <c r="U127" s="248">
        <v>0</v>
      </c>
      <c r="V127" s="248">
        <v>0</v>
      </c>
      <c r="W127" s="248">
        <v>0</v>
      </c>
      <c r="X127" s="248">
        <v>0</v>
      </c>
      <c r="Y127" s="248">
        <v>0</v>
      </c>
      <c r="Z127" s="248">
        <v>0</v>
      </c>
      <c r="AA127" s="248">
        <v>0</v>
      </c>
      <c r="AB127" s="248">
        <v>0</v>
      </c>
      <c r="AC127" s="248">
        <v>0</v>
      </c>
      <c r="AD127" s="248">
        <v>0</v>
      </c>
      <c r="AE127" s="248">
        <v>1</v>
      </c>
      <c r="AF127" s="248">
        <v>0</v>
      </c>
      <c r="AG127" s="248">
        <v>0</v>
      </c>
      <c r="AH127" s="248">
        <v>0.13</v>
      </c>
      <c r="AI127" s="250">
        <f>AVERAGE(B127:AH127)</f>
        <v>0.131030303030303</v>
      </c>
    </row>
    <row r="128" spans="1:74" s="241" customFormat="1" x14ac:dyDescent="0.65">
      <c r="A128" s="248" t="s">
        <v>545</v>
      </c>
      <c r="B128" s="248">
        <v>0</v>
      </c>
      <c r="C128" s="248">
        <v>0.29199999999999998</v>
      </c>
      <c r="D128" s="248">
        <v>0.314</v>
      </c>
      <c r="E128" s="248">
        <v>0</v>
      </c>
      <c r="F128" s="248">
        <v>0</v>
      </c>
      <c r="G128" s="248">
        <v>0.24199999999999999</v>
      </c>
      <c r="H128" s="248">
        <v>0.20699999999999999</v>
      </c>
      <c r="I128" s="248">
        <v>0</v>
      </c>
      <c r="J128" s="248">
        <v>0</v>
      </c>
      <c r="K128" s="248">
        <v>0.92300000000000004</v>
      </c>
      <c r="L128" s="248">
        <v>0</v>
      </c>
      <c r="M128" s="248">
        <v>0</v>
      </c>
      <c r="N128" s="248">
        <v>1</v>
      </c>
      <c r="O128" s="248">
        <v>0</v>
      </c>
      <c r="P128" s="248">
        <v>0</v>
      </c>
      <c r="Q128" s="248">
        <v>1</v>
      </c>
      <c r="R128" s="248">
        <v>0.184</v>
      </c>
      <c r="S128" s="248">
        <v>0.626</v>
      </c>
      <c r="T128" s="248">
        <v>0.66200000000000003</v>
      </c>
      <c r="U128" s="248">
        <v>0.65300000000000002</v>
      </c>
      <c r="V128" s="248">
        <v>0.64700000000000002</v>
      </c>
      <c r="W128" s="248">
        <v>0.58899999999999997</v>
      </c>
      <c r="X128" s="248">
        <v>0.34899999999999998</v>
      </c>
      <c r="Y128" s="248">
        <v>0.36</v>
      </c>
      <c r="Z128" s="248">
        <v>0.50700000000000001</v>
      </c>
      <c r="AA128" s="248">
        <v>0</v>
      </c>
      <c r="AB128" s="248">
        <v>0</v>
      </c>
      <c r="AC128" s="248">
        <v>1</v>
      </c>
      <c r="AD128" s="248">
        <v>0.747</v>
      </c>
      <c r="AE128" s="248">
        <v>0</v>
      </c>
      <c r="AF128" s="248">
        <v>0</v>
      </c>
      <c r="AG128" s="248">
        <v>0.20399999999999999</v>
      </c>
      <c r="AH128" s="248">
        <v>0</v>
      </c>
      <c r="AI128" s="250">
        <f>AVERAGE(B128:AH128)</f>
        <v>0.31836363636363635</v>
      </c>
    </row>
    <row r="129" spans="1:158" s="241" customFormat="1" x14ac:dyDescent="0.65">
      <c r="A129" s="241" t="s">
        <v>553</v>
      </c>
    </row>
    <row r="130" spans="1:158" s="241" customFormat="1" x14ac:dyDescent="0.65">
      <c r="A130" s="243" t="s">
        <v>541</v>
      </c>
      <c r="B130" s="556">
        <v>1996</v>
      </c>
      <c r="C130" s="558"/>
      <c r="D130" s="556">
        <v>1997</v>
      </c>
      <c r="E130" s="557"/>
      <c r="F130" s="557"/>
      <c r="G130" s="557"/>
      <c r="H130" s="558"/>
      <c r="I130" s="556">
        <v>1998</v>
      </c>
      <c r="J130" s="557"/>
      <c r="K130" s="557"/>
      <c r="L130" s="557"/>
      <c r="M130" s="557"/>
      <c r="N130" s="557"/>
      <c r="O130" s="557"/>
      <c r="P130" s="557"/>
      <c r="Q130" s="558"/>
      <c r="R130" s="556">
        <v>1999</v>
      </c>
      <c r="S130" s="557"/>
      <c r="T130" s="557"/>
      <c r="U130" s="557"/>
      <c r="V130" s="557"/>
      <c r="W130" s="557"/>
      <c r="X130" s="557"/>
      <c r="Y130" s="557"/>
      <c r="Z130" s="557"/>
      <c r="AA130" s="558"/>
      <c r="AB130" s="556">
        <v>2000</v>
      </c>
      <c r="AC130" s="557"/>
      <c r="AD130" s="557"/>
      <c r="AE130" s="557"/>
      <c r="AF130" s="557"/>
      <c r="AG130" s="557"/>
      <c r="AH130" s="557"/>
      <c r="AI130" s="557"/>
      <c r="AJ130" s="557"/>
      <c r="AK130" s="558"/>
      <c r="AL130" s="556">
        <v>2001</v>
      </c>
      <c r="AM130" s="557"/>
      <c r="AN130" s="557"/>
      <c r="AO130" s="557"/>
      <c r="AP130" s="557"/>
      <c r="AQ130" s="557"/>
      <c r="AR130" s="557"/>
      <c r="AS130" s="557"/>
      <c r="AT130" s="557"/>
      <c r="AU130" s="558"/>
      <c r="AV130" s="556">
        <v>2002</v>
      </c>
      <c r="AW130" s="557"/>
      <c r="AX130" s="557"/>
      <c r="AY130" s="557"/>
      <c r="AZ130" s="557"/>
      <c r="BA130" s="557"/>
      <c r="BB130" s="557"/>
      <c r="BC130" s="557"/>
      <c r="BD130" s="557"/>
      <c r="BE130" s="558"/>
      <c r="BF130" s="556">
        <v>2003</v>
      </c>
      <c r="BG130" s="557"/>
      <c r="BH130" s="557"/>
      <c r="BI130" s="557"/>
      <c r="BJ130" s="557"/>
      <c r="BK130" s="557"/>
      <c r="BL130" s="557"/>
      <c r="BM130" s="557"/>
      <c r="BN130" s="557"/>
      <c r="BO130" s="558"/>
      <c r="BP130" s="556">
        <v>2004</v>
      </c>
      <c r="BQ130" s="557"/>
      <c r="BR130" s="557"/>
      <c r="BS130" s="557"/>
      <c r="BT130" s="557"/>
      <c r="BU130" s="557"/>
      <c r="BV130" s="557"/>
      <c r="BW130" s="557"/>
      <c r="BX130" s="557"/>
      <c r="BY130" s="558"/>
      <c r="BZ130" s="556">
        <v>2005</v>
      </c>
      <c r="CA130" s="557"/>
      <c r="CB130" s="557"/>
      <c r="CC130" s="557"/>
      <c r="CD130" s="557"/>
      <c r="CE130" s="557"/>
      <c r="CF130" s="557"/>
      <c r="CG130" s="557"/>
      <c r="CH130" s="557"/>
      <c r="CI130" s="558"/>
      <c r="CJ130" s="556">
        <v>2006</v>
      </c>
      <c r="CK130" s="557"/>
      <c r="CL130" s="557"/>
      <c r="CM130" s="557"/>
      <c r="CN130" s="557"/>
      <c r="CO130" s="557"/>
      <c r="CP130" s="557"/>
      <c r="CQ130" s="557"/>
      <c r="CR130" s="557"/>
      <c r="CS130" s="558"/>
      <c r="CT130" s="556">
        <v>2007</v>
      </c>
      <c r="CU130" s="557"/>
      <c r="CV130" s="557"/>
      <c r="CW130" s="557"/>
      <c r="CX130" s="557"/>
      <c r="CY130" s="557"/>
      <c r="CZ130" s="557"/>
      <c r="DA130" s="557"/>
      <c r="DB130" s="557"/>
      <c r="DC130" s="558"/>
      <c r="DD130" s="556">
        <v>2008</v>
      </c>
      <c r="DE130" s="557"/>
      <c r="DF130" s="557"/>
      <c r="DG130" s="557"/>
      <c r="DH130" s="557"/>
      <c r="DI130" s="557"/>
      <c r="DJ130" s="557"/>
      <c r="DK130" s="557"/>
      <c r="DL130" s="557"/>
      <c r="DM130" s="558"/>
      <c r="DN130" s="556">
        <v>2009</v>
      </c>
      <c r="DO130" s="557"/>
      <c r="DP130" s="557"/>
      <c r="DQ130" s="557"/>
      <c r="DR130" s="557"/>
      <c r="DS130" s="557"/>
      <c r="DT130" s="557"/>
      <c r="DU130" s="557"/>
      <c r="DV130" s="557"/>
      <c r="DW130" s="558"/>
      <c r="DX130" s="556">
        <v>2010</v>
      </c>
      <c r="DY130" s="557"/>
      <c r="DZ130" s="557"/>
      <c r="EA130" s="557"/>
      <c r="EB130" s="557"/>
      <c r="EC130" s="557"/>
      <c r="ED130" s="557"/>
      <c r="EE130" s="557"/>
      <c r="EF130" s="557"/>
      <c r="EG130" s="558"/>
      <c r="EH130" s="556">
        <v>2011</v>
      </c>
      <c r="EI130" s="557"/>
      <c r="EJ130" s="557"/>
      <c r="EK130" s="557"/>
      <c r="EL130" s="557"/>
      <c r="EM130" s="557"/>
      <c r="EN130" s="557"/>
      <c r="EO130" s="557"/>
      <c r="EP130" s="557"/>
      <c r="EQ130" s="558"/>
      <c r="ER130" s="556">
        <v>2012</v>
      </c>
      <c r="ES130" s="557"/>
      <c r="ET130" s="557"/>
      <c r="EU130" s="557"/>
      <c r="EV130" s="557"/>
      <c r="EW130" s="557"/>
      <c r="EX130" s="557"/>
      <c r="EY130" s="557"/>
      <c r="EZ130" s="557"/>
      <c r="FA130" s="558"/>
    </row>
    <row r="131" spans="1:158" s="241" customFormat="1" x14ac:dyDescent="0.65">
      <c r="A131" s="248" t="s">
        <v>542</v>
      </c>
      <c r="B131" s="248">
        <v>0</v>
      </c>
      <c r="C131" s="248">
        <v>0</v>
      </c>
      <c r="D131" s="249">
        <v>0</v>
      </c>
      <c r="E131" s="249">
        <v>0.55600000000000005</v>
      </c>
      <c r="F131" s="249">
        <v>0.189</v>
      </c>
      <c r="G131" s="249">
        <v>0.70199999999999996</v>
      </c>
      <c r="H131" s="249">
        <v>0</v>
      </c>
      <c r="I131" s="249">
        <v>0</v>
      </c>
      <c r="J131" s="249">
        <v>0</v>
      </c>
      <c r="K131" s="249">
        <v>0.52900000000000003</v>
      </c>
      <c r="L131" s="249">
        <v>0.53700000000000003</v>
      </c>
      <c r="M131" s="249">
        <v>0</v>
      </c>
      <c r="N131" s="249">
        <v>0</v>
      </c>
      <c r="O131" s="249">
        <v>0</v>
      </c>
      <c r="P131" s="249">
        <v>0</v>
      </c>
      <c r="Q131" s="249">
        <v>0.73499999999999999</v>
      </c>
      <c r="R131" s="249">
        <v>0</v>
      </c>
      <c r="S131" s="249">
        <v>0.73299999999999998</v>
      </c>
      <c r="T131" s="249">
        <v>2.9000000000000001E-2</v>
      </c>
      <c r="U131" s="249">
        <v>0.2</v>
      </c>
      <c r="V131" s="249">
        <v>0</v>
      </c>
      <c r="W131" s="249">
        <v>0.54100000000000004</v>
      </c>
      <c r="X131" s="249">
        <v>0.8</v>
      </c>
      <c r="Y131" s="249">
        <v>0</v>
      </c>
      <c r="Z131" s="249">
        <v>0</v>
      </c>
      <c r="AA131" s="249">
        <v>0</v>
      </c>
      <c r="AB131" s="249">
        <v>0</v>
      </c>
      <c r="AC131" s="249">
        <v>0.61799999999999999</v>
      </c>
      <c r="AD131" s="249">
        <v>0.82</v>
      </c>
      <c r="AE131" s="249">
        <v>0</v>
      </c>
      <c r="AF131" s="249">
        <v>0</v>
      </c>
      <c r="AG131" s="249">
        <v>3.6999999999999998E-2</v>
      </c>
      <c r="AH131" s="249">
        <v>0</v>
      </c>
      <c r="AI131" s="249">
        <v>0</v>
      </c>
      <c r="AJ131" s="249">
        <v>0.10199999999999999</v>
      </c>
      <c r="AK131" s="249">
        <v>0.70699999999999996</v>
      </c>
      <c r="AL131" s="249">
        <v>0.84599999999999997</v>
      </c>
      <c r="AM131" s="248">
        <v>0</v>
      </c>
      <c r="AN131" s="248">
        <v>0.63794577656727358</v>
      </c>
      <c r="AO131" s="248">
        <v>0</v>
      </c>
      <c r="AP131" s="249">
        <v>0.33700000000000002</v>
      </c>
      <c r="AQ131" s="249">
        <v>0.19600000000000001</v>
      </c>
      <c r="AR131" s="249">
        <v>0</v>
      </c>
      <c r="AS131" s="249">
        <v>0</v>
      </c>
      <c r="AT131" s="249">
        <v>0</v>
      </c>
      <c r="AU131" s="249">
        <v>0</v>
      </c>
      <c r="AV131" s="249">
        <v>0</v>
      </c>
      <c r="AW131" s="249">
        <v>0.35499999999999998</v>
      </c>
      <c r="AX131" s="249">
        <v>0</v>
      </c>
      <c r="AY131" s="249">
        <v>6.7000000000000004E-2</v>
      </c>
      <c r="AZ131" s="249">
        <v>0.13800000000000001</v>
      </c>
      <c r="BA131" s="249">
        <v>0</v>
      </c>
      <c r="BB131" s="249">
        <v>0.08</v>
      </c>
      <c r="BC131" s="249">
        <v>0</v>
      </c>
      <c r="BD131" s="249">
        <v>0.161</v>
      </c>
      <c r="BE131" s="249">
        <v>0</v>
      </c>
      <c r="BF131" s="249">
        <v>0.58699999999999997</v>
      </c>
      <c r="BG131" s="248">
        <v>0</v>
      </c>
      <c r="BH131" s="248">
        <v>0</v>
      </c>
      <c r="BI131" s="248">
        <v>0.22319477770863855</v>
      </c>
      <c r="BJ131" s="248">
        <v>0</v>
      </c>
      <c r="BK131" s="248">
        <v>0</v>
      </c>
      <c r="BL131" s="248">
        <v>0</v>
      </c>
      <c r="BM131" s="249">
        <v>0.627</v>
      </c>
      <c r="BN131" s="249">
        <v>0.56299999999999994</v>
      </c>
      <c r="BO131" s="249">
        <v>2.8000000000000001E-2</v>
      </c>
      <c r="BP131" s="249">
        <v>0.61799999999999999</v>
      </c>
      <c r="BQ131" s="249">
        <v>0</v>
      </c>
      <c r="BR131" s="249">
        <v>0</v>
      </c>
      <c r="BS131" s="249">
        <v>0</v>
      </c>
      <c r="BT131" s="249">
        <v>0</v>
      </c>
      <c r="BU131" s="249">
        <v>0</v>
      </c>
      <c r="BV131" s="249">
        <v>0</v>
      </c>
      <c r="BW131" s="249">
        <v>0.66700000000000004</v>
      </c>
      <c r="BX131" s="249">
        <v>0.53300000000000003</v>
      </c>
      <c r="BY131" s="249">
        <v>0.68400000000000005</v>
      </c>
      <c r="BZ131" s="249">
        <v>3.0000000000000001E-3</v>
      </c>
      <c r="CA131" s="249">
        <v>0.30599999999999999</v>
      </c>
      <c r="CB131" s="249">
        <v>0.625</v>
      </c>
      <c r="CC131" s="249">
        <v>0.59499999999999997</v>
      </c>
      <c r="CD131" s="249">
        <v>8.0000000000000002E-3</v>
      </c>
      <c r="CE131" s="249">
        <v>0</v>
      </c>
      <c r="CF131" s="249">
        <v>0.56399999999999995</v>
      </c>
      <c r="CG131" s="249">
        <v>0.30199999999999999</v>
      </c>
      <c r="CH131" s="249">
        <v>0</v>
      </c>
      <c r="CI131" s="249">
        <v>0.53900000000000003</v>
      </c>
      <c r="CJ131" s="249">
        <v>0.49099999999999999</v>
      </c>
      <c r="CK131" s="249">
        <v>0</v>
      </c>
      <c r="CL131" s="249">
        <v>0</v>
      </c>
      <c r="CM131" s="249">
        <v>0</v>
      </c>
      <c r="CN131" s="249">
        <v>0</v>
      </c>
      <c r="CO131" s="249">
        <v>0</v>
      </c>
      <c r="CP131" s="249">
        <v>0</v>
      </c>
      <c r="CQ131" s="249">
        <v>0</v>
      </c>
      <c r="CR131" s="249">
        <v>0</v>
      </c>
      <c r="CS131" s="249">
        <v>0</v>
      </c>
      <c r="CT131" s="249">
        <v>0</v>
      </c>
      <c r="CU131" s="249">
        <v>0</v>
      </c>
      <c r="CV131" s="249">
        <v>0</v>
      </c>
      <c r="CW131" s="249">
        <v>0</v>
      </c>
      <c r="CX131" s="249">
        <v>0</v>
      </c>
      <c r="CY131" s="249">
        <v>0</v>
      </c>
      <c r="CZ131" s="249">
        <v>0</v>
      </c>
      <c r="DA131" s="249">
        <v>0</v>
      </c>
      <c r="DB131" s="248">
        <v>0</v>
      </c>
      <c r="DC131" s="248">
        <v>0.62808636823849573</v>
      </c>
      <c r="DD131" s="248">
        <v>0</v>
      </c>
      <c r="DE131" s="248">
        <v>0.22500000000000001</v>
      </c>
      <c r="DF131" s="248">
        <v>0.151</v>
      </c>
      <c r="DG131" s="248">
        <v>0.377</v>
      </c>
      <c r="DH131" s="248">
        <v>0.25</v>
      </c>
      <c r="DI131" s="248">
        <v>0</v>
      </c>
      <c r="DJ131" s="248">
        <v>0.56399999999999995</v>
      </c>
      <c r="DK131" s="248">
        <v>0.48099999999999998</v>
      </c>
      <c r="DL131" s="249">
        <v>0</v>
      </c>
      <c r="DM131" s="249">
        <v>0</v>
      </c>
      <c r="DN131" s="249">
        <v>0</v>
      </c>
      <c r="DO131" s="249">
        <v>0</v>
      </c>
      <c r="DP131" s="249">
        <v>0</v>
      </c>
      <c r="DQ131" s="249">
        <v>0</v>
      </c>
      <c r="DR131" s="249">
        <v>0</v>
      </c>
      <c r="DS131" s="249">
        <v>0</v>
      </c>
      <c r="DT131" s="249">
        <v>0</v>
      </c>
      <c r="DU131" s="249">
        <v>0</v>
      </c>
      <c r="DV131" s="249">
        <v>0</v>
      </c>
      <c r="DW131" s="249">
        <v>0.45099999999999996</v>
      </c>
      <c r="DX131" s="249">
        <v>0</v>
      </c>
      <c r="DY131" s="249">
        <v>0.51200000000000001</v>
      </c>
      <c r="DZ131" s="249">
        <v>0</v>
      </c>
      <c r="EA131" s="249">
        <v>0.36</v>
      </c>
      <c r="EB131" s="249">
        <v>0.378</v>
      </c>
      <c r="EC131" s="249">
        <v>0</v>
      </c>
      <c r="ED131" s="249">
        <v>8.2000000000000003E-2</v>
      </c>
      <c r="EE131" s="249">
        <v>0.46099999999999997</v>
      </c>
      <c r="EF131" s="249">
        <v>0</v>
      </c>
      <c r="EG131" s="248">
        <v>0</v>
      </c>
      <c r="EH131" s="248">
        <v>0</v>
      </c>
      <c r="EI131" s="248">
        <v>0</v>
      </c>
      <c r="EJ131" s="248">
        <v>0</v>
      </c>
      <c r="EK131" s="249">
        <v>0.46399999999999997</v>
      </c>
      <c r="EL131" s="249">
        <v>0.36199999999999999</v>
      </c>
      <c r="EM131" s="249">
        <v>0.439</v>
      </c>
      <c r="EN131" s="249">
        <v>0</v>
      </c>
      <c r="EO131" s="249">
        <v>0.35799999999999998</v>
      </c>
      <c r="EP131" s="249">
        <v>0.69499999999999995</v>
      </c>
      <c r="EQ131" s="249">
        <v>0.317</v>
      </c>
      <c r="ER131" s="249">
        <v>0.64200000000000002</v>
      </c>
      <c r="ES131" s="249">
        <v>0.78300000000000003</v>
      </c>
      <c r="ET131" s="249">
        <v>0.755</v>
      </c>
      <c r="EU131" s="249">
        <v>0.33300000000000002</v>
      </c>
      <c r="EV131" s="249">
        <v>0.44800000000000001</v>
      </c>
      <c r="EW131" s="249">
        <v>0.32400000000000001</v>
      </c>
      <c r="EX131" s="249">
        <v>0</v>
      </c>
      <c r="EY131" s="249">
        <v>0</v>
      </c>
      <c r="EZ131" s="249">
        <v>0</v>
      </c>
      <c r="FA131" s="249">
        <v>0</v>
      </c>
      <c r="FB131" s="250">
        <f>AVERAGE(B131:FA131)</f>
        <v>0.18882196745201543</v>
      </c>
    </row>
    <row r="132" spans="1:158" s="241" customFormat="1" x14ac:dyDescent="0.65">
      <c r="A132" s="248" t="s">
        <v>543</v>
      </c>
      <c r="B132" s="248">
        <v>0.4674747358870337</v>
      </c>
      <c r="C132" s="248">
        <v>0</v>
      </c>
      <c r="D132" s="249">
        <v>0.90600000000000003</v>
      </c>
      <c r="E132" s="249">
        <v>0.44400000000000001</v>
      </c>
      <c r="F132" s="249">
        <v>0.64500000000000002</v>
      </c>
      <c r="G132" s="249">
        <v>0.29799999999999999</v>
      </c>
      <c r="H132" s="249">
        <v>0.5</v>
      </c>
      <c r="I132" s="249">
        <v>1</v>
      </c>
      <c r="J132" s="249">
        <v>0.68799999999999994</v>
      </c>
      <c r="K132" s="249">
        <v>0.4</v>
      </c>
      <c r="L132" s="249">
        <v>0.46300000000000002</v>
      </c>
      <c r="M132" s="249">
        <v>0</v>
      </c>
      <c r="N132" s="249">
        <v>0.9</v>
      </c>
      <c r="O132" s="249">
        <v>0</v>
      </c>
      <c r="P132" s="249">
        <v>1</v>
      </c>
      <c r="Q132" s="249">
        <v>0</v>
      </c>
      <c r="R132" s="249">
        <v>0.78100000000000003</v>
      </c>
      <c r="S132" s="249">
        <v>0</v>
      </c>
      <c r="T132" s="249">
        <v>0.65600000000000003</v>
      </c>
      <c r="U132" s="249">
        <v>0.8</v>
      </c>
      <c r="V132" s="249">
        <v>0</v>
      </c>
      <c r="W132" s="249">
        <v>0.45900000000000002</v>
      </c>
      <c r="X132" s="249">
        <v>0</v>
      </c>
      <c r="Y132" s="249">
        <v>7.2999999999999995E-2</v>
      </c>
      <c r="Z132" s="249">
        <v>0</v>
      </c>
      <c r="AA132" s="249">
        <v>0.1</v>
      </c>
      <c r="AB132" s="249">
        <v>0.1</v>
      </c>
      <c r="AC132" s="249">
        <v>0.38200000000000001</v>
      </c>
      <c r="AD132" s="249">
        <v>0.128</v>
      </c>
      <c r="AE132" s="249">
        <v>0.5</v>
      </c>
      <c r="AF132" s="249">
        <v>0</v>
      </c>
      <c r="AG132" s="249">
        <v>0.59799999999999998</v>
      </c>
      <c r="AH132" s="249">
        <v>1</v>
      </c>
      <c r="AI132" s="249">
        <v>0</v>
      </c>
      <c r="AJ132" s="249">
        <v>0.55100000000000005</v>
      </c>
      <c r="AK132" s="249">
        <v>0.27100000000000002</v>
      </c>
      <c r="AL132" s="249">
        <v>0.154</v>
      </c>
      <c r="AM132" s="248">
        <v>0.97882318237574995</v>
      </c>
      <c r="AN132" s="248">
        <v>0.36205422343272642</v>
      </c>
      <c r="AO132" s="248">
        <v>1</v>
      </c>
      <c r="AP132" s="249">
        <v>0.66300000000000003</v>
      </c>
      <c r="AQ132" s="249">
        <v>0.55800000000000005</v>
      </c>
      <c r="AR132" s="249">
        <v>0.5</v>
      </c>
      <c r="AS132" s="249">
        <v>0</v>
      </c>
      <c r="AT132" s="249">
        <v>0</v>
      </c>
      <c r="AU132" s="249">
        <v>0</v>
      </c>
      <c r="AV132" s="249">
        <v>0.1</v>
      </c>
      <c r="AW132" s="249">
        <v>0.64500000000000002</v>
      </c>
      <c r="AX132" s="249">
        <v>0.87</v>
      </c>
      <c r="AY132" s="249">
        <v>0.71</v>
      </c>
      <c r="AZ132" s="249">
        <v>0.70499999999999996</v>
      </c>
      <c r="BA132" s="249">
        <v>0</v>
      </c>
      <c r="BB132" s="249">
        <v>0.92</v>
      </c>
      <c r="BC132" s="249">
        <v>1</v>
      </c>
      <c r="BD132" s="249">
        <v>0.83899999999999997</v>
      </c>
      <c r="BE132" s="249">
        <v>1</v>
      </c>
      <c r="BF132" s="249">
        <v>0.41299999999999998</v>
      </c>
      <c r="BG132" s="248">
        <v>0</v>
      </c>
      <c r="BH132" s="248">
        <v>0.90881965054859448</v>
      </c>
      <c r="BI132" s="248">
        <v>0.31209104872022936</v>
      </c>
      <c r="BJ132" s="248">
        <v>0.22500000000000001</v>
      </c>
      <c r="BK132" s="248">
        <v>0.94074295057928237</v>
      </c>
      <c r="BL132" s="248">
        <v>5.5E-2</v>
      </c>
      <c r="BM132" s="249">
        <v>0.373</v>
      </c>
      <c r="BN132" s="249">
        <v>0.437</v>
      </c>
      <c r="BO132" s="249">
        <v>0.97199999999999998</v>
      </c>
      <c r="BP132" s="249">
        <v>0.38200000000000001</v>
      </c>
      <c r="BQ132" s="249">
        <v>1</v>
      </c>
      <c r="BR132" s="249">
        <v>0.4</v>
      </c>
      <c r="BS132" s="249">
        <v>0.5</v>
      </c>
      <c r="BT132" s="249">
        <v>0.9</v>
      </c>
      <c r="BU132" s="249">
        <v>0.4</v>
      </c>
      <c r="BV132" s="249">
        <v>0</v>
      </c>
      <c r="BW132" s="249">
        <v>0.33300000000000002</v>
      </c>
      <c r="BX132" s="249">
        <v>0.46700000000000003</v>
      </c>
      <c r="BY132" s="249">
        <v>0.316</v>
      </c>
      <c r="BZ132" s="249">
        <v>0.997</v>
      </c>
      <c r="CA132" s="249">
        <v>0.69399999999999995</v>
      </c>
      <c r="CB132" s="249">
        <v>0.375</v>
      </c>
      <c r="CC132" s="249">
        <v>0.40500000000000003</v>
      </c>
      <c r="CD132" s="249">
        <v>0.79200000000000004</v>
      </c>
      <c r="CE132" s="249">
        <v>0.9</v>
      </c>
      <c r="CF132" s="249">
        <v>0.436</v>
      </c>
      <c r="CG132" s="249">
        <v>0.69799999999999995</v>
      </c>
      <c r="CH132" s="249">
        <v>1</v>
      </c>
      <c r="CI132" s="249">
        <v>0.46100000000000002</v>
      </c>
      <c r="CJ132" s="249">
        <v>0.50900000000000001</v>
      </c>
      <c r="CK132" s="249">
        <v>0.80700000000000005</v>
      </c>
      <c r="CL132" s="249">
        <v>0.60299999999999998</v>
      </c>
      <c r="CM132" s="249">
        <v>0.82299999999999995</v>
      </c>
      <c r="CN132" s="249">
        <v>0</v>
      </c>
      <c r="CO132" s="249">
        <v>0</v>
      </c>
      <c r="CP132" s="249">
        <v>0</v>
      </c>
      <c r="CQ132" s="249">
        <v>0</v>
      </c>
      <c r="CR132" s="249">
        <v>0</v>
      </c>
      <c r="CS132" s="249">
        <v>0</v>
      </c>
      <c r="CT132" s="249">
        <v>0</v>
      </c>
      <c r="CU132" s="249">
        <v>0</v>
      </c>
      <c r="CV132" s="249">
        <v>0</v>
      </c>
      <c r="CW132" s="249">
        <v>0</v>
      </c>
      <c r="CX132" s="249">
        <v>0</v>
      </c>
      <c r="CY132" s="249">
        <v>0</v>
      </c>
      <c r="CZ132" s="249">
        <v>0</v>
      </c>
      <c r="DA132" s="249">
        <v>0</v>
      </c>
      <c r="DB132" s="248">
        <v>0.97</v>
      </c>
      <c r="DC132" s="248">
        <v>0.37191363176150416</v>
      </c>
      <c r="DD132" s="248">
        <v>1</v>
      </c>
      <c r="DE132" s="248">
        <v>0.76500000000000001</v>
      </c>
      <c r="DF132" s="248">
        <v>0.84899999999999998</v>
      </c>
      <c r="DG132" s="248">
        <v>0.623</v>
      </c>
      <c r="DH132" s="248">
        <v>0.75</v>
      </c>
      <c r="DI132" s="248">
        <v>1</v>
      </c>
      <c r="DJ132" s="248">
        <v>0.436</v>
      </c>
      <c r="DK132" s="248">
        <v>0.51900000000000002</v>
      </c>
      <c r="DL132" s="249">
        <v>0.76400000000000001</v>
      </c>
      <c r="DM132" s="249">
        <v>0.94300000000000006</v>
      </c>
      <c r="DN132" s="249">
        <v>0.86799999999999999</v>
      </c>
      <c r="DO132" s="249">
        <v>0.84699999999999998</v>
      </c>
      <c r="DP132" s="249">
        <v>0.84799999999999998</v>
      </c>
      <c r="DQ132" s="249">
        <v>0.83400000000000007</v>
      </c>
      <c r="DR132" s="249">
        <v>0.76200000000000001</v>
      </c>
      <c r="DS132" s="249">
        <v>0.84299999999999997</v>
      </c>
      <c r="DT132" s="249">
        <v>0.84300000000000008</v>
      </c>
      <c r="DU132" s="249">
        <v>0.70900000000000007</v>
      </c>
      <c r="DV132" s="249">
        <v>0.88700000000000001</v>
      </c>
      <c r="DW132" s="249">
        <v>0.54900000000000004</v>
      </c>
      <c r="DX132" s="249">
        <v>1</v>
      </c>
      <c r="DY132" s="249">
        <v>0.48799999999999999</v>
      </c>
      <c r="DZ132" s="249">
        <v>1</v>
      </c>
      <c r="EA132" s="249">
        <v>0.64</v>
      </c>
      <c r="EB132" s="249">
        <v>0.622</v>
      </c>
      <c r="EC132" s="249">
        <v>0.4</v>
      </c>
      <c r="ED132" s="249">
        <v>0.91800000000000004</v>
      </c>
      <c r="EE132" s="249">
        <v>0.53900000000000003</v>
      </c>
      <c r="EF132" s="249">
        <v>1</v>
      </c>
      <c r="EG132" s="248">
        <v>0</v>
      </c>
      <c r="EH132" s="248">
        <v>0.31038271156594643</v>
      </c>
      <c r="EI132" s="248">
        <v>8.2309051458711979E-2</v>
      </c>
      <c r="EJ132" s="248">
        <v>0</v>
      </c>
      <c r="EK132" s="249">
        <v>0.53600000000000003</v>
      </c>
      <c r="EL132" s="249">
        <v>0.63800000000000001</v>
      </c>
      <c r="EM132" s="249">
        <v>0.56100000000000005</v>
      </c>
      <c r="EN132" s="249">
        <v>1</v>
      </c>
      <c r="EO132" s="249">
        <v>0.64200000000000002</v>
      </c>
      <c r="EP132" s="249">
        <v>0.30499999999999999</v>
      </c>
      <c r="EQ132" s="249">
        <v>0.68300000000000005</v>
      </c>
      <c r="ER132" s="249">
        <v>0.35799999999999998</v>
      </c>
      <c r="ES132" s="249">
        <v>0.217</v>
      </c>
      <c r="ET132" s="249">
        <v>0.245</v>
      </c>
      <c r="EU132" s="249">
        <v>0.66600000000000004</v>
      </c>
      <c r="EV132" s="249">
        <v>0.55200000000000005</v>
      </c>
      <c r="EW132" s="249">
        <v>0.67700000000000005</v>
      </c>
      <c r="EX132" s="249">
        <v>0</v>
      </c>
      <c r="EY132" s="249">
        <v>1</v>
      </c>
      <c r="EZ132" s="249">
        <v>1</v>
      </c>
      <c r="FA132" s="249">
        <v>0</v>
      </c>
      <c r="FB132" s="250">
        <f>AVERAGE(B132:FA132)</f>
        <v>0.49365776401493489</v>
      </c>
    </row>
    <row r="133" spans="1:158" s="241" customFormat="1" x14ac:dyDescent="0.65">
      <c r="A133" s="248" t="s">
        <v>544</v>
      </c>
      <c r="B133" s="248">
        <v>0.14143992407729933</v>
      </c>
      <c r="C133" s="248">
        <v>0.1234778230367831</v>
      </c>
      <c r="D133" s="249">
        <v>0</v>
      </c>
      <c r="E133" s="249">
        <v>0</v>
      </c>
      <c r="F133" s="249">
        <v>0</v>
      </c>
      <c r="G133" s="249">
        <v>0</v>
      </c>
      <c r="H133" s="249">
        <v>0</v>
      </c>
      <c r="I133" s="249">
        <v>0</v>
      </c>
      <c r="J133" s="249">
        <v>0</v>
      </c>
      <c r="K133" s="249">
        <v>7.0999999999999994E-2</v>
      </c>
      <c r="L133" s="249">
        <v>0</v>
      </c>
      <c r="M133" s="249">
        <v>0</v>
      </c>
      <c r="N133" s="249">
        <v>0.1</v>
      </c>
      <c r="O133" s="249">
        <v>0.59699999999999998</v>
      </c>
      <c r="P133" s="249">
        <v>0</v>
      </c>
      <c r="Q133" s="249">
        <v>0</v>
      </c>
      <c r="R133" s="249">
        <v>8.5999999999999993E-2</v>
      </c>
      <c r="S133" s="249">
        <v>0</v>
      </c>
      <c r="T133" s="249">
        <v>9.1999999999999998E-2</v>
      </c>
      <c r="U133" s="249">
        <v>0</v>
      </c>
      <c r="V133" s="249">
        <v>5.6000000000000001E-2</v>
      </c>
      <c r="W133" s="249">
        <v>0</v>
      </c>
      <c r="X133" s="249">
        <v>0.2</v>
      </c>
      <c r="Y133" s="249">
        <v>0.2</v>
      </c>
      <c r="Z133" s="249">
        <v>0</v>
      </c>
      <c r="AA133" s="249">
        <v>5.2999999999999999E-2</v>
      </c>
      <c r="AB133" s="249">
        <v>0.08</v>
      </c>
      <c r="AC133" s="249">
        <v>0</v>
      </c>
      <c r="AD133" s="249">
        <v>5.1999999999999998E-2</v>
      </c>
      <c r="AE133" s="249">
        <v>2.5999999999999999E-2</v>
      </c>
      <c r="AF133" s="249">
        <v>0.13100000000000001</v>
      </c>
      <c r="AG133" s="249">
        <v>0</v>
      </c>
      <c r="AH133" s="249">
        <v>0</v>
      </c>
      <c r="AI133" s="249">
        <v>0.104</v>
      </c>
      <c r="AJ133" s="249">
        <v>0.156</v>
      </c>
      <c r="AK133" s="249">
        <v>2.1999999999999999E-2</v>
      </c>
      <c r="AL133" s="249">
        <v>0</v>
      </c>
      <c r="AM133" s="248">
        <v>0</v>
      </c>
      <c r="AN133" s="248">
        <v>0</v>
      </c>
      <c r="AO133" s="248">
        <v>0</v>
      </c>
      <c r="AP133" s="249">
        <v>0</v>
      </c>
      <c r="AQ133" s="249">
        <v>8.8999999999999996E-2</v>
      </c>
      <c r="AR133" s="249">
        <v>0.122</v>
      </c>
      <c r="AS133" s="249">
        <v>0.113</v>
      </c>
      <c r="AT133" s="249">
        <v>0.129</v>
      </c>
      <c r="AU133" s="249">
        <v>0</v>
      </c>
      <c r="AV133" s="249">
        <v>5.5E-2</v>
      </c>
      <c r="AW133" s="249">
        <v>0</v>
      </c>
      <c r="AX133" s="249">
        <v>0.13</v>
      </c>
      <c r="AY133" s="249">
        <v>0.20499999999999999</v>
      </c>
      <c r="AZ133" s="249">
        <v>4.4999999999999998E-2</v>
      </c>
      <c r="BA133" s="249">
        <v>0.38500000000000001</v>
      </c>
      <c r="BB133" s="249">
        <v>0</v>
      </c>
      <c r="BC133" s="249">
        <v>0</v>
      </c>
      <c r="BD133" s="249">
        <v>0</v>
      </c>
      <c r="BE133" s="249">
        <v>0</v>
      </c>
      <c r="BF133" s="249">
        <v>0</v>
      </c>
      <c r="BG133" s="248">
        <v>0</v>
      </c>
      <c r="BH133" s="248">
        <v>1.1576631262940429E-2</v>
      </c>
      <c r="BI133" s="248">
        <v>0</v>
      </c>
      <c r="BJ133" s="248">
        <v>0</v>
      </c>
      <c r="BK133" s="248">
        <v>0</v>
      </c>
      <c r="BL133" s="248">
        <v>0</v>
      </c>
      <c r="BM133" s="249">
        <v>0</v>
      </c>
      <c r="BN133" s="249">
        <v>0</v>
      </c>
      <c r="BO133" s="249">
        <v>0</v>
      </c>
      <c r="BP133" s="249">
        <v>0</v>
      </c>
      <c r="BQ133" s="249">
        <v>0</v>
      </c>
      <c r="BR133" s="249">
        <v>0.193</v>
      </c>
      <c r="BS133" s="249">
        <v>0.1</v>
      </c>
      <c r="BT133" s="249">
        <v>0.05</v>
      </c>
      <c r="BU133" s="249">
        <v>0.16500000000000001</v>
      </c>
      <c r="BV133" s="249">
        <v>0.123</v>
      </c>
      <c r="BW133" s="249">
        <v>0</v>
      </c>
      <c r="BX133" s="249">
        <v>0</v>
      </c>
      <c r="BY133" s="249">
        <v>0</v>
      </c>
      <c r="BZ133" s="249">
        <v>0</v>
      </c>
      <c r="CA133" s="249">
        <v>0</v>
      </c>
      <c r="CB133" s="249">
        <v>0</v>
      </c>
      <c r="CC133" s="249">
        <v>0</v>
      </c>
      <c r="CD133" s="249">
        <v>0.2</v>
      </c>
      <c r="CE133" s="249">
        <v>0.1</v>
      </c>
      <c r="CF133" s="249">
        <v>0</v>
      </c>
      <c r="CG133" s="249">
        <v>0</v>
      </c>
      <c r="CH133" s="249">
        <v>0</v>
      </c>
      <c r="CI133" s="249">
        <v>0</v>
      </c>
      <c r="CJ133" s="249">
        <v>0</v>
      </c>
      <c r="CK133" s="249">
        <v>0.193</v>
      </c>
      <c r="CL133" s="249">
        <v>0.39700000000000002</v>
      </c>
      <c r="CM133" s="249">
        <v>0.27300000000000002</v>
      </c>
      <c r="CN133" s="249">
        <v>0.309</v>
      </c>
      <c r="CO133" s="249">
        <v>0.13900000000000001</v>
      </c>
      <c r="CP133" s="249">
        <v>8.0000000000000002E-3</v>
      </c>
      <c r="CQ133" s="249">
        <v>7.6999999999999999E-2</v>
      </c>
      <c r="CR133" s="249">
        <v>0.28199999999999997</v>
      </c>
      <c r="CS133" s="249">
        <v>0.23</v>
      </c>
      <c r="CT133" s="249">
        <v>2.3E-2</v>
      </c>
      <c r="CU133" s="249">
        <v>0.27600000000000002</v>
      </c>
      <c r="CV133" s="249">
        <v>0.13800000000000001</v>
      </c>
      <c r="CW133" s="249">
        <v>0.23400000000000001</v>
      </c>
      <c r="CX133" s="249">
        <v>0.27</v>
      </c>
      <c r="CY133" s="249">
        <v>0.26300000000000001</v>
      </c>
      <c r="CZ133" s="249">
        <v>0.193</v>
      </c>
      <c r="DA133" s="249">
        <v>0.19500000000000001</v>
      </c>
      <c r="DB133" s="248">
        <v>0.03</v>
      </c>
      <c r="DC133" s="248">
        <v>0</v>
      </c>
      <c r="DD133" s="248">
        <v>0</v>
      </c>
      <c r="DE133" s="248">
        <v>8.8080730653615231E-3</v>
      </c>
      <c r="DF133" s="248">
        <v>0</v>
      </c>
      <c r="DG133" s="248">
        <v>0</v>
      </c>
      <c r="DH133" s="248">
        <v>0</v>
      </c>
      <c r="DI133" s="248">
        <v>0</v>
      </c>
      <c r="DJ133" s="248">
        <v>0</v>
      </c>
      <c r="DK133" s="248">
        <v>0</v>
      </c>
      <c r="DL133" s="249">
        <v>0</v>
      </c>
      <c r="DM133" s="249">
        <v>0</v>
      </c>
      <c r="DN133" s="249">
        <v>0</v>
      </c>
      <c r="DO133" s="249">
        <v>0</v>
      </c>
      <c r="DP133" s="249">
        <v>0</v>
      </c>
      <c r="DQ133" s="249">
        <v>0</v>
      </c>
      <c r="DR133" s="249">
        <v>0</v>
      </c>
      <c r="DS133" s="249">
        <v>0</v>
      </c>
      <c r="DT133" s="249">
        <v>0</v>
      </c>
      <c r="DU133" s="249">
        <v>0</v>
      </c>
      <c r="DV133" s="249">
        <v>0</v>
      </c>
      <c r="DW133" s="249">
        <v>0</v>
      </c>
      <c r="DX133" s="249">
        <v>0</v>
      </c>
      <c r="DY133" s="249">
        <v>0</v>
      </c>
      <c r="DZ133" s="249">
        <v>0</v>
      </c>
      <c r="EA133" s="249">
        <v>0</v>
      </c>
      <c r="EB133" s="249">
        <v>0</v>
      </c>
      <c r="EC133" s="249">
        <v>0.21099999999999999</v>
      </c>
      <c r="ED133" s="249">
        <v>0</v>
      </c>
      <c r="EE133" s="249">
        <v>0</v>
      </c>
      <c r="EF133" s="249">
        <v>0</v>
      </c>
      <c r="EG133" s="248">
        <v>0</v>
      </c>
      <c r="EH133" s="248">
        <v>6.5450503092233672E-2</v>
      </c>
      <c r="EI133" s="248">
        <v>0.20380003835837962</v>
      </c>
      <c r="EJ133" s="248">
        <v>0</v>
      </c>
      <c r="EK133" s="249">
        <v>0</v>
      </c>
      <c r="EL133" s="249">
        <v>0</v>
      </c>
      <c r="EM133" s="249">
        <v>0</v>
      </c>
      <c r="EN133" s="249">
        <v>0</v>
      </c>
      <c r="EO133" s="249">
        <v>0</v>
      </c>
      <c r="EP133" s="249">
        <v>0</v>
      </c>
      <c r="EQ133" s="249">
        <v>0</v>
      </c>
      <c r="ER133" s="249">
        <v>0</v>
      </c>
      <c r="ES133" s="249">
        <v>0</v>
      </c>
      <c r="ET133" s="249">
        <v>0</v>
      </c>
      <c r="EU133" s="249">
        <v>0</v>
      </c>
      <c r="EV133" s="249">
        <v>0</v>
      </c>
      <c r="EW133" s="249">
        <v>0</v>
      </c>
      <c r="EX133" s="249">
        <v>0</v>
      </c>
      <c r="EY133" s="249">
        <v>0</v>
      </c>
      <c r="EZ133" s="249">
        <v>0</v>
      </c>
      <c r="FA133" s="249">
        <v>0</v>
      </c>
      <c r="FB133" s="250">
        <f>AVERAGE(B133:FA133)</f>
        <v>5.4650980723673047E-2</v>
      </c>
    </row>
    <row r="134" spans="1:158" s="241" customFormat="1" x14ac:dyDescent="0.65">
      <c r="A134" s="248" t="s">
        <v>545</v>
      </c>
      <c r="B134" s="248">
        <v>0.39108534003566697</v>
      </c>
      <c r="C134" s="248">
        <v>0.87652217696321699</v>
      </c>
      <c r="D134" s="249">
        <v>9.4E-2</v>
      </c>
      <c r="E134" s="249">
        <v>0</v>
      </c>
      <c r="F134" s="249">
        <v>0.16600000000000001</v>
      </c>
      <c r="G134" s="248">
        <v>0</v>
      </c>
      <c r="H134" s="249">
        <v>0.5</v>
      </c>
      <c r="I134" s="249">
        <v>0</v>
      </c>
      <c r="J134" s="249">
        <v>0.312</v>
      </c>
      <c r="K134" s="248">
        <v>0</v>
      </c>
      <c r="L134" s="249">
        <v>0</v>
      </c>
      <c r="M134" s="249">
        <v>1</v>
      </c>
      <c r="N134" s="249">
        <v>0</v>
      </c>
      <c r="O134" s="249">
        <v>0.40300000000000002</v>
      </c>
      <c r="P134" s="249">
        <v>0</v>
      </c>
      <c r="Q134" s="249">
        <v>0.26500000000000001</v>
      </c>
      <c r="R134" s="249">
        <v>0.13300000000000001</v>
      </c>
      <c r="S134" s="249">
        <v>0.26700000000000002</v>
      </c>
      <c r="T134" s="249">
        <v>0.222</v>
      </c>
      <c r="U134" s="249">
        <v>0</v>
      </c>
      <c r="V134" s="249">
        <v>0.94399999999999995</v>
      </c>
      <c r="W134" s="249">
        <v>0</v>
      </c>
      <c r="X134" s="249">
        <v>0</v>
      </c>
      <c r="Y134" s="249">
        <v>0.72699999999999998</v>
      </c>
      <c r="Z134" s="249">
        <v>1</v>
      </c>
      <c r="AA134" s="249">
        <v>0.84699999999999998</v>
      </c>
      <c r="AB134" s="249">
        <v>0.82</v>
      </c>
      <c r="AC134" s="249">
        <v>0</v>
      </c>
      <c r="AD134" s="249">
        <v>0</v>
      </c>
      <c r="AE134" s="249">
        <v>0.47399999999999998</v>
      </c>
      <c r="AF134" s="249">
        <v>0.86899999999999999</v>
      </c>
      <c r="AG134" s="249">
        <v>0.36499999999999999</v>
      </c>
      <c r="AH134" s="249">
        <v>0</v>
      </c>
      <c r="AI134" s="249">
        <v>0.89600000000000002</v>
      </c>
      <c r="AJ134" s="249">
        <v>0.192</v>
      </c>
      <c r="AK134" s="249">
        <v>0</v>
      </c>
      <c r="AL134" s="249">
        <v>0</v>
      </c>
      <c r="AM134" s="248">
        <v>2.1176817624250065E-2</v>
      </c>
      <c r="AN134" s="248">
        <v>0</v>
      </c>
      <c r="AO134" s="248">
        <v>0</v>
      </c>
      <c r="AP134" s="249">
        <v>0</v>
      </c>
      <c r="AQ134" s="249">
        <v>0.158</v>
      </c>
      <c r="AR134" s="249">
        <v>0.378</v>
      </c>
      <c r="AS134" s="249">
        <v>0.88700000000000001</v>
      </c>
      <c r="AT134" s="249">
        <v>0.871</v>
      </c>
      <c r="AU134" s="249">
        <v>1</v>
      </c>
      <c r="AV134" s="249">
        <v>0.84499999999999997</v>
      </c>
      <c r="AW134" s="249">
        <v>0</v>
      </c>
      <c r="AX134" s="249">
        <v>0</v>
      </c>
      <c r="AY134" s="249">
        <v>1.9E-2</v>
      </c>
      <c r="AZ134" s="249">
        <v>0.113</v>
      </c>
      <c r="BA134" s="249">
        <v>0.61499999999999999</v>
      </c>
      <c r="BB134" s="249">
        <v>0</v>
      </c>
      <c r="BC134" s="249">
        <v>0</v>
      </c>
      <c r="BD134" s="249">
        <v>0</v>
      </c>
      <c r="BE134" s="249">
        <v>0</v>
      </c>
      <c r="BF134" s="249">
        <v>0</v>
      </c>
      <c r="BG134" s="248">
        <v>1</v>
      </c>
      <c r="BH134" s="248">
        <v>7.9603718188465039E-2</v>
      </c>
      <c r="BI134" s="248">
        <v>0.46471417357113209</v>
      </c>
      <c r="BJ134" s="248">
        <v>0.77500000000000002</v>
      </c>
      <c r="BK134" s="248">
        <v>5.9257049420717529E-2</v>
      </c>
      <c r="BL134" s="248">
        <v>0.94499999999999995</v>
      </c>
      <c r="BM134" s="249">
        <v>0</v>
      </c>
      <c r="BN134" s="249">
        <v>0</v>
      </c>
      <c r="BO134" s="249">
        <v>0</v>
      </c>
      <c r="BP134" s="249">
        <v>0</v>
      </c>
      <c r="BQ134" s="249">
        <v>0</v>
      </c>
      <c r="BR134" s="249">
        <v>0.40699999999999997</v>
      </c>
      <c r="BS134" s="249">
        <v>0.4</v>
      </c>
      <c r="BT134" s="249">
        <v>0.05</v>
      </c>
      <c r="BU134" s="249">
        <v>0.435</v>
      </c>
      <c r="BV134" s="249">
        <v>0.877</v>
      </c>
      <c r="BW134" s="249">
        <v>0</v>
      </c>
      <c r="BX134" s="249">
        <v>0</v>
      </c>
      <c r="BY134" s="249">
        <v>0</v>
      </c>
      <c r="BZ134" s="249">
        <v>0</v>
      </c>
      <c r="CA134" s="249">
        <v>0</v>
      </c>
      <c r="CB134" s="249">
        <v>0</v>
      </c>
      <c r="CC134" s="249">
        <v>0</v>
      </c>
      <c r="CD134" s="249">
        <v>0</v>
      </c>
      <c r="CE134" s="249">
        <v>0</v>
      </c>
      <c r="CF134" s="249">
        <v>0</v>
      </c>
      <c r="CG134" s="249">
        <v>0</v>
      </c>
      <c r="CH134" s="249">
        <v>0</v>
      </c>
      <c r="CI134" s="249">
        <v>0</v>
      </c>
      <c r="CJ134" s="249">
        <v>0</v>
      </c>
      <c r="CK134" s="249">
        <v>0</v>
      </c>
      <c r="CL134" s="249">
        <v>0</v>
      </c>
      <c r="CM134" s="249">
        <v>0</v>
      </c>
      <c r="CN134" s="249">
        <v>0.69099999999999995</v>
      </c>
      <c r="CO134" s="249">
        <v>0.86099999999999999</v>
      </c>
      <c r="CP134" s="249">
        <v>0.90200000000000002</v>
      </c>
      <c r="CQ134" s="249">
        <v>0.92300000000000004</v>
      </c>
      <c r="CR134" s="249">
        <v>0.71799999999999997</v>
      </c>
      <c r="CS134" s="249">
        <v>0.87</v>
      </c>
      <c r="CT134" s="249">
        <v>0.97699999999999998</v>
      </c>
      <c r="CU134" s="249">
        <v>0.72399999999999998</v>
      </c>
      <c r="CV134" s="249">
        <v>0.86199999999999999</v>
      </c>
      <c r="CW134" s="249">
        <v>0.76600000000000001</v>
      </c>
      <c r="CX134" s="249">
        <v>0.73</v>
      </c>
      <c r="CY134" s="249">
        <v>0.73699999999999999</v>
      </c>
      <c r="CZ134" s="249">
        <v>0.80699999999999994</v>
      </c>
      <c r="DA134" s="249">
        <v>0.80499999999999994</v>
      </c>
      <c r="DB134" s="248">
        <v>0</v>
      </c>
      <c r="DC134" s="248">
        <v>0</v>
      </c>
      <c r="DD134" s="248">
        <v>0</v>
      </c>
      <c r="DE134" s="248">
        <v>3.5668182871874572E-4</v>
      </c>
      <c r="DF134" s="248">
        <v>0</v>
      </c>
      <c r="DG134" s="248">
        <v>0</v>
      </c>
      <c r="DH134" s="248">
        <v>0</v>
      </c>
      <c r="DI134" s="248">
        <v>0</v>
      </c>
      <c r="DJ134" s="248">
        <v>0</v>
      </c>
      <c r="DK134" s="248">
        <v>0</v>
      </c>
      <c r="DL134" s="249">
        <v>0.23599999999999999</v>
      </c>
      <c r="DM134" s="249">
        <v>5.7000000000000002E-2</v>
      </c>
      <c r="DN134" s="249">
        <v>0.13200000000000001</v>
      </c>
      <c r="DO134" s="249">
        <v>0.153</v>
      </c>
      <c r="DP134" s="249">
        <v>0.152</v>
      </c>
      <c r="DQ134" s="249">
        <v>0.16600000000000001</v>
      </c>
      <c r="DR134" s="249">
        <v>0.23799999999999999</v>
      </c>
      <c r="DS134" s="249">
        <v>0.157</v>
      </c>
      <c r="DT134" s="249">
        <v>0.157</v>
      </c>
      <c r="DU134" s="249">
        <v>0.29099999999999998</v>
      </c>
      <c r="DV134" s="249">
        <v>0.113</v>
      </c>
      <c r="DW134" s="249">
        <v>0</v>
      </c>
      <c r="DX134" s="249">
        <v>0</v>
      </c>
      <c r="DY134" s="249">
        <v>0</v>
      </c>
      <c r="DZ134" s="249">
        <v>0</v>
      </c>
      <c r="EA134" s="249">
        <v>0</v>
      </c>
      <c r="EB134" s="249">
        <v>0</v>
      </c>
      <c r="EC134" s="249">
        <v>0.28899999999999998</v>
      </c>
      <c r="ED134" s="249">
        <v>0</v>
      </c>
      <c r="EE134" s="249">
        <v>0</v>
      </c>
      <c r="EF134" s="249">
        <v>0</v>
      </c>
      <c r="EG134" s="248">
        <v>1</v>
      </c>
      <c r="EH134" s="248">
        <v>0.62416678534182002</v>
      </c>
      <c r="EI134" s="248">
        <v>0.71389091018290851</v>
      </c>
      <c r="EJ134" s="248">
        <v>1</v>
      </c>
      <c r="EK134" s="249">
        <v>0</v>
      </c>
      <c r="EL134" s="249">
        <v>0</v>
      </c>
      <c r="EM134" s="249">
        <v>0</v>
      </c>
      <c r="EN134" s="249">
        <v>0</v>
      </c>
      <c r="EO134" s="249">
        <v>0</v>
      </c>
      <c r="EP134" s="249">
        <v>0</v>
      </c>
      <c r="EQ134" s="249">
        <v>0</v>
      </c>
      <c r="ER134" s="249">
        <v>0</v>
      </c>
      <c r="ES134" s="249">
        <v>0</v>
      </c>
      <c r="ET134" s="249">
        <v>0</v>
      </c>
      <c r="EU134" s="249">
        <v>0</v>
      </c>
      <c r="EV134" s="249">
        <v>0</v>
      </c>
      <c r="EW134" s="249">
        <v>0</v>
      </c>
      <c r="EX134" s="249">
        <v>1</v>
      </c>
      <c r="EY134" s="249">
        <v>0</v>
      </c>
      <c r="EZ134" s="249">
        <v>0</v>
      </c>
      <c r="FA134" s="249">
        <v>1</v>
      </c>
      <c r="FB134" s="250">
        <f>AVERAGE(B134:FA134)</f>
        <v>0.26292162598177488</v>
      </c>
    </row>
    <row r="135" spans="1:158" s="241" customFormat="1" x14ac:dyDescent="0.65">
      <c r="A135" s="241" t="s">
        <v>554</v>
      </c>
    </row>
    <row r="136" spans="1:158" s="241" customFormat="1" x14ac:dyDescent="0.65">
      <c r="A136" s="243" t="s">
        <v>541</v>
      </c>
      <c r="B136" s="251">
        <v>2003</v>
      </c>
      <c r="C136" s="251">
        <v>2004</v>
      </c>
      <c r="D136" s="556">
        <v>2005</v>
      </c>
      <c r="E136" s="558"/>
      <c r="F136" s="556">
        <v>2006</v>
      </c>
      <c r="G136" s="557"/>
      <c r="H136" s="558"/>
      <c r="I136" s="556">
        <v>2007</v>
      </c>
      <c r="J136" s="557"/>
      <c r="K136" s="558"/>
      <c r="L136" s="556">
        <v>2008</v>
      </c>
      <c r="M136" s="557"/>
      <c r="N136" s="558"/>
      <c r="O136" s="556">
        <v>2009</v>
      </c>
      <c r="P136" s="557"/>
      <c r="Q136" s="558"/>
      <c r="R136" s="556">
        <v>2010</v>
      </c>
      <c r="S136" s="557"/>
      <c r="T136" s="558"/>
      <c r="U136" s="556">
        <v>2011</v>
      </c>
      <c r="V136" s="557"/>
      <c r="W136" s="558"/>
      <c r="X136" s="556">
        <v>2012</v>
      </c>
      <c r="Y136" s="557"/>
      <c r="Z136" s="558"/>
    </row>
    <row r="137" spans="1:158" s="241" customFormat="1" x14ac:dyDescent="0.65">
      <c r="A137" s="248" t="s">
        <v>542</v>
      </c>
      <c r="B137" s="248">
        <v>0</v>
      </c>
      <c r="C137" s="248">
        <v>0</v>
      </c>
      <c r="D137" s="248">
        <v>0</v>
      </c>
      <c r="E137" s="248">
        <v>0</v>
      </c>
      <c r="F137" s="248">
        <v>0</v>
      </c>
      <c r="G137" s="249">
        <v>0</v>
      </c>
      <c r="H137" s="249">
        <v>0</v>
      </c>
      <c r="I137" s="248">
        <v>0</v>
      </c>
      <c r="J137" s="249">
        <v>0</v>
      </c>
      <c r="K137" s="249">
        <v>0</v>
      </c>
      <c r="L137" s="248">
        <v>0</v>
      </c>
      <c r="M137" s="249">
        <v>0</v>
      </c>
      <c r="N137" s="249">
        <v>0</v>
      </c>
      <c r="O137" s="249">
        <v>0</v>
      </c>
      <c r="P137" s="248">
        <v>0</v>
      </c>
      <c r="Q137" s="249">
        <v>0</v>
      </c>
      <c r="R137" s="248">
        <v>0</v>
      </c>
      <c r="S137" s="248">
        <v>0</v>
      </c>
      <c r="T137" s="248">
        <v>0</v>
      </c>
      <c r="U137" s="248">
        <v>0</v>
      </c>
      <c r="V137" s="248">
        <v>0</v>
      </c>
      <c r="W137" s="248">
        <v>0</v>
      </c>
      <c r="X137" s="248">
        <v>0</v>
      </c>
      <c r="Y137" s="248">
        <v>0</v>
      </c>
      <c r="Z137" s="248">
        <v>0</v>
      </c>
      <c r="AA137" s="250">
        <f>AVERAGE(B137:Z137)</f>
        <v>0</v>
      </c>
    </row>
    <row r="138" spans="1:158" s="241" customFormat="1" x14ac:dyDescent="0.65">
      <c r="A138" s="248" t="s">
        <v>543</v>
      </c>
      <c r="B138" s="248">
        <v>0.10369640279523339</v>
      </c>
      <c r="C138" s="248">
        <v>0</v>
      </c>
      <c r="D138" s="248">
        <v>0</v>
      </c>
      <c r="E138" s="248">
        <v>0</v>
      </c>
      <c r="F138" s="248">
        <v>0</v>
      </c>
      <c r="G138" s="249">
        <v>0</v>
      </c>
      <c r="H138" s="249">
        <v>0</v>
      </c>
      <c r="I138" s="248">
        <v>0</v>
      </c>
      <c r="J138" s="249">
        <v>0</v>
      </c>
      <c r="K138" s="249">
        <v>0</v>
      </c>
      <c r="L138" s="248">
        <v>0</v>
      </c>
      <c r="M138" s="249">
        <v>0</v>
      </c>
      <c r="N138" s="249">
        <v>0</v>
      </c>
      <c r="O138" s="249">
        <v>0</v>
      </c>
      <c r="P138" s="248">
        <v>0</v>
      </c>
      <c r="Q138" s="249">
        <v>0</v>
      </c>
      <c r="R138" s="248">
        <v>0</v>
      </c>
      <c r="S138" s="248">
        <v>0</v>
      </c>
      <c r="T138" s="248">
        <v>0</v>
      </c>
      <c r="U138" s="248">
        <v>0</v>
      </c>
      <c r="V138" s="248">
        <v>0</v>
      </c>
      <c r="W138" s="249">
        <v>0.438</v>
      </c>
      <c r="X138" s="248">
        <v>0</v>
      </c>
      <c r="Y138" s="248">
        <v>0</v>
      </c>
      <c r="Z138" s="248">
        <v>1</v>
      </c>
      <c r="AA138" s="250">
        <f>AVERAGE(B138:Z138)</f>
        <v>6.1667856111809333E-2</v>
      </c>
    </row>
    <row r="139" spans="1:158" s="241" customFormat="1" x14ac:dyDescent="0.65">
      <c r="A139" s="248" t="s">
        <v>544</v>
      </c>
      <c r="B139" s="248">
        <v>0.82126700422731114</v>
      </c>
      <c r="C139" s="248">
        <v>0</v>
      </c>
      <c r="D139" s="248">
        <v>0</v>
      </c>
      <c r="E139" s="248">
        <v>0</v>
      </c>
      <c r="F139" s="248">
        <v>0</v>
      </c>
      <c r="G139" s="249">
        <v>0.81599999999999995</v>
      </c>
      <c r="H139" s="249">
        <v>0.73</v>
      </c>
      <c r="I139" s="248">
        <v>0</v>
      </c>
      <c r="J139" s="249">
        <v>0.83899999999999997</v>
      </c>
      <c r="K139" s="249">
        <v>0.83099999999999996</v>
      </c>
      <c r="L139" s="248">
        <v>0</v>
      </c>
      <c r="M139" s="249">
        <v>0.749</v>
      </c>
      <c r="N139" s="249">
        <v>0.83199999999999996</v>
      </c>
      <c r="O139" s="249">
        <v>0.83200000000000007</v>
      </c>
      <c r="P139" s="248">
        <v>0</v>
      </c>
      <c r="Q139" s="249">
        <v>0.876</v>
      </c>
      <c r="R139" s="248">
        <v>0</v>
      </c>
      <c r="S139" s="249">
        <v>0.90700000000000003</v>
      </c>
      <c r="T139" s="249">
        <v>0.92800000000000005</v>
      </c>
      <c r="U139" s="248">
        <v>0</v>
      </c>
      <c r="V139" s="249">
        <v>0.93900000000000006</v>
      </c>
      <c r="W139" s="249">
        <v>0.56200000000000006</v>
      </c>
      <c r="X139" s="249">
        <v>0.93300000000000005</v>
      </c>
      <c r="Y139" s="249">
        <v>0.874</v>
      </c>
      <c r="Z139" s="248">
        <v>0</v>
      </c>
      <c r="AA139" s="250">
        <f>AVERAGE(B139:Z139)</f>
        <v>0.49877068016909248</v>
      </c>
    </row>
    <row r="140" spans="1:158" s="241" customFormat="1" x14ac:dyDescent="0.65">
      <c r="A140" s="248" t="s">
        <v>545</v>
      </c>
      <c r="B140" s="248">
        <v>7.503659297745531E-2</v>
      </c>
      <c r="C140" s="248">
        <v>1</v>
      </c>
      <c r="D140" s="248">
        <v>1</v>
      </c>
      <c r="E140" s="248">
        <v>1</v>
      </c>
      <c r="F140" s="248">
        <v>1</v>
      </c>
      <c r="G140" s="249">
        <v>0.18400000000000005</v>
      </c>
      <c r="H140" s="249">
        <v>0.27</v>
      </c>
      <c r="I140" s="248">
        <v>1</v>
      </c>
      <c r="J140" s="249">
        <v>0.16100000000000003</v>
      </c>
      <c r="K140" s="249">
        <v>0.16900000000000004</v>
      </c>
      <c r="L140" s="248">
        <v>1</v>
      </c>
      <c r="M140" s="249">
        <v>0.251</v>
      </c>
      <c r="N140" s="249">
        <v>0.16800000000000004</v>
      </c>
      <c r="O140" s="249">
        <v>0.16799999999999993</v>
      </c>
      <c r="P140" s="248">
        <v>1</v>
      </c>
      <c r="Q140" s="249">
        <v>0.124</v>
      </c>
      <c r="R140" s="248">
        <v>1</v>
      </c>
      <c r="S140" s="249">
        <v>9.2999999999999999E-2</v>
      </c>
      <c r="T140" s="249">
        <v>7.1999999999999995E-2</v>
      </c>
      <c r="U140" s="248">
        <v>1</v>
      </c>
      <c r="V140" s="249">
        <v>6.0999999999999999E-2</v>
      </c>
      <c r="W140" s="249">
        <v>0</v>
      </c>
      <c r="X140" s="249">
        <v>6.7000000000000004E-2</v>
      </c>
      <c r="Y140" s="249">
        <v>0.126</v>
      </c>
      <c r="Z140" s="248">
        <v>0</v>
      </c>
      <c r="AA140" s="250">
        <f>AVERAGE(B140:Z140)</f>
        <v>0.43956146371909827</v>
      </c>
    </row>
    <row r="141" spans="1:158" s="241" customFormat="1" x14ac:dyDescent="0.65"/>
  </sheetData>
  <mergeCells count="174">
    <mergeCell ref="A4:A7"/>
    <mergeCell ref="A8:A11"/>
    <mergeCell ref="A12:A15"/>
    <mergeCell ref="A16:A19"/>
    <mergeCell ref="C28:ARB28"/>
    <mergeCell ref="A50:AY50"/>
    <mergeCell ref="B51:N51"/>
    <mergeCell ref="O51:AA51"/>
    <mergeCell ref="AB51:AN51"/>
    <mergeCell ref="AO51:BA51"/>
    <mergeCell ref="B82:C82"/>
    <mergeCell ref="D82:E82"/>
    <mergeCell ref="F82:G82"/>
    <mergeCell ref="H82:I82"/>
    <mergeCell ref="J82:K82"/>
    <mergeCell ref="L82:M82"/>
    <mergeCell ref="AD82:AF82"/>
    <mergeCell ref="AG82:AI82"/>
    <mergeCell ref="AJ82:AL82"/>
    <mergeCell ref="AM82:AO82"/>
    <mergeCell ref="N82:O82"/>
    <mergeCell ref="P82:Q82"/>
    <mergeCell ref="R82:S82"/>
    <mergeCell ref="T82:U82"/>
    <mergeCell ref="V82:W82"/>
    <mergeCell ref="X82:Y82"/>
    <mergeCell ref="DP82:DX82"/>
    <mergeCell ref="DY82:EG82"/>
    <mergeCell ref="EH82:EP82"/>
    <mergeCell ref="B88:G88"/>
    <mergeCell ref="H88:N88"/>
    <mergeCell ref="O88:V88"/>
    <mergeCell ref="W88:AD88"/>
    <mergeCell ref="AE88:AL88"/>
    <mergeCell ref="AM88:AT88"/>
    <mergeCell ref="AU88:BB88"/>
    <mergeCell ref="BN82:BV82"/>
    <mergeCell ref="BW82:CE82"/>
    <mergeCell ref="CF82:CN82"/>
    <mergeCell ref="CO82:CW82"/>
    <mergeCell ref="CX82:DF82"/>
    <mergeCell ref="DG82:DO82"/>
    <mergeCell ref="AP82:AR82"/>
    <mergeCell ref="AS82:AU82"/>
    <mergeCell ref="AV82:AX82"/>
    <mergeCell ref="AY82:BA82"/>
    <mergeCell ref="BB82:BD82"/>
    <mergeCell ref="BE82:BM82"/>
    <mergeCell ref="Z82:AA82"/>
    <mergeCell ref="AB82:AC82"/>
    <mergeCell ref="DS88:EA88"/>
    <mergeCell ref="EB88:EJ88"/>
    <mergeCell ref="EK88:ES88"/>
    <mergeCell ref="ET88:FC88"/>
    <mergeCell ref="BC88:BJ88"/>
    <mergeCell ref="BK88:BR88"/>
    <mergeCell ref="BS88:BZ88"/>
    <mergeCell ref="CA88:CH88"/>
    <mergeCell ref="CI88:CQ88"/>
    <mergeCell ref="CR88:CZ88"/>
    <mergeCell ref="QP88:SD88"/>
    <mergeCell ref="SE88:TS88"/>
    <mergeCell ref="D94:E94"/>
    <mergeCell ref="G94:H94"/>
    <mergeCell ref="K94:L94"/>
    <mergeCell ref="O94:P94"/>
    <mergeCell ref="R94:S94"/>
    <mergeCell ref="T94:U94"/>
    <mergeCell ref="W94:X94"/>
    <mergeCell ref="AA94:AB94"/>
    <mergeCell ref="IR88:JR88"/>
    <mergeCell ref="JS88:KS88"/>
    <mergeCell ref="KT88:MB88"/>
    <mergeCell ref="MC88:NK88"/>
    <mergeCell ref="NL88:OZ88"/>
    <mergeCell ref="PA88:QO88"/>
    <mergeCell ref="FD88:FM88"/>
    <mergeCell ref="FN88:FW88"/>
    <mergeCell ref="FX88:GO88"/>
    <mergeCell ref="GP88:HG88"/>
    <mergeCell ref="HH88:HY88"/>
    <mergeCell ref="HZ88:IQ88"/>
    <mergeCell ref="DA88:DI88"/>
    <mergeCell ref="DJ88:DR88"/>
    <mergeCell ref="BO94:BS94"/>
    <mergeCell ref="BT94:BX94"/>
    <mergeCell ref="H100:I100"/>
    <mergeCell ref="J100:K100"/>
    <mergeCell ref="L100:M100"/>
    <mergeCell ref="N100:O100"/>
    <mergeCell ref="P100:Q100"/>
    <mergeCell ref="R100:S100"/>
    <mergeCell ref="T100:V100"/>
    <mergeCell ref="W100:Y100"/>
    <mergeCell ref="AQ94:AS94"/>
    <mergeCell ref="AT94:AV94"/>
    <mergeCell ref="AW94:AY94"/>
    <mergeCell ref="AZ94:BD94"/>
    <mergeCell ref="BE94:BI94"/>
    <mergeCell ref="BJ94:BN94"/>
    <mergeCell ref="AC94:AD94"/>
    <mergeCell ref="AE94:AF94"/>
    <mergeCell ref="AG94:AH94"/>
    <mergeCell ref="AI94:AJ94"/>
    <mergeCell ref="AK94:AM94"/>
    <mergeCell ref="AN94:AP94"/>
    <mergeCell ref="AX100:BA100"/>
    <mergeCell ref="Z100:AC100"/>
    <mergeCell ref="AD100:AG100"/>
    <mergeCell ref="BQ112:BU112"/>
    <mergeCell ref="E118:G118"/>
    <mergeCell ref="H118:J118"/>
    <mergeCell ref="K118:M118"/>
    <mergeCell ref="N118:Q118"/>
    <mergeCell ref="R118:U118"/>
    <mergeCell ref="AE112:AG112"/>
    <mergeCell ref="AH112:AJ112"/>
    <mergeCell ref="AK112:AM112"/>
    <mergeCell ref="AN112:AP112"/>
    <mergeCell ref="AQ112:AS112"/>
    <mergeCell ref="AT112:AV112"/>
    <mergeCell ref="AL118:AO118"/>
    <mergeCell ref="AW112:BA112"/>
    <mergeCell ref="BB112:BF112"/>
    <mergeCell ref="BG112:BK112"/>
    <mergeCell ref="G112:H112"/>
    <mergeCell ref="I112:J112"/>
    <mergeCell ref="P112:Q112"/>
    <mergeCell ref="S112:T112"/>
    <mergeCell ref="W112:X112"/>
    <mergeCell ref="Y112:AA112"/>
    <mergeCell ref="AB112:AD112"/>
    <mergeCell ref="AD124:AH124"/>
    <mergeCell ref="AH100:AK100"/>
    <mergeCell ref="AL100:AO100"/>
    <mergeCell ref="AP100:AS100"/>
    <mergeCell ref="AT100:AW100"/>
    <mergeCell ref="BL112:BP112"/>
    <mergeCell ref="B130:C130"/>
    <mergeCell ref="D130:H130"/>
    <mergeCell ref="I130:Q130"/>
    <mergeCell ref="R130:AA130"/>
    <mergeCell ref="AB130:AK130"/>
    <mergeCell ref="V118:Y118"/>
    <mergeCell ref="Z118:AC118"/>
    <mergeCell ref="AD118:AG118"/>
    <mergeCell ref="AH118:AK118"/>
    <mergeCell ref="H124:J124"/>
    <mergeCell ref="K124:N124"/>
    <mergeCell ref="O124:S124"/>
    <mergeCell ref="T124:X124"/>
    <mergeCell ref="Y124:AC124"/>
    <mergeCell ref="G106:H106"/>
    <mergeCell ref="I106:J106"/>
    <mergeCell ref="DD130:DM130"/>
    <mergeCell ref="DN130:DW130"/>
    <mergeCell ref="DX130:EG130"/>
    <mergeCell ref="EH130:EQ130"/>
    <mergeCell ref="ER130:FA130"/>
    <mergeCell ref="AL130:AU130"/>
    <mergeCell ref="AV130:BE130"/>
    <mergeCell ref="BF130:BO130"/>
    <mergeCell ref="BP130:BY130"/>
    <mergeCell ref="BZ130:CI130"/>
    <mergeCell ref="CJ130:CS130"/>
    <mergeCell ref="U136:W136"/>
    <mergeCell ref="X136:Z136"/>
    <mergeCell ref="D136:E136"/>
    <mergeCell ref="F136:H136"/>
    <mergeCell ref="I136:K136"/>
    <mergeCell ref="L136:N136"/>
    <mergeCell ref="O136:Q136"/>
    <mergeCell ref="R136:T136"/>
    <mergeCell ref="CT130:DC130"/>
  </mergeCells>
  <phoneticPr fontId="7" type="noConversion"/>
  <conditionalFormatting sqref="A1">
    <cfRule type="cellIs" dxfId="20" priority="1" operator="lessThan">
      <formula>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A1444-7178-4997-9A22-E262A9AC3926}">
  <dimension ref="A1:F1187"/>
  <sheetViews>
    <sheetView topLeftCell="A250" workbookViewId="0"/>
  </sheetViews>
  <sheetFormatPr defaultColWidth="8.8671875" defaultRowHeight="14.25" x14ac:dyDescent="0.65"/>
  <cols>
    <col min="1" max="1" width="17.34765625" style="152" customWidth="1"/>
    <col min="2" max="4" width="20.6484375" style="74" customWidth="1"/>
    <col min="5" max="5" width="22.21484375" style="74" customWidth="1"/>
    <col min="6" max="16384" width="8.8671875" style="74"/>
  </cols>
  <sheetData>
    <row r="1" spans="1:6" ht="17.75" x14ac:dyDescent="0.75">
      <c r="A1" s="6" t="s">
        <v>562</v>
      </c>
      <c r="B1" s="256"/>
      <c r="C1" s="256"/>
      <c r="D1" s="256"/>
      <c r="E1" s="256"/>
      <c r="F1" s="256"/>
    </row>
    <row r="2" spans="1:6" ht="18" x14ac:dyDescent="0.8">
      <c r="A2" s="260"/>
      <c r="B2" s="256"/>
      <c r="C2" s="256"/>
      <c r="D2" s="256"/>
      <c r="E2" s="256"/>
      <c r="F2" s="256"/>
    </row>
    <row r="3" spans="1:6" ht="16" x14ac:dyDescent="0.85">
      <c r="A3" s="198" t="s">
        <v>563</v>
      </c>
    </row>
    <row r="4" spans="1:6" ht="27" customHeight="1" x14ac:dyDescent="0.65">
      <c r="A4" s="261" t="s">
        <v>463</v>
      </c>
      <c r="B4" s="262" t="s">
        <v>564</v>
      </c>
      <c r="C4" s="262" t="s">
        <v>565</v>
      </c>
      <c r="D4" s="262" t="s">
        <v>566</v>
      </c>
      <c r="E4" s="262" t="s">
        <v>567</v>
      </c>
    </row>
    <row r="5" spans="1:6" x14ac:dyDescent="0.65">
      <c r="A5" s="263" t="s">
        <v>196</v>
      </c>
      <c r="B5" s="217">
        <v>35</v>
      </c>
      <c r="C5" s="217">
        <v>73</v>
      </c>
      <c r="D5" s="217">
        <v>4</v>
      </c>
      <c r="E5" s="118" t="s">
        <v>568</v>
      </c>
    </row>
    <row r="6" spans="1:6" x14ac:dyDescent="0.65">
      <c r="A6" s="261" t="s">
        <v>569</v>
      </c>
      <c r="B6" s="217">
        <v>70</v>
      </c>
      <c r="C6" s="217">
        <v>90</v>
      </c>
      <c r="D6" s="217">
        <v>50</v>
      </c>
      <c r="E6" s="118" t="s">
        <v>570</v>
      </c>
    </row>
    <row r="7" spans="1:6" x14ac:dyDescent="0.65">
      <c r="A7" s="261" t="s">
        <v>571</v>
      </c>
      <c r="B7" s="217">
        <v>65</v>
      </c>
      <c r="C7" s="217">
        <v>82</v>
      </c>
      <c r="D7" s="217">
        <v>56</v>
      </c>
      <c r="E7" s="118" t="s">
        <v>572</v>
      </c>
    </row>
    <row r="8" spans="1:6" x14ac:dyDescent="0.65">
      <c r="A8" s="261" t="s">
        <v>573</v>
      </c>
      <c r="B8" s="217">
        <v>40</v>
      </c>
      <c r="C8" s="217">
        <v>90</v>
      </c>
      <c r="D8" s="217">
        <v>10</v>
      </c>
      <c r="E8" s="118" t="s">
        <v>574</v>
      </c>
    </row>
    <row r="9" spans="1:6" x14ac:dyDescent="0.65">
      <c r="A9" s="264" t="s">
        <v>575</v>
      </c>
    </row>
    <row r="10" spans="1:6" x14ac:dyDescent="0.65">
      <c r="A10" s="118" t="s">
        <v>576</v>
      </c>
    </row>
    <row r="11" spans="1:6" ht="16.5" customHeight="1" x14ac:dyDescent="0.65">
      <c r="A11" s="264" t="s">
        <v>577</v>
      </c>
    </row>
    <row r="12" spans="1:6" ht="16.5" customHeight="1" x14ac:dyDescent="0.65">
      <c r="A12" s="264"/>
    </row>
    <row r="13" spans="1:6" ht="25.5" customHeight="1" x14ac:dyDescent="0.65">
      <c r="A13" s="576" t="s">
        <v>578</v>
      </c>
      <c r="B13" s="577"/>
    </row>
    <row r="14" spans="1:6" ht="33.75" customHeight="1" x14ac:dyDescent="0.65">
      <c r="A14" s="265" t="s">
        <v>579</v>
      </c>
      <c r="B14" s="257" t="s">
        <v>580</v>
      </c>
      <c r="C14" s="266"/>
      <c r="D14" s="266"/>
    </row>
    <row r="15" spans="1:6" x14ac:dyDescent="0.65">
      <c r="A15" s="217">
        <v>1</v>
      </c>
      <c r="B15" s="267">
        <v>30</v>
      </c>
      <c r="C15" s="268"/>
      <c r="D15" s="268"/>
    </row>
    <row r="16" spans="1:6" x14ac:dyDescent="0.65">
      <c r="A16" s="217">
        <v>2</v>
      </c>
      <c r="B16" s="267">
        <v>30</v>
      </c>
      <c r="C16" s="268"/>
      <c r="D16" s="268"/>
    </row>
    <row r="17" spans="1:4" x14ac:dyDescent="0.65">
      <c r="A17" s="217">
        <v>3</v>
      </c>
      <c r="B17" s="267">
        <v>28</v>
      </c>
      <c r="C17" s="268"/>
      <c r="D17" s="268"/>
    </row>
    <row r="18" spans="1:4" x14ac:dyDescent="0.65">
      <c r="A18" s="217">
        <v>4</v>
      </c>
      <c r="B18" s="267">
        <v>28</v>
      </c>
      <c r="C18" s="268"/>
      <c r="D18" s="268"/>
    </row>
    <row r="19" spans="1:4" x14ac:dyDescent="0.65">
      <c r="A19" s="217">
        <v>5</v>
      </c>
      <c r="B19" s="267">
        <v>43</v>
      </c>
      <c r="C19" s="268"/>
      <c r="D19" s="268"/>
    </row>
    <row r="20" spans="1:4" x14ac:dyDescent="0.65">
      <c r="A20" s="217">
        <v>6</v>
      </c>
      <c r="B20" s="267">
        <v>43</v>
      </c>
      <c r="C20" s="268"/>
      <c r="D20" s="268"/>
    </row>
    <row r="21" spans="1:4" x14ac:dyDescent="0.65">
      <c r="A21" s="217">
        <v>7</v>
      </c>
      <c r="B21" s="267">
        <v>33</v>
      </c>
      <c r="C21" s="268"/>
      <c r="D21" s="268"/>
    </row>
    <row r="22" spans="1:4" x14ac:dyDescent="0.65">
      <c r="A22" s="217">
        <v>8</v>
      </c>
      <c r="B22" s="267">
        <v>31</v>
      </c>
      <c r="C22" s="268"/>
      <c r="D22" s="268"/>
    </row>
    <row r="23" spans="1:4" x14ac:dyDescent="0.65">
      <c r="A23" s="217">
        <v>9</v>
      </c>
      <c r="B23" s="267">
        <v>33</v>
      </c>
      <c r="C23" s="268"/>
      <c r="D23" s="268"/>
    </row>
    <row r="24" spans="1:4" x14ac:dyDescent="0.65">
      <c r="A24" s="217">
        <v>10</v>
      </c>
      <c r="B24" s="267">
        <v>33</v>
      </c>
      <c r="C24" s="268"/>
      <c r="D24" s="268"/>
    </row>
    <row r="25" spans="1:4" x14ac:dyDescent="0.65">
      <c r="A25" s="217">
        <v>11</v>
      </c>
      <c r="B25" s="267">
        <v>4</v>
      </c>
      <c r="C25" s="268"/>
      <c r="D25" s="268"/>
    </row>
    <row r="26" spans="1:4" x14ac:dyDescent="0.65">
      <c r="A26" s="217">
        <v>12</v>
      </c>
      <c r="B26" s="267">
        <v>4</v>
      </c>
      <c r="C26" s="268"/>
      <c r="D26" s="268"/>
    </row>
    <row r="27" spans="1:4" x14ac:dyDescent="0.65">
      <c r="A27" s="217">
        <v>13</v>
      </c>
      <c r="B27" s="267">
        <v>21</v>
      </c>
      <c r="C27" s="268"/>
      <c r="D27" s="268"/>
    </row>
    <row r="28" spans="1:4" x14ac:dyDescent="0.65">
      <c r="A28" s="217">
        <v>14</v>
      </c>
      <c r="B28" s="267">
        <v>21</v>
      </c>
      <c r="C28" s="268"/>
      <c r="D28" s="268"/>
    </row>
    <row r="29" spans="1:4" x14ac:dyDescent="0.65">
      <c r="A29" s="217">
        <v>15</v>
      </c>
      <c r="B29" s="267">
        <v>43</v>
      </c>
      <c r="C29" s="268"/>
      <c r="D29" s="268"/>
    </row>
    <row r="30" spans="1:4" x14ac:dyDescent="0.65">
      <c r="A30" s="217">
        <v>16</v>
      </c>
      <c r="B30" s="267">
        <v>38</v>
      </c>
      <c r="C30" s="268"/>
      <c r="D30" s="268"/>
    </row>
    <row r="31" spans="1:4" x14ac:dyDescent="0.65">
      <c r="A31" s="217">
        <v>17</v>
      </c>
      <c r="B31" s="267">
        <v>28</v>
      </c>
      <c r="C31" s="268"/>
      <c r="D31" s="268"/>
    </row>
    <row r="32" spans="1:4" x14ac:dyDescent="0.65">
      <c r="A32" s="217">
        <v>18</v>
      </c>
      <c r="B32" s="267">
        <v>28</v>
      </c>
      <c r="C32" s="268"/>
      <c r="D32" s="268"/>
    </row>
    <row r="33" spans="1:4" x14ac:dyDescent="0.65">
      <c r="A33" s="217">
        <v>19</v>
      </c>
      <c r="B33" s="267">
        <v>31</v>
      </c>
      <c r="C33" s="268"/>
      <c r="D33" s="268"/>
    </row>
    <row r="34" spans="1:4" x14ac:dyDescent="0.65">
      <c r="A34" s="217">
        <v>20</v>
      </c>
      <c r="B34" s="267">
        <v>31</v>
      </c>
      <c r="C34" s="268"/>
      <c r="D34" s="268"/>
    </row>
    <row r="35" spans="1:4" x14ac:dyDescent="0.65">
      <c r="A35" s="217">
        <v>21</v>
      </c>
      <c r="B35" s="267">
        <v>28</v>
      </c>
      <c r="C35" s="268"/>
      <c r="D35" s="268"/>
    </row>
    <row r="36" spans="1:4" x14ac:dyDescent="0.65">
      <c r="A36" s="217">
        <v>22</v>
      </c>
      <c r="B36" s="267">
        <v>28</v>
      </c>
      <c r="C36" s="268"/>
      <c r="D36" s="268"/>
    </row>
    <row r="37" spans="1:4" x14ac:dyDescent="0.65">
      <c r="A37" s="217">
        <v>23</v>
      </c>
      <c r="B37" s="267">
        <v>28</v>
      </c>
      <c r="C37" s="268"/>
      <c r="D37" s="268"/>
    </row>
    <row r="38" spans="1:4" x14ac:dyDescent="0.65">
      <c r="A38" s="217">
        <v>24</v>
      </c>
      <c r="B38" s="267">
        <v>27</v>
      </c>
      <c r="C38" s="268"/>
      <c r="D38" s="268"/>
    </row>
    <row r="39" spans="1:4" x14ac:dyDescent="0.65">
      <c r="A39" s="217">
        <v>25</v>
      </c>
      <c r="B39" s="267">
        <v>27</v>
      </c>
      <c r="C39" s="268"/>
      <c r="D39" s="268"/>
    </row>
    <row r="40" spans="1:4" x14ac:dyDescent="0.65">
      <c r="A40" s="217">
        <v>26</v>
      </c>
      <c r="B40" s="267">
        <v>27</v>
      </c>
      <c r="C40" s="268"/>
      <c r="D40" s="268"/>
    </row>
    <row r="41" spans="1:4" x14ac:dyDescent="0.65">
      <c r="A41" s="217">
        <v>27</v>
      </c>
      <c r="B41" s="267">
        <v>31</v>
      </c>
      <c r="C41" s="268"/>
      <c r="D41" s="268"/>
    </row>
    <row r="42" spans="1:4" x14ac:dyDescent="0.65">
      <c r="A42" s="217">
        <v>28</v>
      </c>
      <c r="B42" s="267">
        <v>31</v>
      </c>
      <c r="C42" s="268"/>
      <c r="D42" s="268"/>
    </row>
    <row r="43" spans="1:4" x14ac:dyDescent="0.65">
      <c r="A43" s="217">
        <v>29</v>
      </c>
      <c r="B43" s="267">
        <v>24</v>
      </c>
      <c r="C43" s="268"/>
      <c r="D43" s="268"/>
    </row>
    <row r="44" spans="1:4" x14ac:dyDescent="0.65">
      <c r="A44" s="217">
        <v>30</v>
      </c>
      <c r="B44" s="267">
        <v>24</v>
      </c>
      <c r="C44" s="268"/>
      <c r="D44" s="268"/>
    </row>
    <row r="45" spans="1:4" x14ac:dyDescent="0.65">
      <c r="A45" s="217">
        <v>31</v>
      </c>
      <c r="B45" s="267">
        <v>33</v>
      </c>
      <c r="C45" s="268"/>
      <c r="D45" s="268"/>
    </row>
    <row r="46" spans="1:4" x14ac:dyDescent="0.65">
      <c r="A46" s="217">
        <v>32</v>
      </c>
      <c r="B46" s="267">
        <v>33</v>
      </c>
      <c r="C46" s="268"/>
      <c r="D46" s="268"/>
    </row>
    <row r="47" spans="1:4" x14ac:dyDescent="0.65">
      <c r="A47" s="217">
        <v>33</v>
      </c>
      <c r="B47" s="267">
        <v>33</v>
      </c>
      <c r="C47" s="268"/>
      <c r="D47" s="268"/>
    </row>
    <row r="48" spans="1:4" x14ac:dyDescent="0.65">
      <c r="A48" s="217">
        <v>34</v>
      </c>
      <c r="B48" s="267">
        <v>33</v>
      </c>
      <c r="C48" s="268"/>
      <c r="D48" s="268"/>
    </row>
    <row r="49" spans="1:4" x14ac:dyDescent="0.65">
      <c r="A49" s="217">
        <v>35</v>
      </c>
      <c r="B49" s="267">
        <v>30</v>
      </c>
      <c r="C49" s="268"/>
      <c r="D49" s="268"/>
    </row>
    <row r="50" spans="1:4" x14ac:dyDescent="0.65">
      <c r="A50" s="217">
        <v>36</v>
      </c>
      <c r="B50" s="267">
        <v>30</v>
      </c>
      <c r="C50" s="268"/>
      <c r="D50" s="268"/>
    </row>
    <row r="51" spans="1:4" x14ac:dyDescent="0.65">
      <c r="A51" s="217">
        <v>37</v>
      </c>
      <c r="B51" s="267">
        <v>24</v>
      </c>
      <c r="C51" s="268"/>
      <c r="D51" s="268"/>
    </row>
    <row r="52" spans="1:4" x14ac:dyDescent="0.65">
      <c r="A52" s="217">
        <v>38</v>
      </c>
      <c r="B52" s="267">
        <v>24</v>
      </c>
      <c r="C52" s="268"/>
      <c r="D52" s="268"/>
    </row>
    <row r="53" spans="1:4" x14ac:dyDescent="0.65">
      <c r="A53" s="217">
        <v>39</v>
      </c>
      <c r="B53" s="267">
        <v>33</v>
      </c>
      <c r="C53" s="268"/>
      <c r="D53" s="268"/>
    </row>
    <row r="54" spans="1:4" x14ac:dyDescent="0.65">
      <c r="A54" s="217">
        <v>40</v>
      </c>
      <c r="B54" s="267">
        <v>33</v>
      </c>
      <c r="C54" s="268"/>
      <c r="D54" s="268"/>
    </row>
    <row r="55" spans="1:4" x14ac:dyDescent="0.65">
      <c r="A55" s="217">
        <v>41</v>
      </c>
      <c r="B55" s="267">
        <v>33</v>
      </c>
      <c r="C55" s="268"/>
      <c r="D55" s="268"/>
    </row>
    <row r="56" spans="1:4" x14ac:dyDescent="0.65">
      <c r="A56" s="217">
        <v>42</v>
      </c>
      <c r="B56" s="267">
        <v>33</v>
      </c>
      <c r="C56" s="268"/>
      <c r="D56" s="268"/>
    </row>
    <row r="57" spans="1:4" x14ac:dyDescent="0.65">
      <c r="A57" s="217">
        <v>43</v>
      </c>
      <c r="B57" s="267">
        <v>21</v>
      </c>
      <c r="C57" s="268"/>
      <c r="D57" s="268"/>
    </row>
    <row r="58" spans="1:4" x14ac:dyDescent="0.65">
      <c r="A58" s="217">
        <v>44</v>
      </c>
      <c r="B58" s="267">
        <v>21</v>
      </c>
      <c r="C58" s="268"/>
      <c r="D58" s="268"/>
    </row>
    <row r="59" spans="1:4" x14ac:dyDescent="0.65">
      <c r="A59" s="217">
        <v>45</v>
      </c>
      <c r="B59" s="267">
        <v>27</v>
      </c>
      <c r="C59" s="268"/>
      <c r="D59" s="268"/>
    </row>
    <row r="60" spans="1:4" x14ac:dyDescent="0.65">
      <c r="A60" s="217">
        <v>46</v>
      </c>
      <c r="B60" s="267">
        <v>27</v>
      </c>
      <c r="C60" s="268"/>
      <c r="D60" s="268"/>
    </row>
    <row r="61" spans="1:4" x14ac:dyDescent="0.65">
      <c r="A61" s="217">
        <v>47</v>
      </c>
      <c r="B61" s="267">
        <v>25</v>
      </c>
      <c r="C61" s="268"/>
      <c r="D61" s="268"/>
    </row>
    <row r="62" spans="1:4" x14ac:dyDescent="0.65">
      <c r="A62" s="217">
        <v>48</v>
      </c>
      <c r="B62" s="267">
        <v>25</v>
      </c>
      <c r="C62" s="268"/>
      <c r="D62" s="268"/>
    </row>
    <row r="63" spans="1:4" x14ac:dyDescent="0.65">
      <c r="A63" s="217">
        <v>49</v>
      </c>
      <c r="B63" s="267">
        <v>53</v>
      </c>
      <c r="C63" s="268"/>
      <c r="D63" s="268"/>
    </row>
    <row r="64" spans="1:4" x14ac:dyDescent="0.65">
      <c r="A64" s="217">
        <v>50</v>
      </c>
      <c r="B64" s="267">
        <v>53</v>
      </c>
      <c r="C64" s="268"/>
      <c r="D64" s="268"/>
    </row>
    <row r="65" spans="1:4" x14ac:dyDescent="0.65">
      <c r="A65" s="217">
        <v>51</v>
      </c>
      <c r="B65" s="267">
        <v>21</v>
      </c>
      <c r="C65" s="268"/>
      <c r="D65" s="268"/>
    </row>
    <row r="66" spans="1:4" x14ac:dyDescent="0.65">
      <c r="A66" s="217">
        <v>52</v>
      </c>
      <c r="B66" s="267">
        <v>21</v>
      </c>
      <c r="C66" s="268"/>
      <c r="D66" s="268"/>
    </row>
    <row r="67" spans="1:4" x14ac:dyDescent="0.65">
      <c r="A67" s="217">
        <v>53</v>
      </c>
      <c r="B67" s="267">
        <v>21</v>
      </c>
      <c r="C67" s="268"/>
      <c r="D67" s="268"/>
    </row>
    <row r="68" spans="1:4" x14ac:dyDescent="0.65">
      <c r="A68" s="217">
        <v>54</v>
      </c>
      <c r="B68" s="267">
        <v>21</v>
      </c>
      <c r="C68" s="268"/>
      <c r="D68" s="268"/>
    </row>
    <row r="69" spans="1:4" x14ac:dyDescent="0.65">
      <c r="A69" s="217">
        <v>55</v>
      </c>
      <c r="B69" s="267">
        <v>43</v>
      </c>
      <c r="C69" s="268"/>
      <c r="D69" s="268"/>
    </row>
    <row r="70" spans="1:4" x14ac:dyDescent="0.65">
      <c r="A70" s="217">
        <v>56</v>
      </c>
      <c r="B70" s="267">
        <v>43</v>
      </c>
      <c r="C70" s="268"/>
      <c r="D70" s="268"/>
    </row>
    <row r="71" spans="1:4" x14ac:dyDescent="0.65">
      <c r="A71" s="217">
        <v>57</v>
      </c>
      <c r="B71" s="267">
        <v>28</v>
      </c>
      <c r="C71" s="268"/>
      <c r="D71" s="268"/>
    </row>
    <row r="72" spans="1:4" x14ac:dyDescent="0.65">
      <c r="A72" s="217">
        <v>58</v>
      </c>
      <c r="B72" s="267">
        <v>28</v>
      </c>
      <c r="C72" s="268"/>
      <c r="D72" s="268"/>
    </row>
    <row r="73" spans="1:4" x14ac:dyDescent="0.65">
      <c r="A73" s="217">
        <v>59</v>
      </c>
      <c r="B73" s="267">
        <v>31</v>
      </c>
      <c r="C73" s="268"/>
      <c r="D73" s="268"/>
    </row>
    <row r="74" spans="1:4" x14ac:dyDescent="0.65">
      <c r="A74" s="217">
        <v>60</v>
      </c>
      <c r="B74" s="267">
        <v>31</v>
      </c>
      <c r="C74" s="268"/>
      <c r="D74" s="268"/>
    </row>
    <row r="75" spans="1:4" x14ac:dyDescent="0.65">
      <c r="A75" s="217">
        <v>61</v>
      </c>
      <c r="B75" s="267">
        <v>32</v>
      </c>
      <c r="C75" s="268"/>
      <c r="D75" s="268"/>
    </row>
    <row r="76" spans="1:4" x14ac:dyDescent="0.65">
      <c r="A76" s="217">
        <v>62</v>
      </c>
      <c r="B76" s="267">
        <v>32</v>
      </c>
      <c r="C76" s="268"/>
      <c r="D76" s="268"/>
    </row>
    <row r="77" spans="1:4" x14ac:dyDescent="0.65">
      <c r="A77" s="217">
        <v>63</v>
      </c>
      <c r="B77" s="267">
        <v>4</v>
      </c>
      <c r="C77" s="268"/>
      <c r="D77" s="268"/>
    </row>
    <row r="78" spans="1:4" x14ac:dyDescent="0.65">
      <c r="A78" s="217">
        <v>64</v>
      </c>
      <c r="B78" s="267">
        <v>4</v>
      </c>
      <c r="C78" s="268"/>
      <c r="D78" s="268"/>
    </row>
    <row r="79" spans="1:4" x14ac:dyDescent="0.65">
      <c r="A79" s="217">
        <v>65</v>
      </c>
      <c r="B79" s="267">
        <v>33</v>
      </c>
      <c r="C79" s="268"/>
      <c r="D79" s="268"/>
    </row>
    <row r="80" spans="1:4" x14ac:dyDescent="0.65">
      <c r="A80" s="217">
        <v>66</v>
      </c>
      <c r="B80" s="267">
        <v>33</v>
      </c>
      <c r="C80" s="268"/>
      <c r="D80" s="268"/>
    </row>
    <row r="81" spans="1:4" x14ac:dyDescent="0.65">
      <c r="A81" s="217">
        <v>67</v>
      </c>
      <c r="B81" s="267">
        <v>52</v>
      </c>
      <c r="C81" s="268"/>
      <c r="D81" s="268"/>
    </row>
    <row r="82" spans="1:4" x14ac:dyDescent="0.65">
      <c r="A82" s="217">
        <v>68</v>
      </c>
      <c r="B82" s="267">
        <v>52</v>
      </c>
      <c r="C82" s="268"/>
      <c r="D82" s="268"/>
    </row>
    <row r="83" spans="1:4" x14ac:dyDescent="0.65">
      <c r="A83" s="217">
        <v>69</v>
      </c>
      <c r="B83" s="267">
        <v>33</v>
      </c>
      <c r="C83" s="268"/>
      <c r="D83" s="268"/>
    </row>
    <row r="84" spans="1:4" x14ac:dyDescent="0.65">
      <c r="A84" s="217">
        <v>70</v>
      </c>
      <c r="B84" s="267">
        <v>33</v>
      </c>
      <c r="C84" s="268"/>
      <c r="D84" s="268"/>
    </row>
    <row r="85" spans="1:4" x14ac:dyDescent="0.65">
      <c r="A85" s="217">
        <v>71</v>
      </c>
      <c r="B85" s="267">
        <v>28</v>
      </c>
      <c r="C85" s="268"/>
      <c r="D85" s="268"/>
    </row>
    <row r="86" spans="1:4" x14ac:dyDescent="0.65">
      <c r="A86" s="217">
        <v>72</v>
      </c>
      <c r="B86" s="267">
        <v>33</v>
      </c>
      <c r="C86" s="268"/>
      <c r="D86" s="268"/>
    </row>
    <row r="87" spans="1:4" x14ac:dyDescent="0.65">
      <c r="A87" s="217">
        <v>73</v>
      </c>
      <c r="B87" s="267">
        <v>33</v>
      </c>
      <c r="C87" s="268"/>
      <c r="D87" s="268"/>
    </row>
    <row r="88" spans="1:4" x14ac:dyDescent="0.65">
      <c r="A88" s="217">
        <v>74</v>
      </c>
      <c r="B88" s="267">
        <v>32</v>
      </c>
      <c r="C88" s="268"/>
      <c r="D88" s="268"/>
    </row>
    <row r="89" spans="1:4" x14ac:dyDescent="0.65">
      <c r="A89" s="217">
        <v>75</v>
      </c>
      <c r="B89" s="267">
        <v>32</v>
      </c>
      <c r="C89" s="268"/>
      <c r="D89" s="268"/>
    </row>
    <row r="90" spans="1:4" x14ac:dyDescent="0.65">
      <c r="A90" s="217">
        <v>76</v>
      </c>
      <c r="B90" s="267">
        <v>32</v>
      </c>
      <c r="C90" s="268"/>
      <c r="D90" s="268"/>
    </row>
    <row r="91" spans="1:4" x14ac:dyDescent="0.65">
      <c r="A91" s="217">
        <v>77</v>
      </c>
      <c r="B91" s="267">
        <v>28</v>
      </c>
      <c r="C91" s="268"/>
      <c r="D91" s="268"/>
    </row>
    <row r="92" spans="1:4" x14ac:dyDescent="0.65">
      <c r="A92" s="217">
        <v>78</v>
      </c>
      <c r="B92" s="267">
        <v>32</v>
      </c>
      <c r="C92" s="268"/>
      <c r="D92" s="268"/>
    </row>
    <row r="93" spans="1:4" x14ac:dyDescent="0.65">
      <c r="A93" s="217">
        <v>79</v>
      </c>
      <c r="B93" s="267">
        <v>25</v>
      </c>
      <c r="C93" s="268"/>
      <c r="D93" s="268"/>
    </row>
    <row r="94" spans="1:4" x14ac:dyDescent="0.65">
      <c r="A94" s="217">
        <v>80</v>
      </c>
      <c r="B94" s="267">
        <v>32</v>
      </c>
      <c r="C94" s="268"/>
      <c r="D94" s="268"/>
    </row>
    <row r="95" spans="1:4" x14ac:dyDescent="0.65">
      <c r="A95" s="217">
        <v>81</v>
      </c>
      <c r="B95" s="267">
        <v>16</v>
      </c>
      <c r="C95" s="268"/>
      <c r="D95" s="268"/>
    </row>
    <row r="96" spans="1:4" x14ac:dyDescent="0.65">
      <c r="A96" s="217">
        <v>82</v>
      </c>
      <c r="B96" s="267">
        <v>55</v>
      </c>
      <c r="C96" s="268"/>
      <c r="D96" s="268"/>
    </row>
    <row r="97" spans="1:4" x14ac:dyDescent="0.65">
      <c r="A97" s="217">
        <v>83</v>
      </c>
      <c r="B97" s="267">
        <v>42</v>
      </c>
      <c r="C97" s="268"/>
      <c r="D97" s="268"/>
    </row>
    <row r="98" spans="1:4" x14ac:dyDescent="0.65">
      <c r="A98" s="217">
        <v>84</v>
      </c>
      <c r="B98" s="267">
        <v>19</v>
      </c>
      <c r="C98" s="268"/>
      <c r="D98" s="268"/>
    </row>
    <row r="99" spans="1:4" x14ac:dyDescent="0.65">
      <c r="A99" s="217">
        <v>85</v>
      </c>
      <c r="B99" s="267">
        <v>64</v>
      </c>
      <c r="C99" s="268"/>
      <c r="D99" s="268"/>
    </row>
    <row r="100" spans="1:4" x14ac:dyDescent="0.65">
      <c r="A100" s="217">
        <v>86</v>
      </c>
      <c r="B100" s="267">
        <v>63</v>
      </c>
      <c r="C100" s="268"/>
      <c r="D100" s="268"/>
    </row>
    <row r="101" spans="1:4" x14ac:dyDescent="0.65">
      <c r="A101" s="217">
        <v>87</v>
      </c>
      <c r="B101" s="267">
        <v>62</v>
      </c>
      <c r="C101" s="268"/>
      <c r="D101" s="268"/>
    </row>
    <row r="102" spans="1:4" x14ac:dyDescent="0.65">
      <c r="A102" s="217">
        <v>88</v>
      </c>
      <c r="B102" s="267">
        <v>65</v>
      </c>
      <c r="C102" s="268"/>
      <c r="D102" s="268"/>
    </row>
    <row r="103" spans="1:4" x14ac:dyDescent="0.65">
      <c r="A103" s="217">
        <v>89</v>
      </c>
      <c r="B103" s="267">
        <v>66</v>
      </c>
      <c r="C103" s="268"/>
      <c r="D103" s="268"/>
    </row>
    <row r="104" spans="1:4" x14ac:dyDescent="0.65">
      <c r="A104" s="217">
        <v>90</v>
      </c>
      <c r="B104" s="267">
        <v>67</v>
      </c>
      <c r="C104" s="268"/>
      <c r="D104" s="268"/>
    </row>
    <row r="105" spans="1:4" x14ac:dyDescent="0.65">
      <c r="A105" s="217">
        <v>91</v>
      </c>
      <c r="B105" s="267">
        <v>42</v>
      </c>
      <c r="C105" s="268"/>
      <c r="D105" s="268"/>
    </row>
    <row r="106" spans="1:4" x14ac:dyDescent="0.65">
      <c r="A106" s="217">
        <v>92</v>
      </c>
      <c r="B106" s="267">
        <v>43</v>
      </c>
      <c r="C106" s="268"/>
      <c r="D106" s="268"/>
    </row>
    <row r="107" spans="1:4" x14ac:dyDescent="0.65">
      <c r="A107" s="217">
        <v>93</v>
      </c>
      <c r="B107" s="267">
        <v>45</v>
      </c>
      <c r="C107" s="268"/>
      <c r="D107" s="268"/>
    </row>
    <row r="108" spans="1:4" x14ac:dyDescent="0.65">
      <c r="A108" s="217">
        <v>94</v>
      </c>
      <c r="B108" s="267">
        <v>40</v>
      </c>
      <c r="C108" s="268"/>
      <c r="D108" s="268"/>
    </row>
    <row r="109" spans="1:4" x14ac:dyDescent="0.65">
      <c r="A109" s="217">
        <v>95</v>
      </c>
      <c r="B109" s="267">
        <v>41</v>
      </c>
      <c r="C109" s="268"/>
      <c r="D109" s="268"/>
    </row>
    <row r="110" spans="1:4" x14ac:dyDescent="0.65">
      <c r="A110" s="217">
        <v>96</v>
      </c>
      <c r="B110" s="267">
        <v>42</v>
      </c>
      <c r="C110" s="268"/>
      <c r="D110" s="268"/>
    </row>
    <row r="111" spans="1:4" x14ac:dyDescent="0.65">
      <c r="A111" s="217">
        <v>97</v>
      </c>
      <c r="B111" s="267">
        <v>66</v>
      </c>
      <c r="C111" s="268"/>
      <c r="D111" s="268"/>
    </row>
    <row r="112" spans="1:4" x14ac:dyDescent="0.65">
      <c r="A112" s="217">
        <v>98</v>
      </c>
      <c r="B112" s="267">
        <v>51</v>
      </c>
      <c r="C112" s="268"/>
      <c r="D112" s="268"/>
    </row>
    <row r="113" spans="1:4" x14ac:dyDescent="0.65">
      <c r="A113" s="217">
        <v>99</v>
      </c>
      <c r="B113" s="267">
        <v>70</v>
      </c>
      <c r="C113" s="268"/>
      <c r="D113" s="268"/>
    </row>
    <row r="114" spans="1:4" x14ac:dyDescent="0.65">
      <c r="A114" s="217">
        <v>100</v>
      </c>
      <c r="B114" s="267">
        <v>70</v>
      </c>
      <c r="C114" s="268"/>
      <c r="D114" s="268"/>
    </row>
    <row r="115" spans="1:4" x14ac:dyDescent="0.65">
      <c r="A115" s="217">
        <v>101</v>
      </c>
      <c r="B115" s="267">
        <v>73</v>
      </c>
      <c r="C115" s="268"/>
      <c r="D115" s="268"/>
    </row>
    <row r="116" spans="1:4" x14ac:dyDescent="0.65">
      <c r="A116" s="217">
        <v>102</v>
      </c>
      <c r="B116" s="267">
        <v>71</v>
      </c>
      <c r="C116" s="268"/>
      <c r="D116" s="268"/>
    </row>
    <row r="117" spans="1:4" x14ac:dyDescent="0.65">
      <c r="A117" s="217">
        <v>103</v>
      </c>
      <c r="B117" s="267">
        <v>32</v>
      </c>
      <c r="C117" s="268"/>
      <c r="D117" s="268"/>
    </row>
    <row r="118" spans="1:4" x14ac:dyDescent="0.65">
      <c r="A118" s="217">
        <v>104</v>
      </c>
      <c r="B118" s="267">
        <v>30</v>
      </c>
      <c r="C118" s="268"/>
      <c r="D118" s="268"/>
    </row>
    <row r="119" spans="1:4" x14ac:dyDescent="0.65">
      <c r="A119" s="217">
        <v>105</v>
      </c>
      <c r="B119" s="267">
        <v>39</v>
      </c>
      <c r="C119" s="268"/>
      <c r="D119" s="268"/>
    </row>
    <row r="120" spans="1:4" x14ac:dyDescent="0.65">
      <c r="A120" s="217">
        <v>106</v>
      </c>
      <c r="B120" s="267">
        <v>32</v>
      </c>
      <c r="C120" s="268"/>
      <c r="D120" s="268"/>
    </row>
    <row r="121" spans="1:4" x14ac:dyDescent="0.65">
      <c r="A121" s="217">
        <v>107</v>
      </c>
      <c r="B121" s="267">
        <v>54</v>
      </c>
      <c r="C121" s="268"/>
      <c r="D121" s="268"/>
    </row>
    <row r="122" spans="1:4" x14ac:dyDescent="0.65">
      <c r="A122" s="217">
        <v>108</v>
      </c>
      <c r="B122" s="267">
        <v>41</v>
      </c>
      <c r="C122" s="268"/>
      <c r="D122" s="268"/>
    </row>
    <row r="123" spans="1:4" x14ac:dyDescent="0.65">
      <c r="A123" s="217">
        <v>109</v>
      </c>
      <c r="B123" s="267">
        <v>44</v>
      </c>
      <c r="C123" s="268"/>
      <c r="D123" s="268"/>
    </row>
    <row r="124" spans="1:4" x14ac:dyDescent="0.65">
      <c r="A124" s="217">
        <v>110</v>
      </c>
      <c r="B124" s="267">
        <v>48</v>
      </c>
      <c r="C124" s="268"/>
      <c r="D124" s="268"/>
    </row>
    <row r="125" spans="1:4" x14ac:dyDescent="0.65">
      <c r="A125" s="217">
        <v>111</v>
      </c>
      <c r="B125" s="267">
        <v>12</v>
      </c>
      <c r="C125" s="268"/>
      <c r="D125" s="268"/>
    </row>
    <row r="126" spans="1:4" x14ac:dyDescent="0.65">
      <c r="A126" s="217">
        <v>112</v>
      </c>
      <c r="B126" s="267">
        <v>28</v>
      </c>
      <c r="C126" s="268"/>
      <c r="D126" s="268"/>
    </row>
    <row r="127" spans="1:4" x14ac:dyDescent="0.65">
      <c r="A127" s="217">
        <v>113</v>
      </c>
      <c r="B127" s="267">
        <v>27</v>
      </c>
      <c r="C127" s="268"/>
      <c r="D127" s="268"/>
    </row>
    <row r="128" spans="1:4" x14ac:dyDescent="0.65">
      <c r="A128" s="217">
        <v>114</v>
      </c>
      <c r="B128" s="267">
        <v>34</v>
      </c>
      <c r="C128" s="268"/>
      <c r="D128" s="268"/>
    </row>
    <row r="129" spans="1:4" x14ac:dyDescent="0.65">
      <c r="A129" s="217">
        <v>115</v>
      </c>
      <c r="B129" s="267">
        <v>35</v>
      </c>
      <c r="C129" s="268"/>
      <c r="D129" s="268"/>
    </row>
    <row r="130" spans="1:4" x14ac:dyDescent="0.65">
      <c r="A130" s="217">
        <v>116</v>
      </c>
      <c r="B130" s="267">
        <v>40</v>
      </c>
      <c r="C130" s="268"/>
      <c r="D130" s="268"/>
    </row>
    <row r="131" spans="1:4" x14ac:dyDescent="0.65">
      <c r="A131" s="217">
        <v>117</v>
      </c>
      <c r="B131" s="267">
        <v>40</v>
      </c>
      <c r="C131" s="268"/>
      <c r="D131" s="268"/>
    </row>
    <row r="132" spans="1:4" x14ac:dyDescent="0.65">
      <c r="A132" s="217">
        <v>118</v>
      </c>
      <c r="B132" s="267">
        <v>35</v>
      </c>
      <c r="C132" s="268"/>
      <c r="D132" s="268"/>
    </row>
    <row r="133" spans="1:4" x14ac:dyDescent="0.65">
      <c r="A133" s="217">
        <v>119</v>
      </c>
      <c r="B133" s="267">
        <v>35</v>
      </c>
      <c r="C133" s="268"/>
      <c r="D133" s="268"/>
    </row>
    <row r="134" spans="1:4" x14ac:dyDescent="0.65">
      <c r="A134" s="217">
        <v>120</v>
      </c>
      <c r="B134" s="267">
        <v>31</v>
      </c>
      <c r="C134" s="268"/>
      <c r="D134" s="268"/>
    </row>
    <row r="135" spans="1:4" x14ac:dyDescent="0.65">
      <c r="A135" s="217">
        <v>121</v>
      </c>
      <c r="B135" s="267">
        <v>22</v>
      </c>
      <c r="C135" s="268"/>
      <c r="D135" s="268"/>
    </row>
    <row r="136" spans="1:4" x14ac:dyDescent="0.65">
      <c r="A136" s="217">
        <v>122</v>
      </c>
      <c r="B136" s="267">
        <v>24</v>
      </c>
      <c r="C136" s="268"/>
      <c r="D136" s="268"/>
    </row>
    <row r="137" spans="1:4" x14ac:dyDescent="0.65">
      <c r="A137" s="217">
        <v>123</v>
      </c>
      <c r="B137" s="267">
        <v>26</v>
      </c>
      <c r="C137" s="268"/>
      <c r="D137" s="268"/>
    </row>
    <row r="138" spans="1:4" x14ac:dyDescent="0.65">
      <c r="A138" s="217">
        <v>124</v>
      </c>
      <c r="B138" s="267">
        <v>25</v>
      </c>
      <c r="C138" s="268"/>
      <c r="D138" s="268"/>
    </row>
    <row r="139" spans="1:4" x14ac:dyDescent="0.65">
      <c r="A139" s="217">
        <v>125</v>
      </c>
      <c r="B139" s="267">
        <v>25</v>
      </c>
      <c r="C139" s="268"/>
      <c r="D139" s="268"/>
    </row>
    <row r="140" spans="1:4" x14ac:dyDescent="0.65">
      <c r="A140" s="217">
        <v>126</v>
      </c>
      <c r="B140" s="267">
        <v>28</v>
      </c>
      <c r="C140" s="268"/>
      <c r="D140" s="268"/>
    </row>
    <row r="141" spans="1:4" x14ac:dyDescent="0.65">
      <c r="A141" s="217">
        <v>127</v>
      </c>
      <c r="B141" s="267">
        <v>33</v>
      </c>
      <c r="C141" s="268"/>
      <c r="D141" s="268"/>
    </row>
    <row r="142" spans="1:4" x14ac:dyDescent="0.65">
      <c r="A142" s="217">
        <v>128</v>
      </c>
      <c r="B142" s="267">
        <v>41</v>
      </c>
      <c r="C142" s="268"/>
      <c r="D142" s="268"/>
    </row>
    <row r="143" spans="1:4" x14ac:dyDescent="0.65">
      <c r="A143" s="217">
        <v>129</v>
      </c>
      <c r="B143" s="267">
        <v>31</v>
      </c>
      <c r="C143" s="268"/>
      <c r="D143" s="268"/>
    </row>
    <row r="144" spans="1:4" x14ac:dyDescent="0.65">
      <c r="A144" s="217">
        <v>130</v>
      </c>
      <c r="B144" s="267">
        <v>33</v>
      </c>
      <c r="C144" s="268"/>
      <c r="D144" s="268"/>
    </row>
    <row r="145" spans="1:4" x14ac:dyDescent="0.65">
      <c r="A145" s="217">
        <v>131</v>
      </c>
      <c r="B145" s="267">
        <v>33</v>
      </c>
      <c r="C145" s="268"/>
      <c r="D145" s="268"/>
    </row>
    <row r="146" spans="1:4" x14ac:dyDescent="0.65">
      <c r="A146" s="217">
        <v>132</v>
      </c>
      <c r="B146" s="267">
        <v>24</v>
      </c>
      <c r="C146" s="268"/>
      <c r="D146" s="268"/>
    </row>
    <row r="147" spans="1:4" x14ac:dyDescent="0.65">
      <c r="A147" s="217">
        <v>133</v>
      </c>
      <c r="B147" s="267">
        <v>28</v>
      </c>
      <c r="C147" s="268"/>
      <c r="D147" s="268"/>
    </row>
    <row r="148" spans="1:4" x14ac:dyDescent="0.65">
      <c r="A148" s="217">
        <v>134</v>
      </c>
      <c r="B148" s="267">
        <v>27</v>
      </c>
      <c r="C148" s="268"/>
      <c r="D148" s="268"/>
    </row>
    <row r="149" spans="1:4" x14ac:dyDescent="0.65">
      <c r="A149" s="217">
        <v>135</v>
      </c>
      <c r="B149" s="267">
        <v>26</v>
      </c>
      <c r="C149" s="268"/>
      <c r="D149" s="268"/>
    </row>
    <row r="150" spans="1:4" x14ac:dyDescent="0.65">
      <c r="A150" s="217">
        <v>136</v>
      </c>
      <c r="B150" s="267">
        <v>26</v>
      </c>
      <c r="C150" s="268"/>
      <c r="D150" s="268"/>
    </row>
    <row r="151" spans="1:4" x14ac:dyDescent="0.65">
      <c r="A151" s="217">
        <v>137</v>
      </c>
      <c r="B151" s="267">
        <v>21</v>
      </c>
      <c r="C151" s="268"/>
      <c r="D151" s="268"/>
    </row>
    <row r="152" spans="1:4" x14ac:dyDescent="0.65">
      <c r="A152" s="217">
        <v>138</v>
      </c>
      <c r="B152" s="267">
        <v>21</v>
      </c>
      <c r="C152" s="268"/>
      <c r="D152" s="268"/>
    </row>
    <row r="153" spans="1:4" x14ac:dyDescent="0.65">
      <c r="A153" s="217">
        <v>139</v>
      </c>
      <c r="B153" s="267">
        <v>28</v>
      </c>
      <c r="C153" s="268"/>
      <c r="D153" s="268"/>
    </row>
    <row r="154" spans="1:4" x14ac:dyDescent="0.65">
      <c r="A154" s="217">
        <v>140</v>
      </c>
      <c r="B154" s="267">
        <v>27</v>
      </c>
      <c r="C154" s="268"/>
      <c r="D154" s="268"/>
    </row>
    <row r="155" spans="1:4" x14ac:dyDescent="0.65">
      <c r="A155" s="217">
        <v>141</v>
      </c>
      <c r="B155" s="267">
        <v>34</v>
      </c>
      <c r="C155" s="268"/>
      <c r="D155" s="268"/>
    </row>
    <row r="156" spans="1:4" x14ac:dyDescent="0.65">
      <c r="A156" s="217">
        <v>142</v>
      </c>
      <c r="B156" s="267">
        <v>35</v>
      </c>
      <c r="C156" s="268"/>
      <c r="D156" s="268"/>
    </row>
    <row r="157" spans="1:4" x14ac:dyDescent="0.65">
      <c r="A157" s="217">
        <v>143</v>
      </c>
      <c r="B157" s="267">
        <v>39</v>
      </c>
      <c r="C157" s="268"/>
      <c r="D157" s="268"/>
    </row>
    <row r="158" spans="1:4" x14ac:dyDescent="0.65">
      <c r="A158" s="217">
        <v>144</v>
      </c>
      <c r="B158" s="267">
        <v>37</v>
      </c>
      <c r="C158" s="268"/>
      <c r="D158" s="268"/>
    </row>
    <row r="159" spans="1:4" x14ac:dyDescent="0.65">
      <c r="A159" s="217">
        <v>145</v>
      </c>
      <c r="B159" s="267">
        <v>40</v>
      </c>
      <c r="C159" s="268"/>
      <c r="D159" s="268"/>
    </row>
    <row r="160" spans="1:4" x14ac:dyDescent="0.65">
      <c r="A160" s="217">
        <v>146</v>
      </c>
      <c r="B160" s="267">
        <v>41</v>
      </c>
      <c r="C160" s="268"/>
      <c r="D160" s="268"/>
    </row>
    <row r="161" spans="1:4" x14ac:dyDescent="0.65">
      <c r="A161" s="217">
        <v>147</v>
      </c>
      <c r="B161" s="267">
        <v>50</v>
      </c>
      <c r="C161" s="268"/>
      <c r="D161" s="268"/>
    </row>
    <row r="162" spans="1:4" x14ac:dyDescent="0.65">
      <c r="A162" s="217">
        <v>148</v>
      </c>
      <c r="B162" s="267">
        <v>32</v>
      </c>
      <c r="C162" s="268"/>
      <c r="D162" s="268"/>
    </row>
    <row r="163" spans="1:4" x14ac:dyDescent="0.65">
      <c r="A163" s="217">
        <v>149</v>
      </c>
      <c r="B163" s="267">
        <v>56</v>
      </c>
      <c r="C163" s="268"/>
      <c r="D163" s="268"/>
    </row>
    <row r="164" spans="1:4" x14ac:dyDescent="0.65">
      <c r="A164" s="217">
        <v>150</v>
      </c>
      <c r="B164" s="267">
        <v>39</v>
      </c>
      <c r="C164" s="268"/>
      <c r="D164" s="268"/>
    </row>
    <row r="165" spans="1:4" x14ac:dyDescent="0.65">
      <c r="A165" s="217">
        <v>151</v>
      </c>
      <c r="B165" s="267">
        <v>63</v>
      </c>
      <c r="C165" s="268"/>
      <c r="D165" s="268"/>
    </row>
    <row r="166" spans="1:4" x14ac:dyDescent="0.65">
      <c r="A166" s="217">
        <v>152</v>
      </c>
      <c r="B166" s="267">
        <v>47</v>
      </c>
      <c r="C166" s="268"/>
      <c r="D166" s="268"/>
    </row>
    <row r="167" spans="1:4" x14ac:dyDescent="0.65">
      <c r="A167" s="217">
        <v>153</v>
      </c>
      <c r="B167" s="267">
        <v>37</v>
      </c>
      <c r="C167" s="268"/>
      <c r="D167" s="268"/>
    </row>
    <row r="168" spans="1:4" x14ac:dyDescent="0.65">
      <c r="A168" s="217">
        <v>154</v>
      </c>
      <c r="B168" s="267">
        <v>36</v>
      </c>
      <c r="C168" s="268"/>
      <c r="D168" s="268"/>
    </row>
    <row r="169" spans="1:4" x14ac:dyDescent="0.65">
      <c r="A169" s="217">
        <v>155</v>
      </c>
      <c r="B169" s="267">
        <v>44</v>
      </c>
      <c r="C169" s="268"/>
      <c r="D169" s="268"/>
    </row>
    <row r="170" spans="1:4" x14ac:dyDescent="0.65">
      <c r="A170" s="217">
        <v>156</v>
      </c>
      <c r="B170" s="267">
        <v>23</v>
      </c>
      <c r="C170" s="268"/>
      <c r="D170" s="268"/>
    </row>
    <row r="171" spans="1:4" x14ac:dyDescent="0.65">
      <c r="A171" s="217">
        <v>157</v>
      </c>
      <c r="B171" s="267">
        <v>27</v>
      </c>
      <c r="C171" s="268"/>
      <c r="D171" s="268"/>
    </row>
    <row r="172" spans="1:4" x14ac:dyDescent="0.65">
      <c r="A172" s="217">
        <v>158</v>
      </c>
      <c r="B172" s="267">
        <v>24</v>
      </c>
      <c r="C172" s="268"/>
      <c r="D172" s="268"/>
    </row>
    <row r="173" spans="1:4" x14ac:dyDescent="0.65">
      <c r="A173" s="217">
        <v>159</v>
      </c>
      <c r="B173" s="267">
        <v>33</v>
      </c>
      <c r="C173" s="268"/>
      <c r="D173" s="268"/>
    </row>
    <row r="174" spans="1:4" x14ac:dyDescent="0.65">
      <c r="A174" s="217">
        <v>160</v>
      </c>
      <c r="B174" s="267">
        <v>35</v>
      </c>
      <c r="C174" s="268"/>
      <c r="D174" s="268"/>
    </row>
    <row r="175" spans="1:4" x14ac:dyDescent="0.65">
      <c r="A175" s="217">
        <v>161</v>
      </c>
      <c r="B175" s="267">
        <v>52</v>
      </c>
      <c r="C175" s="268"/>
      <c r="D175" s="268"/>
    </row>
    <row r="176" spans="1:4" x14ac:dyDescent="0.65">
      <c r="A176" s="217">
        <v>162</v>
      </c>
      <c r="B176" s="267">
        <v>42</v>
      </c>
      <c r="C176" s="268"/>
      <c r="D176" s="268"/>
    </row>
    <row r="177" spans="1:4" x14ac:dyDescent="0.65">
      <c r="A177" s="217">
        <v>163</v>
      </c>
      <c r="B177" s="267">
        <v>39</v>
      </c>
      <c r="C177" s="268"/>
      <c r="D177" s="268"/>
    </row>
    <row r="178" spans="1:4" x14ac:dyDescent="0.65">
      <c r="A178" s="217">
        <v>164</v>
      </c>
      <c r="B178" s="267">
        <v>46</v>
      </c>
      <c r="C178" s="268"/>
      <c r="D178" s="268"/>
    </row>
    <row r="179" spans="1:4" x14ac:dyDescent="0.65">
      <c r="A179" s="217">
        <v>165</v>
      </c>
      <c r="B179" s="267">
        <v>40</v>
      </c>
      <c r="C179" s="268"/>
      <c r="D179" s="268"/>
    </row>
    <row r="180" spans="1:4" x14ac:dyDescent="0.65">
      <c r="A180" s="217">
        <v>166</v>
      </c>
      <c r="B180" s="267">
        <v>59</v>
      </c>
      <c r="C180" s="268"/>
      <c r="D180" s="268"/>
    </row>
    <row r="181" spans="1:4" x14ac:dyDescent="0.65">
      <c r="A181" s="217">
        <v>167</v>
      </c>
      <c r="B181" s="267">
        <v>58</v>
      </c>
      <c r="C181" s="268"/>
      <c r="D181" s="268"/>
    </row>
    <row r="182" spans="1:4" x14ac:dyDescent="0.65">
      <c r="A182" s="217">
        <v>168</v>
      </c>
      <c r="B182" s="267">
        <v>49</v>
      </c>
      <c r="C182" s="268"/>
      <c r="D182" s="268"/>
    </row>
    <row r="183" spans="1:4" x14ac:dyDescent="0.65">
      <c r="A183" s="217">
        <v>169</v>
      </c>
      <c r="B183" s="267">
        <v>40</v>
      </c>
      <c r="C183" s="268"/>
      <c r="D183" s="268"/>
    </row>
    <row r="184" spans="1:4" x14ac:dyDescent="0.65">
      <c r="A184" s="217">
        <v>170</v>
      </c>
      <c r="B184" s="267">
        <v>32</v>
      </c>
      <c r="C184" s="268"/>
      <c r="D184" s="268"/>
    </row>
    <row r="185" spans="1:4" x14ac:dyDescent="0.65">
      <c r="A185" s="217">
        <v>171</v>
      </c>
      <c r="B185" s="217">
        <v>34</v>
      </c>
      <c r="C185" s="152"/>
      <c r="D185" s="152"/>
    </row>
    <row r="186" spans="1:4" x14ac:dyDescent="0.65">
      <c r="A186" s="217">
        <v>172</v>
      </c>
      <c r="B186" s="217">
        <v>42</v>
      </c>
      <c r="C186" s="152"/>
      <c r="D186" s="152"/>
    </row>
    <row r="187" spans="1:4" x14ac:dyDescent="0.65">
      <c r="A187" s="217">
        <v>173</v>
      </c>
      <c r="B187" s="217">
        <v>25</v>
      </c>
      <c r="C187" s="152"/>
      <c r="D187" s="152"/>
    </row>
    <row r="188" spans="1:4" x14ac:dyDescent="0.65">
      <c r="A188" s="217">
        <v>174</v>
      </c>
      <c r="B188" s="217">
        <v>50</v>
      </c>
      <c r="C188" s="152"/>
      <c r="D188" s="152"/>
    </row>
    <row r="189" spans="1:4" x14ac:dyDescent="0.65">
      <c r="A189" s="217">
        <v>175</v>
      </c>
      <c r="B189" s="217">
        <v>55</v>
      </c>
      <c r="C189" s="152"/>
      <c r="D189" s="152"/>
    </row>
    <row r="190" spans="1:4" x14ac:dyDescent="0.65">
      <c r="A190" s="217">
        <v>176</v>
      </c>
      <c r="B190" s="217">
        <v>11</v>
      </c>
      <c r="C190" s="152"/>
      <c r="D190" s="152"/>
    </row>
    <row r="191" spans="1:4" x14ac:dyDescent="0.65">
      <c r="A191" s="217">
        <v>177</v>
      </c>
      <c r="B191" s="217">
        <v>40</v>
      </c>
      <c r="C191" s="152"/>
      <c r="D191" s="152"/>
    </row>
    <row r="192" spans="1:4" x14ac:dyDescent="0.65">
      <c r="A192" s="217">
        <v>178</v>
      </c>
      <c r="B192" s="217">
        <v>31</v>
      </c>
      <c r="C192" s="152"/>
      <c r="D192" s="152"/>
    </row>
    <row r="193" spans="1:4" x14ac:dyDescent="0.65">
      <c r="A193" s="217">
        <v>179</v>
      </c>
      <c r="B193" s="217">
        <v>55</v>
      </c>
      <c r="C193" s="152"/>
      <c r="D193" s="152"/>
    </row>
    <row r="194" spans="1:4" x14ac:dyDescent="0.65">
      <c r="A194" s="217">
        <v>180</v>
      </c>
      <c r="B194" s="217">
        <v>61</v>
      </c>
      <c r="C194" s="152"/>
      <c r="D194" s="152"/>
    </row>
    <row r="195" spans="1:4" x14ac:dyDescent="0.65">
      <c r="A195" s="217">
        <v>181</v>
      </c>
      <c r="B195" s="217">
        <v>28</v>
      </c>
      <c r="C195" s="152"/>
      <c r="D195" s="152"/>
    </row>
    <row r="196" spans="1:4" x14ac:dyDescent="0.65">
      <c r="A196" s="217">
        <v>182</v>
      </c>
      <c r="B196" s="217">
        <v>41</v>
      </c>
      <c r="C196" s="152"/>
      <c r="D196" s="152"/>
    </row>
    <row r="197" spans="1:4" x14ac:dyDescent="0.65">
      <c r="A197" s="217">
        <v>183</v>
      </c>
      <c r="B197" s="217">
        <v>47</v>
      </c>
      <c r="C197" s="152"/>
      <c r="D197" s="152"/>
    </row>
    <row r="198" spans="1:4" x14ac:dyDescent="0.65">
      <c r="A198" s="217">
        <v>184</v>
      </c>
      <c r="B198" s="217">
        <v>37</v>
      </c>
      <c r="C198" s="152"/>
      <c r="D198" s="152"/>
    </row>
    <row r="199" spans="1:4" x14ac:dyDescent="0.65">
      <c r="A199" s="217">
        <v>185</v>
      </c>
      <c r="B199" s="217">
        <v>30</v>
      </c>
      <c r="C199" s="152"/>
      <c r="D199" s="152"/>
    </row>
    <row r="200" spans="1:4" x14ac:dyDescent="0.65">
      <c r="A200" s="217">
        <v>186</v>
      </c>
      <c r="B200" s="217">
        <v>29</v>
      </c>
      <c r="C200" s="152"/>
      <c r="D200" s="152"/>
    </row>
    <row r="201" spans="1:4" x14ac:dyDescent="0.65">
      <c r="A201" s="217">
        <v>187</v>
      </c>
      <c r="B201" s="217">
        <v>55</v>
      </c>
      <c r="C201" s="152"/>
      <c r="D201" s="152"/>
    </row>
    <row r="202" spans="1:4" x14ac:dyDescent="0.65">
      <c r="A202" s="217">
        <v>188</v>
      </c>
      <c r="B202" s="217">
        <v>25</v>
      </c>
      <c r="C202" s="152"/>
      <c r="D202" s="152"/>
    </row>
    <row r="203" spans="1:4" x14ac:dyDescent="0.65">
      <c r="A203" s="217">
        <v>189</v>
      </c>
      <c r="B203" s="217">
        <v>31</v>
      </c>
      <c r="C203" s="152"/>
      <c r="D203" s="152"/>
    </row>
    <row r="204" spans="1:4" x14ac:dyDescent="0.65">
      <c r="A204" s="217">
        <v>190</v>
      </c>
      <c r="B204" s="217">
        <v>37</v>
      </c>
      <c r="C204" s="152"/>
      <c r="D204" s="152"/>
    </row>
    <row r="205" spans="1:4" x14ac:dyDescent="0.65">
      <c r="A205" s="217">
        <v>191</v>
      </c>
      <c r="B205" s="217">
        <v>33</v>
      </c>
      <c r="C205" s="152"/>
      <c r="D205" s="152"/>
    </row>
    <row r="206" spans="1:4" x14ac:dyDescent="0.65">
      <c r="A206" s="217">
        <v>192</v>
      </c>
      <c r="B206" s="217">
        <v>49</v>
      </c>
      <c r="C206" s="152"/>
      <c r="D206" s="152"/>
    </row>
    <row r="207" spans="1:4" x14ac:dyDescent="0.65">
      <c r="A207" s="217">
        <v>193</v>
      </c>
      <c r="B207" s="217">
        <v>44</v>
      </c>
      <c r="C207" s="152"/>
      <c r="D207" s="152"/>
    </row>
    <row r="208" spans="1:4" x14ac:dyDescent="0.65">
      <c r="A208" s="217">
        <v>194</v>
      </c>
      <c r="B208" s="217">
        <v>38</v>
      </c>
      <c r="C208" s="152"/>
      <c r="D208" s="152"/>
    </row>
    <row r="209" spans="1:4" x14ac:dyDescent="0.65">
      <c r="A209" s="217">
        <v>195</v>
      </c>
      <c r="B209" s="217">
        <v>40</v>
      </c>
      <c r="C209" s="152"/>
      <c r="D209" s="152"/>
    </row>
    <row r="210" spans="1:4" x14ac:dyDescent="0.65">
      <c r="A210" s="217">
        <v>196</v>
      </c>
      <c r="B210" s="217">
        <v>51</v>
      </c>
      <c r="C210" s="152"/>
      <c r="D210" s="152"/>
    </row>
    <row r="211" spans="1:4" x14ac:dyDescent="0.65">
      <c r="A211" s="217">
        <v>197</v>
      </c>
      <c r="B211" s="217">
        <v>42</v>
      </c>
      <c r="C211" s="152"/>
      <c r="D211" s="152"/>
    </row>
    <row r="212" spans="1:4" x14ac:dyDescent="0.65">
      <c r="A212" s="217">
        <v>198</v>
      </c>
      <c r="B212" s="217">
        <v>43</v>
      </c>
      <c r="C212" s="152"/>
      <c r="D212" s="152"/>
    </row>
    <row r="213" spans="1:4" x14ac:dyDescent="0.65">
      <c r="A213" s="217">
        <v>199</v>
      </c>
      <c r="B213" s="217">
        <v>25</v>
      </c>
      <c r="C213" s="152"/>
      <c r="D213" s="152"/>
    </row>
    <row r="214" spans="1:4" x14ac:dyDescent="0.65">
      <c r="A214" s="217">
        <v>200</v>
      </c>
      <c r="B214" s="217">
        <v>23</v>
      </c>
      <c r="C214" s="152"/>
      <c r="D214" s="152"/>
    </row>
    <row r="215" spans="1:4" x14ac:dyDescent="0.65">
      <c r="A215" s="217">
        <v>201</v>
      </c>
      <c r="B215" s="217">
        <v>37</v>
      </c>
      <c r="C215" s="152"/>
      <c r="D215" s="152"/>
    </row>
    <row r="216" spans="1:4" x14ac:dyDescent="0.65">
      <c r="A216" s="217">
        <v>202</v>
      </c>
      <c r="B216" s="217">
        <v>39</v>
      </c>
      <c r="C216" s="152"/>
      <c r="D216" s="152"/>
    </row>
    <row r="217" spans="1:4" x14ac:dyDescent="0.65">
      <c r="A217" s="217">
        <v>203</v>
      </c>
      <c r="B217" s="217">
        <v>46</v>
      </c>
      <c r="C217" s="152"/>
      <c r="D217" s="152"/>
    </row>
    <row r="218" spans="1:4" x14ac:dyDescent="0.65">
      <c r="A218" s="217">
        <v>204</v>
      </c>
      <c r="B218" s="217">
        <v>48</v>
      </c>
      <c r="C218" s="152"/>
      <c r="D218" s="152"/>
    </row>
    <row r="219" spans="1:4" x14ac:dyDescent="0.65">
      <c r="A219" s="217">
        <v>205</v>
      </c>
      <c r="B219" s="217">
        <v>33</v>
      </c>
      <c r="C219" s="152"/>
      <c r="D219" s="152"/>
    </row>
    <row r="220" spans="1:4" x14ac:dyDescent="0.65">
      <c r="A220" s="217">
        <v>206</v>
      </c>
      <c r="B220" s="217">
        <v>45</v>
      </c>
      <c r="C220" s="152"/>
      <c r="D220" s="152"/>
    </row>
    <row r="221" spans="1:4" x14ac:dyDescent="0.65">
      <c r="A221" s="217">
        <v>207</v>
      </c>
      <c r="B221" s="217">
        <v>25</v>
      </c>
      <c r="C221" s="152"/>
      <c r="D221" s="152"/>
    </row>
    <row r="222" spans="1:4" x14ac:dyDescent="0.65">
      <c r="A222" s="217">
        <v>208</v>
      </c>
      <c r="B222" s="217">
        <v>30</v>
      </c>
      <c r="C222" s="152"/>
      <c r="D222" s="152"/>
    </row>
    <row r="223" spans="1:4" x14ac:dyDescent="0.65">
      <c r="A223" s="217">
        <v>209</v>
      </c>
      <c r="B223" s="217">
        <v>23</v>
      </c>
      <c r="C223" s="152"/>
      <c r="D223" s="152"/>
    </row>
    <row r="224" spans="1:4" x14ac:dyDescent="0.65">
      <c r="A224" s="217">
        <v>210</v>
      </c>
      <c r="B224" s="217">
        <v>46</v>
      </c>
      <c r="C224" s="152"/>
      <c r="D224" s="152"/>
    </row>
    <row r="225" spans="1:4" x14ac:dyDescent="0.65">
      <c r="A225" s="217">
        <v>211</v>
      </c>
      <c r="B225" s="217">
        <v>40</v>
      </c>
      <c r="C225" s="152"/>
      <c r="D225" s="152"/>
    </row>
    <row r="226" spans="1:4" x14ac:dyDescent="0.65">
      <c r="A226" s="217">
        <v>212</v>
      </c>
      <c r="B226" s="217">
        <v>39</v>
      </c>
      <c r="C226" s="152"/>
      <c r="D226" s="152"/>
    </row>
    <row r="227" spans="1:4" x14ac:dyDescent="0.65">
      <c r="A227" s="217">
        <v>213</v>
      </c>
      <c r="B227" s="217">
        <v>41</v>
      </c>
      <c r="C227" s="152"/>
      <c r="D227" s="152"/>
    </row>
    <row r="228" spans="1:4" x14ac:dyDescent="0.65">
      <c r="A228" s="217">
        <v>214</v>
      </c>
      <c r="B228" s="217">
        <v>42</v>
      </c>
      <c r="C228" s="152"/>
      <c r="D228" s="152"/>
    </row>
    <row r="229" spans="1:4" x14ac:dyDescent="0.65">
      <c r="A229" s="217">
        <v>215</v>
      </c>
      <c r="B229" s="217">
        <v>34</v>
      </c>
      <c r="C229" s="152"/>
      <c r="D229" s="152"/>
    </row>
    <row r="230" spans="1:4" x14ac:dyDescent="0.65">
      <c r="A230" s="217">
        <v>216</v>
      </c>
      <c r="B230" s="217">
        <v>36</v>
      </c>
      <c r="C230" s="152"/>
      <c r="D230" s="152"/>
    </row>
    <row r="231" spans="1:4" x14ac:dyDescent="0.65">
      <c r="A231" s="217">
        <v>217</v>
      </c>
      <c r="B231" s="217">
        <v>41</v>
      </c>
      <c r="C231" s="152"/>
      <c r="D231" s="152"/>
    </row>
    <row r="232" spans="1:4" x14ac:dyDescent="0.65">
      <c r="A232" s="217">
        <v>218</v>
      </c>
      <c r="B232" s="217">
        <v>31</v>
      </c>
      <c r="C232" s="152"/>
      <c r="D232" s="152"/>
    </row>
    <row r="233" spans="1:4" x14ac:dyDescent="0.65">
      <c r="A233" s="217">
        <v>219</v>
      </c>
      <c r="B233" s="217">
        <v>50</v>
      </c>
      <c r="C233" s="152"/>
      <c r="D233" s="152"/>
    </row>
    <row r="234" spans="1:4" x14ac:dyDescent="0.65">
      <c r="A234" s="217">
        <v>220</v>
      </c>
      <c r="B234" s="217">
        <v>50</v>
      </c>
      <c r="C234" s="152"/>
      <c r="D234" s="152"/>
    </row>
    <row r="235" spans="1:4" x14ac:dyDescent="0.65">
      <c r="A235" s="217">
        <v>221</v>
      </c>
      <c r="B235" s="217">
        <v>35</v>
      </c>
      <c r="C235" s="152"/>
      <c r="D235" s="152"/>
    </row>
    <row r="236" spans="1:4" x14ac:dyDescent="0.65">
      <c r="A236" s="217">
        <v>222</v>
      </c>
      <c r="B236" s="217">
        <v>24</v>
      </c>
      <c r="C236" s="152"/>
      <c r="D236" s="152"/>
    </row>
    <row r="237" spans="1:4" x14ac:dyDescent="0.65">
      <c r="A237" s="217">
        <v>223</v>
      </c>
      <c r="B237" s="217">
        <v>44</v>
      </c>
      <c r="C237" s="152"/>
      <c r="D237" s="152"/>
    </row>
    <row r="238" spans="1:4" x14ac:dyDescent="0.65">
      <c r="A238" s="217">
        <v>224</v>
      </c>
      <c r="B238" s="217">
        <v>41</v>
      </c>
      <c r="C238" s="152"/>
      <c r="D238" s="152"/>
    </row>
    <row r="239" spans="1:4" x14ac:dyDescent="0.65">
      <c r="A239" s="217">
        <v>225</v>
      </c>
      <c r="B239" s="217">
        <v>31</v>
      </c>
      <c r="C239" s="152"/>
      <c r="D239" s="152"/>
    </row>
    <row r="240" spans="1:4" x14ac:dyDescent="0.65">
      <c r="A240" s="217">
        <v>226</v>
      </c>
      <c r="B240" s="217">
        <v>40</v>
      </c>
      <c r="C240" s="152"/>
      <c r="D240" s="152"/>
    </row>
    <row r="241" spans="1:4" x14ac:dyDescent="0.65">
      <c r="A241" s="217">
        <v>227</v>
      </c>
      <c r="B241" s="217">
        <v>23</v>
      </c>
      <c r="C241" s="152"/>
      <c r="D241" s="152"/>
    </row>
    <row r="242" spans="1:4" x14ac:dyDescent="0.65">
      <c r="A242" s="217">
        <v>228</v>
      </c>
      <c r="B242" s="217">
        <v>15</v>
      </c>
      <c r="C242" s="152"/>
      <c r="D242" s="152"/>
    </row>
    <row r="243" spans="1:4" x14ac:dyDescent="0.65">
      <c r="A243" s="217">
        <v>229</v>
      </c>
      <c r="B243" s="217">
        <v>20</v>
      </c>
      <c r="C243" s="152"/>
      <c r="D243" s="152"/>
    </row>
    <row r="244" spans="1:4" x14ac:dyDescent="0.65">
      <c r="A244" s="217">
        <v>230</v>
      </c>
      <c r="B244" s="217">
        <v>18</v>
      </c>
      <c r="C244" s="152"/>
      <c r="D244" s="152"/>
    </row>
    <row r="245" spans="1:4" x14ac:dyDescent="0.65">
      <c r="A245" s="217">
        <v>231</v>
      </c>
      <c r="B245" s="217">
        <v>31</v>
      </c>
      <c r="C245" s="152"/>
      <c r="D245" s="152"/>
    </row>
    <row r="246" spans="1:4" x14ac:dyDescent="0.65">
      <c r="A246" s="217">
        <v>232</v>
      </c>
      <c r="B246" s="217">
        <v>49</v>
      </c>
      <c r="C246" s="152"/>
      <c r="D246" s="152"/>
    </row>
    <row r="247" spans="1:4" x14ac:dyDescent="0.65">
      <c r="A247" s="217">
        <v>233</v>
      </c>
      <c r="B247" s="217">
        <v>33</v>
      </c>
      <c r="C247" s="152"/>
      <c r="D247" s="152"/>
    </row>
    <row r="248" spans="1:4" x14ac:dyDescent="0.65">
      <c r="A248" s="217">
        <v>234</v>
      </c>
      <c r="B248" s="217">
        <v>26</v>
      </c>
      <c r="C248" s="152"/>
      <c r="D248" s="152"/>
    </row>
    <row r="249" spans="1:4" x14ac:dyDescent="0.65">
      <c r="A249" s="217">
        <v>235</v>
      </c>
      <c r="B249" s="217">
        <v>16</v>
      </c>
      <c r="C249" s="152"/>
      <c r="D249" s="152"/>
    </row>
    <row r="250" spans="1:4" x14ac:dyDescent="0.65">
      <c r="A250" s="217">
        <v>236</v>
      </c>
      <c r="B250" s="217">
        <v>44</v>
      </c>
      <c r="C250" s="152"/>
      <c r="D250" s="152"/>
    </row>
    <row r="251" spans="1:4" x14ac:dyDescent="0.65">
      <c r="A251" s="217">
        <v>237</v>
      </c>
      <c r="B251" s="217">
        <v>34</v>
      </c>
      <c r="C251" s="152"/>
      <c r="D251" s="152"/>
    </row>
    <row r="252" spans="1:4" x14ac:dyDescent="0.65">
      <c r="A252" s="217">
        <v>238</v>
      </c>
      <c r="B252" s="217">
        <v>30</v>
      </c>
      <c r="C252" s="152"/>
      <c r="D252" s="152"/>
    </row>
    <row r="253" spans="1:4" x14ac:dyDescent="0.65">
      <c r="A253" s="217">
        <v>239</v>
      </c>
      <c r="B253" s="217">
        <v>25</v>
      </c>
      <c r="C253" s="152"/>
      <c r="D253" s="152"/>
    </row>
    <row r="254" spans="1:4" x14ac:dyDescent="0.65">
      <c r="A254" s="217">
        <v>240</v>
      </c>
      <c r="B254" s="217">
        <v>33</v>
      </c>
      <c r="C254" s="152"/>
      <c r="D254" s="152"/>
    </row>
    <row r="255" spans="1:4" x14ac:dyDescent="0.65">
      <c r="A255" s="217">
        <v>241</v>
      </c>
      <c r="B255" s="217">
        <v>36</v>
      </c>
      <c r="C255" s="152"/>
      <c r="D255" s="152"/>
    </row>
    <row r="256" spans="1:4" x14ac:dyDescent="0.65">
      <c r="A256" s="217">
        <v>242</v>
      </c>
      <c r="B256" s="217">
        <v>35</v>
      </c>
      <c r="C256" s="152"/>
      <c r="D256" s="152"/>
    </row>
    <row r="257" spans="1:4" x14ac:dyDescent="0.65">
      <c r="A257" s="217">
        <v>243</v>
      </c>
      <c r="B257" s="217">
        <v>51</v>
      </c>
      <c r="C257" s="152"/>
      <c r="D257" s="152"/>
    </row>
    <row r="258" spans="1:4" x14ac:dyDescent="0.65">
      <c r="A258" s="217">
        <v>244</v>
      </c>
      <c r="B258" s="217">
        <v>39</v>
      </c>
      <c r="C258" s="152"/>
      <c r="D258" s="152"/>
    </row>
    <row r="259" spans="1:4" x14ac:dyDescent="0.65">
      <c r="A259" s="217">
        <v>245</v>
      </c>
      <c r="B259" s="217">
        <v>49</v>
      </c>
      <c r="C259" s="152"/>
      <c r="D259" s="152"/>
    </row>
    <row r="260" spans="1:4" x14ac:dyDescent="0.65">
      <c r="A260" s="217">
        <v>246</v>
      </c>
      <c r="B260" s="217">
        <v>31</v>
      </c>
      <c r="C260" s="152"/>
      <c r="D260" s="152"/>
    </row>
    <row r="261" spans="1:4" x14ac:dyDescent="0.65">
      <c r="A261" s="217">
        <v>247</v>
      </c>
      <c r="B261" s="217">
        <v>56</v>
      </c>
      <c r="C261" s="152"/>
      <c r="D261" s="152"/>
    </row>
    <row r="262" spans="1:4" x14ac:dyDescent="0.65">
      <c r="A262" s="217">
        <v>248</v>
      </c>
      <c r="B262" s="217">
        <v>41</v>
      </c>
      <c r="C262" s="152"/>
      <c r="D262" s="152"/>
    </row>
    <row r="263" spans="1:4" x14ac:dyDescent="0.65">
      <c r="A263" s="217">
        <v>249</v>
      </c>
      <c r="B263" s="217">
        <v>41</v>
      </c>
      <c r="C263" s="152"/>
      <c r="D263" s="152"/>
    </row>
    <row r="264" spans="1:4" x14ac:dyDescent="0.65">
      <c r="A264" s="217">
        <v>250</v>
      </c>
      <c r="B264" s="217">
        <v>28</v>
      </c>
      <c r="C264" s="152"/>
      <c r="D264" s="152"/>
    </row>
    <row r="265" spans="1:4" x14ac:dyDescent="0.65">
      <c r="A265" s="217">
        <v>251</v>
      </c>
      <c r="B265" s="217">
        <v>34</v>
      </c>
      <c r="C265" s="152"/>
      <c r="D265" s="152"/>
    </row>
    <row r="266" spans="1:4" x14ac:dyDescent="0.65">
      <c r="A266" s="217">
        <v>252</v>
      </c>
      <c r="B266" s="217">
        <v>62</v>
      </c>
      <c r="C266" s="152"/>
      <c r="D266" s="152"/>
    </row>
    <row r="267" spans="1:4" x14ac:dyDescent="0.65">
      <c r="A267" s="217">
        <v>253</v>
      </c>
      <c r="B267" s="217">
        <v>18</v>
      </c>
      <c r="C267" s="152"/>
      <c r="D267" s="152"/>
    </row>
    <row r="268" spans="1:4" x14ac:dyDescent="0.65">
      <c r="A268" s="217">
        <v>254</v>
      </c>
      <c r="B268" s="217">
        <v>49</v>
      </c>
      <c r="C268" s="152"/>
      <c r="D268" s="152"/>
    </row>
    <row r="269" spans="1:4" x14ac:dyDescent="0.65">
      <c r="A269" s="217">
        <v>255</v>
      </c>
      <c r="B269" s="217">
        <v>22</v>
      </c>
      <c r="C269" s="152"/>
      <c r="D269" s="152"/>
    </row>
    <row r="270" spans="1:4" x14ac:dyDescent="0.65">
      <c r="A270" s="217">
        <v>256</v>
      </c>
      <c r="B270" s="217">
        <v>39</v>
      </c>
      <c r="C270" s="152"/>
      <c r="D270" s="152"/>
    </row>
    <row r="271" spans="1:4" x14ac:dyDescent="0.65">
      <c r="A271" s="217">
        <v>257</v>
      </c>
      <c r="B271" s="217">
        <v>33</v>
      </c>
      <c r="C271" s="152"/>
      <c r="D271" s="152"/>
    </row>
    <row r="272" spans="1:4" x14ac:dyDescent="0.65">
      <c r="A272" s="217">
        <v>258</v>
      </c>
      <c r="B272" s="217">
        <v>39</v>
      </c>
      <c r="C272" s="152"/>
      <c r="D272" s="152"/>
    </row>
    <row r="273" spans="1:4" x14ac:dyDescent="0.65">
      <c r="A273" s="217">
        <v>259</v>
      </c>
      <c r="B273" s="217">
        <v>31</v>
      </c>
      <c r="C273" s="152"/>
      <c r="D273" s="152"/>
    </row>
    <row r="274" spans="1:4" x14ac:dyDescent="0.65">
      <c r="A274" s="217">
        <v>260</v>
      </c>
      <c r="B274" s="217">
        <v>26</v>
      </c>
      <c r="C274" s="152"/>
      <c r="D274" s="152"/>
    </row>
    <row r="275" spans="1:4" x14ac:dyDescent="0.65">
      <c r="A275" s="217">
        <v>261</v>
      </c>
      <c r="B275" s="217">
        <v>32</v>
      </c>
      <c r="C275" s="152"/>
      <c r="D275" s="152"/>
    </row>
    <row r="276" spans="1:4" x14ac:dyDescent="0.65">
      <c r="A276" s="217">
        <v>262</v>
      </c>
      <c r="B276" s="217">
        <v>41</v>
      </c>
      <c r="C276" s="152"/>
      <c r="D276" s="152"/>
    </row>
    <row r="277" spans="1:4" x14ac:dyDescent="0.65">
      <c r="A277" s="217">
        <v>263</v>
      </c>
      <c r="B277" s="217">
        <v>21</v>
      </c>
      <c r="C277" s="152"/>
      <c r="D277" s="152"/>
    </row>
    <row r="278" spans="1:4" x14ac:dyDescent="0.65">
      <c r="A278" s="217">
        <v>264</v>
      </c>
      <c r="B278" s="217">
        <v>49</v>
      </c>
      <c r="C278" s="152"/>
      <c r="D278" s="152"/>
    </row>
    <row r="279" spans="1:4" x14ac:dyDescent="0.65">
      <c r="A279" s="217">
        <v>265</v>
      </c>
      <c r="B279" s="217">
        <v>21</v>
      </c>
      <c r="C279" s="152"/>
      <c r="D279" s="152"/>
    </row>
    <row r="280" spans="1:4" x14ac:dyDescent="0.65">
      <c r="A280" s="217">
        <v>266</v>
      </c>
      <c r="B280" s="217">
        <v>28</v>
      </c>
      <c r="C280" s="152"/>
      <c r="D280" s="152"/>
    </row>
    <row r="281" spans="1:4" x14ac:dyDescent="0.65">
      <c r="A281" s="217">
        <v>267</v>
      </c>
      <c r="B281" s="217">
        <v>46</v>
      </c>
      <c r="C281" s="152"/>
      <c r="D281" s="152"/>
    </row>
    <row r="282" spans="1:4" x14ac:dyDescent="0.65">
      <c r="A282" s="217">
        <v>268</v>
      </c>
      <c r="B282" s="217">
        <v>37</v>
      </c>
      <c r="C282" s="152"/>
      <c r="D282" s="152"/>
    </row>
    <row r="283" spans="1:4" x14ac:dyDescent="0.65">
      <c r="A283" s="217">
        <v>269</v>
      </c>
      <c r="B283" s="217">
        <v>38</v>
      </c>
      <c r="C283" s="152"/>
      <c r="D283" s="152"/>
    </row>
    <row r="284" spans="1:4" x14ac:dyDescent="0.65">
      <c r="A284" s="217">
        <v>270</v>
      </c>
      <c r="B284" s="217">
        <v>43</v>
      </c>
      <c r="C284" s="152"/>
      <c r="D284" s="152"/>
    </row>
    <row r="285" spans="1:4" x14ac:dyDescent="0.65">
      <c r="A285" s="217">
        <v>271</v>
      </c>
      <c r="B285" s="217">
        <v>33</v>
      </c>
      <c r="C285" s="152"/>
      <c r="D285" s="152"/>
    </row>
    <row r="286" spans="1:4" x14ac:dyDescent="0.65">
      <c r="A286" s="217">
        <v>272</v>
      </c>
      <c r="B286" s="217">
        <v>35</v>
      </c>
      <c r="C286" s="152"/>
      <c r="D286" s="152"/>
    </row>
    <row r="287" spans="1:4" x14ac:dyDescent="0.65">
      <c r="A287" s="217">
        <v>273</v>
      </c>
      <c r="B287" s="217">
        <v>35</v>
      </c>
      <c r="C287" s="152"/>
      <c r="D287" s="152"/>
    </row>
    <row r="288" spans="1:4" x14ac:dyDescent="0.65">
      <c r="A288" s="217">
        <v>274</v>
      </c>
      <c r="B288" s="217">
        <v>53</v>
      </c>
      <c r="C288" s="152"/>
      <c r="D288" s="152"/>
    </row>
    <row r="289" spans="1:4" x14ac:dyDescent="0.65">
      <c r="A289" s="217">
        <v>275</v>
      </c>
      <c r="B289" s="217">
        <v>54</v>
      </c>
      <c r="C289" s="152"/>
      <c r="D289" s="152"/>
    </row>
    <row r="290" spans="1:4" x14ac:dyDescent="0.65">
      <c r="A290" s="217">
        <v>276</v>
      </c>
      <c r="B290" s="217">
        <v>33</v>
      </c>
      <c r="C290" s="152"/>
      <c r="D290" s="152"/>
    </row>
    <row r="291" spans="1:4" x14ac:dyDescent="0.65">
      <c r="A291" s="217">
        <v>277</v>
      </c>
      <c r="B291" s="217">
        <v>36</v>
      </c>
      <c r="C291" s="152"/>
      <c r="D291" s="152"/>
    </row>
    <row r="292" spans="1:4" x14ac:dyDescent="0.65">
      <c r="A292" s="217">
        <v>278</v>
      </c>
      <c r="B292" s="217">
        <v>22</v>
      </c>
      <c r="C292" s="152"/>
      <c r="D292" s="152"/>
    </row>
    <row r="293" spans="1:4" x14ac:dyDescent="0.65">
      <c r="A293" s="217">
        <v>279</v>
      </c>
      <c r="B293" s="217">
        <v>22</v>
      </c>
      <c r="C293" s="152"/>
      <c r="D293" s="152"/>
    </row>
    <row r="294" spans="1:4" x14ac:dyDescent="0.65">
      <c r="A294" s="217">
        <v>280</v>
      </c>
      <c r="B294" s="217">
        <v>25</v>
      </c>
      <c r="C294" s="152"/>
      <c r="D294" s="152"/>
    </row>
    <row r="295" spans="1:4" x14ac:dyDescent="0.65">
      <c r="A295" s="217">
        <v>281</v>
      </c>
      <c r="B295" s="217">
        <v>25</v>
      </c>
      <c r="C295" s="152"/>
      <c r="D295" s="152"/>
    </row>
    <row r="296" spans="1:4" x14ac:dyDescent="0.65">
      <c r="A296" s="217">
        <v>282</v>
      </c>
      <c r="B296" s="217">
        <v>47</v>
      </c>
      <c r="C296" s="152"/>
      <c r="D296" s="152"/>
    </row>
    <row r="297" spans="1:4" x14ac:dyDescent="0.65">
      <c r="A297" s="217">
        <v>283</v>
      </c>
      <c r="B297" s="217">
        <v>34</v>
      </c>
      <c r="C297" s="152"/>
      <c r="D297" s="152"/>
    </row>
    <row r="298" spans="1:4" x14ac:dyDescent="0.65">
      <c r="A298" s="217">
        <v>284</v>
      </c>
      <c r="B298" s="217">
        <v>34</v>
      </c>
      <c r="C298" s="152"/>
      <c r="D298" s="152"/>
    </row>
    <row r="299" spans="1:4" x14ac:dyDescent="0.65">
      <c r="A299" s="217">
        <v>285</v>
      </c>
      <c r="B299" s="217">
        <v>20</v>
      </c>
      <c r="C299" s="152"/>
      <c r="D299" s="152"/>
    </row>
    <row r="300" spans="1:4" x14ac:dyDescent="0.65">
      <c r="A300" s="217">
        <v>286</v>
      </c>
      <c r="B300" s="217">
        <v>37</v>
      </c>
      <c r="C300" s="152"/>
      <c r="D300" s="152"/>
    </row>
    <row r="301" spans="1:4" x14ac:dyDescent="0.65">
      <c r="A301" s="217">
        <v>287</v>
      </c>
      <c r="B301" s="217">
        <v>39</v>
      </c>
      <c r="C301" s="152"/>
      <c r="D301" s="152"/>
    </row>
    <row r="302" spans="1:4" x14ac:dyDescent="0.65">
      <c r="A302" s="217">
        <v>288</v>
      </c>
      <c r="B302" s="217">
        <v>28</v>
      </c>
      <c r="C302" s="152"/>
      <c r="D302" s="152"/>
    </row>
    <row r="303" spans="1:4" x14ac:dyDescent="0.65">
      <c r="A303" s="217">
        <v>289</v>
      </c>
      <c r="B303" s="217">
        <v>51</v>
      </c>
      <c r="C303" s="152"/>
      <c r="D303" s="152"/>
    </row>
    <row r="304" spans="1:4" x14ac:dyDescent="0.65">
      <c r="A304" s="217">
        <v>290</v>
      </c>
      <c r="B304" s="217">
        <v>19</v>
      </c>
      <c r="C304" s="152"/>
      <c r="D304" s="152"/>
    </row>
    <row r="305" spans="1:4" x14ac:dyDescent="0.65">
      <c r="A305" s="217">
        <v>291</v>
      </c>
      <c r="B305" s="217">
        <v>51</v>
      </c>
      <c r="C305" s="152"/>
      <c r="D305" s="152"/>
    </row>
    <row r="306" spans="1:4" x14ac:dyDescent="0.65">
      <c r="A306" s="217">
        <v>292</v>
      </c>
      <c r="B306" s="217">
        <v>23</v>
      </c>
      <c r="C306" s="152"/>
      <c r="D306" s="152"/>
    </row>
    <row r="307" spans="1:4" x14ac:dyDescent="0.65">
      <c r="A307" s="217">
        <v>293</v>
      </c>
      <c r="B307" s="217">
        <v>23</v>
      </c>
      <c r="C307" s="152"/>
      <c r="D307" s="152"/>
    </row>
    <row r="308" spans="1:4" x14ac:dyDescent="0.65">
      <c r="A308" s="217">
        <v>294</v>
      </c>
      <c r="B308" s="217">
        <v>35</v>
      </c>
      <c r="C308" s="152"/>
      <c r="D308" s="152"/>
    </row>
    <row r="309" spans="1:4" x14ac:dyDescent="0.65">
      <c r="A309" s="217">
        <v>295</v>
      </c>
      <c r="B309" s="217">
        <v>21</v>
      </c>
      <c r="C309" s="152"/>
      <c r="D309" s="152"/>
    </row>
    <row r="310" spans="1:4" x14ac:dyDescent="0.65">
      <c r="A310" s="217">
        <v>296</v>
      </c>
      <c r="B310" s="217">
        <v>33</v>
      </c>
      <c r="C310" s="152"/>
      <c r="D310" s="152"/>
    </row>
    <row r="311" spans="1:4" x14ac:dyDescent="0.65">
      <c r="A311" s="217">
        <v>297</v>
      </c>
      <c r="B311" s="217">
        <v>56</v>
      </c>
      <c r="C311" s="152"/>
      <c r="D311" s="152"/>
    </row>
    <row r="312" spans="1:4" x14ac:dyDescent="0.65">
      <c r="A312" s="217">
        <v>298</v>
      </c>
      <c r="B312" s="217">
        <v>37</v>
      </c>
      <c r="C312" s="152"/>
      <c r="D312" s="152"/>
    </row>
    <row r="313" spans="1:4" x14ac:dyDescent="0.65">
      <c r="A313" s="217">
        <v>299</v>
      </c>
      <c r="B313" s="217">
        <v>35</v>
      </c>
      <c r="C313" s="152"/>
      <c r="D313" s="152"/>
    </row>
    <row r="314" spans="1:4" x14ac:dyDescent="0.65">
      <c r="A314" s="217">
        <v>300</v>
      </c>
      <c r="B314" s="217">
        <v>29</v>
      </c>
      <c r="C314" s="152"/>
      <c r="D314" s="152"/>
    </row>
    <row r="315" spans="1:4" x14ac:dyDescent="0.65">
      <c r="A315" s="217">
        <v>301</v>
      </c>
      <c r="B315" s="217">
        <v>21</v>
      </c>
      <c r="C315" s="152"/>
      <c r="D315" s="152"/>
    </row>
    <row r="316" spans="1:4" x14ac:dyDescent="0.65">
      <c r="A316" s="217">
        <v>302</v>
      </c>
      <c r="B316" s="217">
        <v>18</v>
      </c>
      <c r="C316" s="152"/>
      <c r="D316" s="152"/>
    </row>
    <row r="317" spans="1:4" x14ac:dyDescent="0.65">
      <c r="A317" s="217">
        <v>303</v>
      </c>
      <c r="B317" s="217">
        <v>32</v>
      </c>
      <c r="C317" s="152"/>
      <c r="D317" s="152"/>
    </row>
    <row r="318" spans="1:4" x14ac:dyDescent="0.65">
      <c r="A318" s="217">
        <v>304</v>
      </c>
      <c r="B318" s="217">
        <v>44</v>
      </c>
      <c r="C318" s="152"/>
      <c r="D318" s="152"/>
    </row>
    <row r="319" spans="1:4" x14ac:dyDescent="0.65">
      <c r="A319" s="217">
        <v>305</v>
      </c>
      <c r="B319" s="217">
        <v>36</v>
      </c>
      <c r="C319" s="152"/>
      <c r="D319" s="152"/>
    </row>
    <row r="320" spans="1:4" x14ac:dyDescent="0.65">
      <c r="A320" s="217">
        <v>306</v>
      </c>
      <c r="B320" s="217">
        <v>31</v>
      </c>
      <c r="C320" s="152"/>
      <c r="D320" s="152"/>
    </row>
    <row r="321" spans="1:4" x14ac:dyDescent="0.65">
      <c r="A321" s="217">
        <v>307</v>
      </c>
      <c r="B321" s="217">
        <v>32</v>
      </c>
      <c r="C321" s="152"/>
      <c r="D321" s="152"/>
    </row>
    <row r="322" spans="1:4" x14ac:dyDescent="0.65">
      <c r="A322" s="217">
        <v>308</v>
      </c>
      <c r="B322" s="217">
        <v>49</v>
      </c>
      <c r="C322" s="152"/>
      <c r="D322" s="152"/>
    </row>
    <row r="323" spans="1:4" x14ac:dyDescent="0.65">
      <c r="A323" s="217">
        <v>309</v>
      </c>
      <c r="B323" s="217">
        <v>16</v>
      </c>
      <c r="C323" s="152"/>
      <c r="D323" s="152"/>
    </row>
    <row r="324" spans="1:4" x14ac:dyDescent="0.65">
      <c r="A324" s="217">
        <v>310</v>
      </c>
      <c r="B324" s="217">
        <v>31</v>
      </c>
      <c r="C324" s="152"/>
      <c r="D324" s="152"/>
    </row>
    <row r="325" spans="1:4" x14ac:dyDescent="0.65">
      <c r="A325" s="217">
        <v>311</v>
      </c>
      <c r="B325" s="217">
        <v>17</v>
      </c>
      <c r="C325" s="152"/>
      <c r="D325" s="152"/>
    </row>
    <row r="326" spans="1:4" x14ac:dyDescent="0.65">
      <c r="A326" s="217">
        <v>312</v>
      </c>
      <c r="B326" s="217">
        <v>56</v>
      </c>
      <c r="C326" s="152"/>
      <c r="D326" s="152"/>
    </row>
    <row r="327" spans="1:4" x14ac:dyDescent="0.65">
      <c r="A327" s="217">
        <v>313</v>
      </c>
      <c r="B327" s="217">
        <v>14</v>
      </c>
      <c r="C327" s="152"/>
      <c r="D327" s="152"/>
    </row>
    <row r="328" spans="1:4" x14ac:dyDescent="0.65">
      <c r="A328" s="217">
        <v>314</v>
      </c>
      <c r="B328" s="217">
        <v>15</v>
      </c>
      <c r="C328" s="152"/>
      <c r="D328" s="152"/>
    </row>
    <row r="329" spans="1:4" x14ac:dyDescent="0.65">
      <c r="A329" s="217">
        <v>315</v>
      </c>
      <c r="B329" s="217">
        <v>28</v>
      </c>
      <c r="C329" s="152"/>
      <c r="D329" s="152"/>
    </row>
    <row r="330" spans="1:4" x14ac:dyDescent="0.65">
      <c r="A330" s="217">
        <v>316</v>
      </c>
      <c r="B330" s="217">
        <v>23</v>
      </c>
      <c r="C330" s="152"/>
      <c r="D330" s="152"/>
    </row>
    <row r="331" spans="1:4" x14ac:dyDescent="0.65">
      <c r="A331" s="217">
        <v>317</v>
      </c>
      <c r="B331" s="217">
        <v>38</v>
      </c>
      <c r="C331" s="152"/>
      <c r="D331" s="152"/>
    </row>
    <row r="332" spans="1:4" x14ac:dyDescent="0.65">
      <c r="A332" s="217">
        <v>318</v>
      </c>
      <c r="B332" s="217">
        <v>40</v>
      </c>
      <c r="C332" s="152"/>
      <c r="D332" s="152"/>
    </row>
    <row r="333" spans="1:4" x14ac:dyDescent="0.65">
      <c r="A333" s="217">
        <v>319</v>
      </c>
      <c r="B333" s="217">
        <v>33</v>
      </c>
      <c r="C333" s="152"/>
      <c r="D333" s="152"/>
    </row>
    <row r="334" spans="1:4" x14ac:dyDescent="0.65">
      <c r="A334" s="217">
        <v>320</v>
      </c>
      <c r="B334" s="217">
        <v>25</v>
      </c>
      <c r="C334" s="152"/>
      <c r="D334" s="152"/>
    </row>
    <row r="335" spans="1:4" x14ac:dyDescent="0.65">
      <c r="A335" s="217">
        <v>321</v>
      </c>
      <c r="B335" s="217">
        <v>24</v>
      </c>
      <c r="C335" s="152"/>
      <c r="D335" s="152"/>
    </row>
    <row r="336" spans="1:4" x14ac:dyDescent="0.65">
      <c r="A336" s="217">
        <v>322</v>
      </c>
      <c r="B336" s="217">
        <v>40</v>
      </c>
      <c r="C336" s="152"/>
      <c r="D336" s="152"/>
    </row>
    <row r="337" spans="1:4" x14ac:dyDescent="0.65">
      <c r="A337" s="217">
        <v>323</v>
      </c>
      <c r="B337" s="217">
        <v>34</v>
      </c>
      <c r="C337" s="152"/>
      <c r="D337" s="152"/>
    </row>
    <row r="338" spans="1:4" x14ac:dyDescent="0.65">
      <c r="A338" s="217">
        <v>324</v>
      </c>
      <c r="B338" s="217">
        <v>28</v>
      </c>
      <c r="C338" s="152"/>
      <c r="D338" s="152"/>
    </row>
    <row r="339" spans="1:4" x14ac:dyDescent="0.65">
      <c r="A339" s="217">
        <v>325</v>
      </c>
      <c r="B339" s="217">
        <v>25</v>
      </c>
      <c r="C339" s="152"/>
      <c r="D339" s="152"/>
    </row>
    <row r="340" spans="1:4" x14ac:dyDescent="0.65">
      <c r="A340" s="217">
        <v>326</v>
      </c>
      <c r="B340" s="217">
        <v>41</v>
      </c>
      <c r="C340" s="152"/>
      <c r="D340" s="152"/>
    </row>
    <row r="341" spans="1:4" x14ac:dyDescent="0.65">
      <c r="A341" s="217">
        <v>327</v>
      </c>
      <c r="B341" s="217">
        <v>48</v>
      </c>
      <c r="C341" s="152"/>
      <c r="D341" s="152"/>
    </row>
    <row r="342" spans="1:4" x14ac:dyDescent="0.65">
      <c r="A342" s="217">
        <v>328</v>
      </c>
      <c r="B342" s="217">
        <v>30</v>
      </c>
      <c r="C342" s="152"/>
      <c r="D342" s="152"/>
    </row>
    <row r="343" spans="1:4" x14ac:dyDescent="0.65">
      <c r="A343" s="217">
        <v>329</v>
      </c>
      <c r="B343" s="217">
        <v>21</v>
      </c>
      <c r="C343" s="152"/>
      <c r="D343" s="152"/>
    </row>
    <row r="344" spans="1:4" x14ac:dyDescent="0.65">
      <c r="A344" s="217">
        <v>330</v>
      </c>
      <c r="B344" s="217">
        <v>28</v>
      </c>
      <c r="C344" s="152"/>
      <c r="D344" s="152"/>
    </row>
    <row r="345" spans="1:4" x14ac:dyDescent="0.65">
      <c r="A345" s="217">
        <v>331</v>
      </c>
      <c r="B345" s="217">
        <v>38</v>
      </c>
      <c r="C345" s="152"/>
      <c r="D345" s="152"/>
    </row>
    <row r="346" spans="1:4" x14ac:dyDescent="0.65">
      <c r="A346" s="217">
        <v>332</v>
      </c>
      <c r="B346" s="217">
        <v>5</v>
      </c>
      <c r="C346" s="152"/>
      <c r="D346" s="152"/>
    </row>
    <row r="347" spans="1:4" x14ac:dyDescent="0.65">
      <c r="A347" s="217">
        <v>333</v>
      </c>
      <c r="B347" s="217">
        <v>48</v>
      </c>
      <c r="C347" s="152"/>
      <c r="D347" s="152"/>
    </row>
    <row r="348" spans="1:4" x14ac:dyDescent="0.65">
      <c r="A348" s="217">
        <v>334</v>
      </c>
      <c r="B348" s="217">
        <v>43</v>
      </c>
      <c r="C348" s="152"/>
      <c r="D348" s="152"/>
    </row>
    <row r="349" spans="1:4" x14ac:dyDescent="0.65">
      <c r="A349" s="217">
        <v>335</v>
      </c>
      <c r="B349" s="217">
        <v>36</v>
      </c>
      <c r="C349" s="152"/>
      <c r="D349" s="152"/>
    </row>
    <row r="350" spans="1:4" x14ac:dyDescent="0.65">
      <c r="A350" s="217">
        <v>336</v>
      </c>
      <c r="B350" s="217">
        <v>31</v>
      </c>
      <c r="C350" s="152"/>
      <c r="D350" s="152"/>
    </row>
    <row r="351" spans="1:4" x14ac:dyDescent="0.65">
      <c r="A351" s="217">
        <v>337</v>
      </c>
      <c r="B351" s="217">
        <v>27</v>
      </c>
      <c r="C351" s="152"/>
      <c r="D351" s="152"/>
    </row>
    <row r="352" spans="1:4" x14ac:dyDescent="0.65">
      <c r="A352" s="217">
        <v>338</v>
      </c>
      <c r="B352" s="217">
        <v>42</v>
      </c>
      <c r="C352" s="152"/>
      <c r="D352" s="152"/>
    </row>
    <row r="353" spans="1:4" x14ac:dyDescent="0.65">
      <c r="A353" s="217">
        <v>339</v>
      </c>
      <c r="B353" s="217">
        <v>35</v>
      </c>
      <c r="C353" s="152"/>
      <c r="D353" s="152"/>
    </row>
    <row r="354" spans="1:4" x14ac:dyDescent="0.65">
      <c r="A354" s="217">
        <v>340</v>
      </c>
      <c r="B354" s="217">
        <v>25</v>
      </c>
      <c r="C354" s="152"/>
      <c r="D354" s="152"/>
    </row>
    <row r="355" spans="1:4" x14ac:dyDescent="0.65">
      <c r="A355" s="217">
        <v>341</v>
      </c>
      <c r="B355" s="217">
        <v>24</v>
      </c>
      <c r="C355" s="152"/>
      <c r="D355" s="152"/>
    </row>
    <row r="356" spans="1:4" x14ac:dyDescent="0.65">
      <c r="A356" s="217">
        <v>342</v>
      </c>
      <c r="B356" s="217">
        <v>29</v>
      </c>
      <c r="C356" s="152"/>
      <c r="D356" s="152"/>
    </row>
    <row r="357" spans="1:4" x14ac:dyDescent="0.65">
      <c r="A357" s="217">
        <v>343</v>
      </c>
      <c r="B357" s="217">
        <v>7</v>
      </c>
      <c r="C357" s="152"/>
      <c r="D357" s="152"/>
    </row>
    <row r="358" spans="1:4" x14ac:dyDescent="0.65">
      <c r="A358" s="217">
        <v>344</v>
      </c>
      <c r="B358" s="217">
        <v>34</v>
      </c>
      <c r="C358" s="152"/>
      <c r="D358" s="152"/>
    </row>
    <row r="359" spans="1:4" x14ac:dyDescent="0.65">
      <c r="A359" s="217">
        <v>345</v>
      </c>
      <c r="B359" s="217">
        <v>41</v>
      </c>
      <c r="C359" s="152"/>
      <c r="D359" s="152"/>
    </row>
    <row r="360" spans="1:4" x14ac:dyDescent="0.65">
      <c r="A360" s="217">
        <v>346</v>
      </c>
      <c r="B360" s="217">
        <v>45</v>
      </c>
      <c r="C360" s="152"/>
      <c r="D360" s="152"/>
    </row>
    <row r="361" spans="1:4" x14ac:dyDescent="0.65">
      <c r="A361" s="217">
        <v>347</v>
      </c>
      <c r="B361" s="217">
        <v>38</v>
      </c>
      <c r="C361" s="152"/>
      <c r="D361" s="152"/>
    </row>
    <row r="362" spans="1:4" x14ac:dyDescent="0.65">
      <c r="A362" s="217">
        <v>348</v>
      </c>
      <c r="B362" s="217">
        <v>36</v>
      </c>
      <c r="C362" s="152"/>
      <c r="D362" s="152"/>
    </row>
    <row r="363" spans="1:4" x14ac:dyDescent="0.65">
      <c r="A363" s="217">
        <v>349</v>
      </c>
      <c r="B363" s="217">
        <v>16</v>
      </c>
      <c r="C363" s="152"/>
      <c r="D363" s="152"/>
    </row>
    <row r="364" spans="1:4" x14ac:dyDescent="0.65">
      <c r="A364" s="217">
        <v>350</v>
      </c>
      <c r="B364" s="217">
        <v>25</v>
      </c>
      <c r="C364" s="152"/>
      <c r="D364" s="152"/>
    </row>
    <row r="365" spans="1:4" x14ac:dyDescent="0.65">
      <c r="A365" s="217">
        <v>351</v>
      </c>
      <c r="B365" s="217">
        <v>23</v>
      </c>
      <c r="C365" s="152"/>
      <c r="D365" s="152"/>
    </row>
    <row r="366" spans="1:4" x14ac:dyDescent="0.65">
      <c r="A366" s="217">
        <v>352</v>
      </c>
      <c r="B366" s="217">
        <v>26</v>
      </c>
      <c r="C366" s="152"/>
      <c r="D366" s="152"/>
    </row>
    <row r="367" spans="1:4" x14ac:dyDescent="0.65">
      <c r="A367" s="217">
        <v>353</v>
      </c>
      <c r="B367" s="217">
        <v>37</v>
      </c>
      <c r="C367" s="152"/>
      <c r="D367" s="152"/>
    </row>
    <row r="368" spans="1:4" x14ac:dyDescent="0.65">
      <c r="A368" s="217">
        <v>354</v>
      </c>
      <c r="B368" s="217">
        <v>29</v>
      </c>
      <c r="C368" s="152"/>
      <c r="D368" s="152"/>
    </row>
    <row r="369" spans="1:4" x14ac:dyDescent="0.65">
      <c r="A369" s="217">
        <v>355</v>
      </c>
      <c r="B369" s="217">
        <v>33</v>
      </c>
      <c r="C369" s="152"/>
      <c r="D369" s="152"/>
    </row>
    <row r="370" spans="1:4" x14ac:dyDescent="0.65">
      <c r="A370" s="217">
        <v>356</v>
      </c>
      <c r="B370" s="217">
        <v>33</v>
      </c>
      <c r="C370" s="152"/>
      <c r="D370" s="152"/>
    </row>
    <row r="371" spans="1:4" x14ac:dyDescent="0.65">
      <c r="A371" s="217">
        <v>357</v>
      </c>
      <c r="B371" s="217">
        <v>19</v>
      </c>
      <c r="C371" s="152"/>
      <c r="D371" s="152"/>
    </row>
    <row r="372" spans="1:4" x14ac:dyDescent="0.65">
      <c r="A372" s="217">
        <v>358</v>
      </c>
      <c r="B372" s="217">
        <v>17</v>
      </c>
      <c r="C372" s="152"/>
      <c r="D372" s="152"/>
    </row>
    <row r="373" spans="1:4" x14ac:dyDescent="0.65">
      <c r="A373" s="217">
        <v>359</v>
      </c>
      <c r="B373" s="217">
        <v>33</v>
      </c>
      <c r="C373" s="152"/>
      <c r="D373" s="152"/>
    </row>
    <row r="374" spans="1:4" x14ac:dyDescent="0.65">
      <c r="A374" s="217">
        <v>360</v>
      </c>
      <c r="B374" s="217">
        <v>24</v>
      </c>
      <c r="C374" s="152"/>
      <c r="D374" s="152"/>
    </row>
    <row r="375" spans="1:4" x14ac:dyDescent="0.65">
      <c r="A375" s="217">
        <v>361</v>
      </c>
      <c r="B375" s="217">
        <v>53</v>
      </c>
      <c r="C375" s="152"/>
      <c r="D375" s="152"/>
    </row>
    <row r="376" spans="1:4" x14ac:dyDescent="0.65">
      <c r="A376" s="217">
        <v>362</v>
      </c>
      <c r="B376" s="217">
        <v>25</v>
      </c>
      <c r="C376" s="152"/>
      <c r="D376" s="152"/>
    </row>
    <row r="377" spans="1:4" x14ac:dyDescent="0.65">
      <c r="A377" s="217">
        <v>363</v>
      </c>
      <c r="B377" s="217">
        <v>32</v>
      </c>
      <c r="C377" s="152"/>
      <c r="D377" s="152"/>
    </row>
    <row r="378" spans="1:4" x14ac:dyDescent="0.65">
      <c r="A378" s="217">
        <v>364</v>
      </c>
      <c r="B378" s="217">
        <v>41</v>
      </c>
      <c r="C378" s="152"/>
      <c r="D378" s="152"/>
    </row>
    <row r="379" spans="1:4" x14ac:dyDescent="0.65">
      <c r="A379" s="217">
        <v>365</v>
      </c>
      <c r="B379" s="217">
        <v>33</v>
      </c>
      <c r="C379" s="152"/>
      <c r="D379" s="152"/>
    </row>
    <row r="380" spans="1:4" x14ac:dyDescent="0.65">
      <c r="A380" s="217">
        <v>366</v>
      </c>
      <c r="B380" s="217">
        <v>43</v>
      </c>
      <c r="C380" s="152"/>
      <c r="D380" s="152"/>
    </row>
    <row r="381" spans="1:4" x14ac:dyDescent="0.65">
      <c r="A381" s="217">
        <v>367</v>
      </c>
      <c r="B381" s="217">
        <v>38</v>
      </c>
      <c r="C381" s="152"/>
      <c r="D381" s="152"/>
    </row>
    <row r="382" spans="1:4" x14ac:dyDescent="0.65">
      <c r="A382" s="217">
        <v>368</v>
      </c>
      <c r="B382" s="217">
        <v>50</v>
      </c>
      <c r="C382" s="152"/>
      <c r="D382" s="152"/>
    </row>
    <row r="383" spans="1:4" x14ac:dyDescent="0.65">
      <c r="A383" s="217">
        <v>369</v>
      </c>
      <c r="B383" s="217">
        <v>34</v>
      </c>
      <c r="C383" s="152"/>
      <c r="D383" s="152"/>
    </row>
    <row r="384" spans="1:4" x14ac:dyDescent="0.65">
      <c r="A384" s="217">
        <v>370</v>
      </c>
      <c r="B384" s="217">
        <v>45</v>
      </c>
      <c r="C384" s="152"/>
      <c r="D384" s="152"/>
    </row>
    <row r="385" spans="1:4" x14ac:dyDescent="0.65">
      <c r="A385" s="217">
        <v>371</v>
      </c>
      <c r="B385" s="217">
        <v>26</v>
      </c>
      <c r="C385" s="152"/>
      <c r="D385" s="152"/>
    </row>
    <row r="386" spans="1:4" x14ac:dyDescent="0.65">
      <c r="A386" s="217">
        <v>372</v>
      </c>
      <c r="B386" s="217">
        <v>42</v>
      </c>
      <c r="C386" s="152"/>
      <c r="D386" s="152"/>
    </row>
    <row r="387" spans="1:4" x14ac:dyDescent="0.65">
      <c r="A387" s="217">
        <v>373</v>
      </c>
      <c r="B387" s="217">
        <v>32</v>
      </c>
      <c r="C387" s="152"/>
      <c r="D387" s="152"/>
    </row>
    <row r="388" spans="1:4" x14ac:dyDescent="0.65">
      <c r="A388" s="217">
        <v>374</v>
      </c>
      <c r="B388" s="217">
        <v>26</v>
      </c>
      <c r="C388" s="152"/>
      <c r="D388" s="152"/>
    </row>
    <row r="389" spans="1:4" x14ac:dyDescent="0.65">
      <c r="A389" s="217">
        <v>375</v>
      </c>
      <c r="B389" s="217">
        <v>22</v>
      </c>
      <c r="C389" s="152"/>
      <c r="D389" s="152"/>
    </row>
    <row r="390" spans="1:4" x14ac:dyDescent="0.65">
      <c r="A390" s="217">
        <v>376</v>
      </c>
      <c r="B390" s="217">
        <v>41</v>
      </c>
      <c r="C390" s="152"/>
      <c r="D390" s="152"/>
    </row>
    <row r="391" spans="1:4" x14ac:dyDescent="0.65">
      <c r="A391" s="217">
        <v>377</v>
      </c>
      <c r="B391" s="217">
        <v>38</v>
      </c>
      <c r="C391" s="152"/>
      <c r="D391" s="152"/>
    </row>
    <row r="392" spans="1:4" x14ac:dyDescent="0.65">
      <c r="A392" s="217">
        <v>378</v>
      </c>
      <c r="B392" s="217">
        <v>29</v>
      </c>
      <c r="C392" s="152"/>
      <c r="D392" s="152"/>
    </row>
    <row r="393" spans="1:4" x14ac:dyDescent="0.65">
      <c r="A393" s="217">
        <v>379</v>
      </c>
      <c r="B393" s="217">
        <v>27</v>
      </c>
      <c r="C393" s="152"/>
      <c r="D393" s="152"/>
    </row>
    <row r="394" spans="1:4" x14ac:dyDescent="0.65">
      <c r="A394" s="217">
        <v>380</v>
      </c>
      <c r="B394" s="217">
        <v>23</v>
      </c>
      <c r="C394" s="152"/>
      <c r="D394" s="152"/>
    </row>
    <row r="395" spans="1:4" x14ac:dyDescent="0.65">
      <c r="A395" s="217">
        <v>381</v>
      </c>
      <c r="B395" s="217">
        <v>5</v>
      </c>
      <c r="C395" s="152"/>
      <c r="D395" s="152"/>
    </row>
    <row r="396" spans="1:4" x14ac:dyDescent="0.65">
      <c r="A396" s="217">
        <v>382</v>
      </c>
      <c r="B396" s="217">
        <v>35</v>
      </c>
      <c r="C396" s="152"/>
      <c r="D396" s="152"/>
    </row>
    <row r="397" spans="1:4" x14ac:dyDescent="0.65">
      <c r="A397" s="217">
        <v>383</v>
      </c>
      <c r="B397" s="217">
        <v>30</v>
      </c>
      <c r="C397" s="152"/>
      <c r="D397" s="152"/>
    </row>
    <row r="398" spans="1:4" x14ac:dyDescent="0.65">
      <c r="A398" s="217">
        <v>384</v>
      </c>
      <c r="B398" s="217">
        <v>34</v>
      </c>
      <c r="C398" s="152"/>
      <c r="D398" s="152"/>
    </row>
    <row r="399" spans="1:4" x14ac:dyDescent="0.65">
      <c r="A399" s="217">
        <v>385</v>
      </c>
      <c r="B399" s="217">
        <v>32</v>
      </c>
      <c r="C399" s="152"/>
      <c r="D399" s="152"/>
    </row>
    <row r="400" spans="1:4" x14ac:dyDescent="0.65">
      <c r="A400" s="217">
        <v>386</v>
      </c>
      <c r="B400" s="217">
        <v>23</v>
      </c>
      <c r="C400" s="152"/>
      <c r="D400" s="152"/>
    </row>
    <row r="401" spans="1:4" x14ac:dyDescent="0.65">
      <c r="A401" s="217">
        <v>387</v>
      </c>
      <c r="B401" s="217">
        <v>41</v>
      </c>
      <c r="C401" s="152"/>
      <c r="D401" s="152"/>
    </row>
    <row r="402" spans="1:4" x14ac:dyDescent="0.65">
      <c r="A402" s="217">
        <v>388</v>
      </c>
      <c r="B402" s="217">
        <v>57</v>
      </c>
      <c r="C402" s="152"/>
      <c r="D402" s="152"/>
    </row>
    <row r="403" spans="1:4" x14ac:dyDescent="0.65">
      <c r="A403" s="217">
        <v>389</v>
      </c>
      <c r="B403" s="217">
        <v>33</v>
      </c>
      <c r="C403" s="152"/>
      <c r="D403" s="152"/>
    </row>
    <row r="404" spans="1:4" x14ac:dyDescent="0.65">
      <c r="A404" s="217">
        <v>390</v>
      </c>
      <c r="B404" s="217">
        <v>46</v>
      </c>
      <c r="C404" s="152"/>
      <c r="D404" s="152"/>
    </row>
    <row r="405" spans="1:4" x14ac:dyDescent="0.65">
      <c r="A405" s="217">
        <v>391</v>
      </c>
      <c r="B405" s="217">
        <v>47</v>
      </c>
      <c r="C405" s="152"/>
      <c r="D405" s="152"/>
    </row>
    <row r="406" spans="1:4" x14ac:dyDescent="0.65">
      <c r="A406" s="217">
        <v>392</v>
      </c>
      <c r="B406" s="217">
        <v>13</v>
      </c>
      <c r="C406" s="152"/>
      <c r="D406" s="152"/>
    </row>
    <row r="407" spans="1:4" x14ac:dyDescent="0.65">
      <c r="A407" s="217">
        <v>393</v>
      </c>
      <c r="B407" s="217">
        <v>19</v>
      </c>
      <c r="C407" s="152"/>
      <c r="D407" s="152"/>
    </row>
    <row r="408" spans="1:4" x14ac:dyDescent="0.65">
      <c r="A408" s="217">
        <v>394</v>
      </c>
      <c r="B408" s="217">
        <v>30</v>
      </c>
      <c r="C408" s="152"/>
      <c r="D408" s="152"/>
    </row>
    <row r="409" spans="1:4" x14ac:dyDescent="0.65">
      <c r="A409" s="217">
        <v>395</v>
      </c>
      <c r="B409" s="217">
        <v>37</v>
      </c>
      <c r="C409" s="152"/>
      <c r="D409" s="152"/>
    </row>
    <row r="410" spans="1:4" x14ac:dyDescent="0.65">
      <c r="A410" s="217">
        <v>396</v>
      </c>
      <c r="B410" s="217">
        <v>42</v>
      </c>
      <c r="C410" s="152"/>
      <c r="D410" s="152"/>
    </row>
    <row r="411" spans="1:4" x14ac:dyDescent="0.65">
      <c r="A411" s="217">
        <v>397</v>
      </c>
      <c r="B411" s="217">
        <v>48</v>
      </c>
      <c r="C411" s="152"/>
      <c r="D411" s="152"/>
    </row>
    <row r="412" spans="1:4" x14ac:dyDescent="0.65">
      <c r="A412" s="217">
        <v>398</v>
      </c>
      <c r="B412" s="217">
        <v>26</v>
      </c>
      <c r="C412" s="152"/>
      <c r="D412" s="152"/>
    </row>
    <row r="413" spans="1:4" x14ac:dyDescent="0.65">
      <c r="A413" s="217">
        <v>399</v>
      </c>
      <c r="B413" s="217">
        <v>26</v>
      </c>
      <c r="C413" s="152"/>
      <c r="D413" s="152"/>
    </row>
    <row r="414" spans="1:4" x14ac:dyDescent="0.65">
      <c r="A414" s="217">
        <v>400</v>
      </c>
      <c r="B414" s="217">
        <v>36</v>
      </c>
      <c r="C414" s="152"/>
      <c r="D414" s="152"/>
    </row>
    <row r="415" spans="1:4" x14ac:dyDescent="0.65">
      <c r="A415" s="217">
        <v>401</v>
      </c>
      <c r="B415" s="217">
        <v>43</v>
      </c>
      <c r="C415" s="152"/>
      <c r="D415" s="152"/>
    </row>
    <row r="416" spans="1:4" x14ac:dyDescent="0.65">
      <c r="A416" s="217">
        <v>402</v>
      </c>
      <c r="B416" s="217">
        <v>43</v>
      </c>
      <c r="C416" s="152"/>
      <c r="D416" s="152"/>
    </row>
    <row r="417" spans="1:4" x14ac:dyDescent="0.65">
      <c r="A417" s="217">
        <v>403</v>
      </c>
      <c r="B417" s="217">
        <v>45</v>
      </c>
      <c r="C417" s="152"/>
      <c r="D417" s="152"/>
    </row>
    <row r="418" spans="1:4" x14ac:dyDescent="0.65">
      <c r="A418" s="217">
        <v>404</v>
      </c>
      <c r="B418" s="217">
        <v>35</v>
      </c>
      <c r="C418" s="152"/>
      <c r="D418" s="152"/>
    </row>
    <row r="419" spans="1:4" x14ac:dyDescent="0.65">
      <c r="A419" s="217">
        <v>405</v>
      </c>
      <c r="B419" s="217">
        <v>50</v>
      </c>
      <c r="C419" s="152"/>
      <c r="D419" s="152"/>
    </row>
    <row r="420" spans="1:4" x14ac:dyDescent="0.65">
      <c r="A420" s="217">
        <v>406</v>
      </c>
      <c r="B420" s="217">
        <v>35</v>
      </c>
      <c r="C420" s="152"/>
      <c r="D420" s="152"/>
    </row>
    <row r="421" spans="1:4" x14ac:dyDescent="0.65">
      <c r="A421" s="217">
        <v>407</v>
      </c>
      <c r="B421" s="217">
        <v>25</v>
      </c>
      <c r="C421" s="152"/>
      <c r="D421" s="152"/>
    </row>
    <row r="422" spans="1:4" x14ac:dyDescent="0.65">
      <c r="A422" s="217">
        <v>408</v>
      </c>
      <c r="B422" s="217">
        <v>44</v>
      </c>
      <c r="C422" s="152"/>
      <c r="D422" s="152"/>
    </row>
    <row r="423" spans="1:4" x14ac:dyDescent="0.65">
      <c r="A423" s="217">
        <v>409</v>
      </c>
      <c r="B423" s="217">
        <v>36</v>
      </c>
      <c r="C423" s="152"/>
      <c r="D423" s="152"/>
    </row>
    <row r="424" spans="1:4" x14ac:dyDescent="0.65">
      <c r="A424" s="217">
        <v>410</v>
      </c>
      <c r="B424" s="217">
        <v>28</v>
      </c>
      <c r="C424" s="152"/>
      <c r="D424" s="152"/>
    </row>
    <row r="425" spans="1:4" x14ac:dyDescent="0.65">
      <c r="A425" s="217">
        <v>411</v>
      </c>
      <c r="B425" s="217">
        <v>30</v>
      </c>
      <c r="C425" s="152"/>
      <c r="D425" s="152"/>
    </row>
    <row r="426" spans="1:4" x14ac:dyDescent="0.65">
      <c r="A426" s="217">
        <v>412</v>
      </c>
      <c r="B426" s="217">
        <v>39</v>
      </c>
      <c r="C426" s="152"/>
      <c r="D426" s="152"/>
    </row>
    <row r="427" spans="1:4" x14ac:dyDescent="0.65">
      <c r="A427" s="217">
        <v>413</v>
      </c>
      <c r="B427" s="217">
        <v>46</v>
      </c>
      <c r="C427" s="152"/>
      <c r="D427" s="152"/>
    </row>
    <row r="428" spans="1:4" x14ac:dyDescent="0.65">
      <c r="A428" s="217">
        <v>414</v>
      </c>
      <c r="B428" s="217">
        <v>14</v>
      </c>
      <c r="C428" s="152"/>
      <c r="D428" s="152"/>
    </row>
    <row r="429" spans="1:4" x14ac:dyDescent="0.65">
      <c r="A429" s="217">
        <v>415</v>
      </c>
      <c r="B429" s="217">
        <v>58</v>
      </c>
      <c r="C429" s="152"/>
      <c r="D429" s="152"/>
    </row>
    <row r="430" spans="1:4" x14ac:dyDescent="0.65">
      <c r="A430" s="217">
        <v>416</v>
      </c>
      <c r="B430" s="217">
        <v>33</v>
      </c>
      <c r="C430" s="152"/>
      <c r="D430" s="152"/>
    </row>
    <row r="431" spans="1:4" x14ac:dyDescent="0.65">
      <c r="A431" s="217">
        <v>417</v>
      </c>
      <c r="B431" s="217">
        <v>31</v>
      </c>
      <c r="C431" s="152"/>
      <c r="D431" s="152"/>
    </row>
    <row r="432" spans="1:4" x14ac:dyDescent="0.65">
      <c r="A432" s="217">
        <v>418</v>
      </c>
      <c r="B432" s="217">
        <v>29</v>
      </c>
      <c r="C432" s="152"/>
      <c r="D432" s="152"/>
    </row>
    <row r="433" spans="1:4" x14ac:dyDescent="0.65">
      <c r="A433" s="217">
        <v>419</v>
      </c>
      <c r="B433" s="217">
        <v>34</v>
      </c>
      <c r="C433" s="152"/>
      <c r="D433" s="152"/>
    </row>
    <row r="434" spans="1:4" x14ac:dyDescent="0.65">
      <c r="A434" s="217">
        <v>420</v>
      </c>
      <c r="B434" s="217">
        <v>33</v>
      </c>
      <c r="C434" s="152"/>
      <c r="D434" s="152"/>
    </row>
    <row r="435" spans="1:4" x14ac:dyDescent="0.65">
      <c r="A435" s="217">
        <v>421</v>
      </c>
      <c r="B435" s="217">
        <v>40</v>
      </c>
      <c r="C435" s="152"/>
      <c r="D435" s="152"/>
    </row>
    <row r="436" spans="1:4" x14ac:dyDescent="0.65">
      <c r="A436" s="217">
        <v>422</v>
      </c>
      <c r="B436" s="217">
        <v>26</v>
      </c>
      <c r="C436" s="152"/>
      <c r="D436" s="152"/>
    </row>
    <row r="437" spans="1:4" x14ac:dyDescent="0.65">
      <c r="A437" s="217">
        <v>423</v>
      </c>
      <c r="B437" s="217">
        <v>35</v>
      </c>
      <c r="C437" s="152"/>
      <c r="D437" s="152"/>
    </row>
    <row r="438" spans="1:4" x14ac:dyDescent="0.65">
      <c r="A438" s="217">
        <v>424</v>
      </c>
      <c r="B438" s="217">
        <v>36</v>
      </c>
      <c r="C438" s="152"/>
      <c r="D438" s="152"/>
    </row>
    <row r="439" spans="1:4" x14ac:dyDescent="0.65">
      <c r="A439" s="217">
        <v>425</v>
      </c>
      <c r="B439" s="217">
        <v>35</v>
      </c>
      <c r="C439" s="152"/>
      <c r="D439" s="152"/>
    </row>
    <row r="440" spans="1:4" x14ac:dyDescent="0.65">
      <c r="A440" s="217">
        <v>426</v>
      </c>
      <c r="B440" s="217">
        <v>47</v>
      </c>
      <c r="C440" s="152"/>
      <c r="D440" s="152"/>
    </row>
    <row r="441" spans="1:4" x14ac:dyDescent="0.65">
      <c r="A441" s="217">
        <v>427</v>
      </c>
      <c r="B441" s="217">
        <v>32</v>
      </c>
      <c r="C441" s="152"/>
      <c r="D441" s="152"/>
    </row>
    <row r="442" spans="1:4" x14ac:dyDescent="0.65">
      <c r="A442" s="217">
        <v>428</v>
      </c>
      <c r="B442" s="217">
        <v>43</v>
      </c>
      <c r="C442" s="152"/>
      <c r="D442" s="152"/>
    </row>
    <row r="443" spans="1:4" x14ac:dyDescent="0.65">
      <c r="A443" s="217">
        <v>429</v>
      </c>
      <c r="B443" s="217">
        <v>36</v>
      </c>
      <c r="C443" s="152"/>
      <c r="D443" s="152"/>
    </row>
    <row r="444" spans="1:4" x14ac:dyDescent="0.65">
      <c r="A444" s="217">
        <v>430</v>
      </c>
      <c r="B444" s="217">
        <v>31</v>
      </c>
      <c r="C444" s="152"/>
      <c r="D444" s="152"/>
    </row>
    <row r="445" spans="1:4" x14ac:dyDescent="0.65">
      <c r="A445" s="217">
        <v>431</v>
      </c>
      <c r="B445" s="217">
        <v>30</v>
      </c>
      <c r="C445" s="152"/>
      <c r="D445" s="152"/>
    </row>
    <row r="446" spans="1:4" x14ac:dyDescent="0.65">
      <c r="A446" s="217">
        <v>432</v>
      </c>
      <c r="B446" s="217">
        <v>26</v>
      </c>
      <c r="C446" s="152"/>
      <c r="D446" s="152"/>
    </row>
    <row r="447" spans="1:4" x14ac:dyDescent="0.65">
      <c r="A447" s="217">
        <v>433</v>
      </c>
      <c r="B447" s="217">
        <v>46</v>
      </c>
      <c r="C447" s="152"/>
      <c r="D447" s="152"/>
    </row>
    <row r="448" spans="1:4" x14ac:dyDescent="0.65">
      <c r="A448" s="217">
        <v>434</v>
      </c>
      <c r="B448" s="217">
        <v>39</v>
      </c>
      <c r="C448" s="152"/>
      <c r="D448" s="152"/>
    </row>
    <row r="449" spans="1:4" x14ac:dyDescent="0.65">
      <c r="A449" s="217">
        <v>435</v>
      </c>
      <c r="B449" s="217">
        <v>38</v>
      </c>
      <c r="C449" s="152"/>
      <c r="D449" s="152"/>
    </row>
    <row r="450" spans="1:4" x14ac:dyDescent="0.65">
      <c r="A450" s="217">
        <v>436</v>
      </c>
      <c r="B450" s="217">
        <v>54</v>
      </c>
      <c r="C450" s="152"/>
      <c r="D450" s="152"/>
    </row>
    <row r="451" spans="1:4" x14ac:dyDescent="0.65">
      <c r="A451" s="217">
        <v>437</v>
      </c>
      <c r="B451" s="217">
        <v>32</v>
      </c>
      <c r="C451" s="152"/>
      <c r="D451" s="152"/>
    </row>
    <row r="452" spans="1:4" x14ac:dyDescent="0.65">
      <c r="A452" s="217">
        <v>438</v>
      </c>
      <c r="B452" s="217">
        <v>50</v>
      </c>
      <c r="C452" s="152"/>
      <c r="D452" s="152"/>
    </row>
    <row r="453" spans="1:4" x14ac:dyDescent="0.65">
      <c r="A453" s="217">
        <v>439</v>
      </c>
      <c r="B453" s="217">
        <v>28</v>
      </c>
      <c r="C453" s="152"/>
      <c r="D453" s="152"/>
    </row>
    <row r="454" spans="1:4" x14ac:dyDescent="0.65">
      <c r="A454" s="217">
        <v>440</v>
      </c>
      <c r="B454" s="217">
        <v>37</v>
      </c>
      <c r="C454" s="152"/>
      <c r="D454" s="152"/>
    </row>
    <row r="455" spans="1:4" x14ac:dyDescent="0.65">
      <c r="A455" s="217">
        <v>441</v>
      </c>
      <c r="B455" s="217">
        <v>18</v>
      </c>
      <c r="C455" s="152"/>
      <c r="D455" s="152"/>
    </row>
    <row r="456" spans="1:4" x14ac:dyDescent="0.65">
      <c r="A456" s="217">
        <v>442</v>
      </c>
      <c r="B456" s="217">
        <v>32</v>
      </c>
      <c r="C456" s="152"/>
      <c r="D456" s="152"/>
    </row>
    <row r="457" spans="1:4" x14ac:dyDescent="0.65">
      <c r="A457" s="217">
        <v>443</v>
      </c>
      <c r="B457" s="217">
        <v>36</v>
      </c>
      <c r="C457" s="152"/>
      <c r="D457" s="152"/>
    </row>
    <row r="458" spans="1:4" x14ac:dyDescent="0.65">
      <c r="A458" s="217">
        <v>444</v>
      </c>
      <c r="B458" s="217">
        <v>39</v>
      </c>
      <c r="C458" s="152"/>
      <c r="D458" s="152"/>
    </row>
    <row r="459" spans="1:4" x14ac:dyDescent="0.65">
      <c r="A459" s="217">
        <v>445</v>
      </c>
      <c r="B459" s="217">
        <v>19</v>
      </c>
      <c r="C459" s="152"/>
      <c r="D459" s="152"/>
    </row>
    <row r="460" spans="1:4" x14ac:dyDescent="0.65">
      <c r="A460" s="217">
        <v>446</v>
      </c>
      <c r="B460" s="217">
        <v>23</v>
      </c>
      <c r="C460" s="152"/>
      <c r="D460" s="152"/>
    </row>
    <row r="461" spans="1:4" x14ac:dyDescent="0.65">
      <c r="A461" s="217">
        <v>447</v>
      </c>
      <c r="B461" s="217">
        <v>40</v>
      </c>
      <c r="C461" s="152"/>
      <c r="D461" s="152"/>
    </row>
    <row r="462" spans="1:4" x14ac:dyDescent="0.65">
      <c r="A462" s="217">
        <v>448</v>
      </c>
      <c r="B462" s="217">
        <v>19</v>
      </c>
      <c r="C462" s="152"/>
      <c r="D462" s="152"/>
    </row>
    <row r="463" spans="1:4" x14ac:dyDescent="0.65">
      <c r="A463" s="217">
        <v>449</v>
      </c>
      <c r="B463" s="217">
        <v>42</v>
      </c>
      <c r="C463" s="152"/>
      <c r="D463" s="152"/>
    </row>
    <row r="464" spans="1:4" x14ac:dyDescent="0.65">
      <c r="A464" s="217">
        <v>450</v>
      </c>
      <c r="B464" s="217">
        <v>38</v>
      </c>
      <c r="C464" s="152"/>
      <c r="D464" s="152"/>
    </row>
    <row r="465" spans="1:4" x14ac:dyDescent="0.65">
      <c r="A465" s="217">
        <v>451</v>
      </c>
      <c r="B465" s="217">
        <v>36</v>
      </c>
      <c r="C465" s="152"/>
      <c r="D465" s="152"/>
    </row>
    <row r="466" spans="1:4" x14ac:dyDescent="0.65">
      <c r="A466" s="217">
        <v>452</v>
      </c>
      <c r="B466" s="217">
        <v>38</v>
      </c>
      <c r="C466" s="152"/>
      <c r="D466" s="152"/>
    </row>
    <row r="467" spans="1:4" x14ac:dyDescent="0.65">
      <c r="A467" s="217">
        <v>453</v>
      </c>
      <c r="B467" s="217">
        <v>30</v>
      </c>
      <c r="C467" s="152"/>
      <c r="D467" s="152"/>
    </row>
    <row r="468" spans="1:4" x14ac:dyDescent="0.65">
      <c r="A468" s="217">
        <v>454</v>
      </c>
      <c r="B468" s="217">
        <v>32</v>
      </c>
      <c r="C468" s="152"/>
      <c r="D468" s="152"/>
    </row>
    <row r="469" spans="1:4" x14ac:dyDescent="0.65">
      <c r="A469" s="217">
        <v>455</v>
      </c>
      <c r="B469" s="217">
        <v>51</v>
      </c>
      <c r="C469" s="152"/>
      <c r="D469" s="152"/>
    </row>
    <row r="470" spans="1:4" x14ac:dyDescent="0.65">
      <c r="A470" s="217">
        <v>456</v>
      </c>
      <c r="B470" s="217">
        <v>41</v>
      </c>
      <c r="C470" s="152"/>
      <c r="D470" s="152"/>
    </row>
    <row r="471" spans="1:4" x14ac:dyDescent="0.65">
      <c r="A471" s="217">
        <v>457</v>
      </c>
      <c r="B471" s="217">
        <v>24</v>
      </c>
      <c r="C471" s="152"/>
      <c r="D471" s="152"/>
    </row>
    <row r="472" spans="1:4" x14ac:dyDescent="0.65">
      <c r="A472" s="217">
        <v>458</v>
      </c>
      <c r="B472" s="217">
        <v>43</v>
      </c>
      <c r="C472" s="152"/>
      <c r="D472" s="152"/>
    </row>
    <row r="473" spans="1:4" x14ac:dyDescent="0.65">
      <c r="A473" s="217">
        <v>459</v>
      </c>
      <c r="B473" s="217">
        <v>16</v>
      </c>
      <c r="C473" s="152"/>
      <c r="D473" s="152"/>
    </row>
    <row r="474" spans="1:4" x14ac:dyDescent="0.65">
      <c r="A474" s="217">
        <v>460</v>
      </c>
      <c r="B474" s="217">
        <v>39</v>
      </c>
      <c r="C474" s="152"/>
      <c r="D474" s="152"/>
    </row>
    <row r="475" spans="1:4" x14ac:dyDescent="0.65">
      <c r="A475" s="217">
        <v>461</v>
      </c>
      <c r="B475" s="217">
        <v>38</v>
      </c>
      <c r="C475" s="152"/>
      <c r="D475" s="152"/>
    </row>
    <row r="476" spans="1:4" x14ac:dyDescent="0.65">
      <c r="A476" s="217">
        <v>462</v>
      </c>
      <c r="B476" s="217">
        <v>25</v>
      </c>
      <c r="C476" s="152"/>
      <c r="D476" s="152"/>
    </row>
    <row r="477" spans="1:4" x14ac:dyDescent="0.65">
      <c r="A477" s="217">
        <v>463</v>
      </c>
      <c r="B477" s="217">
        <v>53</v>
      </c>
      <c r="C477" s="152"/>
      <c r="D477" s="152"/>
    </row>
    <row r="478" spans="1:4" x14ac:dyDescent="0.65">
      <c r="A478" s="217">
        <v>464</v>
      </c>
      <c r="B478" s="217">
        <v>32</v>
      </c>
      <c r="C478" s="152"/>
      <c r="D478" s="152"/>
    </row>
    <row r="479" spans="1:4" x14ac:dyDescent="0.65">
      <c r="A479" s="217">
        <v>465</v>
      </c>
      <c r="B479" s="217">
        <v>46</v>
      </c>
      <c r="C479" s="152"/>
      <c r="D479" s="152"/>
    </row>
    <row r="480" spans="1:4" x14ac:dyDescent="0.65">
      <c r="A480" s="217">
        <v>466</v>
      </c>
      <c r="B480" s="217">
        <v>39</v>
      </c>
      <c r="C480" s="152"/>
      <c r="D480" s="152"/>
    </row>
    <row r="481" spans="1:4" x14ac:dyDescent="0.65">
      <c r="A481" s="217">
        <v>467</v>
      </c>
      <c r="B481" s="217">
        <v>38</v>
      </c>
      <c r="C481" s="152"/>
      <c r="D481" s="152"/>
    </row>
    <row r="482" spans="1:4" x14ac:dyDescent="0.65">
      <c r="A482" s="217">
        <v>468</v>
      </c>
      <c r="B482" s="217">
        <v>31</v>
      </c>
      <c r="C482" s="152"/>
      <c r="D482" s="152"/>
    </row>
    <row r="483" spans="1:4" x14ac:dyDescent="0.65">
      <c r="A483" s="217">
        <v>469</v>
      </c>
      <c r="B483" s="217">
        <v>41</v>
      </c>
      <c r="C483" s="152"/>
      <c r="D483" s="152"/>
    </row>
    <row r="484" spans="1:4" x14ac:dyDescent="0.65">
      <c r="A484" s="217">
        <v>470</v>
      </c>
      <c r="B484" s="217">
        <v>48</v>
      </c>
      <c r="C484" s="152"/>
      <c r="D484" s="152"/>
    </row>
    <row r="485" spans="1:4" x14ac:dyDescent="0.65">
      <c r="A485" s="217">
        <v>471</v>
      </c>
      <c r="B485" s="217">
        <v>37</v>
      </c>
      <c r="C485" s="152"/>
      <c r="D485" s="152"/>
    </row>
    <row r="486" spans="1:4" x14ac:dyDescent="0.65">
      <c r="A486" s="217">
        <v>472</v>
      </c>
      <c r="B486" s="217">
        <v>29</v>
      </c>
      <c r="C486" s="152"/>
      <c r="D486" s="152"/>
    </row>
    <row r="487" spans="1:4" x14ac:dyDescent="0.65">
      <c r="A487" s="217">
        <v>473</v>
      </c>
      <c r="B487" s="217">
        <v>42</v>
      </c>
      <c r="C487" s="152"/>
      <c r="D487" s="152"/>
    </row>
    <row r="488" spans="1:4" x14ac:dyDescent="0.65">
      <c r="A488" s="217">
        <v>474</v>
      </c>
      <c r="B488" s="217">
        <v>38</v>
      </c>
      <c r="C488" s="152"/>
      <c r="D488" s="152"/>
    </row>
    <row r="489" spans="1:4" x14ac:dyDescent="0.65">
      <c r="A489" s="217">
        <v>475</v>
      </c>
      <c r="B489" s="217">
        <v>40</v>
      </c>
      <c r="C489" s="152"/>
      <c r="D489" s="152"/>
    </row>
    <row r="490" spans="1:4" x14ac:dyDescent="0.65">
      <c r="A490" s="217">
        <v>476</v>
      </c>
      <c r="B490" s="217">
        <v>33</v>
      </c>
      <c r="C490" s="152"/>
      <c r="D490" s="152"/>
    </row>
    <row r="491" spans="1:4" x14ac:dyDescent="0.65">
      <c r="A491" s="217">
        <v>477</v>
      </c>
      <c r="B491" s="217">
        <v>28</v>
      </c>
      <c r="C491" s="152"/>
      <c r="D491" s="152"/>
    </row>
    <row r="492" spans="1:4" x14ac:dyDescent="0.65">
      <c r="A492" s="217">
        <v>478</v>
      </c>
      <c r="B492" s="217">
        <v>45</v>
      </c>
      <c r="C492" s="152"/>
      <c r="D492" s="152"/>
    </row>
    <row r="493" spans="1:4" x14ac:dyDescent="0.65">
      <c r="A493" s="217">
        <v>479</v>
      </c>
      <c r="B493" s="217">
        <v>35</v>
      </c>
      <c r="C493" s="152"/>
      <c r="D493" s="152"/>
    </row>
    <row r="494" spans="1:4" x14ac:dyDescent="0.65">
      <c r="A494" s="217">
        <v>480</v>
      </c>
      <c r="B494" s="217">
        <v>36</v>
      </c>
      <c r="C494" s="152"/>
      <c r="D494" s="152"/>
    </row>
    <row r="495" spans="1:4" x14ac:dyDescent="0.65">
      <c r="A495" s="217">
        <v>481</v>
      </c>
      <c r="B495" s="217">
        <v>27</v>
      </c>
      <c r="C495" s="152"/>
      <c r="D495" s="152"/>
    </row>
    <row r="496" spans="1:4" x14ac:dyDescent="0.65">
      <c r="A496" s="217">
        <v>482</v>
      </c>
      <c r="B496" s="217">
        <v>26</v>
      </c>
      <c r="C496" s="152"/>
      <c r="D496" s="152"/>
    </row>
    <row r="497" spans="1:4" x14ac:dyDescent="0.65">
      <c r="A497" s="217">
        <v>483</v>
      </c>
      <c r="B497" s="217">
        <v>18</v>
      </c>
      <c r="C497" s="152"/>
      <c r="D497" s="152"/>
    </row>
    <row r="498" spans="1:4" x14ac:dyDescent="0.65">
      <c r="A498" s="217">
        <v>484</v>
      </c>
      <c r="B498" s="217">
        <v>40</v>
      </c>
      <c r="C498" s="152"/>
      <c r="D498" s="152"/>
    </row>
    <row r="499" spans="1:4" x14ac:dyDescent="0.65">
      <c r="A499" s="217">
        <v>485</v>
      </c>
      <c r="B499" s="217">
        <v>31</v>
      </c>
      <c r="C499" s="152"/>
      <c r="D499" s="152"/>
    </row>
    <row r="500" spans="1:4" x14ac:dyDescent="0.65">
      <c r="A500" s="217">
        <v>486</v>
      </c>
      <c r="B500" s="217">
        <v>30</v>
      </c>
      <c r="C500" s="152"/>
      <c r="D500" s="152"/>
    </row>
    <row r="501" spans="1:4" x14ac:dyDescent="0.65">
      <c r="A501" s="217">
        <v>487</v>
      </c>
      <c r="B501" s="217">
        <v>38</v>
      </c>
      <c r="C501" s="152"/>
      <c r="D501" s="152"/>
    </row>
    <row r="502" spans="1:4" x14ac:dyDescent="0.65">
      <c r="A502" s="217">
        <v>488</v>
      </c>
      <c r="B502" s="217">
        <v>30</v>
      </c>
      <c r="C502" s="152"/>
      <c r="D502" s="152"/>
    </row>
    <row r="503" spans="1:4" x14ac:dyDescent="0.65">
      <c r="A503" s="217">
        <v>489</v>
      </c>
      <c r="B503" s="217">
        <v>25</v>
      </c>
      <c r="C503" s="152"/>
      <c r="D503" s="152"/>
    </row>
    <row r="504" spans="1:4" x14ac:dyDescent="0.65">
      <c r="A504" s="217">
        <v>490</v>
      </c>
      <c r="B504" s="217">
        <v>45</v>
      </c>
      <c r="C504" s="152"/>
      <c r="D504" s="152"/>
    </row>
    <row r="505" spans="1:4" x14ac:dyDescent="0.65">
      <c r="A505" s="217">
        <v>491</v>
      </c>
      <c r="B505" s="217">
        <v>47</v>
      </c>
      <c r="C505" s="152"/>
      <c r="D505" s="152"/>
    </row>
    <row r="506" spans="1:4" x14ac:dyDescent="0.65">
      <c r="A506" s="217">
        <v>492</v>
      </c>
      <c r="B506" s="217">
        <v>35</v>
      </c>
      <c r="C506" s="152"/>
      <c r="D506" s="152"/>
    </row>
    <row r="507" spans="1:4" x14ac:dyDescent="0.65">
      <c r="A507" s="217">
        <v>493</v>
      </c>
      <c r="B507" s="217">
        <v>36</v>
      </c>
      <c r="C507" s="152"/>
      <c r="D507" s="152"/>
    </row>
    <row r="508" spans="1:4" x14ac:dyDescent="0.65">
      <c r="A508" s="217">
        <v>494</v>
      </c>
      <c r="B508" s="217">
        <v>40</v>
      </c>
      <c r="C508" s="152"/>
      <c r="D508" s="152"/>
    </row>
    <row r="509" spans="1:4" x14ac:dyDescent="0.65">
      <c r="A509" s="217">
        <v>495</v>
      </c>
      <c r="B509" s="217">
        <v>33</v>
      </c>
      <c r="C509" s="152"/>
      <c r="D509" s="152"/>
    </row>
    <row r="510" spans="1:4" x14ac:dyDescent="0.65">
      <c r="A510" s="217">
        <v>496</v>
      </c>
      <c r="B510" s="217">
        <v>23</v>
      </c>
      <c r="C510" s="152"/>
      <c r="D510" s="152"/>
    </row>
    <row r="511" spans="1:4" x14ac:dyDescent="0.65">
      <c r="A511" s="217">
        <v>497</v>
      </c>
      <c r="B511" s="217">
        <v>44</v>
      </c>
      <c r="C511" s="152"/>
      <c r="D511" s="152"/>
    </row>
    <row r="512" spans="1:4" x14ac:dyDescent="0.65">
      <c r="A512" s="217">
        <v>498</v>
      </c>
      <c r="B512" s="217">
        <v>31</v>
      </c>
      <c r="C512" s="152"/>
      <c r="D512" s="152"/>
    </row>
    <row r="513" spans="1:4" x14ac:dyDescent="0.65">
      <c r="A513" s="217">
        <v>499</v>
      </c>
      <c r="B513" s="217">
        <v>20</v>
      </c>
      <c r="C513" s="152"/>
      <c r="D513" s="152"/>
    </row>
    <row r="514" spans="1:4" x14ac:dyDescent="0.65">
      <c r="A514" s="217">
        <v>500</v>
      </c>
      <c r="B514" s="217">
        <v>25</v>
      </c>
      <c r="C514" s="152"/>
      <c r="D514" s="152"/>
    </row>
    <row r="515" spans="1:4" x14ac:dyDescent="0.65">
      <c r="A515" s="217">
        <v>501</v>
      </c>
      <c r="B515" s="217">
        <v>45</v>
      </c>
      <c r="C515" s="152"/>
      <c r="D515" s="152"/>
    </row>
    <row r="516" spans="1:4" x14ac:dyDescent="0.65">
      <c r="A516" s="217">
        <v>502</v>
      </c>
      <c r="B516" s="217">
        <v>38</v>
      </c>
      <c r="C516" s="152"/>
      <c r="D516" s="152"/>
    </row>
    <row r="517" spans="1:4" x14ac:dyDescent="0.65">
      <c r="A517" s="217">
        <v>503</v>
      </c>
      <c r="B517" s="217">
        <v>39</v>
      </c>
      <c r="C517" s="152"/>
      <c r="D517" s="152"/>
    </row>
    <row r="518" spans="1:4" x14ac:dyDescent="0.65">
      <c r="A518" s="217">
        <v>504</v>
      </c>
      <c r="B518" s="217">
        <v>39</v>
      </c>
      <c r="C518" s="152"/>
      <c r="D518" s="152"/>
    </row>
    <row r="519" spans="1:4" x14ac:dyDescent="0.65">
      <c r="A519" s="217">
        <v>505</v>
      </c>
      <c r="B519" s="217">
        <v>37</v>
      </c>
      <c r="C519" s="152"/>
      <c r="D519" s="152"/>
    </row>
    <row r="520" spans="1:4" x14ac:dyDescent="0.65">
      <c r="A520" s="217">
        <v>506</v>
      </c>
      <c r="B520" s="217">
        <v>40</v>
      </c>
      <c r="C520" s="152"/>
      <c r="D520" s="152"/>
    </row>
    <row r="521" spans="1:4" x14ac:dyDescent="0.65">
      <c r="A521" s="217">
        <v>507</v>
      </c>
      <c r="B521" s="217">
        <v>46</v>
      </c>
      <c r="C521" s="152"/>
      <c r="D521" s="152"/>
    </row>
    <row r="522" spans="1:4" x14ac:dyDescent="0.65">
      <c r="A522" s="217">
        <v>508</v>
      </c>
      <c r="B522" s="217">
        <v>40</v>
      </c>
      <c r="C522" s="152"/>
      <c r="D522" s="152"/>
    </row>
    <row r="523" spans="1:4" x14ac:dyDescent="0.65">
      <c r="A523" s="217">
        <v>509</v>
      </c>
      <c r="B523" s="217">
        <v>48</v>
      </c>
      <c r="C523" s="152"/>
      <c r="D523" s="152"/>
    </row>
    <row r="524" spans="1:4" x14ac:dyDescent="0.65">
      <c r="A524" s="217">
        <v>510</v>
      </c>
      <c r="B524" s="217">
        <v>40</v>
      </c>
      <c r="C524" s="152"/>
      <c r="D524" s="152"/>
    </row>
    <row r="525" spans="1:4" x14ac:dyDescent="0.65">
      <c r="A525" s="217">
        <v>511</v>
      </c>
      <c r="B525" s="217">
        <v>39</v>
      </c>
      <c r="C525" s="152"/>
      <c r="D525" s="152"/>
    </row>
    <row r="526" spans="1:4" x14ac:dyDescent="0.65">
      <c r="A526" s="217">
        <v>512</v>
      </c>
      <c r="B526" s="217">
        <v>37</v>
      </c>
      <c r="C526" s="152"/>
      <c r="D526" s="152"/>
    </row>
    <row r="527" spans="1:4" x14ac:dyDescent="0.65">
      <c r="A527" s="217">
        <v>513</v>
      </c>
      <c r="B527" s="217">
        <v>36</v>
      </c>
      <c r="C527" s="152"/>
      <c r="D527" s="152"/>
    </row>
    <row r="528" spans="1:4" x14ac:dyDescent="0.65">
      <c r="A528" s="217">
        <v>514</v>
      </c>
      <c r="B528" s="217">
        <v>52</v>
      </c>
      <c r="C528" s="152"/>
      <c r="D528" s="152"/>
    </row>
    <row r="529" spans="1:4" x14ac:dyDescent="0.65">
      <c r="A529" s="217">
        <v>515</v>
      </c>
      <c r="B529" s="217">
        <v>26</v>
      </c>
      <c r="C529" s="152"/>
      <c r="D529" s="152"/>
    </row>
    <row r="530" spans="1:4" x14ac:dyDescent="0.65">
      <c r="A530" s="217">
        <v>516</v>
      </c>
      <c r="B530" s="217">
        <v>20</v>
      </c>
      <c r="C530" s="152"/>
      <c r="D530" s="152"/>
    </row>
    <row r="531" spans="1:4" x14ac:dyDescent="0.65">
      <c r="A531" s="217">
        <v>517</v>
      </c>
      <c r="B531" s="217">
        <v>45</v>
      </c>
      <c r="C531" s="152"/>
      <c r="D531" s="152"/>
    </row>
    <row r="532" spans="1:4" x14ac:dyDescent="0.65">
      <c r="A532" s="217">
        <v>518</v>
      </c>
      <c r="B532" s="217">
        <v>31</v>
      </c>
      <c r="C532" s="152"/>
      <c r="D532" s="152"/>
    </row>
    <row r="533" spans="1:4" x14ac:dyDescent="0.65">
      <c r="A533" s="217">
        <v>519</v>
      </c>
      <c r="B533" s="217">
        <v>23</v>
      </c>
      <c r="C533" s="152"/>
      <c r="D533" s="152"/>
    </row>
    <row r="534" spans="1:4" x14ac:dyDescent="0.65">
      <c r="A534" s="217">
        <v>520</v>
      </c>
      <c r="B534" s="217">
        <v>54</v>
      </c>
      <c r="C534" s="152"/>
      <c r="D534" s="152"/>
    </row>
    <row r="535" spans="1:4" x14ac:dyDescent="0.65">
      <c r="A535" s="217">
        <v>521</v>
      </c>
      <c r="B535" s="217">
        <v>37</v>
      </c>
      <c r="C535" s="152"/>
      <c r="D535" s="152"/>
    </row>
    <row r="536" spans="1:4" x14ac:dyDescent="0.65">
      <c r="A536" s="217">
        <v>522</v>
      </c>
      <c r="B536" s="217">
        <v>30</v>
      </c>
      <c r="C536" s="152"/>
      <c r="D536" s="152"/>
    </row>
    <row r="537" spans="1:4" x14ac:dyDescent="0.65">
      <c r="A537" s="217">
        <v>523</v>
      </c>
      <c r="B537" s="217">
        <v>39</v>
      </c>
      <c r="C537" s="152"/>
      <c r="D537" s="152"/>
    </row>
    <row r="538" spans="1:4" x14ac:dyDescent="0.65">
      <c r="A538" s="217">
        <v>524</v>
      </c>
      <c r="B538" s="217">
        <v>47</v>
      </c>
      <c r="C538" s="152"/>
      <c r="D538" s="152"/>
    </row>
    <row r="539" spans="1:4" x14ac:dyDescent="0.65">
      <c r="A539" s="217">
        <v>525</v>
      </c>
      <c r="B539" s="217">
        <v>37</v>
      </c>
      <c r="C539" s="152"/>
      <c r="D539" s="152"/>
    </row>
    <row r="540" spans="1:4" x14ac:dyDescent="0.65">
      <c r="A540" s="217">
        <v>526</v>
      </c>
      <c r="B540" s="217">
        <v>19</v>
      </c>
      <c r="C540" s="152"/>
      <c r="D540" s="152"/>
    </row>
    <row r="541" spans="1:4" x14ac:dyDescent="0.65">
      <c r="A541" s="217">
        <v>527</v>
      </c>
      <c r="B541" s="217">
        <v>42</v>
      </c>
      <c r="C541" s="152"/>
      <c r="D541" s="152"/>
    </row>
    <row r="542" spans="1:4" x14ac:dyDescent="0.65">
      <c r="A542" s="217">
        <v>528</v>
      </c>
      <c r="B542" s="217">
        <v>26</v>
      </c>
      <c r="C542" s="152"/>
      <c r="D542" s="152"/>
    </row>
    <row r="543" spans="1:4" x14ac:dyDescent="0.65">
      <c r="A543" s="217">
        <v>529</v>
      </c>
      <c r="B543" s="217">
        <v>38</v>
      </c>
      <c r="C543" s="152"/>
      <c r="D543" s="152"/>
    </row>
    <row r="544" spans="1:4" x14ac:dyDescent="0.65">
      <c r="A544" s="217">
        <v>530</v>
      </c>
      <c r="B544" s="217">
        <v>28</v>
      </c>
      <c r="C544" s="152"/>
      <c r="D544" s="152"/>
    </row>
    <row r="545" spans="1:4" x14ac:dyDescent="0.65">
      <c r="A545" s="217">
        <v>531</v>
      </c>
      <c r="B545" s="217">
        <v>43</v>
      </c>
      <c r="C545" s="152"/>
      <c r="D545" s="152"/>
    </row>
    <row r="546" spans="1:4" x14ac:dyDescent="0.65">
      <c r="A546" s="217">
        <v>532</v>
      </c>
      <c r="B546" s="217">
        <v>25</v>
      </c>
      <c r="C546" s="152"/>
      <c r="D546" s="152"/>
    </row>
    <row r="547" spans="1:4" x14ac:dyDescent="0.65">
      <c r="A547" s="217">
        <v>533</v>
      </c>
      <c r="B547" s="217">
        <v>22</v>
      </c>
      <c r="C547" s="152"/>
      <c r="D547" s="152"/>
    </row>
    <row r="548" spans="1:4" x14ac:dyDescent="0.65">
      <c r="A548" s="217">
        <v>534</v>
      </c>
      <c r="B548" s="217">
        <v>25</v>
      </c>
      <c r="C548" s="152"/>
      <c r="D548" s="152"/>
    </row>
    <row r="549" spans="1:4" x14ac:dyDescent="0.65">
      <c r="A549" s="217">
        <v>535</v>
      </c>
      <c r="B549" s="217">
        <v>38</v>
      </c>
      <c r="C549" s="152"/>
      <c r="D549" s="152"/>
    </row>
    <row r="550" spans="1:4" x14ac:dyDescent="0.65">
      <c r="A550" s="217">
        <v>536</v>
      </c>
      <c r="B550" s="217">
        <v>42</v>
      </c>
      <c r="C550" s="152"/>
      <c r="D550" s="152"/>
    </row>
    <row r="551" spans="1:4" x14ac:dyDescent="0.65">
      <c r="A551" s="217">
        <v>537</v>
      </c>
      <c r="B551" s="217">
        <v>14</v>
      </c>
      <c r="C551" s="152"/>
      <c r="D551" s="152"/>
    </row>
    <row r="552" spans="1:4" x14ac:dyDescent="0.65">
      <c r="A552" s="217">
        <v>538</v>
      </c>
      <c r="B552" s="217">
        <v>55</v>
      </c>
      <c r="C552" s="152"/>
      <c r="D552" s="152"/>
    </row>
    <row r="553" spans="1:4" x14ac:dyDescent="0.65">
      <c r="A553" s="217">
        <v>539</v>
      </c>
      <c r="B553" s="217">
        <v>16</v>
      </c>
      <c r="C553" s="152"/>
      <c r="D553" s="152"/>
    </row>
    <row r="554" spans="1:4" x14ac:dyDescent="0.65">
      <c r="A554" s="217">
        <v>540</v>
      </c>
      <c r="B554" s="217">
        <v>38</v>
      </c>
      <c r="C554" s="152"/>
      <c r="D554" s="152"/>
    </row>
    <row r="555" spans="1:4" x14ac:dyDescent="0.65">
      <c r="A555" s="217">
        <v>541</v>
      </c>
      <c r="B555" s="217">
        <v>53</v>
      </c>
      <c r="C555" s="152"/>
      <c r="D555" s="152"/>
    </row>
    <row r="556" spans="1:4" x14ac:dyDescent="0.65">
      <c r="A556" s="217">
        <v>542</v>
      </c>
      <c r="B556" s="217">
        <v>37</v>
      </c>
      <c r="C556" s="152"/>
      <c r="D556" s="152"/>
    </row>
    <row r="557" spans="1:4" x14ac:dyDescent="0.65">
      <c r="A557" s="217">
        <v>543</v>
      </c>
      <c r="B557" s="217">
        <v>32</v>
      </c>
      <c r="C557" s="152"/>
      <c r="D557" s="152"/>
    </row>
    <row r="558" spans="1:4" x14ac:dyDescent="0.65">
      <c r="A558" s="217">
        <v>544</v>
      </c>
      <c r="B558" s="217">
        <v>48</v>
      </c>
      <c r="C558" s="152"/>
      <c r="D558" s="152"/>
    </row>
    <row r="559" spans="1:4" x14ac:dyDescent="0.65">
      <c r="A559" s="217">
        <v>545</v>
      </c>
      <c r="B559" s="217">
        <v>42</v>
      </c>
      <c r="C559" s="152"/>
      <c r="D559" s="152"/>
    </row>
    <row r="560" spans="1:4" x14ac:dyDescent="0.65">
      <c r="A560" s="217">
        <v>546</v>
      </c>
      <c r="B560" s="217">
        <v>19</v>
      </c>
      <c r="C560" s="152"/>
      <c r="D560" s="152"/>
    </row>
    <row r="561" spans="1:4" x14ac:dyDescent="0.65">
      <c r="A561" s="217">
        <v>547</v>
      </c>
      <c r="B561" s="217">
        <v>50</v>
      </c>
      <c r="C561" s="152"/>
      <c r="D561" s="152"/>
    </row>
    <row r="562" spans="1:4" x14ac:dyDescent="0.65">
      <c r="A562" s="217">
        <v>548</v>
      </c>
      <c r="B562" s="217">
        <v>35</v>
      </c>
      <c r="C562" s="152"/>
      <c r="D562" s="152"/>
    </row>
    <row r="563" spans="1:4" x14ac:dyDescent="0.65">
      <c r="A563" s="217">
        <v>549</v>
      </c>
      <c r="B563" s="217">
        <v>17</v>
      </c>
      <c r="C563" s="152"/>
      <c r="D563" s="152"/>
    </row>
    <row r="564" spans="1:4" x14ac:dyDescent="0.65">
      <c r="A564" s="217">
        <v>550</v>
      </c>
      <c r="B564" s="217">
        <v>28</v>
      </c>
      <c r="C564" s="152"/>
      <c r="D564" s="152"/>
    </row>
    <row r="565" spans="1:4" x14ac:dyDescent="0.65">
      <c r="A565" s="217">
        <v>551</v>
      </c>
      <c r="B565" s="217">
        <v>36</v>
      </c>
      <c r="C565" s="152"/>
      <c r="D565" s="152"/>
    </row>
    <row r="566" spans="1:4" x14ac:dyDescent="0.65">
      <c r="A566" s="217">
        <v>552</v>
      </c>
      <c r="B566" s="217">
        <v>35</v>
      </c>
      <c r="C566" s="152"/>
      <c r="D566" s="152"/>
    </row>
    <row r="567" spans="1:4" x14ac:dyDescent="0.65">
      <c r="A567" s="217">
        <v>553</v>
      </c>
      <c r="B567" s="217">
        <v>34</v>
      </c>
      <c r="C567" s="152"/>
      <c r="D567" s="152"/>
    </row>
    <row r="568" spans="1:4" x14ac:dyDescent="0.65">
      <c r="A568" s="217">
        <v>554</v>
      </c>
      <c r="B568" s="217">
        <v>33</v>
      </c>
      <c r="C568" s="152"/>
      <c r="D568" s="152"/>
    </row>
    <row r="569" spans="1:4" x14ac:dyDescent="0.65">
      <c r="A569" s="217">
        <v>555</v>
      </c>
      <c r="B569" s="217">
        <v>30</v>
      </c>
      <c r="C569" s="152"/>
      <c r="D569" s="152"/>
    </row>
    <row r="570" spans="1:4" x14ac:dyDescent="0.65">
      <c r="A570" s="217">
        <v>556</v>
      </c>
      <c r="B570" s="217">
        <v>34</v>
      </c>
      <c r="C570" s="152"/>
      <c r="D570" s="152"/>
    </row>
    <row r="571" spans="1:4" x14ac:dyDescent="0.65">
      <c r="A571" s="217">
        <v>557</v>
      </c>
      <c r="B571" s="217">
        <v>52</v>
      </c>
      <c r="C571" s="152"/>
      <c r="D571" s="152"/>
    </row>
    <row r="572" spans="1:4" x14ac:dyDescent="0.65">
      <c r="A572" s="217">
        <v>558</v>
      </c>
      <c r="B572" s="217">
        <v>43</v>
      </c>
      <c r="C572" s="152"/>
      <c r="D572" s="152"/>
    </row>
    <row r="573" spans="1:4" x14ac:dyDescent="0.65">
      <c r="A573" s="217">
        <v>559</v>
      </c>
      <c r="B573" s="217">
        <v>29</v>
      </c>
      <c r="C573" s="152"/>
      <c r="D573" s="152"/>
    </row>
    <row r="574" spans="1:4" x14ac:dyDescent="0.65">
      <c r="A574" s="217">
        <v>560</v>
      </c>
      <c r="B574" s="217">
        <v>39</v>
      </c>
      <c r="C574" s="152"/>
      <c r="D574" s="152"/>
    </row>
    <row r="575" spans="1:4" x14ac:dyDescent="0.65">
      <c r="A575" s="217">
        <v>561</v>
      </c>
      <c r="B575" s="217">
        <v>27</v>
      </c>
      <c r="C575" s="152"/>
      <c r="D575" s="152"/>
    </row>
    <row r="576" spans="1:4" x14ac:dyDescent="0.65">
      <c r="A576" s="217">
        <v>562</v>
      </c>
      <c r="B576" s="217">
        <v>39</v>
      </c>
      <c r="C576" s="152"/>
      <c r="D576" s="152"/>
    </row>
    <row r="577" spans="1:4" x14ac:dyDescent="0.65">
      <c r="A577" s="217">
        <v>563</v>
      </c>
      <c r="B577" s="217">
        <v>44</v>
      </c>
      <c r="C577" s="152"/>
      <c r="D577" s="152"/>
    </row>
    <row r="578" spans="1:4" x14ac:dyDescent="0.65">
      <c r="A578" s="217">
        <v>564</v>
      </c>
      <c r="B578" s="217">
        <v>24</v>
      </c>
      <c r="C578" s="152"/>
      <c r="D578" s="152"/>
    </row>
    <row r="579" spans="1:4" x14ac:dyDescent="0.65">
      <c r="A579" s="217">
        <v>565</v>
      </c>
      <c r="B579" s="217">
        <v>29</v>
      </c>
      <c r="C579" s="152"/>
      <c r="D579" s="152"/>
    </row>
    <row r="580" spans="1:4" x14ac:dyDescent="0.65">
      <c r="A580" s="217">
        <v>566</v>
      </c>
      <c r="B580" s="217">
        <v>36</v>
      </c>
      <c r="C580" s="152"/>
      <c r="D580" s="152"/>
    </row>
    <row r="581" spans="1:4" x14ac:dyDescent="0.65">
      <c r="A581" s="217">
        <v>567</v>
      </c>
      <c r="B581" s="217">
        <v>43</v>
      </c>
      <c r="C581" s="152"/>
      <c r="D581" s="152"/>
    </row>
    <row r="582" spans="1:4" x14ac:dyDescent="0.65">
      <c r="A582" s="217">
        <v>568</v>
      </c>
      <c r="B582" s="217">
        <v>39</v>
      </c>
      <c r="C582" s="152"/>
      <c r="D582" s="152"/>
    </row>
    <row r="583" spans="1:4" x14ac:dyDescent="0.65">
      <c r="A583" s="217">
        <v>569</v>
      </c>
      <c r="B583" s="217">
        <v>39</v>
      </c>
      <c r="C583" s="152"/>
      <c r="D583" s="152"/>
    </row>
    <row r="584" spans="1:4" x14ac:dyDescent="0.65">
      <c r="A584" s="217">
        <v>570</v>
      </c>
      <c r="B584" s="217">
        <v>38</v>
      </c>
      <c r="C584" s="152"/>
      <c r="D584" s="152"/>
    </row>
    <row r="585" spans="1:4" x14ac:dyDescent="0.65">
      <c r="A585" s="217">
        <v>571</v>
      </c>
      <c r="B585" s="217">
        <v>44</v>
      </c>
      <c r="C585" s="152"/>
      <c r="D585" s="152"/>
    </row>
    <row r="586" spans="1:4" x14ac:dyDescent="0.65">
      <c r="A586" s="217">
        <v>572</v>
      </c>
      <c r="B586" s="217">
        <v>24</v>
      </c>
      <c r="C586" s="152"/>
      <c r="D586" s="152"/>
    </row>
    <row r="587" spans="1:4" x14ac:dyDescent="0.65">
      <c r="A587" s="217">
        <v>573</v>
      </c>
      <c r="B587" s="217">
        <v>41</v>
      </c>
      <c r="C587" s="152"/>
      <c r="D587" s="152"/>
    </row>
    <row r="588" spans="1:4" x14ac:dyDescent="0.65">
      <c r="A588" s="217">
        <v>574</v>
      </c>
      <c r="B588" s="217">
        <v>40</v>
      </c>
      <c r="C588" s="152"/>
      <c r="D588" s="152"/>
    </row>
    <row r="589" spans="1:4" x14ac:dyDescent="0.65">
      <c r="A589" s="217">
        <v>575</v>
      </c>
      <c r="B589" s="217">
        <v>36</v>
      </c>
      <c r="C589" s="152"/>
      <c r="D589" s="152"/>
    </row>
    <row r="590" spans="1:4" x14ac:dyDescent="0.65">
      <c r="A590" s="217">
        <v>576</v>
      </c>
      <c r="B590" s="217">
        <v>48</v>
      </c>
      <c r="C590" s="152"/>
      <c r="D590" s="152"/>
    </row>
    <row r="591" spans="1:4" x14ac:dyDescent="0.65">
      <c r="A591" s="217">
        <v>577</v>
      </c>
      <c r="B591" s="217">
        <v>41</v>
      </c>
      <c r="C591" s="152"/>
      <c r="D591" s="152"/>
    </row>
    <row r="592" spans="1:4" x14ac:dyDescent="0.65">
      <c r="A592" s="217">
        <v>578</v>
      </c>
      <c r="B592" s="217">
        <v>9</v>
      </c>
      <c r="C592" s="152"/>
      <c r="D592" s="152"/>
    </row>
    <row r="593" spans="1:4" x14ac:dyDescent="0.65">
      <c r="A593" s="217">
        <v>579</v>
      </c>
      <c r="B593" s="217">
        <v>31</v>
      </c>
      <c r="C593" s="152"/>
      <c r="D593" s="152"/>
    </row>
    <row r="594" spans="1:4" x14ac:dyDescent="0.65">
      <c r="A594" s="217">
        <v>580</v>
      </c>
      <c r="B594" s="217">
        <v>48</v>
      </c>
      <c r="C594" s="152"/>
      <c r="D594" s="152"/>
    </row>
    <row r="595" spans="1:4" x14ac:dyDescent="0.65">
      <c r="A595" s="217">
        <v>581</v>
      </c>
      <c r="B595" s="217">
        <v>31</v>
      </c>
      <c r="C595" s="152"/>
      <c r="D595" s="152"/>
    </row>
    <row r="596" spans="1:4" x14ac:dyDescent="0.65">
      <c r="A596" s="217">
        <v>582</v>
      </c>
      <c r="B596" s="217">
        <v>38</v>
      </c>
      <c r="C596" s="152"/>
      <c r="D596" s="152"/>
    </row>
    <row r="597" spans="1:4" x14ac:dyDescent="0.65">
      <c r="A597" s="217">
        <v>583</v>
      </c>
      <c r="B597" s="217">
        <v>33</v>
      </c>
      <c r="C597" s="152"/>
      <c r="D597" s="152"/>
    </row>
    <row r="598" spans="1:4" x14ac:dyDescent="0.65">
      <c r="A598" s="217">
        <v>584</v>
      </c>
      <c r="B598" s="217">
        <v>43</v>
      </c>
      <c r="C598" s="152"/>
      <c r="D598" s="152"/>
    </row>
    <row r="599" spans="1:4" x14ac:dyDescent="0.65">
      <c r="A599" s="217">
        <v>585</v>
      </c>
      <c r="B599" s="217">
        <v>43</v>
      </c>
      <c r="C599" s="152"/>
      <c r="D599" s="152"/>
    </row>
    <row r="600" spans="1:4" x14ac:dyDescent="0.65">
      <c r="A600" s="217">
        <v>586</v>
      </c>
      <c r="B600" s="217">
        <v>36</v>
      </c>
      <c r="C600" s="152"/>
      <c r="D600" s="152"/>
    </row>
    <row r="601" spans="1:4" x14ac:dyDescent="0.65">
      <c r="A601" s="217">
        <v>587</v>
      </c>
      <c r="B601" s="217">
        <v>32</v>
      </c>
      <c r="C601" s="152"/>
      <c r="D601" s="152"/>
    </row>
    <row r="602" spans="1:4" x14ac:dyDescent="0.65">
      <c r="A602" s="217">
        <v>588</v>
      </c>
      <c r="B602" s="217">
        <v>34</v>
      </c>
      <c r="C602" s="152"/>
      <c r="D602" s="152"/>
    </row>
    <row r="603" spans="1:4" x14ac:dyDescent="0.65">
      <c r="A603" s="217">
        <v>589</v>
      </c>
      <c r="B603" s="217">
        <v>33</v>
      </c>
      <c r="C603" s="152"/>
      <c r="D603" s="152"/>
    </row>
    <row r="604" spans="1:4" x14ac:dyDescent="0.65">
      <c r="A604" s="217">
        <v>590</v>
      </c>
      <c r="B604" s="217">
        <v>52</v>
      </c>
      <c r="C604" s="152"/>
      <c r="D604" s="152"/>
    </row>
    <row r="605" spans="1:4" x14ac:dyDescent="0.65">
      <c r="A605" s="217">
        <v>591</v>
      </c>
      <c r="B605" s="217">
        <v>39</v>
      </c>
      <c r="C605" s="152"/>
      <c r="D605" s="152"/>
    </row>
    <row r="606" spans="1:4" x14ac:dyDescent="0.65">
      <c r="A606" s="217">
        <v>592</v>
      </c>
      <c r="B606" s="217">
        <v>42</v>
      </c>
      <c r="C606" s="152"/>
      <c r="D606" s="152"/>
    </row>
    <row r="607" spans="1:4" x14ac:dyDescent="0.65">
      <c r="A607" s="217">
        <v>593</v>
      </c>
      <c r="B607" s="217">
        <v>27</v>
      </c>
      <c r="C607" s="152"/>
      <c r="D607" s="152"/>
    </row>
    <row r="608" spans="1:4" x14ac:dyDescent="0.65">
      <c r="A608" s="217">
        <v>594</v>
      </c>
      <c r="B608" s="217">
        <v>26</v>
      </c>
      <c r="C608" s="152"/>
      <c r="D608" s="152"/>
    </row>
    <row r="609" spans="1:4" x14ac:dyDescent="0.65">
      <c r="A609" s="217">
        <v>595</v>
      </c>
      <c r="B609" s="217">
        <v>39</v>
      </c>
      <c r="C609" s="152"/>
      <c r="D609" s="152"/>
    </row>
    <row r="610" spans="1:4" x14ac:dyDescent="0.65">
      <c r="A610" s="217">
        <v>596</v>
      </c>
      <c r="B610" s="217">
        <v>13</v>
      </c>
      <c r="C610" s="152"/>
      <c r="D610" s="152"/>
    </row>
    <row r="611" spans="1:4" x14ac:dyDescent="0.65">
      <c r="A611" s="217">
        <v>597</v>
      </c>
      <c r="B611" s="217">
        <v>48</v>
      </c>
      <c r="C611" s="152"/>
      <c r="D611" s="152"/>
    </row>
    <row r="612" spans="1:4" x14ac:dyDescent="0.65">
      <c r="A612" s="217">
        <v>598</v>
      </c>
      <c r="B612" s="217">
        <v>40</v>
      </c>
      <c r="C612" s="152"/>
      <c r="D612" s="152"/>
    </row>
    <row r="613" spans="1:4" x14ac:dyDescent="0.65">
      <c r="A613" s="217">
        <v>599</v>
      </c>
      <c r="B613" s="217">
        <v>4</v>
      </c>
      <c r="C613" s="152"/>
      <c r="D613" s="152"/>
    </row>
    <row r="614" spans="1:4" x14ac:dyDescent="0.65">
      <c r="A614" s="217">
        <v>600</v>
      </c>
      <c r="B614" s="217">
        <v>27</v>
      </c>
      <c r="C614" s="152"/>
      <c r="D614" s="152"/>
    </row>
    <row r="615" spans="1:4" x14ac:dyDescent="0.65">
      <c r="A615" s="217">
        <v>601</v>
      </c>
      <c r="B615" s="217">
        <v>46</v>
      </c>
      <c r="C615" s="152"/>
      <c r="D615" s="152"/>
    </row>
    <row r="616" spans="1:4" x14ac:dyDescent="0.65">
      <c r="A616" s="217">
        <v>602</v>
      </c>
      <c r="B616" s="217">
        <v>38</v>
      </c>
      <c r="C616" s="152"/>
      <c r="D616" s="152"/>
    </row>
    <row r="617" spans="1:4" x14ac:dyDescent="0.65">
      <c r="A617" s="217">
        <v>603</v>
      </c>
      <c r="B617" s="217">
        <v>23</v>
      </c>
      <c r="C617" s="152"/>
      <c r="D617" s="152"/>
    </row>
    <row r="618" spans="1:4" x14ac:dyDescent="0.65">
      <c r="A618" s="217">
        <v>604</v>
      </c>
      <c r="B618" s="217">
        <v>40</v>
      </c>
      <c r="C618" s="152"/>
      <c r="D618" s="152"/>
    </row>
    <row r="619" spans="1:4" x14ac:dyDescent="0.65">
      <c r="A619" s="217">
        <v>605</v>
      </c>
      <c r="B619" s="217">
        <v>30</v>
      </c>
      <c r="C619" s="152"/>
      <c r="D619" s="152"/>
    </row>
    <row r="620" spans="1:4" x14ac:dyDescent="0.65">
      <c r="A620" s="217">
        <v>606</v>
      </c>
      <c r="B620" s="217">
        <v>27</v>
      </c>
      <c r="C620" s="152"/>
      <c r="D620" s="152"/>
    </row>
    <row r="621" spans="1:4" x14ac:dyDescent="0.65">
      <c r="A621" s="217">
        <v>607</v>
      </c>
      <c r="B621" s="217">
        <v>24</v>
      </c>
      <c r="C621" s="152"/>
      <c r="D621" s="152"/>
    </row>
    <row r="622" spans="1:4" x14ac:dyDescent="0.65">
      <c r="A622" s="217">
        <v>608</v>
      </c>
      <c r="B622" s="217">
        <v>20</v>
      </c>
      <c r="C622" s="152"/>
      <c r="D622" s="152"/>
    </row>
    <row r="623" spans="1:4" x14ac:dyDescent="0.65">
      <c r="A623" s="217">
        <v>609</v>
      </c>
      <c r="B623" s="217">
        <v>39</v>
      </c>
      <c r="C623" s="152"/>
      <c r="D623" s="152"/>
    </row>
    <row r="624" spans="1:4" x14ac:dyDescent="0.65">
      <c r="A624" s="217">
        <v>610</v>
      </c>
      <c r="B624" s="217">
        <v>39</v>
      </c>
      <c r="C624" s="152"/>
      <c r="D624" s="152"/>
    </row>
    <row r="625" spans="1:4" x14ac:dyDescent="0.65">
      <c r="A625" s="217">
        <v>611</v>
      </c>
      <c r="B625" s="217">
        <v>40</v>
      </c>
      <c r="C625" s="152"/>
      <c r="D625" s="152"/>
    </row>
    <row r="626" spans="1:4" x14ac:dyDescent="0.65">
      <c r="A626" s="217">
        <v>612</v>
      </c>
      <c r="B626" s="217">
        <v>44</v>
      </c>
      <c r="C626" s="152"/>
      <c r="D626" s="152"/>
    </row>
    <row r="627" spans="1:4" x14ac:dyDescent="0.65">
      <c r="A627" s="217">
        <v>613</v>
      </c>
      <c r="B627" s="217">
        <v>33</v>
      </c>
      <c r="C627" s="152"/>
      <c r="D627" s="152"/>
    </row>
    <row r="628" spans="1:4" x14ac:dyDescent="0.65">
      <c r="A628" s="217">
        <v>614</v>
      </c>
      <c r="B628" s="217">
        <v>51</v>
      </c>
      <c r="C628" s="152"/>
      <c r="D628" s="152"/>
    </row>
    <row r="629" spans="1:4" x14ac:dyDescent="0.65">
      <c r="A629" s="217">
        <v>615</v>
      </c>
      <c r="B629" s="217">
        <v>39</v>
      </c>
      <c r="C629" s="152"/>
      <c r="D629" s="152"/>
    </row>
    <row r="630" spans="1:4" x14ac:dyDescent="0.65">
      <c r="A630" s="217">
        <v>616</v>
      </c>
      <c r="B630" s="217">
        <v>45</v>
      </c>
      <c r="C630" s="152"/>
      <c r="D630" s="152"/>
    </row>
    <row r="631" spans="1:4" x14ac:dyDescent="0.65">
      <c r="A631" s="217">
        <v>617</v>
      </c>
      <c r="B631" s="217">
        <v>33</v>
      </c>
      <c r="C631" s="152"/>
      <c r="D631" s="152"/>
    </row>
    <row r="632" spans="1:4" x14ac:dyDescent="0.65">
      <c r="A632" s="217">
        <v>618</v>
      </c>
      <c r="B632" s="217">
        <v>49</v>
      </c>
      <c r="C632" s="152"/>
      <c r="D632" s="152"/>
    </row>
    <row r="633" spans="1:4" x14ac:dyDescent="0.65">
      <c r="A633" s="217">
        <v>619</v>
      </c>
      <c r="B633" s="217">
        <v>38</v>
      </c>
      <c r="C633" s="152"/>
      <c r="D633" s="152"/>
    </row>
    <row r="634" spans="1:4" x14ac:dyDescent="0.65">
      <c r="A634" s="217">
        <v>620</v>
      </c>
      <c r="B634" s="217">
        <v>23</v>
      </c>
      <c r="C634" s="152"/>
      <c r="D634" s="152"/>
    </row>
    <row r="635" spans="1:4" x14ac:dyDescent="0.65">
      <c r="A635" s="217">
        <v>621</v>
      </c>
      <c r="B635" s="217">
        <v>46</v>
      </c>
      <c r="C635" s="152"/>
      <c r="D635" s="152"/>
    </row>
    <row r="636" spans="1:4" x14ac:dyDescent="0.65">
      <c r="A636" s="217">
        <v>622</v>
      </c>
      <c r="B636" s="217">
        <v>28</v>
      </c>
      <c r="C636" s="152"/>
      <c r="D636" s="152"/>
    </row>
    <row r="637" spans="1:4" x14ac:dyDescent="0.65">
      <c r="A637" s="217">
        <v>623</v>
      </c>
      <c r="B637" s="217">
        <v>26</v>
      </c>
      <c r="C637" s="152"/>
      <c r="D637" s="152"/>
    </row>
    <row r="638" spans="1:4" x14ac:dyDescent="0.65">
      <c r="A638" s="217">
        <v>624</v>
      </c>
      <c r="B638" s="217">
        <v>34</v>
      </c>
      <c r="C638" s="152"/>
      <c r="D638" s="152"/>
    </row>
    <row r="639" spans="1:4" x14ac:dyDescent="0.65">
      <c r="A639" s="217">
        <v>625</v>
      </c>
      <c r="B639" s="217">
        <v>47</v>
      </c>
      <c r="C639" s="152"/>
      <c r="D639" s="152"/>
    </row>
    <row r="640" spans="1:4" x14ac:dyDescent="0.65">
      <c r="A640" s="217">
        <v>626</v>
      </c>
      <c r="B640" s="217">
        <v>45</v>
      </c>
      <c r="C640" s="152"/>
      <c r="D640" s="152"/>
    </row>
    <row r="641" spans="1:4" x14ac:dyDescent="0.65">
      <c r="A641" s="217">
        <v>627</v>
      </c>
      <c r="B641" s="217">
        <v>40</v>
      </c>
      <c r="C641" s="152"/>
      <c r="D641" s="152"/>
    </row>
    <row r="642" spans="1:4" x14ac:dyDescent="0.65">
      <c r="A642" s="217">
        <v>628</v>
      </c>
      <c r="B642" s="217">
        <v>44</v>
      </c>
      <c r="C642" s="152"/>
      <c r="D642" s="152"/>
    </row>
    <row r="643" spans="1:4" x14ac:dyDescent="0.65">
      <c r="A643" s="217">
        <v>629</v>
      </c>
      <c r="B643" s="217">
        <v>37</v>
      </c>
      <c r="C643" s="152"/>
      <c r="D643" s="152"/>
    </row>
    <row r="644" spans="1:4" x14ac:dyDescent="0.65">
      <c r="A644" s="217">
        <v>630</v>
      </c>
      <c r="B644" s="217">
        <v>55</v>
      </c>
      <c r="C644" s="152"/>
      <c r="D644" s="152"/>
    </row>
    <row r="645" spans="1:4" x14ac:dyDescent="0.65">
      <c r="A645" s="217">
        <v>631</v>
      </c>
      <c r="B645" s="217">
        <v>51</v>
      </c>
      <c r="C645" s="152"/>
      <c r="D645" s="152"/>
    </row>
    <row r="646" spans="1:4" x14ac:dyDescent="0.65">
      <c r="A646" s="217">
        <v>632</v>
      </c>
      <c r="B646" s="217">
        <v>37</v>
      </c>
      <c r="C646" s="152"/>
      <c r="D646" s="152"/>
    </row>
    <row r="647" spans="1:4" x14ac:dyDescent="0.65">
      <c r="A647" s="217">
        <v>633</v>
      </c>
      <c r="B647" s="217">
        <v>30</v>
      </c>
      <c r="C647" s="152"/>
      <c r="D647" s="152"/>
    </row>
    <row r="648" spans="1:4" x14ac:dyDescent="0.65">
      <c r="A648" s="217">
        <v>634</v>
      </c>
      <c r="B648" s="217">
        <v>18</v>
      </c>
      <c r="C648" s="152"/>
      <c r="D648" s="152"/>
    </row>
    <row r="649" spans="1:4" x14ac:dyDescent="0.65">
      <c r="A649" s="217">
        <v>635</v>
      </c>
      <c r="B649" s="217">
        <v>37</v>
      </c>
      <c r="C649" s="152"/>
      <c r="D649" s="152"/>
    </row>
    <row r="650" spans="1:4" x14ac:dyDescent="0.65">
      <c r="A650" s="217">
        <v>636</v>
      </c>
      <c r="B650" s="217">
        <v>32</v>
      </c>
      <c r="C650" s="152"/>
      <c r="D650" s="152"/>
    </row>
    <row r="651" spans="1:4" x14ac:dyDescent="0.65">
      <c r="A651" s="217">
        <v>637</v>
      </c>
      <c r="B651" s="217">
        <v>26</v>
      </c>
      <c r="C651" s="152"/>
      <c r="D651" s="152"/>
    </row>
    <row r="652" spans="1:4" x14ac:dyDescent="0.65">
      <c r="A652" s="217">
        <v>638</v>
      </c>
      <c r="B652" s="217">
        <v>50</v>
      </c>
      <c r="C652" s="152"/>
      <c r="D652" s="152"/>
    </row>
    <row r="653" spans="1:4" x14ac:dyDescent="0.65">
      <c r="A653" s="217">
        <v>639</v>
      </c>
      <c r="B653" s="217">
        <v>47</v>
      </c>
      <c r="C653" s="152"/>
      <c r="D653" s="152"/>
    </row>
    <row r="654" spans="1:4" x14ac:dyDescent="0.65">
      <c r="A654" s="217">
        <v>640</v>
      </c>
      <c r="B654" s="217">
        <v>26</v>
      </c>
      <c r="C654" s="152"/>
      <c r="D654" s="152"/>
    </row>
    <row r="655" spans="1:4" x14ac:dyDescent="0.65">
      <c r="A655" s="217">
        <v>641</v>
      </c>
      <c r="B655" s="217">
        <v>23</v>
      </c>
      <c r="C655" s="152"/>
      <c r="D655" s="152"/>
    </row>
    <row r="656" spans="1:4" x14ac:dyDescent="0.65">
      <c r="A656" s="217">
        <v>642</v>
      </c>
      <c r="B656" s="217">
        <v>19</v>
      </c>
      <c r="C656" s="152"/>
      <c r="D656" s="152"/>
    </row>
    <row r="657" spans="1:4" x14ac:dyDescent="0.65">
      <c r="A657" s="217">
        <v>643</v>
      </c>
      <c r="B657" s="217">
        <v>54</v>
      </c>
      <c r="C657" s="152"/>
      <c r="D657" s="152"/>
    </row>
    <row r="658" spans="1:4" x14ac:dyDescent="0.65">
      <c r="A658" s="217">
        <v>644</v>
      </c>
      <c r="B658" s="217">
        <v>40</v>
      </c>
      <c r="C658" s="152"/>
      <c r="D658" s="152"/>
    </row>
    <row r="659" spans="1:4" x14ac:dyDescent="0.65">
      <c r="A659" s="217">
        <v>645</v>
      </c>
      <c r="B659" s="217">
        <v>12</v>
      </c>
      <c r="C659" s="152"/>
      <c r="D659" s="152"/>
    </row>
    <row r="660" spans="1:4" x14ac:dyDescent="0.65">
      <c r="A660" s="217">
        <v>646</v>
      </c>
      <c r="B660" s="217">
        <v>35</v>
      </c>
      <c r="C660" s="152"/>
      <c r="D660" s="152"/>
    </row>
    <row r="661" spans="1:4" x14ac:dyDescent="0.65">
      <c r="A661" s="217">
        <v>647</v>
      </c>
      <c r="B661" s="217">
        <v>38</v>
      </c>
      <c r="C661" s="152"/>
      <c r="D661" s="152"/>
    </row>
    <row r="662" spans="1:4" x14ac:dyDescent="0.65">
      <c r="A662" s="217">
        <v>648</v>
      </c>
      <c r="B662" s="217">
        <v>32</v>
      </c>
      <c r="C662" s="152"/>
      <c r="D662" s="152"/>
    </row>
    <row r="663" spans="1:4" x14ac:dyDescent="0.65">
      <c r="A663" s="217">
        <v>649</v>
      </c>
      <c r="B663" s="217">
        <v>49</v>
      </c>
      <c r="C663" s="152"/>
      <c r="D663" s="152"/>
    </row>
    <row r="664" spans="1:4" x14ac:dyDescent="0.65">
      <c r="A664" s="217">
        <v>650</v>
      </c>
      <c r="B664" s="217">
        <v>38</v>
      </c>
      <c r="C664" s="152"/>
      <c r="D664" s="152"/>
    </row>
    <row r="665" spans="1:4" x14ac:dyDescent="0.65">
      <c r="A665" s="217">
        <v>651</v>
      </c>
      <c r="B665" s="217">
        <v>17</v>
      </c>
      <c r="C665" s="152"/>
      <c r="D665" s="152"/>
    </row>
    <row r="666" spans="1:4" x14ac:dyDescent="0.65">
      <c r="A666" s="217">
        <v>652</v>
      </c>
      <c r="B666" s="217">
        <v>43</v>
      </c>
      <c r="C666" s="152"/>
      <c r="D666" s="152"/>
    </row>
    <row r="667" spans="1:4" x14ac:dyDescent="0.65">
      <c r="A667" s="217">
        <v>653</v>
      </c>
      <c r="B667" s="217">
        <v>24</v>
      </c>
      <c r="C667" s="152"/>
      <c r="D667" s="152"/>
    </row>
    <row r="668" spans="1:4" x14ac:dyDescent="0.65">
      <c r="A668" s="217">
        <v>654</v>
      </c>
      <c r="B668" s="217">
        <v>58</v>
      </c>
      <c r="C668" s="152"/>
      <c r="D668" s="152"/>
    </row>
    <row r="669" spans="1:4" x14ac:dyDescent="0.65">
      <c r="A669" s="217">
        <v>655</v>
      </c>
      <c r="B669" s="217">
        <v>25</v>
      </c>
      <c r="C669" s="152"/>
      <c r="D669" s="152"/>
    </row>
    <row r="670" spans="1:4" x14ac:dyDescent="0.65">
      <c r="A670" s="217">
        <v>656</v>
      </c>
      <c r="B670" s="217">
        <v>34</v>
      </c>
      <c r="C670" s="152"/>
      <c r="D670" s="152"/>
    </row>
    <row r="671" spans="1:4" x14ac:dyDescent="0.65">
      <c r="A671" s="217">
        <v>657</v>
      </c>
      <c r="B671" s="217">
        <v>41</v>
      </c>
      <c r="C671" s="152"/>
      <c r="D671" s="152"/>
    </row>
    <row r="672" spans="1:4" x14ac:dyDescent="0.65">
      <c r="A672" s="217">
        <v>658</v>
      </c>
      <c r="B672" s="217">
        <v>32</v>
      </c>
      <c r="C672" s="152"/>
      <c r="D672" s="152"/>
    </row>
    <row r="673" spans="1:4" x14ac:dyDescent="0.65">
      <c r="A673" s="217">
        <v>659</v>
      </c>
      <c r="B673" s="217">
        <v>40</v>
      </c>
      <c r="C673" s="152"/>
      <c r="D673" s="152"/>
    </row>
    <row r="674" spans="1:4" x14ac:dyDescent="0.65">
      <c r="A674" s="217">
        <v>660</v>
      </c>
      <c r="B674" s="217">
        <v>22</v>
      </c>
      <c r="C674" s="152"/>
      <c r="D674" s="152"/>
    </row>
    <row r="675" spans="1:4" x14ac:dyDescent="0.65">
      <c r="A675" s="217">
        <v>661</v>
      </c>
      <c r="B675" s="217">
        <v>44</v>
      </c>
      <c r="C675" s="152"/>
      <c r="D675" s="152"/>
    </row>
    <row r="676" spans="1:4" x14ac:dyDescent="0.65">
      <c r="A676" s="217">
        <v>662</v>
      </c>
      <c r="B676" s="217">
        <v>43</v>
      </c>
      <c r="C676" s="152"/>
      <c r="D676" s="152"/>
    </row>
    <row r="677" spans="1:4" x14ac:dyDescent="0.65">
      <c r="A677" s="217">
        <v>663</v>
      </c>
      <c r="B677" s="217">
        <v>14</v>
      </c>
      <c r="C677" s="152"/>
      <c r="D677" s="152"/>
    </row>
    <row r="678" spans="1:4" x14ac:dyDescent="0.65">
      <c r="A678" s="217">
        <v>664</v>
      </c>
      <c r="B678" s="217">
        <v>26</v>
      </c>
      <c r="C678" s="152"/>
      <c r="D678" s="152"/>
    </row>
    <row r="679" spans="1:4" x14ac:dyDescent="0.65">
      <c r="A679" s="217">
        <v>665</v>
      </c>
      <c r="B679" s="217">
        <v>40</v>
      </c>
      <c r="C679" s="152"/>
      <c r="D679" s="152"/>
    </row>
    <row r="680" spans="1:4" x14ac:dyDescent="0.65">
      <c r="A680" s="217">
        <v>666</v>
      </c>
      <c r="B680" s="217">
        <v>46</v>
      </c>
      <c r="C680" s="152"/>
      <c r="D680" s="152"/>
    </row>
    <row r="681" spans="1:4" x14ac:dyDescent="0.65">
      <c r="A681" s="217">
        <v>667</v>
      </c>
      <c r="B681" s="217">
        <v>24</v>
      </c>
      <c r="C681" s="152"/>
      <c r="D681" s="152"/>
    </row>
    <row r="682" spans="1:4" x14ac:dyDescent="0.65">
      <c r="A682" s="217">
        <v>668</v>
      </c>
      <c r="B682" s="217">
        <v>36</v>
      </c>
      <c r="C682" s="152"/>
      <c r="D682" s="152"/>
    </row>
    <row r="683" spans="1:4" x14ac:dyDescent="0.65">
      <c r="A683" s="217">
        <v>669</v>
      </c>
      <c r="B683" s="217">
        <v>35</v>
      </c>
      <c r="C683" s="152"/>
      <c r="D683" s="152"/>
    </row>
    <row r="684" spans="1:4" x14ac:dyDescent="0.65">
      <c r="A684" s="217">
        <v>670</v>
      </c>
      <c r="B684" s="217">
        <v>29</v>
      </c>
      <c r="C684" s="152"/>
      <c r="D684" s="152"/>
    </row>
    <row r="685" spans="1:4" x14ac:dyDescent="0.65">
      <c r="A685" s="217">
        <v>671</v>
      </c>
      <c r="B685" s="217">
        <v>43</v>
      </c>
      <c r="C685" s="152"/>
      <c r="D685" s="152"/>
    </row>
    <row r="686" spans="1:4" x14ac:dyDescent="0.65">
      <c r="A686" s="217">
        <v>672</v>
      </c>
      <c r="B686" s="217">
        <v>45</v>
      </c>
      <c r="C686" s="152"/>
      <c r="D686" s="152"/>
    </row>
    <row r="687" spans="1:4" x14ac:dyDescent="0.65">
      <c r="A687" s="217">
        <v>673</v>
      </c>
      <c r="B687" s="217">
        <v>29</v>
      </c>
      <c r="C687" s="152"/>
      <c r="D687" s="152"/>
    </row>
    <row r="688" spans="1:4" x14ac:dyDescent="0.65">
      <c r="A688" s="217">
        <v>674</v>
      </c>
      <c r="B688" s="217">
        <v>37</v>
      </c>
      <c r="C688" s="152"/>
      <c r="D688" s="152"/>
    </row>
    <row r="689" spans="1:4" x14ac:dyDescent="0.65">
      <c r="A689" s="217">
        <v>675</v>
      </c>
      <c r="B689" s="217">
        <v>33</v>
      </c>
      <c r="C689" s="152"/>
      <c r="D689" s="152"/>
    </row>
    <row r="690" spans="1:4" x14ac:dyDescent="0.65">
      <c r="A690" s="217">
        <v>676</v>
      </c>
      <c r="B690" s="217">
        <v>17</v>
      </c>
      <c r="C690" s="152"/>
      <c r="D690" s="152"/>
    </row>
    <row r="691" spans="1:4" x14ac:dyDescent="0.65">
      <c r="A691" s="217">
        <v>677</v>
      </c>
      <c r="B691" s="217">
        <v>45</v>
      </c>
      <c r="C691" s="152"/>
      <c r="D691" s="152"/>
    </row>
    <row r="692" spans="1:4" x14ac:dyDescent="0.65">
      <c r="A692" s="217">
        <v>678</v>
      </c>
      <c r="B692" s="217">
        <v>28</v>
      </c>
      <c r="C692" s="152"/>
      <c r="D692" s="152"/>
    </row>
    <row r="693" spans="1:4" x14ac:dyDescent="0.65">
      <c r="A693" s="217">
        <v>679</v>
      </c>
      <c r="B693" s="217">
        <v>33</v>
      </c>
      <c r="C693" s="152"/>
      <c r="D693" s="152"/>
    </row>
    <row r="694" spans="1:4" x14ac:dyDescent="0.65">
      <c r="A694" s="217">
        <v>680</v>
      </c>
      <c r="B694" s="217">
        <v>26</v>
      </c>
      <c r="C694" s="152"/>
      <c r="D694" s="152"/>
    </row>
    <row r="695" spans="1:4" x14ac:dyDescent="0.65">
      <c r="A695" s="217">
        <v>681</v>
      </c>
      <c r="B695" s="217">
        <v>51</v>
      </c>
      <c r="C695" s="152"/>
      <c r="D695" s="152"/>
    </row>
    <row r="696" spans="1:4" x14ac:dyDescent="0.65">
      <c r="A696" s="217">
        <v>682</v>
      </c>
      <c r="B696" s="217">
        <v>55</v>
      </c>
      <c r="C696" s="152"/>
      <c r="D696" s="152"/>
    </row>
    <row r="697" spans="1:4" x14ac:dyDescent="0.65">
      <c r="A697" s="217">
        <v>683</v>
      </c>
      <c r="B697" s="217">
        <v>30</v>
      </c>
      <c r="C697" s="152"/>
      <c r="D697" s="152"/>
    </row>
    <row r="698" spans="1:4" x14ac:dyDescent="0.65">
      <c r="A698" s="217">
        <v>684</v>
      </c>
      <c r="B698" s="217">
        <v>51</v>
      </c>
      <c r="C698" s="152"/>
      <c r="D698" s="152"/>
    </row>
    <row r="699" spans="1:4" x14ac:dyDescent="0.65">
      <c r="A699" s="217">
        <v>685</v>
      </c>
      <c r="B699" s="217">
        <v>31</v>
      </c>
      <c r="C699" s="152"/>
      <c r="D699" s="152"/>
    </row>
    <row r="700" spans="1:4" x14ac:dyDescent="0.65">
      <c r="A700" s="217">
        <v>686</v>
      </c>
      <c r="B700" s="217">
        <v>38</v>
      </c>
      <c r="C700" s="152"/>
      <c r="D700" s="152"/>
    </row>
    <row r="701" spans="1:4" x14ac:dyDescent="0.65">
      <c r="A701" s="217">
        <v>687</v>
      </c>
      <c r="B701" s="217">
        <v>29</v>
      </c>
      <c r="C701" s="152"/>
      <c r="D701" s="152"/>
    </row>
    <row r="702" spans="1:4" x14ac:dyDescent="0.65">
      <c r="A702" s="217">
        <v>688</v>
      </c>
      <c r="B702" s="217">
        <v>30</v>
      </c>
      <c r="C702" s="152"/>
      <c r="D702" s="152"/>
    </row>
    <row r="703" spans="1:4" x14ac:dyDescent="0.65">
      <c r="A703" s="217">
        <v>689</v>
      </c>
      <c r="B703" s="217">
        <v>44</v>
      </c>
      <c r="C703" s="152"/>
      <c r="D703" s="152"/>
    </row>
    <row r="704" spans="1:4" x14ac:dyDescent="0.65">
      <c r="A704" s="217">
        <v>690</v>
      </c>
      <c r="B704" s="217">
        <v>13</v>
      </c>
      <c r="C704" s="152"/>
      <c r="D704" s="152"/>
    </row>
    <row r="705" spans="1:4" x14ac:dyDescent="0.65">
      <c r="A705" s="217">
        <v>691</v>
      </c>
      <c r="B705" s="217">
        <v>41</v>
      </c>
      <c r="C705" s="152"/>
      <c r="D705" s="152"/>
    </row>
    <row r="706" spans="1:4" x14ac:dyDescent="0.65">
      <c r="A706" s="217">
        <v>692</v>
      </c>
      <c r="B706" s="217">
        <v>30</v>
      </c>
      <c r="C706" s="152"/>
      <c r="D706" s="152"/>
    </row>
    <row r="707" spans="1:4" x14ac:dyDescent="0.65">
      <c r="A707" s="217">
        <v>693</v>
      </c>
      <c r="B707" s="217">
        <v>49</v>
      </c>
      <c r="C707" s="152"/>
      <c r="D707" s="152"/>
    </row>
    <row r="708" spans="1:4" x14ac:dyDescent="0.65">
      <c r="A708" s="217">
        <v>694</v>
      </c>
      <c r="B708" s="217">
        <v>46</v>
      </c>
      <c r="C708" s="152"/>
      <c r="D708" s="152"/>
    </row>
    <row r="709" spans="1:4" x14ac:dyDescent="0.65">
      <c r="A709" s="217">
        <v>695</v>
      </c>
      <c r="B709" s="217">
        <v>50</v>
      </c>
      <c r="C709" s="152"/>
      <c r="D709" s="152"/>
    </row>
    <row r="710" spans="1:4" x14ac:dyDescent="0.65">
      <c r="A710" s="217">
        <v>696</v>
      </c>
      <c r="B710" s="217">
        <v>22</v>
      </c>
      <c r="C710" s="152"/>
      <c r="D710" s="152"/>
    </row>
    <row r="711" spans="1:4" x14ac:dyDescent="0.65">
      <c r="A711" s="217">
        <v>697</v>
      </c>
      <c r="B711" s="217">
        <v>23</v>
      </c>
      <c r="C711" s="152"/>
      <c r="D711" s="152"/>
    </row>
    <row r="712" spans="1:4" x14ac:dyDescent="0.65">
      <c r="A712" s="217">
        <v>698</v>
      </c>
      <c r="B712" s="217">
        <v>44</v>
      </c>
      <c r="C712" s="152"/>
      <c r="D712" s="152"/>
    </row>
    <row r="713" spans="1:4" x14ac:dyDescent="0.65">
      <c r="A713" s="217">
        <v>699</v>
      </c>
      <c r="B713" s="217">
        <v>59</v>
      </c>
      <c r="C713" s="152"/>
      <c r="D713" s="152"/>
    </row>
    <row r="714" spans="1:4" x14ac:dyDescent="0.65">
      <c r="A714" s="217">
        <v>700</v>
      </c>
      <c r="B714" s="217">
        <v>38</v>
      </c>
      <c r="C714" s="152"/>
      <c r="D714" s="152"/>
    </row>
    <row r="715" spans="1:4" x14ac:dyDescent="0.65">
      <c r="A715" s="217">
        <v>701</v>
      </c>
      <c r="B715" s="217">
        <v>37</v>
      </c>
      <c r="C715" s="152"/>
      <c r="D715" s="152"/>
    </row>
    <row r="716" spans="1:4" x14ac:dyDescent="0.65">
      <c r="A716" s="217">
        <v>702</v>
      </c>
      <c r="B716" s="217">
        <v>26</v>
      </c>
      <c r="C716" s="152"/>
      <c r="D716" s="152"/>
    </row>
    <row r="717" spans="1:4" x14ac:dyDescent="0.65">
      <c r="A717" s="217">
        <v>703</v>
      </c>
      <c r="B717" s="217">
        <v>37</v>
      </c>
      <c r="C717" s="152"/>
      <c r="D717" s="152"/>
    </row>
    <row r="718" spans="1:4" x14ac:dyDescent="0.65">
      <c r="A718" s="217">
        <v>704</v>
      </c>
      <c r="B718" s="217">
        <v>35</v>
      </c>
      <c r="C718" s="152"/>
      <c r="D718" s="152"/>
    </row>
    <row r="719" spans="1:4" x14ac:dyDescent="0.65">
      <c r="A719" s="217">
        <v>705</v>
      </c>
      <c r="B719" s="217">
        <v>41</v>
      </c>
      <c r="C719" s="152"/>
      <c r="D719" s="152"/>
    </row>
    <row r="720" spans="1:4" x14ac:dyDescent="0.65">
      <c r="A720" s="217">
        <v>706</v>
      </c>
      <c r="B720" s="217">
        <v>28</v>
      </c>
      <c r="C720" s="152"/>
      <c r="D720" s="152"/>
    </row>
    <row r="721" spans="1:4" x14ac:dyDescent="0.65">
      <c r="A721" s="217">
        <v>707</v>
      </c>
      <c r="B721" s="217">
        <v>44</v>
      </c>
      <c r="C721" s="152"/>
      <c r="D721" s="152"/>
    </row>
    <row r="722" spans="1:4" x14ac:dyDescent="0.65">
      <c r="A722" s="217">
        <v>708</v>
      </c>
      <c r="B722" s="217">
        <v>41</v>
      </c>
      <c r="C722" s="152"/>
      <c r="D722" s="152"/>
    </row>
    <row r="723" spans="1:4" x14ac:dyDescent="0.65">
      <c r="A723" s="217">
        <v>709</v>
      </c>
      <c r="B723" s="217">
        <v>40</v>
      </c>
      <c r="C723" s="152"/>
      <c r="D723" s="152"/>
    </row>
    <row r="724" spans="1:4" x14ac:dyDescent="0.65">
      <c r="A724" s="217">
        <v>710</v>
      </c>
      <c r="B724" s="217">
        <v>28</v>
      </c>
      <c r="C724" s="152"/>
      <c r="D724" s="152"/>
    </row>
    <row r="725" spans="1:4" x14ac:dyDescent="0.65">
      <c r="A725" s="217">
        <v>711</v>
      </c>
      <c r="B725" s="217">
        <v>38</v>
      </c>
      <c r="C725" s="152"/>
      <c r="D725" s="152"/>
    </row>
    <row r="726" spans="1:4" x14ac:dyDescent="0.65">
      <c r="A726" s="217">
        <v>712</v>
      </c>
      <c r="B726" s="217">
        <v>31</v>
      </c>
      <c r="C726" s="152"/>
      <c r="D726" s="152"/>
    </row>
    <row r="727" spans="1:4" x14ac:dyDescent="0.65">
      <c r="A727" s="217">
        <v>713</v>
      </c>
      <c r="B727" s="217">
        <v>28</v>
      </c>
      <c r="C727" s="152"/>
      <c r="D727" s="152"/>
    </row>
    <row r="728" spans="1:4" x14ac:dyDescent="0.65">
      <c r="A728" s="217">
        <v>714</v>
      </c>
      <c r="B728" s="217">
        <v>35</v>
      </c>
      <c r="C728" s="152"/>
      <c r="D728" s="152"/>
    </row>
    <row r="729" spans="1:4" x14ac:dyDescent="0.65">
      <c r="A729" s="217">
        <v>715</v>
      </c>
      <c r="B729" s="217">
        <v>32</v>
      </c>
      <c r="C729" s="152"/>
      <c r="D729" s="152"/>
    </row>
    <row r="730" spans="1:4" x14ac:dyDescent="0.65">
      <c r="A730" s="217">
        <v>716</v>
      </c>
      <c r="B730" s="217">
        <v>35</v>
      </c>
      <c r="C730" s="152"/>
      <c r="D730" s="152"/>
    </row>
    <row r="731" spans="1:4" x14ac:dyDescent="0.65">
      <c r="A731" s="217">
        <v>717</v>
      </c>
      <c r="B731" s="217">
        <v>49</v>
      </c>
      <c r="C731" s="152"/>
      <c r="D731" s="152"/>
    </row>
    <row r="732" spans="1:4" x14ac:dyDescent="0.65">
      <c r="A732" s="217">
        <v>718</v>
      </c>
      <c r="B732" s="217">
        <v>31</v>
      </c>
      <c r="C732" s="152"/>
      <c r="D732" s="152"/>
    </row>
    <row r="733" spans="1:4" x14ac:dyDescent="0.65">
      <c r="A733" s="217">
        <v>719</v>
      </c>
      <c r="B733" s="217">
        <v>24</v>
      </c>
      <c r="C733" s="152"/>
      <c r="D733" s="152"/>
    </row>
    <row r="734" spans="1:4" x14ac:dyDescent="0.65">
      <c r="A734" s="217">
        <v>720</v>
      </c>
      <c r="B734" s="217">
        <v>8</v>
      </c>
      <c r="C734" s="152"/>
      <c r="D734" s="152"/>
    </row>
    <row r="735" spans="1:4" x14ac:dyDescent="0.65">
      <c r="A735" s="217">
        <v>721</v>
      </c>
      <c r="B735" s="217">
        <v>39</v>
      </c>
      <c r="C735" s="152"/>
      <c r="D735" s="152"/>
    </row>
    <row r="736" spans="1:4" x14ac:dyDescent="0.65">
      <c r="A736" s="217">
        <v>722</v>
      </c>
      <c r="B736" s="217">
        <v>46</v>
      </c>
      <c r="C736" s="152"/>
      <c r="D736" s="152"/>
    </row>
    <row r="737" spans="1:4" x14ac:dyDescent="0.65">
      <c r="A737" s="217">
        <v>723</v>
      </c>
      <c r="B737" s="217">
        <v>36</v>
      </c>
      <c r="C737" s="152"/>
      <c r="D737" s="152"/>
    </row>
    <row r="738" spans="1:4" x14ac:dyDescent="0.65">
      <c r="A738" s="217">
        <v>724</v>
      </c>
      <c r="B738" s="217">
        <v>33</v>
      </c>
      <c r="C738" s="152"/>
      <c r="D738" s="152"/>
    </row>
    <row r="739" spans="1:4" x14ac:dyDescent="0.65">
      <c r="A739" s="217">
        <v>725</v>
      </c>
      <c r="B739" s="217">
        <v>31</v>
      </c>
      <c r="C739" s="152"/>
      <c r="D739" s="152"/>
    </row>
    <row r="740" spans="1:4" x14ac:dyDescent="0.65">
      <c r="A740" s="217">
        <v>726</v>
      </c>
      <c r="B740" s="217">
        <v>36</v>
      </c>
      <c r="C740" s="152"/>
      <c r="D740" s="152"/>
    </row>
    <row r="741" spans="1:4" x14ac:dyDescent="0.65">
      <c r="A741" s="217">
        <v>727</v>
      </c>
      <c r="B741" s="217">
        <v>18</v>
      </c>
      <c r="C741" s="152"/>
      <c r="D741" s="152"/>
    </row>
    <row r="742" spans="1:4" x14ac:dyDescent="0.65">
      <c r="A742" s="217">
        <v>728</v>
      </c>
      <c r="B742" s="217">
        <v>46</v>
      </c>
      <c r="C742" s="152"/>
      <c r="D742" s="152"/>
    </row>
    <row r="743" spans="1:4" x14ac:dyDescent="0.65">
      <c r="A743" s="217">
        <v>729</v>
      </c>
      <c r="B743" s="217">
        <v>27</v>
      </c>
      <c r="C743" s="152"/>
      <c r="D743" s="152"/>
    </row>
    <row r="744" spans="1:4" x14ac:dyDescent="0.65">
      <c r="A744" s="217">
        <v>730</v>
      </c>
      <c r="B744" s="217">
        <v>25</v>
      </c>
      <c r="C744" s="152"/>
      <c r="D744" s="152"/>
    </row>
    <row r="745" spans="1:4" x14ac:dyDescent="0.65">
      <c r="A745" s="217">
        <v>731</v>
      </c>
      <c r="B745" s="217">
        <v>40</v>
      </c>
      <c r="C745" s="152"/>
      <c r="D745" s="152"/>
    </row>
    <row r="746" spans="1:4" x14ac:dyDescent="0.65">
      <c r="A746" s="217">
        <v>732</v>
      </c>
      <c r="B746" s="217">
        <v>20</v>
      </c>
      <c r="C746" s="152"/>
      <c r="D746" s="152"/>
    </row>
    <row r="747" spans="1:4" x14ac:dyDescent="0.65">
      <c r="A747" s="217">
        <v>733</v>
      </c>
      <c r="B747" s="217">
        <v>15</v>
      </c>
      <c r="C747" s="152"/>
      <c r="D747" s="152"/>
    </row>
    <row r="748" spans="1:4" x14ac:dyDescent="0.65">
      <c r="A748" s="217">
        <v>734</v>
      </c>
      <c r="B748" s="217">
        <v>51</v>
      </c>
      <c r="C748" s="152"/>
      <c r="D748" s="152"/>
    </row>
    <row r="749" spans="1:4" x14ac:dyDescent="0.65">
      <c r="A749" s="217">
        <v>735</v>
      </c>
      <c r="B749" s="217">
        <v>49</v>
      </c>
      <c r="C749" s="152"/>
      <c r="D749" s="152"/>
    </row>
    <row r="750" spans="1:4" x14ac:dyDescent="0.65">
      <c r="A750" s="217">
        <v>736</v>
      </c>
      <c r="B750" s="217">
        <v>45</v>
      </c>
      <c r="C750" s="152"/>
      <c r="D750" s="152"/>
    </row>
    <row r="751" spans="1:4" x14ac:dyDescent="0.65">
      <c r="A751" s="217">
        <v>737</v>
      </c>
      <c r="B751" s="217">
        <v>31</v>
      </c>
      <c r="C751" s="152"/>
      <c r="D751" s="152"/>
    </row>
    <row r="752" spans="1:4" x14ac:dyDescent="0.65">
      <c r="A752" s="217">
        <v>738</v>
      </c>
      <c r="B752" s="217">
        <v>52</v>
      </c>
      <c r="C752" s="152"/>
      <c r="D752" s="152"/>
    </row>
    <row r="753" spans="1:4" x14ac:dyDescent="0.65">
      <c r="A753" s="217">
        <v>739</v>
      </c>
      <c r="B753" s="217">
        <v>36</v>
      </c>
      <c r="C753" s="152"/>
      <c r="D753" s="152"/>
    </row>
    <row r="754" spans="1:4" x14ac:dyDescent="0.65">
      <c r="A754" s="217">
        <v>740</v>
      </c>
      <c r="B754" s="217">
        <v>26</v>
      </c>
      <c r="C754" s="152"/>
      <c r="D754" s="152"/>
    </row>
    <row r="755" spans="1:4" x14ac:dyDescent="0.65">
      <c r="A755" s="217">
        <v>741</v>
      </c>
      <c r="B755" s="217">
        <v>28</v>
      </c>
      <c r="C755" s="152"/>
      <c r="D755" s="152"/>
    </row>
    <row r="756" spans="1:4" x14ac:dyDescent="0.65">
      <c r="A756" s="217">
        <v>742</v>
      </c>
      <c r="B756" s="217">
        <v>39</v>
      </c>
      <c r="C756" s="152"/>
      <c r="D756" s="152"/>
    </row>
    <row r="757" spans="1:4" x14ac:dyDescent="0.65">
      <c r="A757" s="217">
        <v>743</v>
      </c>
      <c r="B757" s="217">
        <v>46</v>
      </c>
      <c r="C757" s="152"/>
      <c r="D757" s="152"/>
    </row>
    <row r="758" spans="1:4" x14ac:dyDescent="0.65">
      <c r="A758" s="217">
        <v>744</v>
      </c>
      <c r="B758" s="217">
        <v>36</v>
      </c>
      <c r="C758" s="152"/>
      <c r="D758" s="152"/>
    </row>
    <row r="759" spans="1:4" x14ac:dyDescent="0.65">
      <c r="A759" s="217">
        <v>745</v>
      </c>
      <c r="B759" s="217">
        <v>23</v>
      </c>
      <c r="C759" s="152"/>
      <c r="D759" s="152"/>
    </row>
    <row r="760" spans="1:4" x14ac:dyDescent="0.65">
      <c r="A760" s="217">
        <v>746</v>
      </c>
      <c r="B760" s="217">
        <v>24</v>
      </c>
      <c r="C760" s="152"/>
      <c r="D760" s="152"/>
    </row>
    <row r="761" spans="1:4" x14ac:dyDescent="0.65">
      <c r="A761" s="217">
        <v>747</v>
      </c>
      <c r="B761" s="217">
        <v>30</v>
      </c>
      <c r="C761" s="152"/>
      <c r="D761" s="152"/>
    </row>
    <row r="762" spans="1:4" x14ac:dyDescent="0.65">
      <c r="A762" s="217">
        <v>748</v>
      </c>
      <c r="B762" s="217">
        <v>31</v>
      </c>
      <c r="C762" s="152"/>
      <c r="D762" s="152"/>
    </row>
    <row r="763" spans="1:4" x14ac:dyDescent="0.65">
      <c r="A763" s="217">
        <v>749</v>
      </c>
      <c r="B763" s="217">
        <v>18</v>
      </c>
      <c r="C763" s="152"/>
      <c r="D763" s="152"/>
    </row>
    <row r="764" spans="1:4" x14ac:dyDescent="0.65">
      <c r="A764" s="217">
        <v>750</v>
      </c>
      <c r="B764" s="217">
        <v>42</v>
      </c>
      <c r="C764" s="152"/>
      <c r="D764" s="152"/>
    </row>
    <row r="765" spans="1:4" x14ac:dyDescent="0.65">
      <c r="A765" s="217">
        <v>751</v>
      </c>
      <c r="B765" s="217">
        <v>25</v>
      </c>
      <c r="C765" s="152"/>
      <c r="D765" s="152"/>
    </row>
    <row r="766" spans="1:4" x14ac:dyDescent="0.65">
      <c r="A766" s="217">
        <v>752</v>
      </c>
      <c r="B766" s="217">
        <v>26</v>
      </c>
      <c r="C766" s="152"/>
      <c r="D766" s="152"/>
    </row>
    <row r="767" spans="1:4" x14ac:dyDescent="0.65">
      <c r="A767" s="217">
        <v>753</v>
      </c>
      <c r="B767" s="217">
        <v>35</v>
      </c>
      <c r="C767" s="152"/>
      <c r="D767" s="152"/>
    </row>
    <row r="768" spans="1:4" x14ac:dyDescent="0.65">
      <c r="A768" s="217">
        <v>754</v>
      </c>
      <c r="B768" s="217">
        <v>36</v>
      </c>
      <c r="C768" s="152"/>
      <c r="D768" s="152"/>
    </row>
    <row r="769" spans="1:4" x14ac:dyDescent="0.65">
      <c r="A769" s="217">
        <v>755</v>
      </c>
      <c r="B769" s="217">
        <v>34</v>
      </c>
      <c r="C769" s="152"/>
      <c r="D769" s="152"/>
    </row>
    <row r="770" spans="1:4" x14ac:dyDescent="0.65">
      <c r="A770" s="217">
        <v>756</v>
      </c>
      <c r="B770" s="217">
        <v>33</v>
      </c>
      <c r="C770" s="152"/>
      <c r="D770" s="152"/>
    </row>
    <row r="771" spans="1:4" x14ac:dyDescent="0.65">
      <c r="A771" s="217">
        <v>757</v>
      </c>
      <c r="B771" s="217">
        <v>34</v>
      </c>
      <c r="C771" s="152"/>
      <c r="D771" s="152"/>
    </row>
    <row r="772" spans="1:4" x14ac:dyDescent="0.65">
      <c r="A772" s="217">
        <v>758</v>
      </c>
      <c r="B772" s="217">
        <v>32</v>
      </c>
      <c r="C772" s="152"/>
      <c r="D772" s="152"/>
    </row>
    <row r="773" spans="1:4" x14ac:dyDescent="0.65">
      <c r="A773" s="217">
        <v>759</v>
      </c>
      <c r="B773" s="217">
        <v>30</v>
      </c>
      <c r="C773" s="152"/>
      <c r="D773" s="152"/>
    </row>
    <row r="774" spans="1:4" x14ac:dyDescent="0.65">
      <c r="A774" s="217">
        <v>760</v>
      </c>
      <c r="B774" s="217">
        <v>35</v>
      </c>
      <c r="C774" s="152"/>
      <c r="D774" s="152"/>
    </row>
    <row r="775" spans="1:4" x14ac:dyDescent="0.65">
      <c r="A775" s="217">
        <v>761</v>
      </c>
      <c r="B775" s="217">
        <v>29</v>
      </c>
      <c r="C775" s="152"/>
      <c r="D775" s="152"/>
    </row>
    <row r="776" spans="1:4" x14ac:dyDescent="0.65">
      <c r="A776" s="217">
        <v>762</v>
      </c>
      <c r="B776" s="217">
        <v>27</v>
      </c>
      <c r="C776" s="152"/>
      <c r="D776" s="152"/>
    </row>
    <row r="777" spans="1:4" x14ac:dyDescent="0.65">
      <c r="A777" s="217">
        <v>763</v>
      </c>
      <c r="B777" s="217">
        <v>40</v>
      </c>
      <c r="C777" s="152"/>
      <c r="D777" s="152"/>
    </row>
    <row r="778" spans="1:4" x14ac:dyDescent="0.65">
      <c r="A778" s="217">
        <v>764</v>
      </c>
      <c r="B778" s="217">
        <v>31</v>
      </c>
      <c r="C778" s="152"/>
      <c r="D778" s="152"/>
    </row>
    <row r="779" spans="1:4" x14ac:dyDescent="0.65">
      <c r="A779" s="217">
        <v>765</v>
      </c>
      <c r="B779" s="217">
        <v>35</v>
      </c>
      <c r="C779" s="152"/>
      <c r="D779" s="152"/>
    </row>
    <row r="780" spans="1:4" x14ac:dyDescent="0.65">
      <c r="A780" s="217">
        <v>766</v>
      </c>
      <c r="B780" s="217">
        <v>29</v>
      </c>
      <c r="C780" s="152"/>
      <c r="D780" s="152"/>
    </row>
    <row r="781" spans="1:4" x14ac:dyDescent="0.65">
      <c r="A781" s="217">
        <v>767</v>
      </c>
      <c r="B781" s="217">
        <v>42</v>
      </c>
      <c r="C781" s="152"/>
      <c r="D781" s="152"/>
    </row>
    <row r="782" spans="1:4" x14ac:dyDescent="0.65">
      <c r="A782" s="217">
        <v>768</v>
      </c>
      <c r="B782" s="217">
        <v>47</v>
      </c>
      <c r="C782" s="152"/>
      <c r="D782" s="152"/>
    </row>
    <row r="783" spans="1:4" x14ac:dyDescent="0.65">
      <c r="A783" s="217">
        <v>769</v>
      </c>
      <c r="B783" s="217">
        <v>27</v>
      </c>
      <c r="C783" s="152"/>
      <c r="D783" s="152"/>
    </row>
    <row r="784" spans="1:4" x14ac:dyDescent="0.65">
      <c r="A784" s="217">
        <v>770</v>
      </c>
      <c r="B784" s="217">
        <v>43</v>
      </c>
      <c r="C784" s="152"/>
      <c r="D784" s="152"/>
    </row>
    <row r="785" spans="1:4" x14ac:dyDescent="0.65">
      <c r="A785" s="217">
        <v>771</v>
      </c>
      <c r="B785" s="217">
        <v>24</v>
      </c>
      <c r="C785" s="152"/>
      <c r="D785" s="152"/>
    </row>
    <row r="786" spans="1:4" x14ac:dyDescent="0.65">
      <c r="A786" s="217">
        <v>772</v>
      </c>
      <c r="B786" s="217">
        <v>24</v>
      </c>
      <c r="C786" s="152"/>
      <c r="D786" s="152"/>
    </row>
    <row r="787" spans="1:4" x14ac:dyDescent="0.65">
      <c r="A787" s="217">
        <v>773</v>
      </c>
      <c r="B787" s="217">
        <v>43</v>
      </c>
      <c r="C787" s="152"/>
      <c r="D787" s="152"/>
    </row>
    <row r="788" spans="1:4" x14ac:dyDescent="0.65">
      <c r="A788" s="217">
        <v>774</v>
      </c>
      <c r="B788" s="217">
        <v>26</v>
      </c>
      <c r="C788" s="152"/>
      <c r="D788" s="152"/>
    </row>
    <row r="789" spans="1:4" x14ac:dyDescent="0.65">
      <c r="A789" s="217">
        <v>775</v>
      </c>
      <c r="B789" s="217">
        <v>43</v>
      </c>
      <c r="C789" s="152"/>
      <c r="D789" s="152"/>
    </row>
    <row r="790" spans="1:4" x14ac:dyDescent="0.65">
      <c r="A790" s="217">
        <v>776</v>
      </c>
      <c r="B790" s="217">
        <v>48</v>
      </c>
      <c r="C790" s="152"/>
      <c r="D790" s="152"/>
    </row>
    <row r="791" spans="1:4" x14ac:dyDescent="0.65">
      <c r="A791" s="217">
        <v>777</v>
      </c>
      <c r="B791" s="217">
        <v>25</v>
      </c>
      <c r="C791" s="152"/>
      <c r="D791" s="152"/>
    </row>
    <row r="792" spans="1:4" x14ac:dyDescent="0.65">
      <c r="A792" s="217">
        <v>778</v>
      </c>
      <c r="B792" s="217">
        <v>54</v>
      </c>
      <c r="C792" s="152"/>
      <c r="D792" s="152"/>
    </row>
    <row r="793" spans="1:4" x14ac:dyDescent="0.65">
      <c r="A793" s="217">
        <v>779</v>
      </c>
      <c r="B793" s="217">
        <v>32</v>
      </c>
      <c r="C793" s="152"/>
      <c r="D793" s="152"/>
    </row>
    <row r="794" spans="1:4" x14ac:dyDescent="0.65">
      <c r="A794" s="217">
        <v>780</v>
      </c>
      <c r="B794" s="217">
        <v>18</v>
      </c>
      <c r="C794" s="152"/>
      <c r="D794" s="152"/>
    </row>
    <row r="795" spans="1:4" x14ac:dyDescent="0.65">
      <c r="A795" s="217">
        <v>781</v>
      </c>
      <c r="B795" s="217">
        <v>36</v>
      </c>
      <c r="C795" s="152"/>
      <c r="D795" s="152"/>
    </row>
    <row r="796" spans="1:4" x14ac:dyDescent="0.65">
      <c r="A796" s="217">
        <v>782</v>
      </c>
      <c r="B796" s="217">
        <v>23</v>
      </c>
      <c r="C796" s="152"/>
      <c r="D796" s="152"/>
    </row>
    <row r="797" spans="1:4" x14ac:dyDescent="0.65">
      <c r="A797" s="217">
        <v>783</v>
      </c>
      <c r="B797" s="217">
        <v>29</v>
      </c>
      <c r="C797" s="152"/>
      <c r="D797" s="152"/>
    </row>
    <row r="798" spans="1:4" x14ac:dyDescent="0.65">
      <c r="A798" s="217">
        <v>784</v>
      </c>
      <c r="B798" s="217">
        <v>32</v>
      </c>
      <c r="C798" s="152"/>
      <c r="D798" s="152"/>
    </row>
    <row r="799" spans="1:4" x14ac:dyDescent="0.65">
      <c r="A799" s="217">
        <v>785</v>
      </c>
      <c r="B799" s="217">
        <v>41</v>
      </c>
      <c r="C799" s="152"/>
      <c r="D799" s="152"/>
    </row>
    <row r="800" spans="1:4" x14ac:dyDescent="0.65">
      <c r="A800" s="217">
        <v>786</v>
      </c>
      <c r="B800" s="217">
        <v>33</v>
      </c>
      <c r="C800" s="152"/>
      <c r="D800" s="152"/>
    </row>
    <row r="801" spans="1:4" x14ac:dyDescent="0.65">
      <c r="A801" s="217">
        <v>787</v>
      </c>
      <c r="B801" s="217">
        <v>19</v>
      </c>
      <c r="C801" s="152"/>
      <c r="D801" s="152"/>
    </row>
    <row r="802" spans="1:4" x14ac:dyDescent="0.65">
      <c r="A802" s="217">
        <v>788</v>
      </c>
      <c r="B802" s="217">
        <v>44</v>
      </c>
      <c r="C802" s="152"/>
      <c r="D802" s="152"/>
    </row>
    <row r="803" spans="1:4" x14ac:dyDescent="0.65">
      <c r="A803" s="217">
        <v>789</v>
      </c>
      <c r="B803" s="217">
        <v>26</v>
      </c>
      <c r="C803" s="152"/>
      <c r="D803" s="152"/>
    </row>
    <row r="804" spans="1:4" x14ac:dyDescent="0.65">
      <c r="A804" s="217">
        <v>790</v>
      </c>
      <c r="B804" s="217">
        <v>31</v>
      </c>
      <c r="C804" s="152"/>
      <c r="D804" s="152"/>
    </row>
    <row r="805" spans="1:4" x14ac:dyDescent="0.65">
      <c r="A805" s="217">
        <v>791</v>
      </c>
      <c r="B805" s="217">
        <v>43</v>
      </c>
      <c r="C805" s="152"/>
      <c r="D805" s="152"/>
    </row>
    <row r="806" spans="1:4" x14ac:dyDescent="0.65">
      <c r="A806" s="217">
        <v>792</v>
      </c>
      <c r="B806" s="217">
        <v>39</v>
      </c>
      <c r="C806" s="152"/>
      <c r="D806" s="152"/>
    </row>
    <row r="807" spans="1:4" x14ac:dyDescent="0.65">
      <c r="A807" s="217">
        <v>793</v>
      </c>
      <c r="B807" s="217">
        <v>51</v>
      </c>
      <c r="C807" s="152"/>
      <c r="D807" s="152"/>
    </row>
    <row r="808" spans="1:4" x14ac:dyDescent="0.65">
      <c r="A808" s="217">
        <v>794</v>
      </c>
      <c r="B808" s="217">
        <v>21</v>
      </c>
      <c r="C808" s="152"/>
      <c r="D808" s="152"/>
    </row>
    <row r="809" spans="1:4" x14ac:dyDescent="0.65">
      <c r="A809" s="217">
        <v>795</v>
      </c>
      <c r="B809" s="217">
        <v>34</v>
      </c>
      <c r="C809" s="152"/>
      <c r="D809" s="152"/>
    </row>
    <row r="810" spans="1:4" x14ac:dyDescent="0.65">
      <c r="A810" s="217">
        <v>796</v>
      </c>
      <c r="B810" s="217">
        <v>48</v>
      </c>
      <c r="C810" s="152"/>
      <c r="D810" s="152"/>
    </row>
    <row r="811" spans="1:4" x14ac:dyDescent="0.65">
      <c r="A811" s="217">
        <v>797</v>
      </c>
      <c r="B811" s="217">
        <v>48</v>
      </c>
      <c r="C811" s="152"/>
      <c r="D811" s="152"/>
    </row>
    <row r="812" spans="1:4" x14ac:dyDescent="0.65">
      <c r="A812" s="217">
        <v>798</v>
      </c>
      <c r="B812" s="217">
        <v>58</v>
      </c>
      <c r="C812" s="152"/>
      <c r="D812" s="152"/>
    </row>
    <row r="813" spans="1:4" x14ac:dyDescent="0.65">
      <c r="A813" s="217">
        <v>799</v>
      </c>
      <c r="B813" s="217">
        <v>47</v>
      </c>
      <c r="C813" s="152"/>
      <c r="D813" s="152"/>
    </row>
    <row r="814" spans="1:4" x14ac:dyDescent="0.65">
      <c r="A814" s="217">
        <v>800</v>
      </c>
      <c r="B814" s="217">
        <v>49</v>
      </c>
      <c r="C814" s="152"/>
      <c r="D814" s="152"/>
    </row>
    <row r="815" spans="1:4" x14ac:dyDescent="0.65">
      <c r="A815" s="217">
        <v>801</v>
      </c>
      <c r="B815" s="217">
        <v>47</v>
      </c>
      <c r="C815" s="152"/>
      <c r="D815" s="152"/>
    </row>
    <row r="816" spans="1:4" x14ac:dyDescent="0.65">
      <c r="A816" s="217">
        <v>802</v>
      </c>
      <c r="B816" s="217">
        <v>49</v>
      </c>
      <c r="C816" s="152"/>
      <c r="D816" s="152"/>
    </row>
    <row r="817" spans="1:4" x14ac:dyDescent="0.65">
      <c r="A817" s="217">
        <v>803</v>
      </c>
      <c r="B817" s="217">
        <v>43</v>
      </c>
      <c r="C817" s="152"/>
      <c r="D817" s="152"/>
    </row>
    <row r="818" spans="1:4" x14ac:dyDescent="0.65">
      <c r="A818" s="217">
        <v>804</v>
      </c>
      <c r="B818" s="217">
        <v>31</v>
      </c>
      <c r="C818" s="152"/>
      <c r="D818" s="152"/>
    </row>
    <row r="819" spans="1:4" x14ac:dyDescent="0.65">
      <c r="A819" s="217">
        <v>805</v>
      </c>
      <c r="B819" s="217">
        <v>39</v>
      </c>
      <c r="C819" s="152"/>
      <c r="D819" s="152"/>
    </row>
    <row r="820" spans="1:4" x14ac:dyDescent="0.65">
      <c r="A820" s="217">
        <v>806</v>
      </c>
      <c r="B820" s="217">
        <v>42</v>
      </c>
      <c r="C820" s="152"/>
      <c r="D820" s="152"/>
    </row>
    <row r="821" spans="1:4" x14ac:dyDescent="0.65">
      <c r="A821" s="217">
        <v>807</v>
      </c>
      <c r="B821" s="217">
        <v>27</v>
      </c>
      <c r="C821" s="152"/>
      <c r="D821" s="152"/>
    </row>
    <row r="822" spans="1:4" x14ac:dyDescent="0.65">
      <c r="A822" s="217">
        <v>808</v>
      </c>
      <c r="B822" s="217">
        <v>57</v>
      </c>
      <c r="C822" s="152"/>
      <c r="D822" s="152"/>
    </row>
    <row r="823" spans="1:4" x14ac:dyDescent="0.65">
      <c r="A823" s="217">
        <v>809</v>
      </c>
      <c r="B823" s="217">
        <v>51</v>
      </c>
      <c r="C823" s="152"/>
      <c r="D823" s="152"/>
    </row>
    <row r="824" spans="1:4" x14ac:dyDescent="0.65">
      <c r="A824" s="217">
        <v>810</v>
      </c>
      <c r="B824" s="217">
        <v>38</v>
      </c>
      <c r="C824" s="152"/>
      <c r="D824" s="152"/>
    </row>
    <row r="825" spans="1:4" x14ac:dyDescent="0.65">
      <c r="A825" s="217">
        <v>811</v>
      </c>
      <c r="B825" s="217">
        <v>29</v>
      </c>
      <c r="C825" s="152"/>
      <c r="D825" s="152"/>
    </row>
    <row r="826" spans="1:4" x14ac:dyDescent="0.65">
      <c r="A826" s="217">
        <v>812</v>
      </c>
      <c r="B826" s="217">
        <v>43</v>
      </c>
      <c r="C826" s="152"/>
      <c r="D826" s="152"/>
    </row>
    <row r="827" spans="1:4" x14ac:dyDescent="0.65">
      <c r="A827" s="217">
        <v>813</v>
      </c>
      <c r="B827" s="217">
        <v>50</v>
      </c>
      <c r="C827" s="152"/>
      <c r="D827" s="152"/>
    </row>
    <row r="828" spans="1:4" x14ac:dyDescent="0.65">
      <c r="A828" s="217">
        <v>814</v>
      </c>
      <c r="B828" s="217">
        <v>47</v>
      </c>
      <c r="C828" s="152"/>
      <c r="D828" s="152"/>
    </row>
    <row r="829" spans="1:4" x14ac:dyDescent="0.65">
      <c r="A829" s="217">
        <v>815</v>
      </c>
      <c r="B829" s="217">
        <v>56</v>
      </c>
      <c r="C829" s="152"/>
      <c r="D829" s="152"/>
    </row>
    <row r="830" spans="1:4" x14ac:dyDescent="0.65">
      <c r="A830" s="217">
        <v>816</v>
      </c>
      <c r="B830" s="217">
        <v>33</v>
      </c>
      <c r="C830" s="152"/>
      <c r="D830" s="152"/>
    </row>
    <row r="831" spans="1:4" x14ac:dyDescent="0.65">
      <c r="A831" s="217">
        <v>817</v>
      </c>
      <c r="B831" s="217">
        <v>32</v>
      </c>
      <c r="C831" s="152"/>
      <c r="D831" s="152"/>
    </row>
    <row r="832" spans="1:4" x14ac:dyDescent="0.65">
      <c r="A832" s="217">
        <v>818</v>
      </c>
      <c r="B832" s="217">
        <v>39</v>
      </c>
      <c r="C832" s="152"/>
      <c r="D832" s="152"/>
    </row>
    <row r="833" spans="1:4" x14ac:dyDescent="0.65">
      <c r="A833" s="217">
        <v>819</v>
      </c>
      <c r="B833" s="217">
        <v>41</v>
      </c>
      <c r="C833" s="152"/>
      <c r="D833" s="152"/>
    </row>
    <row r="834" spans="1:4" x14ac:dyDescent="0.65">
      <c r="A834" s="217">
        <v>820</v>
      </c>
      <c r="B834" s="217">
        <v>10</v>
      </c>
      <c r="C834" s="152"/>
      <c r="D834" s="152"/>
    </row>
    <row r="835" spans="1:4" x14ac:dyDescent="0.65">
      <c r="A835" s="217">
        <v>821</v>
      </c>
      <c r="B835" s="217">
        <v>37</v>
      </c>
      <c r="C835" s="152"/>
      <c r="D835" s="152"/>
    </row>
    <row r="836" spans="1:4" x14ac:dyDescent="0.65">
      <c r="A836" s="217">
        <v>822</v>
      </c>
      <c r="B836" s="217">
        <v>22</v>
      </c>
      <c r="C836" s="152"/>
      <c r="D836" s="152"/>
    </row>
    <row r="837" spans="1:4" x14ac:dyDescent="0.65">
      <c r="A837" s="217">
        <v>823</v>
      </c>
      <c r="B837" s="217">
        <v>9</v>
      </c>
      <c r="C837" s="152"/>
      <c r="D837" s="152"/>
    </row>
    <row r="838" spans="1:4" x14ac:dyDescent="0.65">
      <c r="A838" s="217">
        <v>824</v>
      </c>
      <c r="B838" s="217">
        <v>35</v>
      </c>
      <c r="C838" s="152"/>
      <c r="D838" s="152"/>
    </row>
    <row r="839" spans="1:4" x14ac:dyDescent="0.65">
      <c r="A839" s="217">
        <v>825</v>
      </c>
      <c r="B839" s="217">
        <v>34</v>
      </c>
      <c r="C839" s="152"/>
      <c r="D839" s="152"/>
    </row>
    <row r="840" spans="1:4" x14ac:dyDescent="0.65">
      <c r="A840" s="217">
        <v>826</v>
      </c>
      <c r="B840" s="217">
        <v>36</v>
      </c>
      <c r="C840" s="152"/>
      <c r="D840" s="152"/>
    </row>
    <row r="841" spans="1:4" x14ac:dyDescent="0.65">
      <c r="A841" s="217">
        <v>827</v>
      </c>
      <c r="B841" s="217">
        <v>54</v>
      </c>
      <c r="C841" s="152"/>
      <c r="D841" s="152"/>
    </row>
    <row r="842" spans="1:4" x14ac:dyDescent="0.65">
      <c r="A842" s="217">
        <v>828</v>
      </c>
      <c r="B842" s="217">
        <v>49</v>
      </c>
      <c r="C842" s="152"/>
      <c r="D842" s="152"/>
    </row>
    <row r="843" spans="1:4" x14ac:dyDescent="0.65">
      <c r="A843" s="217">
        <v>829</v>
      </c>
      <c r="B843" s="217">
        <v>27</v>
      </c>
      <c r="C843" s="152"/>
      <c r="D843" s="152"/>
    </row>
    <row r="844" spans="1:4" x14ac:dyDescent="0.65">
      <c r="A844" s="217">
        <v>830</v>
      </c>
      <c r="B844" s="217">
        <v>49</v>
      </c>
      <c r="C844" s="152"/>
      <c r="D844" s="152"/>
    </row>
    <row r="845" spans="1:4" x14ac:dyDescent="0.65">
      <c r="A845" s="217">
        <v>831</v>
      </c>
      <c r="B845" s="217">
        <v>34</v>
      </c>
      <c r="C845" s="152"/>
      <c r="D845" s="152"/>
    </row>
    <row r="846" spans="1:4" x14ac:dyDescent="0.65">
      <c r="A846" s="217">
        <v>832</v>
      </c>
      <c r="B846" s="217">
        <v>45</v>
      </c>
      <c r="C846" s="152"/>
      <c r="D846" s="152"/>
    </row>
    <row r="847" spans="1:4" x14ac:dyDescent="0.65">
      <c r="A847" s="217">
        <v>833</v>
      </c>
      <c r="B847" s="217">
        <v>16</v>
      </c>
      <c r="C847" s="152"/>
      <c r="D847" s="152"/>
    </row>
    <row r="848" spans="1:4" x14ac:dyDescent="0.65">
      <c r="A848" s="217">
        <v>834</v>
      </c>
      <c r="B848" s="217">
        <v>22</v>
      </c>
      <c r="C848" s="152"/>
      <c r="D848" s="152"/>
    </row>
    <row r="849" spans="1:4" x14ac:dyDescent="0.65">
      <c r="A849" s="217">
        <v>835</v>
      </c>
      <c r="B849" s="217">
        <v>53</v>
      </c>
      <c r="C849" s="152"/>
      <c r="D849" s="152"/>
    </row>
    <row r="850" spans="1:4" x14ac:dyDescent="0.65">
      <c r="A850" s="217">
        <v>836</v>
      </c>
      <c r="B850" s="217">
        <v>43</v>
      </c>
      <c r="C850" s="152"/>
      <c r="D850" s="152"/>
    </row>
    <row r="851" spans="1:4" x14ac:dyDescent="0.65">
      <c r="A851" s="217">
        <v>837</v>
      </c>
      <c r="B851" s="217">
        <v>27</v>
      </c>
      <c r="C851" s="152"/>
      <c r="D851" s="152"/>
    </row>
    <row r="852" spans="1:4" x14ac:dyDescent="0.65">
      <c r="A852" s="217">
        <v>838</v>
      </c>
      <c r="B852" s="217">
        <v>25</v>
      </c>
      <c r="C852" s="152"/>
      <c r="D852" s="152"/>
    </row>
    <row r="853" spans="1:4" x14ac:dyDescent="0.65">
      <c r="A853" s="217">
        <v>839</v>
      </c>
      <c r="B853" s="217">
        <v>38</v>
      </c>
      <c r="C853" s="152"/>
      <c r="D853" s="152"/>
    </row>
    <row r="854" spans="1:4" x14ac:dyDescent="0.65">
      <c r="A854" s="217">
        <v>840</v>
      </c>
      <c r="B854" s="217">
        <v>30</v>
      </c>
      <c r="C854" s="152"/>
      <c r="D854" s="152"/>
    </row>
    <row r="855" spans="1:4" x14ac:dyDescent="0.65">
      <c r="A855" s="217">
        <v>841</v>
      </c>
      <c r="B855" s="217">
        <v>27</v>
      </c>
      <c r="C855" s="152"/>
      <c r="D855" s="152"/>
    </row>
    <row r="856" spans="1:4" x14ac:dyDescent="0.65">
      <c r="A856" s="217">
        <v>842</v>
      </c>
      <c r="B856" s="217">
        <v>44</v>
      </c>
      <c r="C856" s="152"/>
      <c r="D856" s="152"/>
    </row>
    <row r="857" spans="1:4" x14ac:dyDescent="0.65">
      <c r="A857" s="217">
        <v>843</v>
      </c>
      <c r="B857" s="217">
        <v>36</v>
      </c>
      <c r="C857" s="152"/>
      <c r="D857" s="152"/>
    </row>
    <row r="858" spans="1:4" x14ac:dyDescent="0.65">
      <c r="A858" s="217">
        <v>844</v>
      </c>
      <c r="B858" s="217">
        <v>21</v>
      </c>
      <c r="C858" s="152"/>
      <c r="D858" s="152"/>
    </row>
    <row r="859" spans="1:4" x14ac:dyDescent="0.65">
      <c r="A859" s="217">
        <v>845</v>
      </c>
      <c r="B859" s="217">
        <v>24</v>
      </c>
      <c r="C859" s="152"/>
      <c r="D859" s="152"/>
    </row>
    <row r="860" spans="1:4" x14ac:dyDescent="0.65">
      <c r="A860" s="217">
        <v>846</v>
      </c>
      <c r="B860" s="217">
        <v>46</v>
      </c>
      <c r="C860" s="152"/>
      <c r="D860" s="152"/>
    </row>
    <row r="861" spans="1:4" x14ac:dyDescent="0.65">
      <c r="A861" s="217">
        <v>847</v>
      </c>
      <c r="B861" s="217">
        <v>14</v>
      </c>
      <c r="C861" s="152"/>
      <c r="D861" s="152"/>
    </row>
    <row r="862" spans="1:4" x14ac:dyDescent="0.65">
      <c r="A862" s="217">
        <v>848</v>
      </c>
      <c r="B862" s="217">
        <v>35</v>
      </c>
      <c r="C862" s="152"/>
      <c r="D862" s="152"/>
    </row>
    <row r="863" spans="1:4" x14ac:dyDescent="0.65">
      <c r="A863" s="217">
        <v>849</v>
      </c>
      <c r="B863" s="217">
        <v>44</v>
      </c>
      <c r="C863" s="152"/>
      <c r="D863" s="152"/>
    </row>
    <row r="864" spans="1:4" x14ac:dyDescent="0.65">
      <c r="A864" s="217">
        <v>850</v>
      </c>
      <c r="B864" s="217">
        <v>15</v>
      </c>
      <c r="C864" s="152"/>
      <c r="D864" s="152"/>
    </row>
    <row r="865" spans="1:4" x14ac:dyDescent="0.65">
      <c r="A865" s="217">
        <v>851</v>
      </c>
      <c r="B865" s="217">
        <v>46</v>
      </c>
      <c r="C865" s="152"/>
      <c r="D865" s="152"/>
    </row>
    <row r="866" spans="1:4" x14ac:dyDescent="0.65">
      <c r="A866" s="217">
        <v>852</v>
      </c>
      <c r="B866" s="217">
        <v>20</v>
      </c>
      <c r="C866" s="152"/>
      <c r="D866" s="152"/>
    </row>
    <row r="867" spans="1:4" x14ac:dyDescent="0.65">
      <c r="A867" s="217">
        <v>853</v>
      </c>
      <c r="B867" s="217">
        <v>40</v>
      </c>
      <c r="C867" s="152"/>
      <c r="D867" s="152"/>
    </row>
    <row r="868" spans="1:4" x14ac:dyDescent="0.65">
      <c r="A868" s="217">
        <v>854</v>
      </c>
      <c r="B868" s="217">
        <v>32</v>
      </c>
      <c r="C868" s="152"/>
      <c r="D868" s="152"/>
    </row>
    <row r="869" spans="1:4" x14ac:dyDescent="0.65">
      <c r="A869" s="217">
        <v>855</v>
      </c>
      <c r="B869" s="217">
        <v>36</v>
      </c>
      <c r="C869" s="152"/>
      <c r="D869" s="152"/>
    </row>
    <row r="870" spans="1:4" x14ac:dyDescent="0.65">
      <c r="A870" s="217">
        <v>856</v>
      </c>
      <c r="B870" s="217">
        <v>41</v>
      </c>
      <c r="C870" s="152"/>
      <c r="D870" s="152"/>
    </row>
    <row r="871" spans="1:4" x14ac:dyDescent="0.65">
      <c r="A871" s="217">
        <v>857</v>
      </c>
      <c r="B871" s="217">
        <v>32</v>
      </c>
      <c r="C871" s="152"/>
      <c r="D871" s="152"/>
    </row>
    <row r="872" spans="1:4" x14ac:dyDescent="0.65">
      <c r="A872" s="217">
        <v>858</v>
      </c>
      <c r="B872" s="217">
        <v>39</v>
      </c>
      <c r="C872" s="152"/>
      <c r="D872" s="152"/>
    </row>
    <row r="873" spans="1:4" x14ac:dyDescent="0.65">
      <c r="A873" s="217">
        <v>859</v>
      </c>
      <c r="B873" s="217">
        <v>33</v>
      </c>
      <c r="C873" s="152"/>
      <c r="D873" s="152"/>
    </row>
    <row r="874" spans="1:4" x14ac:dyDescent="0.65">
      <c r="A874" s="217">
        <v>860</v>
      </c>
      <c r="B874" s="217">
        <v>40</v>
      </c>
      <c r="C874" s="152"/>
      <c r="D874" s="152"/>
    </row>
    <row r="875" spans="1:4" x14ac:dyDescent="0.65">
      <c r="A875" s="217">
        <v>861</v>
      </c>
      <c r="B875" s="217">
        <v>52</v>
      </c>
      <c r="C875" s="152"/>
      <c r="D875" s="152"/>
    </row>
    <row r="876" spans="1:4" x14ac:dyDescent="0.65">
      <c r="A876" s="217">
        <v>862</v>
      </c>
      <c r="B876" s="217">
        <v>38</v>
      </c>
      <c r="C876" s="152"/>
      <c r="D876" s="152"/>
    </row>
    <row r="877" spans="1:4" x14ac:dyDescent="0.65">
      <c r="A877" s="217">
        <v>863</v>
      </c>
      <c r="B877" s="217">
        <v>44</v>
      </c>
      <c r="C877" s="152"/>
      <c r="D877" s="152"/>
    </row>
    <row r="878" spans="1:4" x14ac:dyDescent="0.65">
      <c r="A878" s="217">
        <v>864</v>
      </c>
      <c r="B878" s="217">
        <v>35</v>
      </c>
      <c r="C878" s="152"/>
      <c r="D878" s="152"/>
    </row>
    <row r="879" spans="1:4" x14ac:dyDescent="0.65">
      <c r="A879" s="217">
        <v>865</v>
      </c>
      <c r="B879" s="217">
        <v>20</v>
      </c>
      <c r="C879" s="152"/>
      <c r="D879" s="152"/>
    </row>
    <row r="880" spans="1:4" x14ac:dyDescent="0.65">
      <c r="A880" s="217">
        <v>866</v>
      </c>
      <c r="B880" s="217">
        <v>39</v>
      </c>
      <c r="C880" s="152"/>
      <c r="D880" s="152"/>
    </row>
    <row r="881" spans="1:4" x14ac:dyDescent="0.65">
      <c r="A881" s="217">
        <v>867</v>
      </c>
      <c r="B881" s="217">
        <v>42</v>
      </c>
      <c r="C881" s="152"/>
      <c r="D881" s="152"/>
    </row>
    <row r="882" spans="1:4" x14ac:dyDescent="0.65">
      <c r="A882" s="217">
        <v>868</v>
      </c>
      <c r="B882" s="217">
        <v>45</v>
      </c>
      <c r="C882" s="152"/>
      <c r="D882" s="152"/>
    </row>
    <row r="883" spans="1:4" x14ac:dyDescent="0.65">
      <c r="A883" s="217">
        <v>869</v>
      </c>
      <c r="B883" s="217">
        <v>34</v>
      </c>
      <c r="C883" s="152"/>
      <c r="D883" s="152"/>
    </row>
    <row r="884" spans="1:4" x14ac:dyDescent="0.65">
      <c r="A884" s="217">
        <v>870</v>
      </c>
      <c r="B884" s="217">
        <v>29</v>
      </c>
      <c r="C884" s="152"/>
      <c r="D884" s="152"/>
    </row>
    <row r="885" spans="1:4" x14ac:dyDescent="0.65">
      <c r="A885" s="217">
        <v>871</v>
      </c>
      <c r="B885" s="217">
        <v>38</v>
      </c>
      <c r="C885" s="152"/>
      <c r="D885" s="152"/>
    </row>
    <row r="886" spans="1:4" x14ac:dyDescent="0.65">
      <c r="A886" s="217">
        <v>872</v>
      </c>
      <c r="B886" s="217">
        <v>28</v>
      </c>
      <c r="C886" s="152"/>
      <c r="D886" s="152"/>
    </row>
    <row r="887" spans="1:4" x14ac:dyDescent="0.65">
      <c r="A887" s="217">
        <v>873</v>
      </c>
      <c r="B887" s="217">
        <v>42</v>
      </c>
      <c r="C887" s="152"/>
      <c r="D887" s="152"/>
    </row>
    <row r="888" spans="1:4" x14ac:dyDescent="0.65">
      <c r="A888" s="217">
        <v>874</v>
      </c>
      <c r="B888" s="217">
        <v>47</v>
      </c>
      <c r="C888" s="152"/>
      <c r="D888" s="152"/>
    </row>
    <row r="889" spans="1:4" x14ac:dyDescent="0.65">
      <c r="A889" s="217">
        <v>875</v>
      </c>
      <c r="B889" s="217">
        <v>37</v>
      </c>
      <c r="C889" s="152"/>
      <c r="D889" s="152"/>
    </row>
    <row r="890" spans="1:4" x14ac:dyDescent="0.65">
      <c r="A890" s="217">
        <v>876</v>
      </c>
      <c r="B890" s="217">
        <v>47</v>
      </c>
      <c r="C890" s="152"/>
      <c r="D890" s="152"/>
    </row>
    <row r="891" spans="1:4" x14ac:dyDescent="0.65">
      <c r="A891" s="217">
        <v>877</v>
      </c>
      <c r="B891" s="217">
        <v>46</v>
      </c>
      <c r="C891" s="152"/>
      <c r="D891" s="152"/>
    </row>
    <row r="892" spans="1:4" x14ac:dyDescent="0.65">
      <c r="A892" s="217">
        <v>878</v>
      </c>
      <c r="B892" s="217">
        <v>41</v>
      </c>
      <c r="C892" s="152"/>
      <c r="D892" s="152"/>
    </row>
    <row r="893" spans="1:4" x14ac:dyDescent="0.65">
      <c r="A893" s="217">
        <v>879</v>
      </c>
      <c r="B893" s="217">
        <v>27</v>
      </c>
      <c r="C893" s="152"/>
      <c r="D893" s="152"/>
    </row>
    <row r="894" spans="1:4" x14ac:dyDescent="0.65">
      <c r="A894" s="217">
        <v>880</v>
      </c>
      <c r="B894" s="217">
        <v>47</v>
      </c>
      <c r="C894" s="152"/>
      <c r="D894" s="152"/>
    </row>
    <row r="895" spans="1:4" x14ac:dyDescent="0.65">
      <c r="A895" s="217">
        <v>881</v>
      </c>
      <c r="B895" s="217">
        <v>40</v>
      </c>
      <c r="C895" s="152"/>
      <c r="D895" s="152"/>
    </row>
    <row r="896" spans="1:4" x14ac:dyDescent="0.65">
      <c r="A896" s="217">
        <v>882</v>
      </c>
      <c r="B896" s="217">
        <v>49</v>
      </c>
      <c r="C896" s="152"/>
      <c r="D896" s="152"/>
    </row>
    <row r="897" spans="1:4" x14ac:dyDescent="0.65">
      <c r="A897" s="217">
        <v>883</v>
      </c>
      <c r="B897" s="217">
        <v>50</v>
      </c>
      <c r="C897" s="152"/>
      <c r="D897" s="152"/>
    </row>
    <row r="898" spans="1:4" x14ac:dyDescent="0.65">
      <c r="A898" s="217">
        <v>884</v>
      </c>
      <c r="B898" s="217">
        <v>38</v>
      </c>
      <c r="C898" s="152"/>
      <c r="D898" s="152"/>
    </row>
    <row r="899" spans="1:4" x14ac:dyDescent="0.65">
      <c r="A899" s="217">
        <v>885</v>
      </c>
      <c r="B899" s="217">
        <v>39</v>
      </c>
      <c r="C899" s="152"/>
      <c r="D899" s="152"/>
    </row>
    <row r="900" spans="1:4" x14ac:dyDescent="0.65">
      <c r="A900" s="217">
        <v>886</v>
      </c>
      <c r="B900" s="217">
        <v>38</v>
      </c>
      <c r="C900" s="152"/>
      <c r="D900" s="152"/>
    </row>
    <row r="901" spans="1:4" x14ac:dyDescent="0.65">
      <c r="A901" s="217">
        <v>887</v>
      </c>
      <c r="B901" s="217">
        <v>18</v>
      </c>
      <c r="C901" s="152"/>
      <c r="D901" s="152"/>
    </row>
    <row r="902" spans="1:4" x14ac:dyDescent="0.65">
      <c r="A902" s="217">
        <v>888</v>
      </c>
      <c r="B902" s="217">
        <v>44</v>
      </c>
      <c r="C902" s="152"/>
      <c r="D902" s="152"/>
    </row>
    <row r="903" spans="1:4" x14ac:dyDescent="0.65">
      <c r="A903" s="217">
        <v>889</v>
      </c>
      <c r="B903" s="217">
        <v>38</v>
      </c>
      <c r="C903" s="152"/>
      <c r="D903" s="152"/>
    </row>
    <row r="904" spans="1:4" x14ac:dyDescent="0.65">
      <c r="A904" s="217">
        <v>890</v>
      </c>
      <c r="B904" s="217">
        <v>42</v>
      </c>
      <c r="C904" s="152"/>
      <c r="D904" s="152"/>
    </row>
    <row r="905" spans="1:4" x14ac:dyDescent="0.65">
      <c r="A905" s="217">
        <v>891</v>
      </c>
      <c r="B905" s="217">
        <v>18</v>
      </c>
      <c r="C905" s="152"/>
      <c r="D905" s="152"/>
    </row>
    <row r="906" spans="1:4" x14ac:dyDescent="0.65">
      <c r="A906" s="217">
        <v>892</v>
      </c>
      <c r="B906" s="217">
        <v>29</v>
      </c>
      <c r="C906" s="152"/>
      <c r="D906" s="152"/>
    </row>
    <row r="907" spans="1:4" x14ac:dyDescent="0.65">
      <c r="A907" s="217">
        <v>893</v>
      </c>
      <c r="B907" s="217">
        <v>27</v>
      </c>
      <c r="C907" s="152"/>
      <c r="D907" s="152"/>
    </row>
    <row r="908" spans="1:4" x14ac:dyDescent="0.65">
      <c r="A908" s="217">
        <v>894</v>
      </c>
      <c r="B908" s="217">
        <v>47</v>
      </c>
      <c r="C908" s="152"/>
      <c r="D908" s="152"/>
    </row>
    <row r="909" spans="1:4" x14ac:dyDescent="0.65">
      <c r="A909" s="217">
        <v>895</v>
      </c>
      <c r="B909" s="217">
        <v>21</v>
      </c>
      <c r="C909" s="152"/>
      <c r="D909" s="152"/>
    </row>
    <row r="910" spans="1:4" x14ac:dyDescent="0.65">
      <c r="A910" s="217">
        <v>896</v>
      </c>
      <c r="B910" s="217">
        <v>35</v>
      </c>
      <c r="C910" s="152"/>
      <c r="D910" s="152"/>
    </row>
    <row r="911" spans="1:4" x14ac:dyDescent="0.65">
      <c r="A911" s="217">
        <v>897</v>
      </c>
      <c r="B911" s="217">
        <v>28</v>
      </c>
      <c r="C911" s="152"/>
      <c r="D911" s="152"/>
    </row>
    <row r="912" spans="1:4" x14ac:dyDescent="0.65">
      <c r="A912" s="217">
        <v>898</v>
      </c>
      <c r="B912" s="217">
        <v>27</v>
      </c>
      <c r="C912" s="152"/>
      <c r="D912" s="152"/>
    </row>
    <row r="913" spans="1:4" x14ac:dyDescent="0.65">
      <c r="A913" s="217">
        <v>899</v>
      </c>
      <c r="B913" s="217">
        <v>34</v>
      </c>
      <c r="C913" s="152"/>
      <c r="D913" s="152"/>
    </row>
    <row r="914" spans="1:4" x14ac:dyDescent="0.65">
      <c r="A914" s="217">
        <v>900</v>
      </c>
      <c r="B914" s="217">
        <v>23</v>
      </c>
      <c r="C914" s="152"/>
      <c r="D914" s="152"/>
    </row>
    <row r="915" spans="1:4" x14ac:dyDescent="0.65">
      <c r="A915" s="217">
        <v>901</v>
      </c>
      <c r="B915" s="217">
        <v>32</v>
      </c>
      <c r="C915" s="152"/>
      <c r="D915" s="152"/>
    </row>
    <row r="916" spans="1:4" x14ac:dyDescent="0.65">
      <c r="A916" s="217">
        <v>902</v>
      </c>
      <c r="B916" s="217">
        <v>37</v>
      </c>
      <c r="C916" s="152"/>
      <c r="D916" s="152"/>
    </row>
    <row r="917" spans="1:4" x14ac:dyDescent="0.65">
      <c r="A917" s="217">
        <v>903</v>
      </c>
      <c r="B917" s="217">
        <v>37</v>
      </c>
      <c r="C917" s="152"/>
      <c r="D917" s="152"/>
    </row>
    <row r="918" spans="1:4" x14ac:dyDescent="0.65">
      <c r="A918" s="217">
        <v>904</v>
      </c>
      <c r="B918" s="217">
        <v>24</v>
      </c>
      <c r="C918" s="152"/>
      <c r="D918" s="152"/>
    </row>
    <row r="919" spans="1:4" x14ac:dyDescent="0.65">
      <c r="A919" s="217">
        <v>905</v>
      </c>
      <c r="B919" s="217">
        <v>35</v>
      </c>
      <c r="C919" s="152"/>
      <c r="D919" s="152"/>
    </row>
    <row r="920" spans="1:4" x14ac:dyDescent="0.65">
      <c r="A920" s="217">
        <v>906</v>
      </c>
      <c r="B920" s="217">
        <v>43</v>
      </c>
      <c r="C920" s="152"/>
      <c r="D920" s="152"/>
    </row>
    <row r="921" spans="1:4" x14ac:dyDescent="0.65">
      <c r="A921" s="217">
        <v>907</v>
      </c>
      <c r="B921" s="217">
        <v>44</v>
      </c>
      <c r="C921" s="152"/>
      <c r="D921" s="152"/>
    </row>
    <row r="922" spans="1:4" x14ac:dyDescent="0.65">
      <c r="A922" s="217">
        <v>908</v>
      </c>
      <c r="B922" s="217">
        <v>35</v>
      </c>
      <c r="C922" s="152"/>
      <c r="D922" s="152"/>
    </row>
    <row r="923" spans="1:4" x14ac:dyDescent="0.65">
      <c r="A923" s="217">
        <v>909</v>
      </c>
      <c r="B923" s="217">
        <v>34</v>
      </c>
      <c r="C923" s="152"/>
      <c r="D923" s="152"/>
    </row>
    <row r="924" spans="1:4" x14ac:dyDescent="0.65">
      <c r="A924" s="217">
        <v>910</v>
      </c>
      <c r="B924" s="217">
        <v>42</v>
      </c>
      <c r="C924" s="152"/>
      <c r="D924" s="152"/>
    </row>
    <row r="925" spans="1:4" x14ac:dyDescent="0.65">
      <c r="A925" s="217">
        <v>911</v>
      </c>
      <c r="B925" s="217">
        <v>49</v>
      </c>
      <c r="C925" s="152"/>
      <c r="D925" s="152"/>
    </row>
    <row r="926" spans="1:4" x14ac:dyDescent="0.65">
      <c r="A926" s="217">
        <v>912</v>
      </c>
      <c r="B926" s="217">
        <v>22</v>
      </c>
      <c r="C926" s="152"/>
      <c r="D926" s="152"/>
    </row>
    <row r="927" spans="1:4" x14ac:dyDescent="0.65">
      <c r="A927" s="217">
        <v>913</v>
      </c>
      <c r="B927" s="217">
        <v>38</v>
      </c>
      <c r="C927" s="152"/>
      <c r="D927" s="152"/>
    </row>
    <row r="928" spans="1:4" x14ac:dyDescent="0.65">
      <c r="A928" s="217">
        <v>914</v>
      </c>
      <c r="B928" s="217">
        <v>31</v>
      </c>
      <c r="C928" s="152"/>
      <c r="D928" s="152"/>
    </row>
    <row r="929" spans="1:4" x14ac:dyDescent="0.65">
      <c r="A929" s="217">
        <v>915</v>
      </c>
      <c r="B929" s="217">
        <v>39</v>
      </c>
      <c r="C929" s="152"/>
      <c r="D929" s="152"/>
    </row>
    <row r="930" spans="1:4" x14ac:dyDescent="0.65">
      <c r="A930" s="217">
        <v>916</v>
      </c>
      <c r="B930" s="217">
        <v>41</v>
      </c>
      <c r="C930" s="152"/>
      <c r="D930" s="152"/>
    </row>
    <row r="931" spans="1:4" x14ac:dyDescent="0.65">
      <c r="A931" s="217">
        <v>917</v>
      </c>
      <c r="B931" s="217">
        <v>12</v>
      </c>
      <c r="C931" s="152"/>
      <c r="D931" s="152"/>
    </row>
    <row r="932" spans="1:4" x14ac:dyDescent="0.65">
      <c r="A932" s="217">
        <v>918</v>
      </c>
      <c r="B932" s="217">
        <v>28</v>
      </c>
      <c r="C932" s="152"/>
      <c r="D932" s="152"/>
    </row>
    <row r="933" spans="1:4" x14ac:dyDescent="0.65">
      <c r="A933" s="217">
        <v>919</v>
      </c>
      <c r="B933" s="217">
        <v>39</v>
      </c>
      <c r="C933" s="152"/>
      <c r="D933" s="152"/>
    </row>
    <row r="934" spans="1:4" x14ac:dyDescent="0.65">
      <c r="A934" s="217">
        <v>920</v>
      </c>
      <c r="B934" s="217">
        <v>58</v>
      </c>
      <c r="C934" s="152"/>
      <c r="D934" s="152"/>
    </row>
    <row r="935" spans="1:4" x14ac:dyDescent="0.65">
      <c r="A935" s="217">
        <v>921</v>
      </c>
      <c r="B935" s="217">
        <v>36</v>
      </c>
      <c r="C935" s="152"/>
      <c r="D935" s="152"/>
    </row>
    <row r="936" spans="1:4" x14ac:dyDescent="0.65">
      <c r="A936" s="217">
        <v>922</v>
      </c>
      <c r="B936" s="217">
        <v>41</v>
      </c>
      <c r="C936" s="152"/>
      <c r="D936" s="152"/>
    </row>
    <row r="937" spans="1:4" x14ac:dyDescent="0.65">
      <c r="A937" s="217">
        <v>923</v>
      </c>
      <c r="B937" s="217">
        <v>38</v>
      </c>
      <c r="C937" s="152"/>
      <c r="D937" s="152"/>
    </row>
    <row r="938" spans="1:4" x14ac:dyDescent="0.65">
      <c r="A938" s="217">
        <v>924</v>
      </c>
      <c r="B938" s="217">
        <v>41</v>
      </c>
      <c r="C938" s="152"/>
      <c r="D938" s="152"/>
    </row>
    <row r="939" spans="1:4" x14ac:dyDescent="0.65">
      <c r="A939" s="217">
        <v>925</v>
      </c>
      <c r="B939" s="217">
        <v>29</v>
      </c>
      <c r="C939" s="152"/>
      <c r="D939" s="152"/>
    </row>
    <row r="940" spans="1:4" x14ac:dyDescent="0.65">
      <c r="A940" s="217">
        <v>926</v>
      </c>
      <c r="B940" s="217">
        <v>45</v>
      </c>
      <c r="C940" s="152"/>
      <c r="D940" s="152"/>
    </row>
    <row r="941" spans="1:4" x14ac:dyDescent="0.65">
      <c r="A941" s="217">
        <v>927</v>
      </c>
      <c r="B941" s="217">
        <v>42</v>
      </c>
      <c r="C941" s="152"/>
      <c r="D941" s="152"/>
    </row>
    <row r="942" spans="1:4" x14ac:dyDescent="0.65">
      <c r="A942" s="217">
        <v>928</v>
      </c>
      <c r="B942" s="217">
        <v>42</v>
      </c>
      <c r="C942" s="152"/>
      <c r="D942" s="152"/>
    </row>
    <row r="943" spans="1:4" x14ac:dyDescent="0.65">
      <c r="A943" s="217">
        <v>929</v>
      </c>
      <c r="B943" s="217">
        <v>35</v>
      </c>
      <c r="C943" s="152"/>
      <c r="D943" s="152"/>
    </row>
    <row r="944" spans="1:4" x14ac:dyDescent="0.65">
      <c r="A944" s="217">
        <v>930</v>
      </c>
      <c r="B944" s="217">
        <v>24</v>
      </c>
      <c r="C944" s="152"/>
      <c r="D944" s="152"/>
    </row>
    <row r="945" spans="1:4" x14ac:dyDescent="0.65">
      <c r="A945" s="217">
        <v>931</v>
      </c>
      <c r="B945" s="217">
        <v>43</v>
      </c>
      <c r="C945" s="152"/>
      <c r="D945" s="152"/>
    </row>
    <row r="946" spans="1:4" x14ac:dyDescent="0.65">
      <c r="A946" s="217">
        <v>932</v>
      </c>
      <c r="B946" s="217">
        <v>30</v>
      </c>
      <c r="C946" s="152"/>
      <c r="D946" s="152"/>
    </row>
    <row r="947" spans="1:4" x14ac:dyDescent="0.65">
      <c r="A947" s="217">
        <v>933</v>
      </c>
      <c r="B947" s="217">
        <v>38</v>
      </c>
      <c r="C947" s="152"/>
      <c r="D947" s="152"/>
    </row>
    <row r="948" spans="1:4" x14ac:dyDescent="0.65">
      <c r="A948" s="217">
        <v>934</v>
      </c>
      <c r="B948" s="217">
        <v>41</v>
      </c>
      <c r="C948" s="152"/>
      <c r="D948" s="152"/>
    </row>
    <row r="949" spans="1:4" x14ac:dyDescent="0.65">
      <c r="A949" s="217">
        <v>935</v>
      </c>
      <c r="B949" s="217">
        <v>37</v>
      </c>
      <c r="C949" s="152"/>
      <c r="D949" s="152"/>
    </row>
    <row r="950" spans="1:4" x14ac:dyDescent="0.65">
      <c r="A950" s="217">
        <v>936</v>
      </c>
      <c r="B950" s="217">
        <v>31</v>
      </c>
      <c r="C950" s="152"/>
      <c r="D950" s="152"/>
    </row>
    <row r="951" spans="1:4" x14ac:dyDescent="0.65">
      <c r="A951" s="217">
        <v>937</v>
      </c>
      <c r="B951" s="217">
        <v>48</v>
      </c>
      <c r="C951" s="152"/>
      <c r="D951" s="152"/>
    </row>
    <row r="952" spans="1:4" x14ac:dyDescent="0.65">
      <c r="A952" s="217">
        <v>938</v>
      </c>
      <c r="B952" s="217">
        <v>21</v>
      </c>
      <c r="C952" s="152"/>
      <c r="D952" s="152"/>
    </row>
    <row r="953" spans="1:4" x14ac:dyDescent="0.65">
      <c r="A953" s="217">
        <v>939</v>
      </c>
      <c r="B953" s="217">
        <v>21</v>
      </c>
      <c r="C953" s="152"/>
      <c r="D953" s="152"/>
    </row>
    <row r="954" spans="1:4" x14ac:dyDescent="0.65">
      <c r="A954" s="217">
        <v>940</v>
      </c>
      <c r="B954" s="217">
        <v>28</v>
      </c>
      <c r="C954" s="152"/>
      <c r="D954" s="152"/>
    </row>
    <row r="955" spans="1:4" x14ac:dyDescent="0.65">
      <c r="A955" s="217">
        <v>941</v>
      </c>
      <c r="B955" s="217">
        <v>48</v>
      </c>
      <c r="C955" s="152"/>
      <c r="D955" s="152"/>
    </row>
    <row r="956" spans="1:4" x14ac:dyDescent="0.65">
      <c r="A956" s="217">
        <v>942</v>
      </c>
      <c r="B956" s="217">
        <v>20</v>
      </c>
      <c r="C956" s="152"/>
      <c r="D956" s="152"/>
    </row>
    <row r="957" spans="1:4" x14ac:dyDescent="0.65">
      <c r="A957" s="217">
        <v>943</v>
      </c>
      <c r="B957" s="217">
        <v>49</v>
      </c>
      <c r="C957" s="152"/>
      <c r="D957" s="152"/>
    </row>
    <row r="958" spans="1:4" x14ac:dyDescent="0.65">
      <c r="A958" s="217">
        <v>944</v>
      </c>
      <c r="B958" s="217">
        <v>46</v>
      </c>
      <c r="C958" s="152"/>
      <c r="D958" s="152"/>
    </row>
    <row r="959" spans="1:4" x14ac:dyDescent="0.65">
      <c r="A959" s="217">
        <v>945</v>
      </c>
      <c r="B959" s="217">
        <v>21</v>
      </c>
      <c r="C959" s="152"/>
      <c r="D959" s="152"/>
    </row>
    <row r="960" spans="1:4" x14ac:dyDescent="0.65">
      <c r="A960" s="217">
        <v>946</v>
      </c>
      <c r="B960" s="217">
        <v>43</v>
      </c>
      <c r="C960" s="152"/>
      <c r="D960" s="152"/>
    </row>
    <row r="961" spans="1:4" x14ac:dyDescent="0.65">
      <c r="A961" s="217">
        <v>947</v>
      </c>
      <c r="B961" s="217">
        <v>30</v>
      </c>
      <c r="C961" s="152"/>
      <c r="D961" s="152"/>
    </row>
    <row r="962" spans="1:4" x14ac:dyDescent="0.65">
      <c r="A962" s="217">
        <v>948</v>
      </c>
      <c r="B962" s="217">
        <v>45</v>
      </c>
      <c r="C962" s="152"/>
      <c r="D962" s="152"/>
    </row>
    <row r="963" spans="1:4" x14ac:dyDescent="0.65">
      <c r="A963" s="217">
        <v>949</v>
      </c>
      <c r="B963" s="217">
        <v>35</v>
      </c>
      <c r="C963" s="152"/>
      <c r="D963" s="152"/>
    </row>
    <row r="964" spans="1:4" x14ac:dyDescent="0.65">
      <c r="A964" s="217">
        <v>950</v>
      </c>
      <c r="B964" s="217">
        <v>44</v>
      </c>
      <c r="C964" s="152"/>
      <c r="D964" s="152"/>
    </row>
    <row r="965" spans="1:4" x14ac:dyDescent="0.65">
      <c r="A965" s="217">
        <v>951</v>
      </c>
      <c r="B965" s="217">
        <v>45</v>
      </c>
      <c r="C965" s="152"/>
      <c r="D965" s="152"/>
    </row>
    <row r="966" spans="1:4" x14ac:dyDescent="0.65">
      <c r="A966" s="217">
        <v>952</v>
      </c>
      <c r="B966" s="217">
        <v>44</v>
      </c>
      <c r="C966" s="152"/>
      <c r="D966" s="152"/>
    </row>
    <row r="967" spans="1:4" x14ac:dyDescent="0.65">
      <c r="A967" s="217">
        <v>953</v>
      </c>
      <c r="B967" s="217">
        <v>37</v>
      </c>
      <c r="C967" s="152"/>
      <c r="D967" s="152"/>
    </row>
    <row r="968" spans="1:4" x14ac:dyDescent="0.65">
      <c r="A968" s="217">
        <v>954</v>
      </c>
      <c r="B968" s="217">
        <v>42</v>
      </c>
      <c r="C968" s="152"/>
      <c r="D968" s="152"/>
    </row>
    <row r="969" spans="1:4" x14ac:dyDescent="0.65">
      <c r="A969" s="217">
        <v>955</v>
      </c>
      <c r="B969" s="217">
        <v>52</v>
      </c>
      <c r="C969" s="152"/>
      <c r="D969" s="152"/>
    </row>
    <row r="970" spans="1:4" x14ac:dyDescent="0.65">
      <c r="A970" s="217">
        <v>956</v>
      </c>
      <c r="B970" s="217">
        <v>28</v>
      </c>
      <c r="C970" s="152"/>
      <c r="D970" s="152"/>
    </row>
    <row r="971" spans="1:4" x14ac:dyDescent="0.65">
      <c r="A971" s="217">
        <v>957</v>
      </c>
      <c r="B971" s="217">
        <v>47</v>
      </c>
      <c r="C971" s="152"/>
      <c r="D971" s="152"/>
    </row>
    <row r="972" spans="1:4" x14ac:dyDescent="0.65">
      <c r="A972" s="217">
        <v>958</v>
      </c>
      <c r="B972" s="217">
        <v>44</v>
      </c>
      <c r="C972" s="152"/>
      <c r="D972" s="152"/>
    </row>
    <row r="973" spans="1:4" x14ac:dyDescent="0.65">
      <c r="A973" s="217">
        <v>959</v>
      </c>
      <c r="B973" s="217">
        <v>24</v>
      </c>
      <c r="C973" s="152"/>
      <c r="D973" s="152"/>
    </row>
    <row r="974" spans="1:4" x14ac:dyDescent="0.65">
      <c r="A974" s="217">
        <v>960</v>
      </c>
      <c r="B974" s="217">
        <v>37</v>
      </c>
      <c r="C974" s="152"/>
      <c r="D974" s="152"/>
    </row>
    <row r="975" spans="1:4" x14ac:dyDescent="0.65">
      <c r="A975" s="217">
        <v>961</v>
      </c>
      <c r="B975" s="217">
        <v>33</v>
      </c>
      <c r="C975" s="152"/>
      <c r="D975" s="152"/>
    </row>
    <row r="976" spans="1:4" x14ac:dyDescent="0.65">
      <c r="A976" s="217">
        <v>962</v>
      </c>
      <c r="B976" s="217">
        <v>19</v>
      </c>
      <c r="C976" s="152"/>
      <c r="D976" s="152"/>
    </row>
    <row r="977" spans="1:4" x14ac:dyDescent="0.65">
      <c r="A977" s="217">
        <v>963</v>
      </c>
      <c r="B977" s="217">
        <v>21</v>
      </c>
      <c r="C977" s="152"/>
      <c r="D977" s="152"/>
    </row>
    <row r="978" spans="1:4" x14ac:dyDescent="0.65">
      <c r="A978" s="217">
        <v>964</v>
      </c>
      <c r="B978" s="217">
        <v>35</v>
      </c>
      <c r="C978" s="152"/>
      <c r="D978" s="152"/>
    </row>
    <row r="979" spans="1:4" x14ac:dyDescent="0.65">
      <c r="A979" s="217">
        <v>965</v>
      </c>
      <c r="B979" s="217">
        <v>33</v>
      </c>
      <c r="C979" s="152"/>
      <c r="D979" s="152"/>
    </row>
    <row r="980" spans="1:4" x14ac:dyDescent="0.65">
      <c r="A980" s="217">
        <v>966</v>
      </c>
      <c r="B980" s="217">
        <v>37</v>
      </c>
      <c r="C980" s="152"/>
      <c r="D980" s="152"/>
    </row>
    <row r="981" spans="1:4" x14ac:dyDescent="0.65">
      <c r="A981" s="217">
        <v>967</v>
      </c>
      <c r="B981" s="217">
        <v>47</v>
      </c>
      <c r="C981" s="152"/>
      <c r="D981" s="152"/>
    </row>
    <row r="982" spans="1:4" x14ac:dyDescent="0.65">
      <c r="A982" s="217">
        <v>968</v>
      </c>
      <c r="B982" s="217">
        <v>39</v>
      </c>
      <c r="C982" s="152"/>
      <c r="D982" s="152"/>
    </row>
    <row r="983" spans="1:4" x14ac:dyDescent="0.65">
      <c r="A983" s="217">
        <v>969</v>
      </c>
      <c r="B983" s="217">
        <v>44</v>
      </c>
      <c r="C983" s="152"/>
      <c r="D983" s="152"/>
    </row>
    <row r="984" spans="1:4" x14ac:dyDescent="0.65">
      <c r="A984" s="217">
        <v>970</v>
      </c>
      <c r="B984" s="217">
        <v>33</v>
      </c>
      <c r="C984" s="152"/>
      <c r="D984" s="152"/>
    </row>
    <row r="985" spans="1:4" x14ac:dyDescent="0.65">
      <c r="A985" s="217">
        <v>971</v>
      </c>
      <c r="B985" s="217">
        <v>27</v>
      </c>
      <c r="C985" s="152"/>
      <c r="D985" s="152"/>
    </row>
    <row r="986" spans="1:4" x14ac:dyDescent="0.65">
      <c r="A986" s="217">
        <v>972</v>
      </c>
      <c r="B986" s="217">
        <v>26</v>
      </c>
      <c r="C986" s="152"/>
      <c r="D986" s="152"/>
    </row>
    <row r="987" spans="1:4" x14ac:dyDescent="0.65">
      <c r="A987" s="217">
        <v>973</v>
      </c>
      <c r="B987" s="217">
        <v>61</v>
      </c>
      <c r="C987" s="152"/>
      <c r="D987" s="152"/>
    </row>
    <row r="988" spans="1:4" x14ac:dyDescent="0.65">
      <c r="A988" s="217">
        <v>974</v>
      </c>
      <c r="B988" s="217">
        <v>44</v>
      </c>
      <c r="C988" s="152"/>
      <c r="D988" s="152"/>
    </row>
    <row r="989" spans="1:4" x14ac:dyDescent="0.65">
      <c r="A989" s="217">
        <v>975</v>
      </c>
      <c r="B989" s="217">
        <v>36</v>
      </c>
      <c r="C989" s="152"/>
      <c r="D989" s="152"/>
    </row>
    <row r="990" spans="1:4" x14ac:dyDescent="0.65">
      <c r="A990" s="217">
        <v>976</v>
      </c>
      <c r="B990" s="217">
        <v>45</v>
      </c>
      <c r="C990" s="152"/>
      <c r="D990" s="152"/>
    </row>
    <row r="991" spans="1:4" x14ac:dyDescent="0.65">
      <c r="A991" s="217">
        <v>977</v>
      </c>
      <c r="B991" s="217">
        <v>46</v>
      </c>
      <c r="C991" s="152"/>
      <c r="D991" s="152"/>
    </row>
    <row r="992" spans="1:4" x14ac:dyDescent="0.65">
      <c r="A992" s="217">
        <v>978</v>
      </c>
      <c r="B992" s="217">
        <v>49</v>
      </c>
      <c r="C992" s="152"/>
      <c r="D992" s="152"/>
    </row>
    <row r="993" spans="1:4" x14ac:dyDescent="0.65">
      <c r="A993" s="217">
        <v>979</v>
      </c>
      <c r="B993" s="217">
        <v>25</v>
      </c>
      <c r="C993" s="152"/>
      <c r="D993" s="152"/>
    </row>
    <row r="994" spans="1:4" x14ac:dyDescent="0.65">
      <c r="A994" s="217">
        <v>980</v>
      </c>
      <c r="B994" s="217">
        <v>29</v>
      </c>
      <c r="C994" s="152"/>
      <c r="D994" s="152"/>
    </row>
    <row r="995" spans="1:4" x14ac:dyDescent="0.65">
      <c r="A995" s="217">
        <v>981</v>
      </c>
      <c r="B995" s="217">
        <v>28</v>
      </c>
      <c r="C995" s="152"/>
      <c r="D995" s="152"/>
    </row>
    <row r="996" spans="1:4" x14ac:dyDescent="0.65">
      <c r="A996" s="217">
        <v>982</v>
      </c>
      <c r="B996" s="217">
        <v>30</v>
      </c>
      <c r="C996" s="152"/>
      <c r="D996" s="152"/>
    </row>
    <row r="997" spans="1:4" x14ac:dyDescent="0.65">
      <c r="A997" s="217">
        <v>983</v>
      </c>
      <c r="B997" s="217">
        <v>42</v>
      </c>
      <c r="C997" s="152"/>
      <c r="D997" s="152"/>
    </row>
    <row r="998" spans="1:4" x14ac:dyDescent="0.65">
      <c r="A998" s="217">
        <v>984</v>
      </c>
      <c r="B998" s="217">
        <v>38</v>
      </c>
      <c r="C998" s="152"/>
      <c r="D998" s="152"/>
    </row>
    <row r="999" spans="1:4" x14ac:dyDescent="0.65">
      <c r="A999" s="217">
        <v>985</v>
      </c>
      <c r="B999" s="217">
        <v>29</v>
      </c>
      <c r="C999" s="152"/>
      <c r="D999" s="152"/>
    </row>
    <row r="1000" spans="1:4" x14ac:dyDescent="0.65">
      <c r="A1000" s="217">
        <v>986</v>
      </c>
      <c r="B1000" s="217">
        <v>50</v>
      </c>
      <c r="C1000" s="152"/>
      <c r="D1000" s="152"/>
    </row>
    <row r="1001" spans="1:4" x14ac:dyDescent="0.65">
      <c r="A1001" s="217">
        <v>987</v>
      </c>
      <c r="B1001" s="217">
        <v>23</v>
      </c>
      <c r="C1001" s="152"/>
      <c r="D1001" s="152"/>
    </row>
    <row r="1002" spans="1:4" x14ac:dyDescent="0.65">
      <c r="A1002" s="217">
        <v>988</v>
      </c>
      <c r="B1002" s="217">
        <v>36</v>
      </c>
      <c r="C1002" s="152"/>
      <c r="D1002" s="152"/>
    </row>
    <row r="1003" spans="1:4" x14ac:dyDescent="0.65">
      <c r="A1003" s="217">
        <v>989</v>
      </c>
      <c r="B1003" s="217">
        <v>17</v>
      </c>
      <c r="C1003" s="152"/>
      <c r="D1003" s="152"/>
    </row>
    <row r="1004" spans="1:4" x14ac:dyDescent="0.65">
      <c r="A1004" s="217">
        <v>990</v>
      </c>
      <c r="B1004" s="217">
        <v>26</v>
      </c>
      <c r="C1004" s="152"/>
      <c r="D1004" s="152"/>
    </row>
    <row r="1005" spans="1:4" x14ac:dyDescent="0.65">
      <c r="A1005" s="217">
        <v>991</v>
      </c>
      <c r="B1005" s="217">
        <v>35</v>
      </c>
      <c r="C1005" s="152"/>
      <c r="D1005" s="152"/>
    </row>
    <row r="1006" spans="1:4" x14ac:dyDescent="0.65">
      <c r="A1006" s="217">
        <v>992</v>
      </c>
      <c r="B1006" s="217">
        <v>32</v>
      </c>
      <c r="C1006" s="152"/>
      <c r="D1006" s="152"/>
    </row>
    <row r="1007" spans="1:4" x14ac:dyDescent="0.65">
      <c r="A1007" s="217">
        <v>993</v>
      </c>
      <c r="B1007" s="217">
        <v>28</v>
      </c>
      <c r="C1007" s="152"/>
      <c r="D1007" s="152"/>
    </row>
    <row r="1008" spans="1:4" x14ac:dyDescent="0.65">
      <c r="A1008" s="217">
        <v>994</v>
      </c>
      <c r="B1008" s="217">
        <v>24</v>
      </c>
      <c r="C1008" s="152"/>
      <c r="D1008" s="152"/>
    </row>
    <row r="1009" spans="1:4" x14ac:dyDescent="0.65">
      <c r="A1009" s="217">
        <v>995</v>
      </c>
      <c r="B1009" s="217">
        <v>38</v>
      </c>
      <c r="C1009" s="152"/>
      <c r="D1009" s="152"/>
    </row>
    <row r="1010" spans="1:4" x14ac:dyDescent="0.65">
      <c r="A1010" s="217">
        <v>996</v>
      </c>
      <c r="B1010" s="217">
        <v>44</v>
      </c>
      <c r="C1010" s="152"/>
      <c r="D1010" s="152"/>
    </row>
    <row r="1011" spans="1:4" x14ac:dyDescent="0.65">
      <c r="A1011" s="217">
        <v>997</v>
      </c>
      <c r="B1011" s="217">
        <v>59</v>
      </c>
      <c r="C1011" s="152"/>
      <c r="D1011" s="152"/>
    </row>
    <row r="1012" spans="1:4" x14ac:dyDescent="0.65">
      <c r="A1012" s="217">
        <v>998</v>
      </c>
      <c r="B1012" s="217">
        <v>47</v>
      </c>
      <c r="C1012" s="152"/>
      <c r="D1012" s="152"/>
    </row>
    <row r="1013" spans="1:4" x14ac:dyDescent="0.65">
      <c r="A1013" s="217">
        <v>999</v>
      </c>
      <c r="B1013" s="217">
        <v>32</v>
      </c>
      <c r="C1013" s="152"/>
      <c r="D1013" s="152"/>
    </row>
    <row r="1014" spans="1:4" x14ac:dyDescent="0.65">
      <c r="A1014" s="217">
        <v>1000</v>
      </c>
      <c r="B1014" s="217">
        <v>39</v>
      </c>
      <c r="C1014" s="152"/>
      <c r="D1014" s="152"/>
    </row>
    <row r="1015" spans="1:4" x14ac:dyDescent="0.65">
      <c r="A1015" s="217">
        <v>1001</v>
      </c>
      <c r="B1015" s="217">
        <v>39</v>
      </c>
      <c r="C1015" s="152"/>
      <c r="D1015" s="152"/>
    </row>
    <row r="1016" spans="1:4" x14ac:dyDescent="0.65">
      <c r="A1016" s="217">
        <v>1002</v>
      </c>
      <c r="B1016" s="217">
        <v>48</v>
      </c>
      <c r="C1016" s="152"/>
      <c r="D1016" s="152"/>
    </row>
    <row r="1017" spans="1:4" x14ac:dyDescent="0.65">
      <c r="A1017" s="217">
        <v>1003</v>
      </c>
      <c r="B1017" s="217">
        <v>27</v>
      </c>
      <c r="C1017" s="152"/>
      <c r="D1017" s="152"/>
    </row>
    <row r="1018" spans="1:4" x14ac:dyDescent="0.65">
      <c r="A1018" s="217">
        <v>1004</v>
      </c>
      <c r="B1018" s="217">
        <v>27</v>
      </c>
      <c r="C1018" s="152"/>
      <c r="D1018" s="152"/>
    </row>
    <row r="1019" spans="1:4" x14ac:dyDescent="0.65">
      <c r="A1019" s="217">
        <v>1005</v>
      </c>
      <c r="B1019" s="217">
        <v>43</v>
      </c>
      <c r="C1019" s="152"/>
      <c r="D1019" s="152"/>
    </row>
    <row r="1020" spans="1:4" x14ac:dyDescent="0.65">
      <c r="A1020" s="217">
        <v>1006</v>
      </c>
      <c r="B1020" s="217">
        <v>19</v>
      </c>
      <c r="C1020" s="152"/>
      <c r="D1020" s="152"/>
    </row>
    <row r="1021" spans="1:4" x14ac:dyDescent="0.65">
      <c r="A1021" s="217">
        <v>1007</v>
      </c>
      <c r="B1021" s="217">
        <v>42</v>
      </c>
      <c r="C1021" s="152"/>
      <c r="D1021" s="152"/>
    </row>
    <row r="1022" spans="1:4" x14ac:dyDescent="0.65">
      <c r="A1022" s="217">
        <v>1008</v>
      </c>
      <c r="B1022" s="217">
        <v>19</v>
      </c>
      <c r="C1022" s="152"/>
      <c r="D1022" s="152"/>
    </row>
    <row r="1023" spans="1:4" x14ac:dyDescent="0.65">
      <c r="A1023" s="217">
        <v>1009</v>
      </c>
      <c r="B1023" s="217">
        <v>26</v>
      </c>
      <c r="C1023" s="152"/>
      <c r="D1023" s="152"/>
    </row>
    <row r="1024" spans="1:4" x14ac:dyDescent="0.65">
      <c r="A1024" s="217">
        <v>1010</v>
      </c>
      <c r="B1024" s="217">
        <v>49</v>
      </c>
      <c r="C1024" s="152"/>
      <c r="D1024" s="152"/>
    </row>
    <row r="1025" spans="1:4" x14ac:dyDescent="0.65">
      <c r="A1025" s="217">
        <v>1011</v>
      </c>
      <c r="B1025" s="217">
        <v>41</v>
      </c>
      <c r="C1025" s="152"/>
      <c r="D1025" s="152"/>
    </row>
    <row r="1026" spans="1:4" x14ac:dyDescent="0.65">
      <c r="A1026" s="217">
        <v>1012</v>
      </c>
      <c r="B1026" s="217">
        <v>41</v>
      </c>
      <c r="C1026" s="152"/>
      <c r="D1026" s="152"/>
    </row>
    <row r="1027" spans="1:4" x14ac:dyDescent="0.65">
      <c r="A1027" s="217">
        <v>1013</v>
      </c>
      <c r="B1027" s="217">
        <v>51</v>
      </c>
      <c r="C1027" s="152"/>
      <c r="D1027" s="152"/>
    </row>
    <row r="1028" spans="1:4" x14ac:dyDescent="0.65">
      <c r="A1028" s="217">
        <v>1014</v>
      </c>
      <c r="B1028" s="217">
        <v>44</v>
      </c>
      <c r="C1028" s="152"/>
      <c r="D1028" s="152"/>
    </row>
    <row r="1029" spans="1:4" x14ac:dyDescent="0.65">
      <c r="A1029" s="217">
        <v>1015</v>
      </c>
      <c r="B1029" s="217">
        <v>41</v>
      </c>
      <c r="C1029" s="152"/>
      <c r="D1029" s="152"/>
    </row>
    <row r="1030" spans="1:4" x14ac:dyDescent="0.65">
      <c r="A1030" s="217">
        <v>1016</v>
      </c>
      <c r="B1030" s="217">
        <v>34</v>
      </c>
      <c r="C1030" s="152"/>
      <c r="D1030" s="152"/>
    </row>
    <row r="1031" spans="1:4" x14ac:dyDescent="0.65">
      <c r="A1031" s="217">
        <v>1017</v>
      </c>
      <c r="B1031" s="217">
        <v>38</v>
      </c>
      <c r="C1031" s="152"/>
      <c r="D1031" s="152"/>
    </row>
    <row r="1032" spans="1:4" x14ac:dyDescent="0.65">
      <c r="A1032" s="217">
        <v>1018</v>
      </c>
      <c r="B1032" s="217">
        <v>43</v>
      </c>
      <c r="C1032" s="152"/>
      <c r="D1032" s="152"/>
    </row>
    <row r="1033" spans="1:4" x14ac:dyDescent="0.65">
      <c r="A1033" s="217">
        <v>1019</v>
      </c>
      <c r="B1033" s="217">
        <v>24</v>
      </c>
      <c r="C1033" s="152"/>
      <c r="D1033" s="152"/>
    </row>
    <row r="1034" spans="1:4" x14ac:dyDescent="0.65">
      <c r="A1034" s="217">
        <v>1020</v>
      </c>
      <c r="B1034" s="217">
        <v>26</v>
      </c>
      <c r="C1034" s="152"/>
      <c r="D1034" s="152"/>
    </row>
    <row r="1035" spans="1:4" x14ac:dyDescent="0.65">
      <c r="A1035" s="217">
        <v>1021</v>
      </c>
      <c r="B1035" s="217">
        <v>40</v>
      </c>
      <c r="C1035" s="152"/>
      <c r="D1035" s="152"/>
    </row>
    <row r="1036" spans="1:4" x14ac:dyDescent="0.65">
      <c r="A1036" s="217">
        <v>1022</v>
      </c>
      <c r="B1036" s="217">
        <v>36</v>
      </c>
      <c r="C1036" s="152"/>
      <c r="D1036" s="152"/>
    </row>
    <row r="1037" spans="1:4" x14ac:dyDescent="0.65">
      <c r="A1037" s="217">
        <v>1023</v>
      </c>
      <c r="B1037" s="217">
        <v>48</v>
      </c>
      <c r="C1037" s="152"/>
      <c r="D1037" s="152"/>
    </row>
    <row r="1038" spans="1:4" x14ac:dyDescent="0.65">
      <c r="A1038" s="217">
        <v>1024</v>
      </c>
      <c r="B1038" s="217">
        <v>38</v>
      </c>
      <c r="C1038" s="152"/>
      <c r="D1038" s="152"/>
    </row>
    <row r="1039" spans="1:4" x14ac:dyDescent="0.65">
      <c r="A1039" s="217">
        <v>1025</v>
      </c>
      <c r="B1039" s="217">
        <v>31</v>
      </c>
      <c r="C1039" s="152"/>
      <c r="D1039" s="152"/>
    </row>
    <row r="1040" spans="1:4" x14ac:dyDescent="0.65">
      <c r="A1040" s="217">
        <v>1026</v>
      </c>
      <c r="B1040" s="217">
        <v>53</v>
      </c>
      <c r="C1040" s="152"/>
      <c r="D1040" s="152"/>
    </row>
    <row r="1041" spans="1:4" x14ac:dyDescent="0.65">
      <c r="A1041" s="217">
        <v>1027</v>
      </c>
      <c r="B1041" s="217">
        <v>29</v>
      </c>
      <c r="C1041" s="152"/>
      <c r="D1041" s="152"/>
    </row>
    <row r="1042" spans="1:4" x14ac:dyDescent="0.65">
      <c r="A1042" s="217">
        <v>1028</v>
      </c>
      <c r="B1042" s="217">
        <v>50</v>
      </c>
      <c r="C1042" s="152"/>
      <c r="D1042" s="152"/>
    </row>
    <row r="1043" spans="1:4" x14ac:dyDescent="0.65">
      <c r="A1043" s="217">
        <v>1029</v>
      </c>
      <c r="B1043" s="217">
        <v>38</v>
      </c>
      <c r="C1043" s="152"/>
      <c r="D1043" s="152"/>
    </row>
    <row r="1044" spans="1:4" x14ac:dyDescent="0.65">
      <c r="A1044" s="217">
        <v>1030</v>
      </c>
      <c r="B1044" s="217">
        <v>39</v>
      </c>
      <c r="C1044" s="152"/>
      <c r="D1044" s="152"/>
    </row>
    <row r="1045" spans="1:4" x14ac:dyDescent="0.65">
      <c r="A1045" s="217">
        <v>1031</v>
      </c>
      <c r="B1045" s="217">
        <v>21</v>
      </c>
      <c r="C1045" s="152"/>
      <c r="D1045" s="152"/>
    </row>
    <row r="1046" spans="1:4" x14ac:dyDescent="0.65">
      <c r="A1046" s="217">
        <v>1032</v>
      </c>
      <c r="B1046" s="217">
        <v>40</v>
      </c>
      <c r="C1046" s="152"/>
      <c r="D1046" s="152"/>
    </row>
    <row r="1047" spans="1:4" x14ac:dyDescent="0.65">
      <c r="A1047" s="217">
        <v>1033</v>
      </c>
      <c r="B1047" s="217">
        <v>60</v>
      </c>
      <c r="C1047" s="152"/>
      <c r="D1047" s="152"/>
    </row>
    <row r="1048" spans="1:4" x14ac:dyDescent="0.65">
      <c r="A1048" s="217">
        <v>1034</v>
      </c>
      <c r="B1048" s="217">
        <v>23</v>
      </c>
      <c r="C1048" s="152"/>
      <c r="D1048" s="152"/>
    </row>
    <row r="1049" spans="1:4" x14ac:dyDescent="0.65">
      <c r="A1049" s="217">
        <v>1035</v>
      </c>
      <c r="B1049" s="217">
        <v>30</v>
      </c>
      <c r="C1049" s="152"/>
      <c r="D1049" s="152"/>
    </row>
    <row r="1050" spans="1:4" x14ac:dyDescent="0.65">
      <c r="A1050" s="217">
        <v>1036</v>
      </c>
      <c r="B1050" s="217">
        <v>38</v>
      </c>
      <c r="C1050" s="152"/>
      <c r="D1050" s="152"/>
    </row>
    <row r="1051" spans="1:4" x14ac:dyDescent="0.65">
      <c r="A1051" s="217">
        <v>1037</v>
      </c>
      <c r="B1051" s="217">
        <v>29</v>
      </c>
      <c r="C1051" s="152"/>
      <c r="D1051" s="152"/>
    </row>
    <row r="1052" spans="1:4" x14ac:dyDescent="0.65">
      <c r="A1052" s="217">
        <v>1038</v>
      </c>
      <c r="B1052" s="217">
        <v>44</v>
      </c>
      <c r="C1052" s="152"/>
      <c r="D1052" s="152"/>
    </row>
    <row r="1053" spans="1:4" x14ac:dyDescent="0.65">
      <c r="A1053" s="217">
        <v>1039</v>
      </c>
      <c r="B1053" s="217">
        <v>47</v>
      </c>
      <c r="C1053" s="152"/>
      <c r="D1053" s="152"/>
    </row>
    <row r="1054" spans="1:4" x14ac:dyDescent="0.65">
      <c r="A1054" s="217">
        <v>1040</v>
      </c>
      <c r="B1054" s="217">
        <v>48</v>
      </c>
      <c r="C1054" s="152"/>
      <c r="D1054" s="152"/>
    </row>
    <row r="1055" spans="1:4" x14ac:dyDescent="0.65">
      <c r="A1055" s="217">
        <v>1041</v>
      </c>
      <c r="B1055" s="217">
        <v>41</v>
      </c>
      <c r="C1055" s="152"/>
      <c r="D1055" s="152"/>
    </row>
    <row r="1056" spans="1:4" x14ac:dyDescent="0.65">
      <c r="A1056" s="217">
        <v>1042</v>
      </c>
      <c r="B1056" s="217">
        <v>37</v>
      </c>
      <c r="C1056" s="152"/>
      <c r="D1056" s="152"/>
    </row>
    <row r="1057" spans="1:4" x14ac:dyDescent="0.65">
      <c r="A1057" s="217">
        <v>1043</v>
      </c>
      <c r="B1057" s="217">
        <v>43</v>
      </c>
      <c r="C1057" s="152"/>
      <c r="D1057" s="152"/>
    </row>
    <row r="1058" spans="1:4" x14ac:dyDescent="0.65">
      <c r="A1058" s="217">
        <v>1044</v>
      </c>
      <c r="B1058" s="217">
        <v>49</v>
      </c>
      <c r="C1058" s="152"/>
      <c r="D1058" s="152"/>
    </row>
    <row r="1059" spans="1:4" x14ac:dyDescent="0.65">
      <c r="A1059" s="217">
        <v>1045</v>
      </c>
      <c r="B1059" s="217">
        <v>23</v>
      </c>
      <c r="C1059" s="152"/>
      <c r="D1059" s="152"/>
    </row>
    <row r="1060" spans="1:4" x14ac:dyDescent="0.65">
      <c r="A1060" s="217">
        <v>1046</v>
      </c>
      <c r="B1060" s="217">
        <v>38</v>
      </c>
      <c r="C1060" s="152"/>
      <c r="D1060" s="152"/>
    </row>
    <row r="1061" spans="1:4" x14ac:dyDescent="0.65">
      <c r="A1061" s="217">
        <v>1047</v>
      </c>
      <c r="B1061" s="217">
        <v>23</v>
      </c>
      <c r="C1061" s="152"/>
      <c r="D1061" s="152"/>
    </row>
    <row r="1062" spans="1:4" x14ac:dyDescent="0.65">
      <c r="A1062" s="217">
        <v>1048</v>
      </c>
      <c r="B1062" s="217">
        <v>28</v>
      </c>
      <c r="C1062" s="152"/>
      <c r="D1062" s="152"/>
    </row>
    <row r="1063" spans="1:4" x14ac:dyDescent="0.65">
      <c r="A1063" s="217">
        <v>1049</v>
      </c>
      <c r="B1063" s="217">
        <v>28</v>
      </c>
      <c r="C1063" s="152"/>
      <c r="D1063" s="152"/>
    </row>
    <row r="1064" spans="1:4" x14ac:dyDescent="0.65">
      <c r="A1064" s="217">
        <v>1050</v>
      </c>
      <c r="B1064" s="217">
        <v>16</v>
      </c>
      <c r="C1064" s="152"/>
      <c r="D1064" s="152"/>
    </row>
    <row r="1065" spans="1:4" x14ac:dyDescent="0.65">
      <c r="A1065" s="217">
        <v>1051</v>
      </c>
      <c r="B1065" s="217">
        <v>17</v>
      </c>
      <c r="C1065" s="152"/>
      <c r="D1065" s="152"/>
    </row>
    <row r="1066" spans="1:4" x14ac:dyDescent="0.65">
      <c r="A1066" s="217">
        <v>1052</v>
      </c>
      <c r="B1066" s="217">
        <v>48</v>
      </c>
      <c r="C1066" s="152"/>
      <c r="D1066" s="152"/>
    </row>
    <row r="1067" spans="1:4" x14ac:dyDescent="0.65">
      <c r="A1067" s="217">
        <v>1053</v>
      </c>
      <c r="B1067" s="217">
        <v>47</v>
      </c>
      <c r="C1067" s="152"/>
      <c r="D1067" s="152"/>
    </row>
    <row r="1068" spans="1:4" x14ac:dyDescent="0.65">
      <c r="A1068" s="217">
        <v>1054</v>
      </c>
      <c r="B1068" s="217">
        <v>39</v>
      </c>
      <c r="C1068" s="152"/>
      <c r="D1068" s="152"/>
    </row>
    <row r="1069" spans="1:4" x14ac:dyDescent="0.65">
      <c r="A1069" s="217">
        <v>1055</v>
      </c>
      <c r="B1069" s="217">
        <v>15</v>
      </c>
      <c r="C1069" s="152"/>
      <c r="D1069" s="152"/>
    </row>
    <row r="1070" spans="1:4" x14ac:dyDescent="0.65">
      <c r="A1070" s="217">
        <v>1056</v>
      </c>
      <c r="B1070" s="217">
        <v>34</v>
      </c>
      <c r="C1070" s="152"/>
      <c r="D1070" s="152"/>
    </row>
    <row r="1071" spans="1:4" x14ac:dyDescent="0.65">
      <c r="A1071" s="217">
        <v>1057</v>
      </c>
      <c r="B1071" s="217">
        <v>43</v>
      </c>
      <c r="C1071" s="152"/>
      <c r="D1071" s="152"/>
    </row>
    <row r="1072" spans="1:4" x14ac:dyDescent="0.65">
      <c r="A1072" s="217">
        <v>1058</v>
      </c>
      <c r="B1072" s="217">
        <v>22</v>
      </c>
      <c r="C1072" s="152"/>
      <c r="D1072" s="152"/>
    </row>
    <row r="1073" spans="1:4" x14ac:dyDescent="0.65">
      <c r="A1073" s="217">
        <v>1059</v>
      </c>
      <c r="B1073" s="217">
        <v>40</v>
      </c>
      <c r="C1073" s="152"/>
      <c r="D1073" s="152"/>
    </row>
    <row r="1074" spans="1:4" x14ac:dyDescent="0.65">
      <c r="A1074" s="217">
        <v>1060</v>
      </c>
      <c r="B1074" s="217">
        <v>38</v>
      </c>
      <c r="C1074" s="152"/>
      <c r="D1074" s="152"/>
    </row>
    <row r="1075" spans="1:4" x14ac:dyDescent="0.65">
      <c r="A1075" s="217">
        <v>1061</v>
      </c>
      <c r="B1075" s="217">
        <v>43</v>
      </c>
      <c r="C1075" s="152"/>
      <c r="D1075" s="152"/>
    </row>
    <row r="1076" spans="1:4" x14ac:dyDescent="0.65">
      <c r="A1076" s="217">
        <v>1062</v>
      </c>
      <c r="B1076" s="217">
        <v>18</v>
      </c>
      <c r="C1076" s="152"/>
      <c r="D1076" s="152"/>
    </row>
    <row r="1077" spans="1:4" x14ac:dyDescent="0.65">
      <c r="A1077" s="217">
        <v>1063</v>
      </c>
      <c r="B1077" s="217">
        <v>29</v>
      </c>
      <c r="C1077" s="152"/>
      <c r="D1077" s="152"/>
    </row>
    <row r="1078" spans="1:4" x14ac:dyDescent="0.65">
      <c r="A1078" s="217">
        <v>1064</v>
      </c>
      <c r="B1078" s="217">
        <v>51</v>
      </c>
      <c r="C1078" s="152"/>
      <c r="D1078" s="152"/>
    </row>
    <row r="1079" spans="1:4" x14ac:dyDescent="0.65">
      <c r="A1079" s="217">
        <v>1065</v>
      </c>
      <c r="B1079" s="217">
        <v>40</v>
      </c>
      <c r="C1079" s="152"/>
      <c r="D1079" s="152"/>
    </row>
    <row r="1080" spans="1:4" x14ac:dyDescent="0.65">
      <c r="A1080" s="217">
        <v>1066</v>
      </c>
      <c r="B1080" s="217">
        <v>24</v>
      </c>
      <c r="C1080" s="152"/>
      <c r="D1080" s="152"/>
    </row>
    <row r="1081" spans="1:4" x14ac:dyDescent="0.65">
      <c r="A1081" s="217">
        <v>1067</v>
      </c>
      <c r="B1081" s="217">
        <v>40</v>
      </c>
      <c r="C1081" s="152"/>
      <c r="D1081" s="152"/>
    </row>
    <row r="1082" spans="1:4" x14ac:dyDescent="0.65">
      <c r="A1082" s="217">
        <v>1068</v>
      </c>
      <c r="B1082" s="217">
        <v>26</v>
      </c>
      <c r="C1082" s="152"/>
      <c r="D1082" s="152"/>
    </row>
    <row r="1083" spans="1:4" x14ac:dyDescent="0.65">
      <c r="A1083" s="217">
        <v>1069</v>
      </c>
      <c r="B1083" s="217">
        <v>23</v>
      </c>
      <c r="C1083" s="152"/>
      <c r="D1083" s="152"/>
    </row>
    <row r="1084" spans="1:4" x14ac:dyDescent="0.65">
      <c r="A1084" s="217">
        <v>1070</v>
      </c>
      <c r="B1084" s="217">
        <v>38</v>
      </c>
      <c r="C1084" s="152"/>
      <c r="D1084" s="152"/>
    </row>
    <row r="1085" spans="1:4" x14ac:dyDescent="0.65">
      <c r="A1085" s="217">
        <v>1071</v>
      </c>
      <c r="B1085" s="217">
        <v>37</v>
      </c>
      <c r="C1085" s="152"/>
      <c r="D1085" s="152"/>
    </row>
    <row r="1086" spans="1:4" x14ac:dyDescent="0.65">
      <c r="A1086" s="217">
        <v>1072</v>
      </c>
      <c r="B1086" s="217">
        <v>39</v>
      </c>
      <c r="C1086" s="152"/>
      <c r="D1086" s="152"/>
    </row>
    <row r="1087" spans="1:4" x14ac:dyDescent="0.65">
      <c r="A1087" s="217">
        <v>1073</v>
      </c>
      <c r="B1087" s="217">
        <v>32</v>
      </c>
      <c r="C1087" s="152"/>
      <c r="D1087" s="152"/>
    </row>
    <row r="1088" spans="1:4" x14ac:dyDescent="0.65">
      <c r="A1088" s="217">
        <v>1074</v>
      </c>
      <c r="B1088" s="217">
        <v>46</v>
      </c>
      <c r="C1088" s="152"/>
      <c r="D1088" s="152"/>
    </row>
    <row r="1089" spans="1:4" x14ac:dyDescent="0.65">
      <c r="A1089" s="217">
        <v>1075</v>
      </c>
      <c r="B1089" s="217">
        <v>31</v>
      </c>
      <c r="C1089" s="152"/>
      <c r="D1089" s="152"/>
    </row>
    <row r="1090" spans="1:4" x14ac:dyDescent="0.65">
      <c r="A1090" s="217">
        <v>1076</v>
      </c>
      <c r="B1090" s="217">
        <v>44</v>
      </c>
      <c r="C1090" s="152"/>
      <c r="D1090" s="152"/>
    </row>
    <row r="1091" spans="1:4" x14ac:dyDescent="0.65">
      <c r="A1091" s="217">
        <v>1077</v>
      </c>
      <c r="B1091" s="217">
        <v>35</v>
      </c>
      <c r="C1091" s="152"/>
      <c r="D1091" s="152"/>
    </row>
    <row r="1092" spans="1:4" x14ac:dyDescent="0.65">
      <c r="A1092" s="217">
        <v>1078</v>
      </c>
      <c r="B1092" s="217">
        <v>33</v>
      </c>
      <c r="C1092" s="152"/>
      <c r="D1092" s="152"/>
    </row>
    <row r="1093" spans="1:4" x14ac:dyDescent="0.65">
      <c r="A1093" s="217">
        <v>1079</v>
      </c>
      <c r="B1093" s="217">
        <v>38</v>
      </c>
      <c r="C1093" s="152"/>
      <c r="D1093" s="152"/>
    </row>
    <row r="1094" spans="1:4" x14ac:dyDescent="0.65">
      <c r="A1094" s="217">
        <v>1080</v>
      </c>
      <c r="B1094" s="217">
        <v>50</v>
      </c>
      <c r="C1094" s="152"/>
      <c r="D1094" s="152"/>
    </row>
    <row r="1095" spans="1:4" x14ac:dyDescent="0.65">
      <c r="A1095" s="217">
        <v>1081</v>
      </c>
      <c r="B1095" s="217">
        <v>47</v>
      </c>
      <c r="C1095" s="152"/>
      <c r="D1095" s="152"/>
    </row>
    <row r="1096" spans="1:4" x14ac:dyDescent="0.65">
      <c r="A1096" s="217">
        <v>1082</v>
      </c>
      <c r="B1096" s="217">
        <v>51</v>
      </c>
      <c r="C1096" s="152"/>
      <c r="D1096" s="152"/>
    </row>
    <row r="1097" spans="1:4" x14ac:dyDescent="0.65">
      <c r="A1097" s="217">
        <v>1083</v>
      </c>
      <c r="B1097" s="217">
        <v>33</v>
      </c>
      <c r="C1097" s="152"/>
      <c r="D1097" s="152"/>
    </row>
    <row r="1098" spans="1:4" x14ac:dyDescent="0.65">
      <c r="A1098" s="217">
        <v>1084</v>
      </c>
      <c r="B1098" s="217">
        <v>42</v>
      </c>
      <c r="C1098" s="152"/>
      <c r="D1098" s="152"/>
    </row>
    <row r="1099" spans="1:4" x14ac:dyDescent="0.65">
      <c r="A1099" s="217">
        <v>1085</v>
      </c>
      <c r="B1099" s="217">
        <v>21</v>
      </c>
      <c r="C1099" s="152"/>
      <c r="D1099" s="152"/>
    </row>
    <row r="1100" spans="1:4" x14ac:dyDescent="0.65">
      <c r="A1100" s="217">
        <v>1086</v>
      </c>
      <c r="B1100" s="217">
        <v>24</v>
      </c>
      <c r="C1100" s="152"/>
      <c r="D1100" s="152"/>
    </row>
    <row r="1101" spans="1:4" x14ac:dyDescent="0.65">
      <c r="A1101" s="217">
        <v>1087</v>
      </c>
      <c r="B1101" s="217">
        <v>33</v>
      </c>
      <c r="C1101" s="152"/>
      <c r="D1101" s="152"/>
    </row>
    <row r="1102" spans="1:4" x14ac:dyDescent="0.65">
      <c r="A1102" s="217">
        <v>1088</v>
      </c>
      <c r="B1102" s="217">
        <v>49</v>
      </c>
      <c r="C1102" s="152"/>
      <c r="D1102" s="152"/>
    </row>
    <row r="1103" spans="1:4" x14ac:dyDescent="0.65">
      <c r="A1103" s="217">
        <v>1089</v>
      </c>
      <c r="B1103" s="217">
        <v>44</v>
      </c>
      <c r="C1103" s="152"/>
      <c r="D1103" s="152"/>
    </row>
    <row r="1104" spans="1:4" x14ac:dyDescent="0.65">
      <c r="A1104" s="217">
        <v>1090</v>
      </c>
      <c r="B1104" s="217">
        <v>53</v>
      </c>
      <c r="C1104" s="152"/>
      <c r="D1104" s="152"/>
    </row>
    <row r="1105" spans="1:4" x14ac:dyDescent="0.65">
      <c r="A1105" s="217">
        <v>1091</v>
      </c>
      <c r="B1105" s="217">
        <v>23</v>
      </c>
      <c r="C1105" s="152"/>
      <c r="D1105" s="152"/>
    </row>
    <row r="1106" spans="1:4" x14ac:dyDescent="0.65">
      <c r="A1106" s="217">
        <v>1092</v>
      </c>
      <c r="B1106" s="217">
        <v>32</v>
      </c>
      <c r="C1106" s="152"/>
      <c r="D1106" s="152"/>
    </row>
    <row r="1107" spans="1:4" x14ac:dyDescent="0.65">
      <c r="A1107" s="217">
        <v>1093</v>
      </c>
      <c r="B1107" s="217">
        <v>48</v>
      </c>
      <c r="C1107" s="152"/>
      <c r="D1107" s="152"/>
    </row>
    <row r="1108" spans="1:4" x14ac:dyDescent="0.65">
      <c r="A1108" s="217">
        <v>1094</v>
      </c>
      <c r="B1108" s="217">
        <v>33</v>
      </c>
      <c r="C1108" s="152"/>
      <c r="D1108" s="152"/>
    </row>
    <row r="1109" spans="1:4" x14ac:dyDescent="0.65">
      <c r="A1109" s="217">
        <v>1095</v>
      </c>
      <c r="B1109" s="217">
        <v>38</v>
      </c>
      <c r="C1109" s="152"/>
      <c r="D1109" s="152"/>
    </row>
    <row r="1110" spans="1:4" x14ac:dyDescent="0.65">
      <c r="A1110" s="217">
        <v>1096</v>
      </c>
      <c r="B1110" s="217">
        <v>22</v>
      </c>
      <c r="C1110" s="152"/>
      <c r="D1110" s="152"/>
    </row>
    <row r="1111" spans="1:4" x14ac:dyDescent="0.65">
      <c r="A1111" s="217">
        <v>1097</v>
      </c>
      <c r="B1111" s="217">
        <v>34</v>
      </c>
      <c r="C1111" s="152"/>
      <c r="D1111" s="152"/>
    </row>
    <row r="1112" spans="1:4" x14ac:dyDescent="0.65">
      <c r="A1112" s="217">
        <v>1098</v>
      </c>
      <c r="B1112" s="217">
        <v>23</v>
      </c>
      <c r="C1112" s="152"/>
      <c r="D1112" s="152"/>
    </row>
    <row r="1113" spans="1:4" x14ac:dyDescent="0.65">
      <c r="A1113" s="217">
        <v>1099</v>
      </c>
      <c r="B1113" s="217">
        <v>29</v>
      </c>
      <c r="C1113" s="152"/>
      <c r="D1113" s="152"/>
    </row>
    <row r="1114" spans="1:4" x14ac:dyDescent="0.65">
      <c r="A1114" s="217">
        <v>1100</v>
      </c>
      <c r="B1114" s="217">
        <v>36</v>
      </c>
      <c r="C1114" s="152"/>
      <c r="D1114" s="152"/>
    </row>
    <row r="1115" spans="1:4" x14ac:dyDescent="0.65">
      <c r="A1115" s="217">
        <v>1101</v>
      </c>
      <c r="B1115" s="217">
        <v>20</v>
      </c>
      <c r="C1115" s="152"/>
      <c r="D1115" s="152"/>
    </row>
    <row r="1116" spans="1:4" x14ac:dyDescent="0.65">
      <c r="A1116" s="217">
        <v>1102</v>
      </c>
      <c r="B1116" s="217">
        <v>28</v>
      </c>
      <c r="C1116" s="152"/>
      <c r="D1116" s="152"/>
    </row>
    <row r="1117" spans="1:4" x14ac:dyDescent="0.65">
      <c r="A1117" s="217">
        <v>1103</v>
      </c>
      <c r="B1117" s="217">
        <v>9</v>
      </c>
      <c r="C1117" s="152"/>
      <c r="D1117" s="152"/>
    </row>
    <row r="1118" spans="1:4" x14ac:dyDescent="0.65">
      <c r="A1118" s="217">
        <v>1104</v>
      </c>
      <c r="B1118" s="217">
        <v>35</v>
      </c>
      <c r="C1118" s="152"/>
      <c r="D1118" s="152"/>
    </row>
    <row r="1119" spans="1:4" x14ac:dyDescent="0.65">
      <c r="A1119" s="217">
        <v>1105</v>
      </c>
      <c r="B1119" s="217">
        <v>35</v>
      </c>
      <c r="C1119" s="152"/>
      <c r="D1119" s="152"/>
    </row>
    <row r="1120" spans="1:4" x14ac:dyDescent="0.65">
      <c r="A1120" s="217">
        <v>1106</v>
      </c>
      <c r="B1120" s="217">
        <v>25</v>
      </c>
      <c r="C1120" s="152"/>
      <c r="D1120" s="152"/>
    </row>
    <row r="1121" spans="1:4" x14ac:dyDescent="0.65">
      <c r="A1121" s="217">
        <v>1107</v>
      </c>
      <c r="B1121" s="217">
        <v>31</v>
      </c>
      <c r="C1121" s="152"/>
      <c r="D1121" s="152"/>
    </row>
    <row r="1122" spans="1:4" x14ac:dyDescent="0.65">
      <c r="A1122" s="217">
        <v>1108</v>
      </c>
      <c r="B1122" s="217">
        <v>41</v>
      </c>
      <c r="C1122" s="152"/>
      <c r="D1122" s="152"/>
    </row>
    <row r="1123" spans="1:4" x14ac:dyDescent="0.65">
      <c r="A1123" s="217">
        <v>1109</v>
      </c>
      <c r="B1123" s="217">
        <v>46</v>
      </c>
      <c r="C1123" s="152"/>
      <c r="D1123" s="152"/>
    </row>
    <row r="1124" spans="1:4" x14ac:dyDescent="0.65">
      <c r="A1124" s="217">
        <v>1110</v>
      </c>
      <c r="B1124" s="217">
        <v>24</v>
      </c>
      <c r="C1124" s="152"/>
      <c r="D1124" s="152"/>
    </row>
    <row r="1125" spans="1:4" x14ac:dyDescent="0.65">
      <c r="A1125" s="217">
        <v>1111</v>
      </c>
      <c r="B1125" s="217">
        <v>37</v>
      </c>
      <c r="C1125" s="152"/>
      <c r="D1125" s="152"/>
    </row>
    <row r="1126" spans="1:4" x14ac:dyDescent="0.65">
      <c r="A1126" s="217">
        <v>1112</v>
      </c>
      <c r="B1126" s="217">
        <v>27</v>
      </c>
      <c r="C1126" s="152"/>
      <c r="D1126" s="152"/>
    </row>
    <row r="1127" spans="1:4" x14ac:dyDescent="0.65">
      <c r="A1127" s="217">
        <v>1113</v>
      </c>
      <c r="B1127" s="217">
        <v>39</v>
      </c>
      <c r="C1127" s="152"/>
      <c r="D1127" s="152"/>
    </row>
    <row r="1128" spans="1:4" x14ac:dyDescent="0.65">
      <c r="A1128" s="217">
        <v>1114</v>
      </c>
      <c r="B1128" s="217">
        <v>24</v>
      </c>
      <c r="C1128" s="152"/>
      <c r="D1128" s="152"/>
    </row>
    <row r="1129" spans="1:4" x14ac:dyDescent="0.65">
      <c r="A1129" s="217">
        <v>1115</v>
      </c>
      <c r="B1129" s="217">
        <v>27</v>
      </c>
      <c r="C1129" s="152"/>
      <c r="D1129" s="152"/>
    </row>
    <row r="1130" spans="1:4" x14ac:dyDescent="0.65">
      <c r="A1130" s="217">
        <v>1116</v>
      </c>
      <c r="B1130" s="217">
        <v>39</v>
      </c>
      <c r="C1130" s="152"/>
      <c r="D1130" s="152"/>
    </row>
    <row r="1131" spans="1:4" x14ac:dyDescent="0.65">
      <c r="A1131" s="217">
        <v>1117</v>
      </c>
      <c r="B1131" s="217">
        <v>24</v>
      </c>
      <c r="C1131" s="152"/>
      <c r="D1131" s="152"/>
    </row>
    <row r="1132" spans="1:4" x14ac:dyDescent="0.65">
      <c r="A1132" s="217">
        <v>1118</v>
      </c>
      <c r="B1132" s="217">
        <v>46</v>
      </c>
      <c r="C1132" s="152"/>
      <c r="D1132" s="152"/>
    </row>
    <row r="1133" spans="1:4" x14ac:dyDescent="0.65">
      <c r="A1133" s="217">
        <v>1119</v>
      </c>
      <c r="B1133" s="217">
        <v>24</v>
      </c>
      <c r="C1133" s="152"/>
      <c r="D1133" s="152"/>
    </row>
    <row r="1134" spans="1:4" x14ac:dyDescent="0.65">
      <c r="A1134" s="217">
        <v>1120</v>
      </c>
      <c r="B1134" s="217">
        <v>52</v>
      </c>
      <c r="C1134" s="152"/>
      <c r="D1134" s="152"/>
    </row>
    <row r="1135" spans="1:4" x14ac:dyDescent="0.65">
      <c r="A1135" s="217">
        <v>1121</v>
      </c>
      <c r="B1135" s="217">
        <v>43</v>
      </c>
      <c r="C1135" s="152"/>
      <c r="D1135" s="152"/>
    </row>
    <row r="1136" spans="1:4" x14ac:dyDescent="0.65">
      <c r="A1136" s="217">
        <v>1122</v>
      </c>
      <c r="B1136" s="217">
        <v>34</v>
      </c>
      <c r="C1136" s="152"/>
      <c r="D1136" s="152"/>
    </row>
    <row r="1137" spans="1:4" x14ac:dyDescent="0.65">
      <c r="A1137" s="217">
        <v>1123</v>
      </c>
      <c r="B1137" s="217">
        <v>24</v>
      </c>
      <c r="C1137" s="152"/>
      <c r="D1137" s="152"/>
    </row>
    <row r="1138" spans="1:4" x14ac:dyDescent="0.65">
      <c r="A1138" s="217">
        <v>1124</v>
      </c>
      <c r="B1138" s="217">
        <v>14</v>
      </c>
      <c r="C1138" s="152"/>
      <c r="D1138" s="152"/>
    </row>
    <row r="1139" spans="1:4" x14ac:dyDescent="0.65">
      <c r="A1139" s="217">
        <v>1125</v>
      </c>
      <c r="B1139" s="217">
        <v>11</v>
      </c>
      <c r="C1139" s="152"/>
      <c r="D1139" s="152"/>
    </row>
    <row r="1140" spans="1:4" x14ac:dyDescent="0.65">
      <c r="A1140" s="217">
        <v>1126</v>
      </c>
      <c r="B1140" s="217">
        <v>41</v>
      </c>
      <c r="C1140" s="152"/>
      <c r="D1140" s="152"/>
    </row>
    <row r="1141" spans="1:4" x14ac:dyDescent="0.65">
      <c r="A1141" s="217">
        <v>1127</v>
      </c>
      <c r="B1141" s="217">
        <v>29</v>
      </c>
      <c r="C1141" s="152"/>
      <c r="D1141" s="152"/>
    </row>
    <row r="1142" spans="1:4" x14ac:dyDescent="0.65">
      <c r="A1142" s="217">
        <v>1128</v>
      </c>
      <c r="B1142" s="217">
        <v>27</v>
      </c>
      <c r="C1142" s="152"/>
      <c r="D1142" s="152"/>
    </row>
    <row r="1143" spans="1:4" x14ac:dyDescent="0.65">
      <c r="A1143" s="217">
        <v>1129</v>
      </c>
      <c r="B1143" s="217">
        <v>45</v>
      </c>
      <c r="C1143" s="152"/>
      <c r="D1143" s="152"/>
    </row>
    <row r="1144" spans="1:4" x14ac:dyDescent="0.65">
      <c r="A1144" s="217">
        <v>1130</v>
      </c>
      <c r="B1144" s="217">
        <v>36</v>
      </c>
      <c r="C1144" s="152"/>
      <c r="D1144" s="152"/>
    </row>
    <row r="1145" spans="1:4" x14ac:dyDescent="0.65">
      <c r="A1145" s="217">
        <v>1131</v>
      </c>
      <c r="B1145" s="217">
        <v>48</v>
      </c>
      <c r="C1145" s="152"/>
      <c r="D1145" s="152"/>
    </row>
    <row r="1146" spans="1:4" x14ac:dyDescent="0.65">
      <c r="A1146" s="217">
        <v>1132</v>
      </c>
      <c r="B1146" s="217">
        <v>41</v>
      </c>
      <c r="C1146" s="152"/>
      <c r="D1146" s="152"/>
    </row>
    <row r="1147" spans="1:4" x14ac:dyDescent="0.65">
      <c r="A1147" s="217">
        <v>1133</v>
      </c>
      <c r="B1147" s="217">
        <v>38</v>
      </c>
      <c r="C1147" s="152"/>
      <c r="D1147" s="152"/>
    </row>
    <row r="1148" spans="1:4" x14ac:dyDescent="0.65">
      <c r="A1148" s="217">
        <v>1134</v>
      </c>
      <c r="B1148" s="217">
        <v>52</v>
      </c>
      <c r="C1148" s="152"/>
      <c r="D1148" s="152"/>
    </row>
    <row r="1149" spans="1:4" x14ac:dyDescent="0.65">
      <c r="A1149" s="217">
        <v>1135</v>
      </c>
      <c r="B1149" s="217">
        <v>18</v>
      </c>
      <c r="C1149" s="152"/>
      <c r="D1149" s="152"/>
    </row>
    <row r="1150" spans="1:4" x14ac:dyDescent="0.65">
      <c r="A1150" s="217">
        <v>1136</v>
      </c>
      <c r="B1150" s="217">
        <v>50</v>
      </c>
      <c r="C1150" s="152"/>
      <c r="D1150" s="152"/>
    </row>
    <row r="1151" spans="1:4" x14ac:dyDescent="0.65">
      <c r="A1151" s="217">
        <v>1137</v>
      </c>
      <c r="B1151" s="217">
        <v>36</v>
      </c>
      <c r="C1151" s="152"/>
      <c r="D1151" s="152"/>
    </row>
    <row r="1152" spans="1:4" x14ac:dyDescent="0.65">
      <c r="A1152" s="217">
        <v>1138</v>
      </c>
      <c r="B1152" s="217">
        <v>43</v>
      </c>
      <c r="C1152" s="152"/>
      <c r="D1152" s="152"/>
    </row>
    <row r="1153" spans="1:4" x14ac:dyDescent="0.65">
      <c r="A1153" s="217">
        <v>1139</v>
      </c>
      <c r="B1153" s="217">
        <v>43</v>
      </c>
      <c r="C1153" s="152"/>
      <c r="D1153" s="152"/>
    </row>
    <row r="1154" spans="1:4" x14ac:dyDescent="0.65">
      <c r="A1154" s="217">
        <v>1140</v>
      </c>
      <c r="B1154" s="217">
        <v>34</v>
      </c>
      <c r="C1154" s="152"/>
      <c r="D1154" s="152"/>
    </row>
    <row r="1155" spans="1:4" x14ac:dyDescent="0.65">
      <c r="A1155" s="217">
        <v>1141</v>
      </c>
      <c r="B1155" s="217">
        <v>24</v>
      </c>
      <c r="C1155" s="152"/>
      <c r="D1155" s="152"/>
    </row>
    <row r="1156" spans="1:4" x14ac:dyDescent="0.65">
      <c r="A1156" s="217">
        <v>1142</v>
      </c>
      <c r="B1156" s="217">
        <v>36</v>
      </c>
      <c r="C1156" s="152"/>
      <c r="D1156" s="152"/>
    </row>
    <row r="1157" spans="1:4" x14ac:dyDescent="0.65">
      <c r="A1157" s="217">
        <v>1143</v>
      </c>
      <c r="B1157" s="217">
        <v>47</v>
      </c>
      <c r="C1157" s="152"/>
      <c r="D1157" s="152"/>
    </row>
    <row r="1158" spans="1:4" x14ac:dyDescent="0.65">
      <c r="A1158" s="217">
        <v>1144</v>
      </c>
      <c r="B1158" s="217">
        <v>35</v>
      </c>
      <c r="C1158" s="152"/>
      <c r="D1158" s="152"/>
    </row>
    <row r="1159" spans="1:4" x14ac:dyDescent="0.65">
      <c r="A1159" s="217">
        <v>1145</v>
      </c>
      <c r="B1159" s="217">
        <v>39</v>
      </c>
      <c r="C1159" s="152"/>
      <c r="D1159" s="152"/>
    </row>
    <row r="1160" spans="1:4" x14ac:dyDescent="0.65">
      <c r="A1160" s="217">
        <v>1146</v>
      </c>
      <c r="B1160" s="217">
        <v>47</v>
      </c>
      <c r="C1160" s="152"/>
      <c r="D1160" s="152"/>
    </row>
    <row r="1161" spans="1:4" x14ac:dyDescent="0.65">
      <c r="A1161" s="217">
        <v>1147</v>
      </c>
      <c r="B1161" s="217">
        <v>26</v>
      </c>
      <c r="C1161" s="152"/>
      <c r="D1161" s="152"/>
    </row>
    <row r="1162" spans="1:4" x14ac:dyDescent="0.65">
      <c r="A1162" s="217">
        <v>1148</v>
      </c>
      <c r="B1162" s="217">
        <v>40</v>
      </c>
      <c r="C1162" s="152"/>
      <c r="D1162" s="152"/>
    </row>
    <row r="1163" spans="1:4" x14ac:dyDescent="0.65">
      <c r="A1163" s="217">
        <v>1149</v>
      </c>
      <c r="B1163" s="217">
        <v>50</v>
      </c>
      <c r="C1163" s="152"/>
      <c r="D1163" s="152"/>
    </row>
    <row r="1164" spans="1:4" x14ac:dyDescent="0.65">
      <c r="A1164" s="217">
        <v>1150</v>
      </c>
      <c r="B1164" s="217">
        <v>37</v>
      </c>
      <c r="C1164" s="152"/>
      <c r="D1164" s="152"/>
    </row>
    <row r="1165" spans="1:4" x14ac:dyDescent="0.65">
      <c r="A1165" s="217">
        <v>1151</v>
      </c>
      <c r="B1165" s="217">
        <v>22</v>
      </c>
      <c r="C1165" s="152"/>
      <c r="D1165" s="152"/>
    </row>
    <row r="1166" spans="1:4" x14ac:dyDescent="0.65">
      <c r="A1166" s="217">
        <v>1152</v>
      </c>
      <c r="B1166" s="217">
        <v>33</v>
      </c>
      <c r="C1166" s="152"/>
      <c r="D1166" s="152"/>
    </row>
    <row r="1167" spans="1:4" x14ac:dyDescent="0.65">
      <c r="A1167" s="217">
        <v>1153</v>
      </c>
      <c r="B1167" s="217">
        <v>38</v>
      </c>
      <c r="C1167" s="152"/>
      <c r="D1167" s="152"/>
    </row>
    <row r="1168" spans="1:4" x14ac:dyDescent="0.65">
      <c r="A1168" s="217">
        <v>1154</v>
      </c>
      <c r="B1168" s="217">
        <v>8</v>
      </c>
      <c r="C1168" s="152"/>
      <c r="D1168" s="152"/>
    </row>
    <row r="1169" spans="1:4" x14ac:dyDescent="0.65">
      <c r="A1169" s="217">
        <v>1155</v>
      </c>
      <c r="B1169" s="217">
        <v>46</v>
      </c>
      <c r="C1169" s="152"/>
      <c r="D1169" s="152"/>
    </row>
    <row r="1170" spans="1:4" x14ac:dyDescent="0.65">
      <c r="A1170" s="217">
        <v>1156</v>
      </c>
      <c r="B1170" s="217">
        <v>36</v>
      </c>
      <c r="C1170" s="152"/>
      <c r="D1170" s="152"/>
    </row>
    <row r="1171" spans="1:4" x14ac:dyDescent="0.65">
      <c r="A1171" s="217">
        <v>1157</v>
      </c>
      <c r="B1171" s="217">
        <v>39</v>
      </c>
      <c r="C1171" s="152"/>
      <c r="D1171" s="152"/>
    </row>
    <row r="1172" spans="1:4" x14ac:dyDescent="0.65">
      <c r="A1172" s="217">
        <v>1158</v>
      </c>
      <c r="B1172" s="217">
        <v>24</v>
      </c>
      <c r="C1172" s="152"/>
      <c r="D1172" s="152"/>
    </row>
    <row r="1173" spans="1:4" x14ac:dyDescent="0.65">
      <c r="A1173" s="217">
        <v>1159</v>
      </c>
      <c r="B1173" s="217">
        <v>43</v>
      </c>
      <c r="C1173" s="152"/>
      <c r="D1173" s="152"/>
    </row>
    <row r="1174" spans="1:4" x14ac:dyDescent="0.65">
      <c r="A1174" s="217">
        <v>1160</v>
      </c>
      <c r="B1174" s="217">
        <v>29</v>
      </c>
      <c r="C1174" s="152"/>
      <c r="D1174" s="152"/>
    </row>
    <row r="1175" spans="1:4" x14ac:dyDescent="0.65">
      <c r="A1175" s="217">
        <v>1161</v>
      </c>
      <c r="B1175" s="217">
        <v>35</v>
      </c>
      <c r="C1175" s="152"/>
      <c r="D1175" s="152"/>
    </row>
    <row r="1176" spans="1:4" x14ac:dyDescent="0.65">
      <c r="A1176" s="217">
        <v>1162</v>
      </c>
      <c r="B1176" s="217">
        <v>40</v>
      </c>
      <c r="C1176" s="152"/>
      <c r="D1176" s="152"/>
    </row>
    <row r="1177" spans="1:4" x14ac:dyDescent="0.65">
      <c r="A1177" s="217">
        <v>1163</v>
      </c>
      <c r="B1177" s="217">
        <v>32</v>
      </c>
      <c r="C1177" s="152"/>
      <c r="D1177" s="152"/>
    </row>
    <row r="1178" spans="1:4" x14ac:dyDescent="0.65">
      <c r="A1178" s="217">
        <v>1164</v>
      </c>
      <c r="B1178" s="217">
        <v>38</v>
      </c>
      <c r="C1178" s="152"/>
      <c r="D1178" s="152"/>
    </row>
    <row r="1179" spans="1:4" x14ac:dyDescent="0.65">
      <c r="A1179" s="217">
        <v>1165</v>
      </c>
      <c r="B1179" s="217">
        <v>33</v>
      </c>
      <c r="C1179" s="152"/>
      <c r="D1179" s="152"/>
    </row>
    <row r="1180" spans="1:4" x14ac:dyDescent="0.65">
      <c r="A1180" s="217">
        <v>1166</v>
      </c>
      <c r="B1180" s="217">
        <v>26</v>
      </c>
      <c r="C1180" s="152"/>
      <c r="D1180" s="152"/>
    </row>
    <row r="1181" spans="1:4" x14ac:dyDescent="0.65">
      <c r="A1181" s="217">
        <v>1167</v>
      </c>
      <c r="B1181" s="217">
        <v>33</v>
      </c>
      <c r="C1181" s="152"/>
      <c r="D1181" s="152"/>
    </row>
    <row r="1182" spans="1:4" x14ac:dyDescent="0.65">
      <c r="A1182" s="217">
        <v>1168</v>
      </c>
      <c r="B1182" s="217">
        <v>39</v>
      </c>
      <c r="C1182" s="152"/>
      <c r="D1182" s="152"/>
    </row>
    <row r="1183" spans="1:4" x14ac:dyDescent="0.65">
      <c r="A1183" s="217">
        <v>1169</v>
      </c>
      <c r="B1183" s="217">
        <v>36</v>
      </c>
      <c r="C1183" s="152"/>
      <c r="D1183" s="152"/>
    </row>
    <row r="1184" spans="1:4" x14ac:dyDescent="0.65">
      <c r="A1184" s="217">
        <v>1170</v>
      </c>
      <c r="B1184" s="217">
        <v>37</v>
      </c>
      <c r="C1184" s="152"/>
      <c r="D1184" s="152"/>
    </row>
    <row r="1185" spans="1:4" x14ac:dyDescent="0.65">
      <c r="A1185" s="247" t="s">
        <v>498</v>
      </c>
      <c r="B1185" s="269">
        <f>AVERAGE(B15:B1184)</f>
        <v>35.223076923076924</v>
      </c>
      <c r="C1185" s="270"/>
      <c r="D1185" s="270"/>
    </row>
    <row r="1186" spans="1:4" x14ac:dyDescent="0.65">
      <c r="A1186" s="152" t="s">
        <v>286</v>
      </c>
      <c r="B1186" s="74">
        <f>MAX(B15:B1184)</f>
        <v>73</v>
      </c>
    </row>
    <row r="1187" spans="1:4" x14ac:dyDescent="0.65">
      <c r="A1187" s="152" t="s">
        <v>287</v>
      </c>
      <c r="B1187" s="74">
        <f>MIN(B15:B1184)</f>
        <v>4</v>
      </c>
    </row>
  </sheetData>
  <mergeCells count="1">
    <mergeCell ref="A13:B13"/>
  </mergeCells>
  <phoneticPr fontId="7" type="noConversion"/>
  <conditionalFormatting sqref="A1">
    <cfRule type="cellIs" dxfId="19" priority="1" operator="lessThan">
      <formula>0</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4AF24-F83E-4324-BD3F-ABDA2260CADB}">
  <dimension ref="A1:E1000"/>
  <sheetViews>
    <sheetView workbookViewId="0"/>
  </sheetViews>
  <sheetFormatPr defaultColWidth="9" defaultRowHeight="14.25" x14ac:dyDescent="0.65"/>
  <cols>
    <col min="1" max="1" width="18.21484375" style="152" customWidth="1"/>
    <col min="2" max="2" width="35.6484375" style="152" customWidth="1"/>
    <col min="3" max="3" width="12.34765625" style="152" customWidth="1"/>
    <col min="4" max="4" width="12.43359375" style="152" customWidth="1"/>
    <col min="5" max="5" width="22.8671875" style="74" customWidth="1"/>
    <col min="6" max="16384" width="9" style="74"/>
  </cols>
  <sheetData>
    <row r="1" spans="1:5" ht="21.5" x14ac:dyDescent="1.1499999999999999">
      <c r="A1" s="6" t="s">
        <v>1564</v>
      </c>
    </row>
    <row r="2" spans="1:5" ht="18" x14ac:dyDescent="0.8">
      <c r="A2" s="260"/>
    </row>
    <row r="3" spans="1:5" ht="30.75" customHeight="1" x14ac:dyDescent="0.65">
      <c r="A3" s="261" t="s">
        <v>463</v>
      </c>
      <c r="B3" s="265" t="s">
        <v>581</v>
      </c>
      <c r="C3" s="265" t="s">
        <v>286</v>
      </c>
      <c r="D3" s="265" t="s">
        <v>297</v>
      </c>
      <c r="E3" s="118" t="s">
        <v>567</v>
      </c>
    </row>
    <row r="4" spans="1:5" x14ac:dyDescent="0.65">
      <c r="A4" s="263" t="s">
        <v>196</v>
      </c>
      <c r="B4" s="217">
        <v>0.4</v>
      </c>
      <c r="C4" s="217">
        <v>0.8</v>
      </c>
      <c r="D4" s="217">
        <v>0.1</v>
      </c>
      <c r="E4" s="118" t="s">
        <v>568</v>
      </c>
    </row>
    <row r="5" spans="1:5" x14ac:dyDescent="0.65">
      <c r="A5" s="261" t="s">
        <v>569</v>
      </c>
      <c r="B5" s="217">
        <v>0.4</v>
      </c>
      <c r="C5" s="217">
        <v>0.7</v>
      </c>
      <c r="D5" s="217">
        <v>0.1</v>
      </c>
      <c r="E5" s="118" t="s">
        <v>570</v>
      </c>
    </row>
    <row r="6" spans="1:5" x14ac:dyDescent="0.65">
      <c r="A6" s="261" t="s">
        <v>571</v>
      </c>
      <c r="B6" s="217">
        <v>0.4</v>
      </c>
      <c r="C6" s="217">
        <v>0.7</v>
      </c>
      <c r="D6" s="217">
        <v>0.1</v>
      </c>
      <c r="E6" s="118" t="s">
        <v>582</v>
      </c>
    </row>
    <row r="7" spans="1:5" x14ac:dyDescent="0.65">
      <c r="A7" s="261" t="s">
        <v>583</v>
      </c>
      <c r="B7" s="217">
        <v>0.4</v>
      </c>
      <c r="C7" s="217">
        <v>1</v>
      </c>
      <c r="D7" s="217">
        <v>0.1</v>
      </c>
      <c r="E7" s="118" t="s">
        <v>584</v>
      </c>
    </row>
    <row r="8" spans="1:5" x14ac:dyDescent="0.65">
      <c r="A8" s="264" t="s">
        <v>575</v>
      </c>
    </row>
    <row r="10" spans="1:5" x14ac:dyDescent="0.65">
      <c r="A10" s="264"/>
    </row>
    <row r="11" spans="1:5" ht="24" customHeight="1" x14ac:dyDescent="0.65">
      <c r="A11" s="576" t="s">
        <v>585</v>
      </c>
      <c r="B11" s="577"/>
    </row>
    <row r="12" spans="1:5" ht="27.75" customHeight="1" x14ac:dyDescent="0.65">
      <c r="A12" s="265" t="s">
        <v>579</v>
      </c>
      <c r="B12" s="265" t="s">
        <v>586</v>
      </c>
      <c r="C12" s="271"/>
      <c r="D12" s="271"/>
      <c r="E12" s="272"/>
    </row>
    <row r="13" spans="1:5" x14ac:dyDescent="0.65">
      <c r="A13" s="217">
        <v>1</v>
      </c>
      <c r="B13" s="273">
        <v>0.5</v>
      </c>
      <c r="C13" s="274"/>
      <c r="D13" s="274"/>
    </row>
    <row r="14" spans="1:5" x14ac:dyDescent="0.65">
      <c r="A14" s="217">
        <v>2</v>
      </c>
      <c r="B14" s="273">
        <v>0.5</v>
      </c>
      <c r="C14" s="274"/>
      <c r="D14" s="274"/>
    </row>
    <row r="15" spans="1:5" x14ac:dyDescent="0.65">
      <c r="A15" s="217">
        <v>3</v>
      </c>
      <c r="B15" s="273">
        <v>0.6</v>
      </c>
      <c r="C15" s="274"/>
      <c r="D15" s="274"/>
    </row>
    <row r="16" spans="1:5" x14ac:dyDescent="0.65">
      <c r="A16" s="217">
        <v>4</v>
      </c>
      <c r="B16" s="273">
        <v>0.1</v>
      </c>
      <c r="C16" s="274"/>
      <c r="D16" s="274"/>
    </row>
    <row r="17" spans="1:4" x14ac:dyDescent="0.65">
      <c r="A17" s="217">
        <v>5</v>
      </c>
      <c r="B17" s="273">
        <v>0.7</v>
      </c>
      <c r="C17" s="274"/>
      <c r="D17" s="274"/>
    </row>
    <row r="18" spans="1:4" x14ac:dyDescent="0.65">
      <c r="A18" s="217">
        <v>6</v>
      </c>
      <c r="B18" s="273">
        <v>0.5</v>
      </c>
      <c r="C18" s="274"/>
      <c r="D18" s="274"/>
    </row>
    <row r="19" spans="1:4" x14ac:dyDescent="0.65">
      <c r="A19" s="217">
        <v>7</v>
      </c>
      <c r="B19" s="273">
        <v>0.4</v>
      </c>
      <c r="C19" s="274"/>
      <c r="D19" s="274"/>
    </row>
    <row r="20" spans="1:4" x14ac:dyDescent="0.65">
      <c r="A20" s="217">
        <v>8</v>
      </c>
      <c r="B20" s="273">
        <v>0.6</v>
      </c>
      <c r="C20" s="274"/>
      <c r="D20" s="274"/>
    </row>
    <row r="21" spans="1:4" x14ac:dyDescent="0.65">
      <c r="A21" s="217">
        <v>9</v>
      </c>
      <c r="B21" s="273">
        <v>0.4</v>
      </c>
      <c r="C21" s="274"/>
      <c r="D21" s="274"/>
    </row>
    <row r="22" spans="1:4" x14ac:dyDescent="0.65">
      <c r="A22" s="217">
        <v>10</v>
      </c>
      <c r="B22" s="273">
        <v>0.6</v>
      </c>
      <c r="C22" s="274"/>
      <c r="D22" s="274"/>
    </row>
    <row r="23" spans="1:4" x14ac:dyDescent="0.65">
      <c r="A23" s="217">
        <v>11</v>
      </c>
      <c r="B23" s="273">
        <v>0.5</v>
      </c>
      <c r="C23" s="274"/>
      <c r="D23" s="274"/>
    </row>
    <row r="24" spans="1:4" x14ac:dyDescent="0.65">
      <c r="A24" s="217">
        <v>12</v>
      </c>
      <c r="B24" s="273">
        <v>0.6</v>
      </c>
      <c r="C24" s="274"/>
      <c r="D24" s="274"/>
    </row>
    <row r="25" spans="1:4" x14ac:dyDescent="0.65">
      <c r="A25" s="217">
        <v>13</v>
      </c>
      <c r="B25" s="273">
        <v>0.4</v>
      </c>
      <c r="C25" s="274"/>
      <c r="D25" s="274"/>
    </row>
    <row r="26" spans="1:4" x14ac:dyDescent="0.65">
      <c r="A26" s="217">
        <v>14</v>
      </c>
      <c r="B26" s="273">
        <v>0.6</v>
      </c>
      <c r="C26" s="274"/>
      <c r="D26" s="274"/>
    </row>
    <row r="27" spans="1:4" x14ac:dyDescent="0.65">
      <c r="A27" s="217">
        <v>15</v>
      </c>
      <c r="B27" s="273">
        <v>0.4</v>
      </c>
      <c r="C27" s="274"/>
      <c r="D27" s="274"/>
    </row>
    <row r="28" spans="1:4" x14ac:dyDescent="0.65">
      <c r="A28" s="217">
        <v>16</v>
      </c>
      <c r="B28" s="273">
        <v>0.4</v>
      </c>
      <c r="C28" s="274"/>
      <c r="D28" s="274"/>
    </row>
    <row r="29" spans="1:4" x14ac:dyDescent="0.65">
      <c r="A29" s="217">
        <v>17</v>
      </c>
      <c r="B29" s="273">
        <v>0.2</v>
      </c>
      <c r="C29" s="274"/>
      <c r="D29" s="274"/>
    </row>
    <row r="30" spans="1:4" x14ac:dyDescent="0.65">
      <c r="A30" s="217">
        <v>18</v>
      </c>
      <c r="B30" s="273">
        <v>0.5</v>
      </c>
      <c r="C30" s="274"/>
      <c r="D30" s="274"/>
    </row>
    <row r="31" spans="1:4" x14ac:dyDescent="0.65">
      <c r="A31" s="217">
        <v>19</v>
      </c>
      <c r="B31" s="273">
        <v>0.3</v>
      </c>
      <c r="C31" s="274"/>
      <c r="D31" s="274"/>
    </row>
    <row r="32" spans="1:4" x14ac:dyDescent="0.65">
      <c r="A32" s="217">
        <v>20</v>
      </c>
      <c r="B32" s="273">
        <v>0.7</v>
      </c>
      <c r="C32" s="274"/>
      <c r="D32" s="274"/>
    </row>
    <row r="33" spans="1:4" x14ac:dyDescent="0.65">
      <c r="A33" s="217">
        <v>21</v>
      </c>
      <c r="B33" s="273">
        <v>0.4</v>
      </c>
      <c r="C33" s="274"/>
      <c r="D33" s="274"/>
    </row>
    <row r="34" spans="1:4" x14ac:dyDescent="0.65">
      <c r="A34" s="217">
        <v>22</v>
      </c>
      <c r="B34" s="273">
        <v>0.6</v>
      </c>
      <c r="C34" s="274"/>
      <c r="D34" s="274"/>
    </row>
    <row r="35" spans="1:4" x14ac:dyDescent="0.65">
      <c r="A35" s="217">
        <v>23</v>
      </c>
      <c r="B35" s="273">
        <v>0.4</v>
      </c>
      <c r="C35" s="274"/>
      <c r="D35" s="274"/>
    </row>
    <row r="36" spans="1:4" x14ac:dyDescent="0.65">
      <c r="A36" s="217">
        <v>24</v>
      </c>
      <c r="B36" s="273">
        <v>0.7</v>
      </c>
      <c r="C36" s="274"/>
      <c r="D36" s="274"/>
    </row>
    <row r="37" spans="1:4" x14ac:dyDescent="0.65">
      <c r="A37" s="217">
        <v>25</v>
      </c>
      <c r="B37" s="273">
        <v>0.2</v>
      </c>
      <c r="C37" s="274"/>
      <c r="D37" s="274"/>
    </row>
    <row r="38" spans="1:4" x14ac:dyDescent="0.65">
      <c r="A38" s="217">
        <v>26</v>
      </c>
      <c r="B38" s="273">
        <v>0.4</v>
      </c>
      <c r="C38" s="274"/>
      <c r="D38" s="274"/>
    </row>
    <row r="39" spans="1:4" x14ac:dyDescent="0.65">
      <c r="A39" s="217">
        <v>27</v>
      </c>
      <c r="B39" s="273">
        <v>0.5</v>
      </c>
      <c r="C39" s="274"/>
      <c r="D39" s="274"/>
    </row>
    <row r="40" spans="1:4" x14ac:dyDescent="0.65">
      <c r="A40" s="217">
        <v>28</v>
      </c>
      <c r="B40" s="273">
        <v>0.2</v>
      </c>
      <c r="C40" s="274"/>
      <c r="D40" s="274"/>
    </row>
    <row r="41" spans="1:4" x14ac:dyDescent="0.65">
      <c r="A41" s="217">
        <v>29</v>
      </c>
      <c r="B41" s="273">
        <v>0.2</v>
      </c>
      <c r="C41" s="274"/>
      <c r="D41" s="274"/>
    </row>
    <row r="42" spans="1:4" x14ac:dyDescent="0.65">
      <c r="A42" s="217">
        <v>30</v>
      </c>
      <c r="B42" s="273">
        <v>0.6</v>
      </c>
      <c r="C42" s="274"/>
      <c r="D42" s="274"/>
    </row>
    <row r="43" spans="1:4" x14ac:dyDescent="0.65">
      <c r="A43" s="217">
        <v>31</v>
      </c>
      <c r="B43" s="273">
        <v>0.4</v>
      </c>
      <c r="C43" s="274"/>
      <c r="D43" s="274"/>
    </row>
    <row r="44" spans="1:4" x14ac:dyDescent="0.65">
      <c r="A44" s="217">
        <v>32</v>
      </c>
      <c r="B44" s="273">
        <v>0.4</v>
      </c>
      <c r="C44" s="274"/>
      <c r="D44" s="274"/>
    </row>
    <row r="45" spans="1:4" x14ac:dyDescent="0.65">
      <c r="A45" s="217">
        <v>33</v>
      </c>
      <c r="B45" s="273">
        <v>0.7</v>
      </c>
      <c r="C45" s="274"/>
      <c r="D45" s="274"/>
    </row>
    <row r="46" spans="1:4" x14ac:dyDescent="0.65">
      <c r="A46" s="217">
        <v>34</v>
      </c>
      <c r="B46" s="273">
        <v>0.6</v>
      </c>
      <c r="C46" s="274"/>
      <c r="D46" s="274"/>
    </row>
    <row r="47" spans="1:4" x14ac:dyDescent="0.65">
      <c r="A47" s="217">
        <v>35</v>
      </c>
      <c r="B47" s="273">
        <v>0.3</v>
      </c>
      <c r="C47" s="274"/>
      <c r="D47" s="274"/>
    </row>
    <row r="48" spans="1:4" x14ac:dyDescent="0.65">
      <c r="A48" s="217">
        <v>36</v>
      </c>
      <c r="B48" s="273">
        <v>0.6</v>
      </c>
      <c r="C48" s="274"/>
      <c r="D48" s="274"/>
    </row>
    <row r="49" spans="1:4" x14ac:dyDescent="0.65">
      <c r="A49" s="217">
        <v>37</v>
      </c>
      <c r="B49" s="273">
        <v>0.7</v>
      </c>
      <c r="C49" s="274"/>
      <c r="D49" s="274"/>
    </row>
    <row r="50" spans="1:4" x14ac:dyDescent="0.65">
      <c r="A50" s="217">
        <v>38</v>
      </c>
      <c r="B50" s="273">
        <v>0.4</v>
      </c>
      <c r="C50" s="274"/>
      <c r="D50" s="274"/>
    </row>
    <row r="51" spans="1:4" x14ac:dyDescent="0.65">
      <c r="A51" s="217">
        <v>39</v>
      </c>
      <c r="B51" s="273">
        <v>0.2</v>
      </c>
      <c r="C51" s="274"/>
      <c r="D51" s="274"/>
    </row>
    <row r="52" spans="1:4" x14ac:dyDescent="0.65">
      <c r="A52" s="217">
        <v>40</v>
      </c>
      <c r="B52" s="273">
        <v>0.3</v>
      </c>
      <c r="C52" s="274"/>
      <c r="D52" s="274"/>
    </row>
    <row r="53" spans="1:4" x14ac:dyDescent="0.65">
      <c r="A53" s="217">
        <v>41</v>
      </c>
      <c r="B53" s="273">
        <v>0.3</v>
      </c>
      <c r="C53" s="274"/>
      <c r="D53" s="274"/>
    </row>
    <row r="54" spans="1:4" x14ac:dyDescent="0.65">
      <c r="A54" s="217">
        <v>42</v>
      </c>
      <c r="B54" s="273">
        <v>0.7</v>
      </c>
      <c r="C54" s="274"/>
      <c r="D54" s="274"/>
    </row>
    <row r="55" spans="1:4" x14ac:dyDescent="0.65">
      <c r="A55" s="217">
        <v>43</v>
      </c>
      <c r="B55" s="273">
        <v>0.5</v>
      </c>
      <c r="C55" s="274"/>
      <c r="D55" s="274"/>
    </row>
    <row r="56" spans="1:4" x14ac:dyDescent="0.65">
      <c r="A56" s="217">
        <v>44</v>
      </c>
      <c r="B56" s="273">
        <v>0.4</v>
      </c>
      <c r="C56" s="274"/>
      <c r="D56" s="274"/>
    </row>
    <row r="57" spans="1:4" x14ac:dyDescent="0.65">
      <c r="A57" s="217">
        <v>45</v>
      </c>
      <c r="B57" s="273">
        <v>0.4</v>
      </c>
      <c r="C57" s="274"/>
      <c r="D57" s="274"/>
    </row>
    <row r="58" spans="1:4" x14ac:dyDescent="0.65">
      <c r="A58" s="217">
        <v>46</v>
      </c>
      <c r="B58" s="273">
        <v>0.7</v>
      </c>
      <c r="C58" s="274"/>
      <c r="D58" s="274"/>
    </row>
    <row r="59" spans="1:4" x14ac:dyDescent="0.65">
      <c r="A59" s="217">
        <v>47</v>
      </c>
      <c r="B59" s="273">
        <v>0.4</v>
      </c>
      <c r="C59" s="274"/>
      <c r="D59" s="274"/>
    </row>
    <row r="60" spans="1:4" x14ac:dyDescent="0.65">
      <c r="A60" s="217">
        <v>48</v>
      </c>
      <c r="B60" s="273">
        <v>0.5</v>
      </c>
      <c r="C60" s="274"/>
      <c r="D60" s="274"/>
    </row>
    <row r="61" spans="1:4" x14ac:dyDescent="0.65">
      <c r="A61" s="217">
        <v>49</v>
      </c>
      <c r="B61" s="273">
        <v>0.4</v>
      </c>
      <c r="C61" s="274"/>
      <c r="D61" s="274"/>
    </row>
    <row r="62" spans="1:4" x14ac:dyDescent="0.65">
      <c r="A62" s="217">
        <v>50</v>
      </c>
      <c r="B62" s="273">
        <v>0.4</v>
      </c>
      <c r="C62" s="274"/>
      <c r="D62" s="274"/>
    </row>
    <row r="63" spans="1:4" x14ac:dyDescent="0.65">
      <c r="A63" s="217">
        <v>51</v>
      </c>
      <c r="B63" s="273">
        <v>0.4</v>
      </c>
      <c r="C63" s="274"/>
      <c r="D63" s="274"/>
    </row>
    <row r="64" spans="1:4" x14ac:dyDescent="0.65">
      <c r="A64" s="217">
        <v>52</v>
      </c>
      <c r="B64" s="273">
        <v>0.5</v>
      </c>
      <c r="C64" s="274"/>
      <c r="D64" s="274"/>
    </row>
    <row r="65" spans="1:4" x14ac:dyDescent="0.65">
      <c r="A65" s="217">
        <v>53</v>
      </c>
      <c r="B65" s="273">
        <v>0.4</v>
      </c>
      <c r="C65" s="274"/>
      <c r="D65" s="274"/>
    </row>
    <row r="66" spans="1:4" x14ac:dyDescent="0.65">
      <c r="A66" s="217">
        <v>54</v>
      </c>
      <c r="B66" s="273">
        <v>0.4</v>
      </c>
      <c r="C66" s="274"/>
      <c r="D66" s="274"/>
    </row>
    <row r="67" spans="1:4" x14ac:dyDescent="0.65">
      <c r="A67" s="217">
        <v>55</v>
      </c>
      <c r="B67" s="273">
        <v>0.6</v>
      </c>
      <c r="C67" s="274"/>
      <c r="D67" s="274"/>
    </row>
    <row r="68" spans="1:4" x14ac:dyDescent="0.65">
      <c r="A68" s="217">
        <v>56</v>
      </c>
      <c r="B68" s="273">
        <v>0.5</v>
      </c>
      <c r="C68" s="274"/>
      <c r="D68" s="274"/>
    </row>
    <row r="69" spans="1:4" x14ac:dyDescent="0.65">
      <c r="A69" s="217">
        <v>57</v>
      </c>
      <c r="B69" s="273">
        <v>0.7</v>
      </c>
      <c r="C69" s="274"/>
      <c r="D69" s="274"/>
    </row>
    <row r="70" spans="1:4" x14ac:dyDescent="0.65">
      <c r="A70" s="217">
        <v>58</v>
      </c>
      <c r="B70" s="273">
        <v>0.3</v>
      </c>
      <c r="C70" s="274"/>
      <c r="D70" s="274"/>
    </row>
    <row r="71" spans="1:4" x14ac:dyDescent="0.65">
      <c r="A71" s="217">
        <v>59</v>
      </c>
      <c r="B71" s="273">
        <v>0.6</v>
      </c>
      <c r="C71" s="274"/>
      <c r="D71" s="274"/>
    </row>
    <row r="72" spans="1:4" x14ac:dyDescent="0.65">
      <c r="A72" s="217">
        <v>60</v>
      </c>
      <c r="B72" s="273">
        <v>0.4</v>
      </c>
      <c r="C72" s="274"/>
      <c r="D72" s="274"/>
    </row>
    <row r="73" spans="1:4" x14ac:dyDescent="0.65">
      <c r="A73" s="217">
        <v>61</v>
      </c>
      <c r="B73" s="273">
        <v>0.4</v>
      </c>
      <c r="C73" s="274"/>
      <c r="D73" s="274"/>
    </row>
    <row r="74" spans="1:4" x14ac:dyDescent="0.65">
      <c r="A74" s="217">
        <v>62</v>
      </c>
      <c r="B74" s="273">
        <v>0.3</v>
      </c>
      <c r="C74" s="274"/>
      <c r="D74" s="274"/>
    </row>
    <row r="75" spans="1:4" x14ac:dyDescent="0.65">
      <c r="A75" s="217">
        <v>63</v>
      </c>
      <c r="B75" s="273">
        <v>0.4</v>
      </c>
      <c r="C75" s="274"/>
      <c r="D75" s="274"/>
    </row>
    <row r="76" spans="1:4" x14ac:dyDescent="0.65">
      <c r="A76" s="217">
        <v>64</v>
      </c>
      <c r="B76" s="273">
        <v>0.5</v>
      </c>
      <c r="C76" s="274"/>
      <c r="D76" s="274"/>
    </row>
    <row r="77" spans="1:4" x14ac:dyDescent="0.65">
      <c r="A77" s="217">
        <v>65</v>
      </c>
      <c r="B77" s="273">
        <v>0.2</v>
      </c>
      <c r="C77" s="274"/>
      <c r="D77" s="274"/>
    </row>
    <row r="78" spans="1:4" x14ac:dyDescent="0.65">
      <c r="A78" s="217">
        <v>66</v>
      </c>
      <c r="B78" s="273">
        <v>0.4</v>
      </c>
      <c r="C78" s="274"/>
      <c r="D78" s="274"/>
    </row>
    <row r="79" spans="1:4" x14ac:dyDescent="0.65">
      <c r="A79" s="217">
        <v>67</v>
      </c>
      <c r="B79" s="273">
        <v>0.5</v>
      </c>
      <c r="C79" s="274"/>
      <c r="D79" s="274"/>
    </row>
    <row r="80" spans="1:4" x14ac:dyDescent="0.65">
      <c r="A80" s="217">
        <v>68</v>
      </c>
      <c r="B80" s="273">
        <v>0.6</v>
      </c>
      <c r="C80" s="274"/>
      <c r="D80" s="274"/>
    </row>
    <row r="81" spans="1:4" x14ac:dyDescent="0.65">
      <c r="A81" s="217">
        <v>69</v>
      </c>
      <c r="B81" s="273">
        <v>0.7</v>
      </c>
      <c r="C81" s="274"/>
      <c r="D81" s="274"/>
    </row>
    <row r="82" spans="1:4" x14ac:dyDescent="0.65">
      <c r="A82" s="217">
        <v>70</v>
      </c>
      <c r="B82" s="273">
        <v>0.3</v>
      </c>
      <c r="C82" s="274"/>
      <c r="D82" s="274"/>
    </row>
    <row r="83" spans="1:4" x14ac:dyDescent="0.65">
      <c r="A83" s="217">
        <v>71</v>
      </c>
      <c r="B83" s="273">
        <v>0.4</v>
      </c>
      <c r="C83" s="274"/>
      <c r="D83" s="274"/>
    </row>
    <row r="84" spans="1:4" x14ac:dyDescent="0.65">
      <c r="A84" s="217">
        <v>72</v>
      </c>
      <c r="B84" s="273">
        <v>0.6</v>
      </c>
      <c r="C84" s="274"/>
      <c r="D84" s="274"/>
    </row>
    <row r="85" spans="1:4" x14ac:dyDescent="0.65">
      <c r="A85" s="217">
        <v>73</v>
      </c>
      <c r="B85" s="273">
        <v>0.3</v>
      </c>
      <c r="C85" s="274"/>
      <c r="D85" s="274"/>
    </row>
    <row r="86" spans="1:4" x14ac:dyDescent="0.65">
      <c r="A86" s="217">
        <v>74</v>
      </c>
      <c r="B86" s="273">
        <v>0.4</v>
      </c>
      <c r="C86" s="274"/>
      <c r="D86" s="274"/>
    </row>
    <row r="87" spans="1:4" x14ac:dyDescent="0.65">
      <c r="A87" s="217">
        <v>75</v>
      </c>
      <c r="B87" s="273">
        <v>0.2</v>
      </c>
      <c r="C87" s="274"/>
      <c r="D87" s="274"/>
    </row>
    <row r="88" spans="1:4" x14ac:dyDescent="0.65">
      <c r="A88" s="217">
        <v>76</v>
      </c>
      <c r="B88" s="273">
        <v>0.4</v>
      </c>
      <c r="C88" s="274"/>
      <c r="D88" s="274"/>
    </row>
    <row r="89" spans="1:4" x14ac:dyDescent="0.65">
      <c r="A89" s="217">
        <v>77</v>
      </c>
      <c r="B89" s="273">
        <v>0.4</v>
      </c>
      <c r="C89" s="274"/>
      <c r="D89" s="274"/>
    </row>
    <row r="90" spans="1:4" x14ac:dyDescent="0.65">
      <c r="A90" s="217">
        <v>78</v>
      </c>
      <c r="B90" s="273">
        <v>0.3</v>
      </c>
      <c r="C90" s="274"/>
      <c r="D90" s="274"/>
    </row>
    <row r="91" spans="1:4" x14ac:dyDescent="0.65">
      <c r="A91" s="217">
        <v>79</v>
      </c>
      <c r="B91" s="273">
        <v>0.4</v>
      </c>
      <c r="C91" s="274"/>
      <c r="D91" s="274"/>
    </row>
    <row r="92" spans="1:4" x14ac:dyDescent="0.65">
      <c r="A92" s="217">
        <v>80</v>
      </c>
      <c r="B92" s="273">
        <v>0.7</v>
      </c>
      <c r="C92" s="274"/>
      <c r="D92" s="274"/>
    </row>
    <row r="93" spans="1:4" x14ac:dyDescent="0.65">
      <c r="A93" s="217">
        <v>81</v>
      </c>
      <c r="B93" s="273">
        <v>0.6</v>
      </c>
      <c r="C93" s="274"/>
      <c r="D93" s="274"/>
    </row>
    <row r="94" spans="1:4" x14ac:dyDescent="0.65">
      <c r="A94" s="217">
        <v>82</v>
      </c>
      <c r="B94" s="273">
        <v>0.3</v>
      </c>
      <c r="C94" s="274"/>
      <c r="D94" s="274"/>
    </row>
    <row r="95" spans="1:4" x14ac:dyDescent="0.65">
      <c r="A95" s="217">
        <v>83</v>
      </c>
      <c r="B95" s="273">
        <v>0.5</v>
      </c>
      <c r="C95" s="274"/>
      <c r="D95" s="274"/>
    </row>
    <row r="96" spans="1:4" x14ac:dyDescent="0.65">
      <c r="A96" s="217">
        <v>84</v>
      </c>
      <c r="B96" s="273">
        <v>0.5</v>
      </c>
      <c r="C96" s="274"/>
      <c r="D96" s="274"/>
    </row>
    <row r="97" spans="1:4" x14ac:dyDescent="0.65">
      <c r="A97" s="217">
        <v>85</v>
      </c>
      <c r="B97" s="273">
        <v>0.5</v>
      </c>
      <c r="C97" s="274"/>
      <c r="D97" s="274"/>
    </row>
    <row r="98" spans="1:4" x14ac:dyDescent="0.65">
      <c r="A98" s="217">
        <v>86</v>
      </c>
      <c r="B98" s="273">
        <v>0.6</v>
      </c>
      <c r="C98" s="274"/>
      <c r="D98" s="274"/>
    </row>
    <row r="99" spans="1:4" x14ac:dyDescent="0.65">
      <c r="A99" s="217">
        <v>87</v>
      </c>
      <c r="B99" s="273">
        <v>0.4</v>
      </c>
      <c r="C99" s="274"/>
      <c r="D99" s="274"/>
    </row>
    <row r="100" spans="1:4" x14ac:dyDescent="0.65">
      <c r="A100" s="217">
        <v>88</v>
      </c>
      <c r="B100" s="273">
        <v>0.8</v>
      </c>
      <c r="C100" s="274"/>
      <c r="D100" s="274"/>
    </row>
    <row r="101" spans="1:4" x14ac:dyDescent="0.65">
      <c r="A101" s="217">
        <v>89</v>
      </c>
      <c r="B101" s="273">
        <v>0.6</v>
      </c>
      <c r="C101" s="274"/>
      <c r="D101" s="274"/>
    </row>
    <row r="102" spans="1:4" x14ac:dyDescent="0.65">
      <c r="A102" s="217">
        <v>90</v>
      </c>
      <c r="B102" s="273">
        <v>0.5</v>
      </c>
      <c r="C102" s="274"/>
      <c r="D102" s="274"/>
    </row>
    <row r="103" spans="1:4" x14ac:dyDescent="0.65">
      <c r="A103" s="217">
        <v>91</v>
      </c>
      <c r="B103" s="273">
        <v>0.3</v>
      </c>
      <c r="C103" s="274"/>
      <c r="D103" s="274"/>
    </row>
    <row r="104" spans="1:4" x14ac:dyDescent="0.65">
      <c r="A104" s="217">
        <v>92</v>
      </c>
      <c r="B104" s="273">
        <v>0.4</v>
      </c>
      <c r="C104" s="274"/>
      <c r="D104" s="274"/>
    </row>
    <row r="105" spans="1:4" x14ac:dyDescent="0.65">
      <c r="A105" s="217">
        <v>93</v>
      </c>
      <c r="B105" s="273">
        <v>0.3</v>
      </c>
      <c r="C105" s="274"/>
      <c r="D105" s="274"/>
    </row>
    <row r="106" spans="1:4" x14ac:dyDescent="0.65">
      <c r="A106" s="217">
        <v>94</v>
      </c>
      <c r="B106" s="273">
        <v>0.3</v>
      </c>
      <c r="C106" s="274"/>
      <c r="D106" s="274"/>
    </row>
    <row r="107" spans="1:4" x14ac:dyDescent="0.65">
      <c r="A107" s="217">
        <v>95</v>
      </c>
      <c r="B107" s="273">
        <v>0.5</v>
      </c>
      <c r="C107" s="274"/>
      <c r="D107" s="274"/>
    </row>
    <row r="108" spans="1:4" x14ac:dyDescent="0.65">
      <c r="A108" s="217">
        <v>96</v>
      </c>
      <c r="B108" s="273">
        <v>0.6</v>
      </c>
      <c r="C108" s="274"/>
      <c r="D108" s="274"/>
    </row>
    <row r="109" spans="1:4" x14ac:dyDescent="0.65">
      <c r="A109" s="217">
        <v>97</v>
      </c>
      <c r="B109" s="273">
        <v>0.4</v>
      </c>
      <c r="C109" s="274"/>
      <c r="D109" s="274"/>
    </row>
    <row r="110" spans="1:4" x14ac:dyDescent="0.65">
      <c r="A110" s="217">
        <v>98</v>
      </c>
      <c r="B110" s="273">
        <v>0.5</v>
      </c>
      <c r="C110" s="274"/>
      <c r="D110" s="274"/>
    </row>
    <row r="111" spans="1:4" x14ac:dyDescent="0.65">
      <c r="A111" s="217">
        <v>99</v>
      </c>
      <c r="B111" s="273">
        <v>0.5</v>
      </c>
      <c r="C111" s="274"/>
      <c r="D111" s="274"/>
    </row>
    <row r="112" spans="1:4" x14ac:dyDescent="0.65">
      <c r="A112" s="217">
        <v>100</v>
      </c>
      <c r="B112" s="273">
        <v>0.4</v>
      </c>
      <c r="C112" s="274"/>
      <c r="D112" s="274"/>
    </row>
    <row r="113" spans="1:4" x14ac:dyDescent="0.65">
      <c r="A113" s="217">
        <v>101</v>
      </c>
      <c r="B113" s="273">
        <v>0.6</v>
      </c>
      <c r="C113" s="274"/>
      <c r="D113" s="274"/>
    </row>
    <row r="114" spans="1:4" x14ac:dyDescent="0.65">
      <c r="A114" s="217">
        <v>102</v>
      </c>
      <c r="B114" s="273">
        <v>0.6</v>
      </c>
      <c r="C114" s="274"/>
      <c r="D114" s="274"/>
    </row>
    <row r="115" spans="1:4" x14ac:dyDescent="0.65">
      <c r="A115" s="217">
        <v>103</v>
      </c>
      <c r="B115" s="273">
        <v>0.3</v>
      </c>
      <c r="C115" s="274"/>
      <c r="D115" s="274"/>
    </row>
    <row r="116" spans="1:4" x14ac:dyDescent="0.65">
      <c r="A116" s="217">
        <v>104</v>
      </c>
      <c r="B116" s="273">
        <v>0.3</v>
      </c>
      <c r="C116" s="274"/>
      <c r="D116" s="274"/>
    </row>
    <row r="117" spans="1:4" x14ac:dyDescent="0.65">
      <c r="A117" s="217">
        <v>105</v>
      </c>
      <c r="B117" s="273">
        <v>0.4</v>
      </c>
      <c r="C117" s="274"/>
      <c r="D117" s="274"/>
    </row>
    <row r="118" spans="1:4" x14ac:dyDescent="0.65">
      <c r="A118" s="217">
        <v>106</v>
      </c>
      <c r="B118" s="273">
        <v>0.4</v>
      </c>
      <c r="C118" s="274"/>
      <c r="D118" s="274"/>
    </row>
    <row r="119" spans="1:4" x14ac:dyDescent="0.65">
      <c r="A119" s="217">
        <v>107</v>
      </c>
      <c r="B119" s="273">
        <v>0.4</v>
      </c>
      <c r="C119" s="274"/>
      <c r="D119" s="274"/>
    </row>
    <row r="120" spans="1:4" x14ac:dyDescent="0.65">
      <c r="A120" s="217">
        <v>108</v>
      </c>
      <c r="B120" s="273">
        <v>0.3</v>
      </c>
      <c r="C120" s="274"/>
      <c r="D120" s="274"/>
    </row>
    <row r="121" spans="1:4" x14ac:dyDescent="0.65">
      <c r="A121" s="217">
        <v>109</v>
      </c>
      <c r="B121" s="273">
        <v>0.5</v>
      </c>
      <c r="C121" s="274"/>
      <c r="D121" s="274"/>
    </row>
    <row r="122" spans="1:4" x14ac:dyDescent="0.65">
      <c r="A122" s="217">
        <v>110</v>
      </c>
      <c r="B122" s="273">
        <v>0.3</v>
      </c>
      <c r="C122" s="274"/>
      <c r="D122" s="274"/>
    </row>
    <row r="123" spans="1:4" x14ac:dyDescent="0.65">
      <c r="A123" s="217">
        <v>111</v>
      </c>
      <c r="B123" s="273">
        <v>0.4</v>
      </c>
      <c r="C123" s="274"/>
      <c r="D123" s="274"/>
    </row>
    <row r="124" spans="1:4" x14ac:dyDescent="0.65">
      <c r="A124" s="217">
        <v>112</v>
      </c>
      <c r="B124" s="273">
        <v>0.3</v>
      </c>
      <c r="C124" s="274"/>
      <c r="D124" s="274"/>
    </row>
    <row r="125" spans="1:4" x14ac:dyDescent="0.65">
      <c r="A125" s="217">
        <v>113</v>
      </c>
      <c r="B125" s="273">
        <v>0.4</v>
      </c>
      <c r="C125" s="274"/>
      <c r="D125" s="274"/>
    </row>
    <row r="126" spans="1:4" x14ac:dyDescent="0.65">
      <c r="A126" s="217">
        <v>114</v>
      </c>
      <c r="B126" s="273">
        <v>0.6</v>
      </c>
      <c r="C126" s="274"/>
      <c r="D126" s="274"/>
    </row>
    <row r="127" spans="1:4" x14ac:dyDescent="0.65">
      <c r="A127" s="217">
        <v>115</v>
      </c>
      <c r="B127" s="273">
        <v>0.5</v>
      </c>
      <c r="C127" s="274"/>
      <c r="D127" s="274"/>
    </row>
    <row r="128" spans="1:4" x14ac:dyDescent="0.65">
      <c r="A128" s="217">
        <v>116</v>
      </c>
      <c r="B128" s="273">
        <v>0.4</v>
      </c>
      <c r="C128" s="274"/>
      <c r="D128" s="274"/>
    </row>
    <row r="129" spans="1:4" x14ac:dyDescent="0.65">
      <c r="A129" s="217">
        <v>117</v>
      </c>
      <c r="B129" s="273">
        <v>0.2</v>
      </c>
      <c r="C129" s="274"/>
      <c r="D129" s="274"/>
    </row>
    <row r="130" spans="1:4" x14ac:dyDescent="0.65">
      <c r="A130" s="217">
        <v>118</v>
      </c>
      <c r="B130" s="273">
        <v>0.4</v>
      </c>
      <c r="C130" s="274"/>
      <c r="D130" s="274"/>
    </row>
    <row r="131" spans="1:4" x14ac:dyDescent="0.65">
      <c r="A131" s="217">
        <v>119</v>
      </c>
      <c r="B131" s="273">
        <v>0.7</v>
      </c>
      <c r="C131" s="274"/>
      <c r="D131" s="274"/>
    </row>
    <row r="132" spans="1:4" x14ac:dyDescent="0.65">
      <c r="A132" s="217">
        <v>120</v>
      </c>
      <c r="B132" s="273">
        <v>0.5</v>
      </c>
      <c r="C132" s="274"/>
      <c r="D132" s="274"/>
    </row>
    <row r="133" spans="1:4" x14ac:dyDescent="0.65">
      <c r="A133" s="217">
        <v>121</v>
      </c>
      <c r="B133" s="273">
        <v>0.3</v>
      </c>
      <c r="C133" s="274"/>
      <c r="D133" s="274"/>
    </row>
    <row r="134" spans="1:4" x14ac:dyDescent="0.65">
      <c r="A134" s="217">
        <v>122</v>
      </c>
      <c r="B134" s="273">
        <v>0.6</v>
      </c>
      <c r="C134" s="274"/>
      <c r="D134" s="274"/>
    </row>
    <row r="135" spans="1:4" x14ac:dyDescent="0.65">
      <c r="A135" s="217">
        <v>123</v>
      </c>
      <c r="B135" s="273">
        <v>0.6</v>
      </c>
      <c r="C135" s="274"/>
      <c r="D135" s="274"/>
    </row>
    <row r="136" spans="1:4" x14ac:dyDescent="0.65">
      <c r="A136" s="217">
        <v>124</v>
      </c>
      <c r="B136" s="273">
        <v>0.5</v>
      </c>
      <c r="C136" s="274"/>
      <c r="D136" s="274"/>
    </row>
    <row r="137" spans="1:4" x14ac:dyDescent="0.65">
      <c r="A137" s="217">
        <v>125</v>
      </c>
      <c r="B137" s="273">
        <v>0.1</v>
      </c>
      <c r="C137" s="274"/>
      <c r="D137" s="274"/>
    </row>
    <row r="138" spans="1:4" x14ac:dyDescent="0.65">
      <c r="A138" s="217">
        <v>126</v>
      </c>
      <c r="B138" s="273">
        <v>0.5</v>
      </c>
      <c r="C138" s="274"/>
      <c r="D138" s="274"/>
    </row>
    <row r="139" spans="1:4" x14ac:dyDescent="0.65">
      <c r="A139" s="217">
        <v>127</v>
      </c>
      <c r="B139" s="273">
        <v>0.4</v>
      </c>
      <c r="C139" s="274"/>
      <c r="D139" s="274"/>
    </row>
    <row r="140" spans="1:4" x14ac:dyDescent="0.65">
      <c r="A140" s="217">
        <v>128</v>
      </c>
      <c r="B140" s="273">
        <v>0.3</v>
      </c>
      <c r="C140" s="274"/>
      <c r="D140" s="274"/>
    </row>
    <row r="141" spans="1:4" x14ac:dyDescent="0.65">
      <c r="A141" s="217">
        <v>129</v>
      </c>
      <c r="B141" s="273">
        <v>0.2</v>
      </c>
      <c r="C141" s="274"/>
      <c r="D141" s="274"/>
    </row>
    <row r="142" spans="1:4" x14ac:dyDescent="0.65">
      <c r="A142" s="217">
        <v>130</v>
      </c>
      <c r="B142" s="273">
        <v>0.5</v>
      </c>
      <c r="C142" s="274"/>
      <c r="D142" s="274"/>
    </row>
    <row r="143" spans="1:4" x14ac:dyDescent="0.65">
      <c r="A143" s="217">
        <v>131</v>
      </c>
      <c r="B143" s="273">
        <v>0.5</v>
      </c>
      <c r="C143" s="274"/>
      <c r="D143" s="274"/>
    </row>
    <row r="144" spans="1:4" x14ac:dyDescent="0.65">
      <c r="A144" s="217">
        <v>132</v>
      </c>
      <c r="B144" s="273">
        <v>0.4</v>
      </c>
      <c r="C144" s="274"/>
      <c r="D144" s="274"/>
    </row>
    <row r="145" spans="1:4" x14ac:dyDescent="0.65">
      <c r="A145" s="217">
        <v>133</v>
      </c>
      <c r="B145" s="273">
        <v>0.4</v>
      </c>
      <c r="C145" s="274"/>
      <c r="D145" s="274"/>
    </row>
    <row r="146" spans="1:4" x14ac:dyDescent="0.65">
      <c r="A146" s="217">
        <v>134</v>
      </c>
      <c r="B146" s="273">
        <v>0.5</v>
      </c>
      <c r="C146" s="274"/>
      <c r="D146" s="274"/>
    </row>
    <row r="147" spans="1:4" x14ac:dyDescent="0.65">
      <c r="A147" s="217">
        <v>135</v>
      </c>
      <c r="B147" s="273">
        <v>0.5</v>
      </c>
      <c r="C147" s="274"/>
      <c r="D147" s="274"/>
    </row>
    <row r="148" spans="1:4" x14ac:dyDescent="0.65">
      <c r="A148" s="217">
        <v>136</v>
      </c>
      <c r="B148" s="273">
        <v>0.3</v>
      </c>
      <c r="C148" s="274"/>
      <c r="D148" s="274"/>
    </row>
    <row r="149" spans="1:4" x14ac:dyDescent="0.65">
      <c r="A149" s="217">
        <v>137</v>
      </c>
      <c r="B149" s="273">
        <v>0.3</v>
      </c>
      <c r="C149" s="274"/>
      <c r="D149" s="274"/>
    </row>
    <row r="150" spans="1:4" x14ac:dyDescent="0.65">
      <c r="A150" s="217">
        <v>138</v>
      </c>
      <c r="B150" s="273">
        <v>0.4</v>
      </c>
      <c r="C150" s="274"/>
      <c r="D150" s="274"/>
    </row>
    <row r="151" spans="1:4" x14ac:dyDescent="0.65">
      <c r="A151" s="217">
        <v>139</v>
      </c>
      <c r="B151" s="273">
        <v>0.4</v>
      </c>
      <c r="C151" s="274"/>
      <c r="D151" s="274"/>
    </row>
    <row r="152" spans="1:4" x14ac:dyDescent="0.65">
      <c r="A152" s="217">
        <v>140</v>
      </c>
      <c r="B152" s="273">
        <v>0.3</v>
      </c>
      <c r="C152" s="274"/>
      <c r="D152" s="274"/>
    </row>
    <row r="153" spans="1:4" x14ac:dyDescent="0.65">
      <c r="A153" s="217">
        <v>141</v>
      </c>
      <c r="B153" s="273">
        <v>0.4</v>
      </c>
      <c r="C153" s="274"/>
      <c r="D153" s="274"/>
    </row>
    <row r="154" spans="1:4" x14ac:dyDescent="0.65">
      <c r="A154" s="217">
        <v>142</v>
      </c>
      <c r="B154" s="273">
        <v>0.4</v>
      </c>
      <c r="C154" s="274"/>
      <c r="D154" s="274"/>
    </row>
    <row r="155" spans="1:4" x14ac:dyDescent="0.65">
      <c r="A155" s="217">
        <v>143</v>
      </c>
      <c r="B155" s="273">
        <v>0.5</v>
      </c>
      <c r="C155" s="274"/>
      <c r="D155" s="274"/>
    </row>
    <row r="156" spans="1:4" x14ac:dyDescent="0.65">
      <c r="A156" s="217">
        <v>144</v>
      </c>
      <c r="B156" s="273">
        <v>0.5</v>
      </c>
      <c r="C156" s="274"/>
      <c r="D156" s="274"/>
    </row>
    <row r="157" spans="1:4" x14ac:dyDescent="0.65">
      <c r="A157" s="217">
        <v>145</v>
      </c>
      <c r="B157" s="273">
        <v>0.3</v>
      </c>
      <c r="C157" s="274"/>
      <c r="D157" s="274"/>
    </row>
    <row r="158" spans="1:4" x14ac:dyDescent="0.65">
      <c r="A158" s="217">
        <v>146</v>
      </c>
      <c r="B158" s="273">
        <v>0.4</v>
      </c>
      <c r="C158" s="274"/>
      <c r="D158" s="274"/>
    </row>
    <row r="159" spans="1:4" x14ac:dyDescent="0.65">
      <c r="A159" s="217">
        <v>147</v>
      </c>
      <c r="B159" s="273">
        <v>0.4</v>
      </c>
      <c r="C159" s="274"/>
      <c r="D159" s="274"/>
    </row>
    <row r="160" spans="1:4" x14ac:dyDescent="0.65">
      <c r="A160" s="217">
        <v>148</v>
      </c>
      <c r="B160" s="273">
        <v>0.5</v>
      </c>
      <c r="C160" s="274"/>
      <c r="D160" s="274"/>
    </row>
    <row r="161" spans="1:4" x14ac:dyDescent="0.65">
      <c r="A161" s="217">
        <v>149</v>
      </c>
      <c r="B161" s="273">
        <v>0.4</v>
      </c>
      <c r="C161" s="274"/>
      <c r="D161" s="274"/>
    </row>
    <row r="162" spans="1:4" x14ac:dyDescent="0.65">
      <c r="A162" s="217">
        <v>150</v>
      </c>
      <c r="B162" s="273">
        <v>0.7</v>
      </c>
      <c r="C162" s="274"/>
      <c r="D162" s="274"/>
    </row>
    <row r="163" spans="1:4" x14ac:dyDescent="0.65">
      <c r="A163" s="217">
        <v>151</v>
      </c>
      <c r="B163" s="273">
        <v>0.6</v>
      </c>
      <c r="C163" s="274"/>
      <c r="D163" s="274"/>
    </row>
    <row r="164" spans="1:4" x14ac:dyDescent="0.65">
      <c r="A164" s="217">
        <v>152</v>
      </c>
      <c r="B164" s="273">
        <v>0.4</v>
      </c>
      <c r="C164" s="274"/>
      <c r="D164" s="274"/>
    </row>
    <row r="165" spans="1:4" x14ac:dyDescent="0.65">
      <c r="A165" s="217">
        <v>153</v>
      </c>
      <c r="B165" s="273">
        <v>0.3</v>
      </c>
      <c r="C165" s="274"/>
      <c r="D165" s="274"/>
    </row>
    <row r="166" spans="1:4" x14ac:dyDescent="0.65">
      <c r="A166" s="217">
        <v>154</v>
      </c>
      <c r="B166" s="273">
        <v>0.4</v>
      </c>
      <c r="C166" s="274"/>
      <c r="D166" s="274"/>
    </row>
    <row r="167" spans="1:4" x14ac:dyDescent="0.65">
      <c r="A167" s="217">
        <v>155</v>
      </c>
      <c r="B167" s="273">
        <v>0.7</v>
      </c>
      <c r="C167" s="274"/>
      <c r="D167" s="274"/>
    </row>
    <row r="168" spans="1:4" x14ac:dyDescent="0.65">
      <c r="A168" s="217">
        <v>156</v>
      </c>
      <c r="B168" s="273">
        <v>0.4</v>
      </c>
      <c r="C168" s="274"/>
      <c r="D168" s="274"/>
    </row>
    <row r="169" spans="1:4" x14ac:dyDescent="0.65">
      <c r="A169" s="217">
        <v>157</v>
      </c>
      <c r="B169" s="273">
        <v>0.5</v>
      </c>
      <c r="C169" s="274"/>
      <c r="D169" s="274"/>
    </row>
    <row r="170" spans="1:4" x14ac:dyDescent="0.65">
      <c r="A170" s="217">
        <v>158</v>
      </c>
      <c r="B170" s="273">
        <v>0.4</v>
      </c>
      <c r="C170" s="274"/>
      <c r="D170" s="274"/>
    </row>
    <row r="171" spans="1:4" x14ac:dyDescent="0.65">
      <c r="A171" s="217">
        <v>159</v>
      </c>
      <c r="B171" s="273">
        <v>0.5</v>
      </c>
      <c r="C171" s="274"/>
      <c r="D171" s="274"/>
    </row>
    <row r="172" spans="1:4" x14ac:dyDescent="0.65">
      <c r="A172" s="217">
        <v>160</v>
      </c>
      <c r="B172" s="273">
        <v>0.6</v>
      </c>
      <c r="C172" s="274"/>
      <c r="D172" s="274"/>
    </row>
    <row r="173" spans="1:4" x14ac:dyDescent="0.65">
      <c r="A173" s="217">
        <v>161</v>
      </c>
      <c r="B173" s="273">
        <v>0.5</v>
      </c>
      <c r="C173" s="274"/>
      <c r="D173" s="274"/>
    </row>
    <row r="174" spans="1:4" x14ac:dyDescent="0.65">
      <c r="A174" s="217">
        <v>162</v>
      </c>
      <c r="B174" s="273">
        <v>0.5</v>
      </c>
      <c r="C174" s="274"/>
      <c r="D174" s="274"/>
    </row>
    <row r="175" spans="1:4" x14ac:dyDescent="0.65">
      <c r="A175" s="217">
        <v>163</v>
      </c>
      <c r="B175" s="273">
        <v>0.4</v>
      </c>
      <c r="C175" s="274"/>
      <c r="D175" s="274"/>
    </row>
    <row r="176" spans="1:4" x14ac:dyDescent="0.65">
      <c r="A176" s="217">
        <v>164</v>
      </c>
      <c r="B176" s="273">
        <v>0.3</v>
      </c>
      <c r="C176" s="274"/>
      <c r="D176" s="274"/>
    </row>
    <row r="177" spans="1:4" x14ac:dyDescent="0.65">
      <c r="A177" s="217">
        <v>165</v>
      </c>
      <c r="B177" s="273">
        <v>0.2</v>
      </c>
      <c r="C177" s="274"/>
      <c r="D177" s="274"/>
    </row>
    <row r="178" spans="1:4" x14ac:dyDescent="0.65">
      <c r="A178" s="217">
        <v>166</v>
      </c>
      <c r="B178" s="273">
        <v>0.6</v>
      </c>
      <c r="C178" s="274"/>
      <c r="D178" s="274"/>
    </row>
    <row r="179" spans="1:4" x14ac:dyDescent="0.65">
      <c r="A179" s="217">
        <v>167</v>
      </c>
      <c r="B179" s="273">
        <v>0.3</v>
      </c>
      <c r="C179" s="274"/>
      <c r="D179" s="274"/>
    </row>
    <row r="180" spans="1:4" x14ac:dyDescent="0.65">
      <c r="A180" s="217">
        <v>168</v>
      </c>
      <c r="B180" s="273">
        <v>0.4</v>
      </c>
      <c r="C180" s="274"/>
      <c r="D180" s="274"/>
    </row>
    <row r="181" spans="1:4" x14ac:dyDescent="0.65">
      <c r="A181" s="217">
        <v>169</v>
      </c>
      <c r="B181" s="273">
        <v>0.7</v>
      </c>
      <c r="C181" s="274"/>
      <c r="D181" s="274"/>
    </row>
    <row r="182" spans="1:4" x14ac:dyDescent="0.65">
      <c r="A182" s="217">
        <v>170</v>
      </c>
      <c r="B182" s="273">
        <v>0.6</v>
      </c>
      <c r="C182" s="274"/>
      <c r="D182" s="274"/>
    </row>
    <row r="183" spans="1:4" x14ac:dyDescent="0.65">
      <c r="A183" s="217">
        <v>171</v>
      </c>
      <c r="B183" s="273">
        <v>0.6</v>
      </c>
      <c r="C183" s="274"/>
      <c r="D183" s="274"/>
    </row>
    <row r="184" spans="1:4" x14ac:dyDescent="0.65">
      <c r="A184" s="217">
        <v>172</v>
      </c>
      <c r="B184" s="273">
        <v>0.4</v>
      </c>
      <c r="C184" s="274"/>
      <c r="D184" s="274"/>
    </row>
    <row r="185" spans="1:4" x14ac:dyDescent="0.65">
      <c r="A185" s="217">
        <v>173</v>
      </c>
      <c r="B185" s="273">
        <v>0.4</v>
      </c>
      <c r="C185" s="274"/>
      <c r="D185" s="274"/>
    </row>
    <row r="186" spans="1:4" x14ac:dyDescent="0.65">
      <c r="A186" s="217">
        <v>174</v>
      </c>
      <c r="B186" s="273">
        <v>0.6</v>
      </c>
      <c r="C186" s="274"/>
      <c r="D186" s="274"/>
    </row>
    <row r="187" spans="1:4" x14ac:dyDescent="0.65">
      <c r="A187" s="217">
        <v>175</v>
      </c>
      <c r="B187" s="273">
        <v>0.6</v>
      </c>
      <c r="C187" s="274"/>
      <c r="D187" s="274"/>
    </row>
    <row r="188" spans="1:4" x14ac:dyDescent="0.65">
      <c r="A188" s="217">
        <v>176</v>
      </c>
      <c r="B188" s="273">
        <v>0.5</v>
      </c>
      <c r="C188" s="274"/>
      <c r="D188" s="274"/>
    </row>
    <row r="189" spans="1:4" x14ac:dyDescent="0.65">
      <c r="A189" s="217">
        <v>177</v>
      </c>
      <c r="B189" s="273">
        <v>0.4</v>
      </c>
      <c r="C189" s="274"/>
      <c r="D189" s="274"/>
    </row>
    <row r="190" spans="1:4" x14ac:dyDescent="0.65">
      <c r="A190" s="217">
        <v>178</v>
      </c>
      <c r="B190" s="273">
        <v>0.3</v>
      </c>
      <c r="C190" s="274"/>
      <c r="D190" s="274"/>
    </row>
    <row r="191" spans="1:4" x14ac:dyDescent="0.65">
      <c r="A191" s="217">
        <v>179</v>
      </c>
      <c r="B191" s="273">
        <v>0.3</v>
      </c>
      <c r="C191" s="274"/>
      <c r="D191" s="274"/>
    </row>
    <row r="192" spans="1:4" x14ac:dyDescent="0.65">
      <c r="A192" s="217">
        <v>180</v>
      </c>
      <c r="B192" s="273">
        <v>0.7</v>
      </c>
      <c r="C192" s="274"/>
      <c r="D192" s="274"/>
    </row>
    <row r="193" spans="1:4" x14ac:dyDescent="0.65">
      <c r="A193" s="217">
        <v>181</v>
      </c>
      <c r="B193" s="273">
        <v>0.3</v>
      </c>
      <c r="C193" s="274"/>
      <c r="D193" s="274"/>
    </row>
    <row r="194" spans="1:4" x14ac:dyDescent="0.65">
      <c r="A194" s="217">
        <v>182</v>
      </c>
      <c r="B194" s="273">
        <v>0.3</v>
      </c>
      <c r="C194" s="274"/>
      <c r="D194" s="274"/>
    </row>
    <row r="195" spans="1:4" x14ac:dyDescent="0.65">
      <c r="A195" s="217">
        <v>183</v>
      </c>
      <c r="B195" s="273">
        <v>0.6</v>
      </c>
      <c r="C195" s="274"/>
      <c r="D195" s="274"/>
    </row>
    <row r="196" spans="1:4" x14ac:dyDescent="0.65">
      <c r="A196" s="217">
        <v>184</v>
      </c>
      <c r="B196" s="273">
        <v>0.4</v>
      </c>
      <c r="C196" s="274"/>
      <c r="D196" s="274"/>
    </row>
    <row r="197" spans="1:4" x14ac:dyDescent="0.65">
      <c r="A197" s="217">
        <v>185</v>
      </c>
      <c r="B197" s="273">
        <v>0.4</v>
      </c>
      <c r="C197" s="274"/>
      <c r="D197" s="274"/>
    </row>
    <row r="198" spans="1:4" x14ac:dyDescent="0.65">
      <c r="A198" s="217">
        <v>186</v>
      </c>
      <c r="B198" s="273">
        <v>0.2</v>
      </c>
      <c r="C198" s="274"/>
      <c r="D198" s="274"/>
    </row>
    <row r="199" spans="1:4" x14ac:dyDescent="0.65">
      <c r="A199" s="217">
        <v>187</v>
      </c>
      <c r="B199" s="273">
        <v>0.3</v>
      </c>
      <c r="C199" s="274"/>
      <c r="D199" s="274"/>
    </row>
    <row r="200" spans="1:4" x14ac:dyDescent="0.65">
      <c r="A200" s="217">
        <v>188</v>
      </c>
      <c r="B200" s="273">
        <v>0.4</v>
      </c>
      <c r="C200" s="274"/>
      <c r="D200" s="274"/>
    </row>
    <row r="201" spans="1:4" x14ac:dyDescent="0.65">
      <c r="A201" s="217">
        <v>189</v>
      </c>
      <c r="B201" s="273">
        <v>0.5</v>
      </c>
      <c r="C201" s="274"/>
      <c r="D201" s="274"/>
    </row>
    <row r="202" spans="1:4" x14ac:dyDescent="0.65">
      <c r="A202" s="217">
        <v>190</v>
      </c>
      <c r="B202" s="273">
        <v>0.7</v>
      </c>
      <c r="C202" s="274"/>
      <c r="D202" s="274"/>
    </row>
    <row r="203" spans="1:4" x14ac:dyDescent="0.65">
      <c r="A203" s="217">
        <v>191</v>
      </c>
      <c r="B203" s="273">
        <v>0.5</v>
      </c>
      <c r="C203" s="274"/>
      <c r="D203" s="274"/>
    </row>
    <row r="204" spans="1:4" x14ac:dyDescent="0.65">
      <c r="A204" s="217">
        <v>192</v>
      </c>
      <c r="B204" s="273">
        <v>0.4</v>
      </c>
      <c r="C204" s="274"/>
      <c r="D204" s="274"/>
    </row>
    <row r="205" spans="1:4" x14ac:dyDescent="0.65">
      <c r="A205" s="217">
        <v>193</v>
      </c>
      <c r="B205" s="273">
        <v>0.4</v>
      </c>
      <c r="C205" s="274"/>
      <c r="D205" s="274"/>
    </row>
    <row r="206" spans="1:4" x14ac:dyDescent="0.65">
      <c r="A206" s="217">
        <v>194</v>
      </c>
      <c r="B206" s="273">
        <v>0.6</v>
      </c>
      <c r="C206" s="274"/>
      <c r="D206" s="274"/>
    </row>
    <row r="207" spans="1:4" x14ac:dyDescent="0.65">
      <c r="A207" s="217">
        <v>195</v>
      </c>
      <c r="B207" s="273">
        <v>0.6</v>
      </c>
      <c r="C207" s="274"/>
      <c r="D207" s="274"/>
    </row>
    <row r="208" spans="1:4" x14ac:dyDescent="0.65">
      <c r="A208" s="217">
        <v>196</v>
      </c>
      <c r="B208" s="273">
        <v>0.5</v>
      </c>
      <c r="C208" s="274"/>
      <c r="D208" s="274"/>
    </row>
    <row r="209" spans="1:4" x14ac:dyDescent="0.65">
      <c r="A209" s="217">
        <v>197</v>
      </c>
      <c r="B209" s="273">
        <v>0.5</v>
      </c>
      <c r="C209" s="274"/>
      <c r="D209" s="274"/>
    </row>
    <row r="210" spans="1:4" x14ac:dyDescent="0.65">
      <c r="A210" s="217">
        <v>198</v>
      </c>
      <c r="B210" s="273">
        <v>0.6</v>
      </c>
      <c r="C210" s="274"/>
      <c r="D210" s="274"/>
    </row>
    <row r="211" spans="1:4" x14ac:dyDescent="0.65">
      <c r="A211" s="217">
        <v>199</v>
      </c>
      <c r="B211" s="273">
        <v>0.3</v>
      </c>
      <c r="C211" s="274"/>
      <c r="D211" s="274"/>
    </row>
    <row r="212" spans="1:4" x14ac:dyDescent="0.65">
      <c r="A212" s="217">
        <v>200</v>
      </c>
      <c r="B212" s="273">
        <v>0.4</v>
      </c>
      <c r="C212" s="274"/>
      <c r="D212" s="274"/>
    </row>
    <row r="213" spans="1:4" x14ac:dyDescent="0.65">
      <c r="A213" s="217">
        <v>201</v>
      </c>
      <c r="B213" s="273">
        <v>0.5</v>
      </c>
      <c r="C213" s="274"/>
      <c r="D213" s="274"/>
    </row>
    <row r="214" spans="1:4" x14ac:dyDescent="0.65">
      <c r="A214" s="217">
        <v>202</v>
      </c>
      <c r="B214" s="273">
        <v>0.4</v>
      </c>
      <c r="C214" s="274"/>
      <c r="D214" s="274"/>
    </row>
    <row r="215" spans="1:4" x14ac:dyDescent="0.65">
      <c r="A215" s="217">
        <v>203</v>
      </c>
      <c r="B215" s="273">
        <v>0.4</v>
      </c>
      <c r="C215" s="274"/>
      <c r="D215" s="274"/>
    </row>
    <row r="216" spans="1:4" x14ac:dyDescent="0.65">
      <c r="A216" s="217">
        <v>204</v>
      </c>
      <c r="B216" s="273">
        <v>0.5</v>
      </c>
      <c r="C216" s="274"/>
      <c r="D216" s="274"/>
    </row>
    <row r="217" spans="1:4" x14ac:dyDescent="0.65">
      <c r="A217" s="217">
        <v>205</v>
      </c>
      <c r="B217" s="273">
        <v>0.4</v>
      </c>
      <c r="C217" s="274"/>
      <c r="D217" s="274"/>
    </row>
    <row r="218" spans="1:4" x14ac:dyDescent="0.65">
      <c r="A218" s="217">
        <v>206</v>
      </c>
      <c r="B218" s="273">
        <v>0.3</v>
      </c>
      <c r="C218" s="274"/>
      <c r="D218" s="274"/>
    </row>
    <row r="219" spans="1:4" x14ac:dyDescent="0.65">
      <c r="A219" s="217">
        <v>207</v>
      </c>
      <c r="B219" s="273">
        <v>0.4</v>
      </c>
      <c r="C219" s="274"/>
      <c r="D219" s="274"/>
    </row>
    <row r="220" spans="1:4" x14ac:dyDescent="0.65">
      <c r="A220" s="217">
        <v>208</v>
      </c>
      <c r="B220" s="273">
        <v>0.3</v>
      </c>
      <c r="C220" s="274"/>
      <c r="D220" s="274"/>
    </row>
    <row r="221" spans="1:4" x14ac:dyDescent="0.65">
      <c r="A221" s="217">
        <v>209</v>
      </c>
      <c r="B221" s="273">
        <v>0.5</v>
      </c>
      <c r="C221" s="274"/>
      <c r="D221" s="274"/>
    </row>
    <row r="222" spans="1:4" x14ac:dyDescent="0.65">
      <c r="A222" s="217">
        <v>210</v>
      </c>
      <c r="B222" s="273">
        <v>0.6</v>
      </c>
      <c r="C222" s="274"/>
      <c r="D222" s="274"/>
    </row>
    <row r="223" spans="1:4" x14ac:dyDescent="0.65">
      <c r="A223" s="217">
        <v>211</v>
      </c>
      <c r="B223" s="273">
        <v>0.4</v>
      </c>
      <c r="C223" s="274"/>
      <c r="D223" s="274"/>
    </row>
    <row r="224" spans="1:4" x14ac:dyDescent="0.65">
      <c r="A224" s="217">
        <v>212</v>
      </c>
      <c r="B224" s="273">
        <v>0.4</v>
      </c>
      <c r="C224" s="274"/>
      <c r="D224" s="274"/>
    </row>
    <row r="225" spans="1:4" x14ac:dyDescent="0.65">
      <c r="A225" s="217">
        <v>213</v>
      </c>
      <c r="B225" s="273">
        <v>0.3</v>
      </c>
      <c r="C225" s="274"/>
      <c r="D225" s="274"/>
    </row>
    <row r="226" spans="1:4" x14ac:dyDescent="0.65">
      <c r="A226" s="217">
        <v>214</v>
      </c>
      <c r="B226" s="273">
        <v>0.4</v>
      </c>
      <c r="C226" s="274"/>
      <c r="D226" s="274"/>
    </row>
    <row r="227" spans="1:4" x14ac:dyDescent="0.65">
      <c r="A227" s="217">
        <v>215</v>
      </c>
      <c r="B227" s="273">
        <v>0.4</v>
      </c>
      <c r="C227" s="274"/>
      <c r="D227" s="274"/>
    </row>
    <row r="228" spans="1:4" x14ac:dyDescent="0.65">
      <c r="A228" s="217">
        <v>216</v>
      </c>
      <c r="B228" s="273">
        <v>0.5</v>
      </c>
      <c r="C228" s="274"/>
      <c r="D228" s="274"/>
    </row>
    <row r="229" spans="1:4" x14ac:dyDescent="0.65">
      <c r="A229" s="217">
        <v>217</v>
      </c>
      <c r="B229" s="273">
        <v>0.4</v>
      </c>
      <c r="C229" s="274"/>
      <c r="D229" s="274"/>
    </row>
    <row r="230" spans="1:4" x14ac:dyDescent="0.65">
      <c r="A230" s="217">
        <v>218</v>
      </c>
      <c r="B230" s="273">
        <v>0.3</v>
      </c>
      <c r="C230" s="274"/>
      <c r="D230" s="274"/>
    </row>
    <row r="231" spans="1:4" x14ac:dyDescent="0.65">
      <c r="A231" s="217">
        <v>219</v>
      </c>
      <c r="B231" s="273">
        <v>0.4</v>
      </c>
      <c r="C231" s="274"/>
      <c r="D231" s="274"/>
    </row>
    <row r="232" spans="1:4" x14ac:dyDescent="0.65">
      <c r="A232" s="217">
        <v>220</v>
      </c>
      <c r="B232" s="273">
        <v>0.6</v>
      </c>
      <c r="C232" s="274"/>
      <c r="D232" s="274"/>
    </row>
    <row r="233" spans="1:4" x14ac:dyDescent="0.65">
      <c r="A233" s="217">
        <v>221</v>
      </c>
      <c r="B233" s="273">
        <v>0.6</v>
      </c>
      <c r="C233" s="274"/>
      <c r="D233" s="274"/>
    </row>
    <row r="234" spans="1:4" x14ac:dyDescent="0.65">
      <c r="A234" s="217">
        <v>222</v>
      </c>
      <c r="B234" s="273">
        <v>0.3</v>
      </c>
      <c r="C234" s="274"/>
      <c r="D234" s="274"/>
    </row>
    <row r="235" spans="1:4" x14ac:dyDescent="0.65">
      <c r="A235" s="217">
        <v>223</v>
      </c>
      <c r="B235" s="273">
        <v>0.1</v>
      </c>
      <c r="C235" s="274"/>
      <c r="D235" s="274"/>
    </row>
    <row r="236" spans="1:4" x14ac:dyDescent="0.65">
      <c r="A236" s="217">
        <v>224</v>
      </c>
      <c r="B236" s="273">
        <v>0.5</v>
      </c>
      <c r="C236" s="274"/>
      <c r="D236" s="274"/>
    </row>
    <row r="237" spans="1:4" x14ac:dyDescent="0.65">
      <c r="A237" s="217">
        <v>225</v>
      </c>
      <c r="B237" s="273">
        <v>0.3</v>
      </c>
      <c r="C237" s="274"/>
      <c r="D237" s="274"/>
    </row>
    <row r="238" spans="1:4" x14ac:dyDescent="0.65">
      <c r="A238" s="217">
        <v>226</v>
      </c>
      <c r="B238" s="273">
        <v>0.2</v>
      </c>
      <c r="C238" s="274"/>
      <c r="D238" s="274"/>
    </row>
    <row r="239" spans="1:4" x14ac:dyDescent="0.65">
      <c r="A239" s="217">
        <v>227</v>
      </c>
      <c r="B239" s="273">
        <v>0.5</v>
      </c>
      <c r="C239" s="274"/>
      <c r="D239" s="274"/>
    </row>
    <row r="240" spans="1:4" x14ac:dyDescent="0.65">
      <c r="A240" s="217">
        <v>228</v>
      </c>
      <c r="B240" s="273">
        <v>0.3</v>
      </c>
      <c r="C240" s="274"/>
      <c r="D240" s="274"/>
    </row>
    <row r="241" spans="1:4" x14ac:dyDescent="0.65">
      <c r="A241" s="217">
        <v>229</v>
      </c>
      <c r="B241" s="273">
        <v>0.4</v>
      </c>
      <c r="C241" s="274"/>
      <c r="D241" s="274"/>
    </row>
    <row r="242" spans="1:4" x14ac:dyDescent="0.65">
      <c r="A242" s="217">
        <v>230</v>
      </c>
      <c r="B242" s="273">
        <v>0.6</v>
      </c>
      <c r="C242" s="274"/>
      <c r="D242" s="274"/>
    </row>
    <row r="243" spans="1:4" x14ac:dyDescent="0.65">
      <c r="A243" s="217">
        <v>231</v>
      </c>
      <c r="B243" s="273">
        <v>0.3</v>
      </c>
      <c r="C243" s="274"/>
      <c r="D243" s="274"/>
    </row>
    <row r="244" spans="1:4" x14ac:dyDescent="0.65">
      <c r="A244" s="217">
        <v>232</v>
      </c>
      <c r="B244" s="273">
        <v>0.7</v>
      </c>
      <c r="C244" s="274"/>
      <c r="D244" s="274"/>
    </row>
    <row r="245" spans="1:4" x14ac:dyDescent="0.65">
      <c r="A245" s="217">
        <v>233</v>
      </c>
      <c r="B245" s="273">
        <v>0.2</v>
      </c>
      <c r="C245" s="274"/>
      <c r="D245" s="274"/>
    </row>
    <row r="246" spans="1:4" x14ac:dyDescent="0.65">
      <c r="A246" s="217">
        <v>234</v>
      </c>
      <c r="B246" s="273">
        <v>0.3</v>
      </c>
      <c r="C246" s="274"/>
      <c r="D246" s="274"/>
    </row>
    <row r="247" spans="1:4" x14ac:dyDescent="0.65">
      <c r="A247" s="217">
        <v>235</v>
      </c>
      <c r="B247" s="273">
        <v>0.5</v>
      </c>
      <c r="C247" s="274"/>
      <c r="D247" s="274"/>
    </row>
    <row r="248" spans="1:4" x14ac:dyDescent="0.65">
      <c r="A248" s="217">
        <v>236</v>
      </c>
      <c r="B248" s="273">
        <v>0.7</v>
      </c>
      <c r="C248" s="274"/>
      <c r="D248" s="274"/>
    </row>
    <row r="249" spans="1:4" x14ac:dyDescent="0.65">
      <c r="A249" s="217">
        <v>237</v>
      </c>
      <c r="B249" s="273">
        <v>0.5</v>
      </c>
      <c r="C249" s="274"/>
      <c r="D249" s="274"/>
    </row>
    <row r="250" spans="1:4" x14ac:dyDescent="0.65">
      <c r="A250" s="217">
        <v>238</v>
      </c>
      <c r="B250" s="273">
        <v>0.6</v>
      </c>
      <c r="C250" s="274"/>
      <c r="D250" s="274"/>
    </row>
    <row r="251" spans="1:4" x14ac:dyDescent="0.65">
      <c r="A251" s="217">
        <v>239</v>
      </c>
      <c r="B251" s="273">
        <v>0.6</v>
      </c>
      <c r="C251" s="274"/>
      <c r="D251" s="274"/>
    </row>
    <row r="252" spans="1:4" x14ac:dyDescent="0.65">
      <c r="A252" s="217">
        <v>240</v>
      </c>
      <c r="B252" s="273">
        <v>0.3</v>
      </c>
      <c r="C252" s="274"/>
      <c r="D252" s="274"/>
    </row>
    <row r="253" spans="1:4" x14ac:dyDescent="0.65">
      <c r="A253" s="217">
        <v>241</v>
      </c>
      <c r="B253" s="273">
        <v>0.3</v>
      </c>
      <c r="C253" s="274"/>
      <c r="D253" s="274"/>
    </row>
    <row r="254" spans="1:4" x14ac:dyDescent="0.65">
      <c r="A254" s="217">
        <v>242</v>
      </c>
      <c r="B254" s="273">
        <v>0.2</v>
      </c>
      <c r="C254" s="274"/>
      <c r="D254" s="274"/>
    </row>
    <row r="255" spans="1:4" x14ac:dyDescent="0.65">
      <c r="A255" s="217">
        <v>243</v>
      </c>
      <c r="B255" s="273">
        <v>0.2</v>
      </c>
      <c r="C255" s="274"/>
      <c r="D255" s="274"/>
    </row>
    <row r="256" spans="1:4" x14ac:dyDescent="0.65">
      <c r="A256" s="217">
        <v>244</v>
      </c>
      <c r="B256" s="273">
        <v>0.3</v>
      </c>
      <c r="C256" s="274"/>
      <c r="D256" s="274"/>
    </row>
    <row r="257" spans="1:4" x14ac:dyDescent="0.65">
      <c r="A257" s="217">
        <v>245</v>
      </c>
      <c r="B257" s="273">
        <v>0.5</v>
      </c>
      <c r="C257" s="274"/>
      <c r="D257" s="274"/>
    </row>
    <row r="258" spans="1:4" x14ac:dyDescent="0.65">
      <c r="A258" s="217">
        <v>246</v>
      </c>
      <c r="B258" s="273">
        <v>0.4</v>
      </c>
      <c r="C258" s="274"/>
      <c r="D258" s="274"/>
    </row>
    <row r="259" spans="1:4" x14ac:dyDescent="0.65">
      <c r="A259" s="217">
        <v>247</v>
      </c>
      <c r="B259" s="273">
        <v>0.7</v>
      </c>
      <c r="C259" s="274"/>
      <c r="D259" s="274"/>
    </row>
    <row r="260" spans="1:4" x14ac:dyDescent="0.65">
      <c r="A260" s="217">
        <v>248</v>
      </c>
      <c r="B260" s="273">
        <v>0.2</v>
      </c>
      <c r="C260" s="274"/>
      <c r="D260" s="274"/>
    </row>
    <row r="261" spans="1:4" x14ac:dyDescent="0.65">
      <c r="A261" s="217">
        <v>249</v>
      </c>
      <c r="B261" s="273">
        <v>0.4</v>
      </c>
      <c r="C261" s="274"/>
      <c r="D261" s="274"/>
    </row>
    <row r="262" spans="1:4" x14ac:dyDescent="0.65">
      <c r="A262" s="217">
        <v>250</v>
      </c>
      <c r="B262" s="273">
        <v>0.7</v>
      </c>
      <c r="C262" s="274"/>
      <c r="D262" s="274"/>
    </row>
    <row r="263" spans="1:4" x14ac:dyDescent="0.65">
      <c r="A263" s="217">
        <v>251</v>
      </c>
      <c r="B263" s="273">
        <v>0.4</v>
      </c>
      <c r="C263" s="274"/>
      <c r="D263" s="274"/>
    </row>
    <row r="264" spans="1:4" x14ac:dyDescent="0.65">
      <c r="A264" s="217">
        <v>252</v>
      </c>
      <c r="B264" s="273">
        <v>0.4</v>
      </c>
      <c r="C264" s="274"/>
      <c r="D264" s="274"/>
    </row>
    <row r="265" spans="1:4" x14ac:dyDescent="0.65">
      <c r="A265" s="217">
        <v>253</v>
      </c>
      <c r="B265" s="273">
        <v>0.3</v>
      </c>
      <c r="C265" s="274"/>
      <c r="D265" s="274"/>
    </row>
    <row r="266" spans="1:4" x14ac:dyDescent="0.65">
      <c r="A266" s="217">
        <v>254</v>
      </c>
      <c r="B266" s="273">
        <v>0.6</v>
      </c>
      <c r="C266" s="274"/>
      <c r="D266" s="274"/>
    </row>
    <row r="267" spans="1:4" x14ac:dyDescent="0.65">
      <c r="A267" s="217">
        <v>255</v>
      </c>
      <c r="B267" s="273">
        <v>0.7</v>
      </c>
      <c r="C267" s="274"/>
      <c r="D267" s="274"/>
    </row>
    <row r="268" spans="1:4" x14ac:dyDescent="0.65">
      <c r="A268" s="217">
        <v>256</v>
      </c>
      <c r="B268" s="273">
        <v>0.6</v>
      </c>
      <c r="C268" s="274"/>
      <c r="D268" s="274"/>
    </row>
    <row r="269" spans="1:4" x14ac:dyDescent="0.65">
      <c r="A269" s="217">
        <v>257</v>
      </c>
      <c r="B269" s="273">
        <v>0.7</v>
      </c>
      <c r="C269" s="274"/>
      <c r="D269" s="274"/>
    </row>
    <row r="270" spans="1:4" x14ac:dyDescent="0.65">
      <c r="A270" s="217">
        <v>258</v>
      </c>
      <c r="B270" s="273">
        <v>0.4</v>
      </c>
      <c r="C270" s="274"/>
      <c r="D270" s="274"/>
    </row>
    <row r="271" spans="1:4" x14ac:dyDescent="0.65">
      <c r="A271" s="217">
        <v>259</v>
      </c>
      <c r="B271" s="273">
        <v>0.4</v>
      </c>
      <c r="C271" s="274"/>
      <c r="D271" s="274"/>
    </row>
    <row r="272" spans="1:4" x14ac:dyDescent="0.65">
      <c r="A272" s="217">
        <v>260</v>
      </c>
      <c r="B272" s="273">
        <v>0.4</v>
      </c>
      <c r="C272" s="274"/>
      <c r="D272" s="274"/>
    </row>
    <row r="273" spans="1:4" x14ac:dyDescent="0.65">
      <c r="A273" s="217">
        <v>261</v>
      </c>
      <c r="B273" s="273">
        <v>0.4</v>
      </c>
      <c r="C273" s="274"/>
      <c r="D273" s="274"/>
    </row>
    <row r="274" spans="1:4" x14ac:dyDescent="0.65">
      <c r="A274" s="217">
        <v>262</v>
      </c>
      <c r="B274" s="273">
        <v>0.6</v>
      </c>
      <c r="C274" s="274"/>
      <c r="D274" s="274"/>
    </row>
    <row r="275" spans="1:4" x14ac:dyDescent="0.65">
      <c r="A275" s="217">
        <v>263</v>
      </c>
      <c r="B275" s="273">
        <v>0.4</v>
      </c>
      <c r="C275" s="274"/>
      <c r="D275" s="274"/>
    </row>
    <row r="276" spans="1:4" x14ac:dyDescent="0.65">
      <c r="A276" s="217">
        <v>264</v>
      </c>
      <c r="B276" s="273">
        <v>0.2</v>
      </c>
      <c r="C276" s="274"/>
      <c r="D276" s="274"/>
    </row>
    <row r="277" spans="1:4" x14ac:dyDescent="0.65">
      <c r="A277" s="217">
        <v>265</v>
      </c>
      <c r="B277" s="273">
        <v>0.4</v>
      </c>
      <c r="C277" s="274"/>
      <c r="D277" s="274"/>
    </row>
    <row r="278" spans="1:4" x14ac:dyDescent="0.65">
      <c r="A278" s="217">
        <v>266</v>
      </c>
      <c r="B278" s="273">
        <v>0.6</v>
      </c>
      <c r="C278" s="274"/>
      <c r="D278" s="274"/>
    </row>
    <row r="279" spans="1:4" x14ac:dyDescent="0.65">
      <c r="A279" s="217">
        <v>267</v>
      </c>
      <c r="B279" s="273">
        <v>0.6</v>
      </c>
      <c r="C279" s="274"/>
      <c r="D279" s="274"/>
    </row>
    <row r="280" spans="1:4" x14ac:dyDescent="0.65">
      <c r="A280" s="217">
        <v>268</v>
      </c>
      <c r="B280" s="273">
        <v>0.5</v>
      </c>
      <c r="C280" s="274"/>
      <c r="D280" s="274"/>
    </row>
    <row r="281" spans="1:4" x14ac:dyDescent="0.65">
      <c r="A281" s="217">
        <v>269</v>
      </c>
      <c r="B281" s="273">
        <v>0.7</v>
      </c>
      <c r="C281" s="274"/>
      <c r="D281" s="274"/>
    </row>
    <row r="282" spans="1:4" x14ac:dyDescent="0.65">
      <c r="A282" s="217">
        <v>270</v>
      </c>
      <c r="B282" s="273">
        <v>0.4</v>
      </c>
      <c r="C282" s="274"/>
      <c r="D282" s="274"/>
    </row>
    <row r="283" spans="1:4" x14ac:dyDescent="0.65">
      <c r="A283" s="217">
        <v>271</v>
      </c>
      <c r="B283" s="273">
        <v>0.5</v>
      </c>
      <c r="C283" s="274"/>
      <c r="D283" s="274"/>
    </row>
    <row r="284" spans="1:4" x14ac:dyDescent="0.65">
      <c r="A284" s="217">
        <v>272</v>
      </c>
      <c r="B284" s="273">
        <v>0.6</v>
      </c>
      <c r="C284" s="274"/>
      <c r="D284" s="274"/>
    </row>
    <row r="285" spans="1:4" x14ac:dyDescent="0.65">
      <c r="A285" s="217">
        <v>273</v>
      </c>
      <c r="B285" s="273">
        <v>0.3</v>
      </c>
      <c r="C285" s="274"/>
      <c r="D285" s="274"/>
    </row>
    <row r="286" spans="1:4" x14ac:dyDescent="0.65">
      <c r="A286" s="217">
        <v>274</v>
      </c>
      <c r="B286" s="273">
        <v>0.6</v>
      </c>
      <c r="C286" s="274"/>
      <c r="D286" s="274"/>
    </row>
    <row r="287" spans="1:4" x14ac:dyDescent="0.65">
      <c r="A287" s="217">
        <v>275</v>
      </c>
      <c r="B287" s="273">
        <v>0.5</v>
      </c>
      <c r="C287" s="274"/>
      <c r="D287" s="274"/>
    </row>
    <row r="288" spans="1:4" x14ac:dyDescent="0.65">
      <c r="A288" s="217">
        <v>276</v>
      </c>
      <c r="B288" s="273">
        <v>0.4</v>
      </c>
      <c r="C288" s="274"/>
      <c r="D288" s="274"/>
    </row>
    <row r="289" spans="1:4" x14ac:dyDescent="0.65">
      <c r="A289" s="217">
        <v>277</v>
      </c>
      <c r="B289" s="273">
        <v>0.6</v>
      </c>
      <c r="C289" s="274"/>
      <c r="D289" s="274"/>
    </row>
    <row r="290" spans="1:4" x14ac:dyDescent="0.65">
      <c r="A290" s="217">
        <v>278</v>
      </c>
      <c r="B290" s="273">
        <v>0.2</v>
      </c>
      <c r="C290" s="274"/>
      <c r="D290" s="274"/>
    </row>
    <row r="291" spans="1:4" x14ac:dyDescent="0.65">
      <c r="A291" s="217">
        <v>279</v>
      </c>
      <c r="B291" s="273">
        <v>0.6</v>
      </c>
      <c r="C291" s="274"/>
      <c r="D291" s="274"/>
    </row>
    <row r="292" spans="1:4" x14ac:dyDescent="0.65">
      <c r="A292" s="217">
        <v>280</v>
      </c>
      <c r="B292" s="273">
        <v>0.4</v>
      </c>
      <c r="C292" s="274"/>
      <c r="D292" s="274"/>
    </row>
    <row r="293" spans="1:4" x14ac:dyDescent="0.65">
      <c r="A293" s="217">
        <v>281</v>
      </c>
      <c r="B293" s="273">
        <v>0.4</v>
      </c>
      <c r="C293" s="274"/>
      <c r="D293" s="274"/>
    </row>
    <row r="294" spans="1:4" x14ac:dyDescent="0.65">
      <c r="A294" s="217">
        <v>282</v>
      </c>
      <c r="B294" s="273">
        <v>0.6</v>
      </c>
      <c r="C294" s="274"/>
      <c r="D294" s="274"/>
    </row>
    <row r="295" spans="1:4" x14ac:dyDescent="0.65">
      <c r="A295" s="217">
        <v>283</v>
      </c>
      <c r="B295" s="273">
        <v>0.4</v>
      </c>
      <c r="C295" s="274"/>
      <c r="D295" s="274"/>
    </row>
    <row r="296" spans="1:4" x14ac:dyDescent="0.65">
      <c r="A296" s="217">
        <v>284</v>
      </c>
      <c r="B296" s="273">
        <v>0.7</v>
      </c>
      <c r="C296" s="274"/>
      <c r="D296" s="274"/>
    </row>
    <row r="297" spans="1:4" x14ac:dyDescent="0.65">
      <c r="A297" s="217">
        <v>285</v>
      </c>
      <c r="B297" s="273">
        <v>0.5</v>
      </c>
      <c r="C297" s="274"/>
      <c r="D297" s="274"/>
    </row>
    <row r="298" spans="1:4" x14ac:dyDescent="0.65">
      <c r="A298" s="217">
        <v>286</v>
      </c>
      <c r="B298" s="273">
        <v>0.2</v>
      </c>
      <c r="C298" s="274"/>
      <c r="D298" s="274"/>
    </row>
    <row r="299" spans="1:4" x14ac:dyDescent="0.65">
      <c r="A299" s="217">
        <v>287</v>
      </c>
      <c r="B299" s="273">
        <v>0.5</v>
      </c>
      <c r="C299" s="274"/>
      <c r="D299" s="274"/>
    </row>
    <row r="300" spans="1:4" x14ac:dyDescent="0.65">
      <c r="A300" s="217">
        <v>288</v>
      </c>
      <c r="B300" s="273">
        <v>0.6</v>
      </c>
      <c r="C300" s="274"/>
      <c r="D300" s="274"/>
    </row>
    <row r="301" spans="1:4" x14ac:dyDescent="0.65">
      <c r="A301" s="217">
        <v>289</v>
      </c>
      <c r="B301" s="273">
        <v>0.4</v>
      </c>
      <c r="C301" s="274"/>
      <c r="D301" s="274"/>
    </row>
    <row r="302" spans="1:4" x14ac:dyDescent="0.65">
      <c r="A302" s="217">
        <v>290</v>
      </c>
      <c r="B302" s="273">
        <v>0.7</v>
      </c>
      <c r="C302" s="274"/>
      <c r="D302" s="274"/>
    </row>
    <row r="303" spans="1:4" x14ac:dyDescent="0.65">
      <c r="A303" s="217">
        <v>291</v>
      </c>
      <c r="B303" s="273">
        <v>0.2</v>
      </c>
      <c r="C303" s="274"/>
      <c r="D303" s="274"/>
    </row>
    <row r="304" spans="1:4" x14ac:dyDescent="0.65">
      <c r="A304" s="217">
        <v>292</v>
      </c>
      <c r="B304" s="273">
        <v>0.6</v>
      </c>
      <c r="C304" s="274"/>
      <c r="D304" s="274"/>
    </row>
    <row r="305" spans="1:4" x14ac:dyDescent="0.65">
      <c r="A305" s="217">
        <v>293</v>
      </c>
      <c r="B305" s="273">
        <v>0.4</v>
      </c>
      <c r="C305" s="274"/>
      <c r="D305" s="274"/>
    </row>
    <row r="306" spans="1:4" x14ac:dyDescent="0.65">
      <c r="A306" s="217">
        <v>294</v>
      </c>
      <c r="B306" s="273">
        <v>0.5</v>
      </c>
      <c r="C306" s="274"/>
      <c r="D306" s="274"/>
    </row>
    <row r="307" spans="1:4" x14ac:dyDescent="0.65">
      <c r="A307" s="217">
        <v>295</v>
      </c>
      <c r="B307" s="273">
        <v>0.4</v>
      </c>
      <c r="C307" s="274"/>
      <c r="D307" s="274"/>
    </row>
    <row r="308" spans="1:4" x14ac:dyDescent="0.65">
      <c r="A308" s="217">
        <v>296</v>
      </c>
      <c r="B308" s="273">
        <v>0.7</v>
      </c>
      <c r="C308" s="274"/>
      <c r="D308" s="274"/>
    </row>
    <row r="309" spans="1:4" x14ac:dyDescent="0.65">
      <c r="A309" s="217">
        <v>297</v>
      </c>
      <c r="B309" s="273">
        <v>0.6</v>
      </c>
      <c r="C309" s="274"/>
      <c r="D309" s="274"/>
    </row>
    <row r="310" spans="1:4" x14ac:dyDescent="0.65">
      <c r="A310" s="217">
        <v>298</v>
      </c>
      <c r="B310" s="273">
        <v>0.4</v>
      </c>
      <c r="C310" s="274"/>
      <c r="D310" s="274"/>
    </row>
    <row r="311" spans="1:4" x14ac:dyDescent="0.65">
      <c r="A311" s="217">
        <v>299</v>
      </c>
      <c r="B311" s="273">
        <v>0.4</v>
      </c>
      <c r="C311" s="274"/>
      <c r="D311" s="274"/>
    </row>
    <row r="312" spans="1:4" x14ac:dyDescent="0.65">
      <c r="A312" s="217">
        <v>300</v>
      </c>
      <c r="B312" s="273">
        <v>0.4</v>
      </c>
      <c r="C312" s="274"/>
      <c r="D312" s="274"/>
    </row>
    <row r="313" spans="1:4" x14ac:dyDescent="0.65">
      <c r="A313" s="217">
        <v>301</v>
      </c>
      <c r="B313" s="273">
        <v>0.5</v>
      </c>
      <c r="C313" s="274"/>
      <c r="D313" s="274"/>
    </row>
    <row r="314" spans="1:4" x14ac:dyDescent="0.65">
      <c r="A314" s="217">
        <v>302</v>
      </c>
      <c r="B314" s="273">
        <v>0.4</v>
      </c>
      <c r="C314" s="274"/>
      <c r="D314" s="274"/>
    </row>
    <row r="315" spans="1:4" x14ac:dyDescent="0.65">
      <c r="A315" s="217">
        <v>303</v>
      </c>
      <c r="B315" s="273">
        <v>0.3</v>
      </c>
      <c r="C315" s="274"/>
      <c r="D315" s="274"/>
    </row>
    <row r="316" spans="1:4" x14ac:dyDescent="0.65">
      <c r="A316" s="217">
        <v>304</v>
      </c>
      <c r="B316" s="273">
        <v>0.1</v>
      </c>
      <c r="C316" s="274"/>
      <c r="D316" s="274"/>
    </row>
    <row r="317" spans="1:4" x14ac:dyDescent="0.65">
      <c r="A317" s="217">
        <v>305</v>
      </c>
      <c r="B317" s="273">
        <v>0.3</v>
      </c>
      <c r="C317" s="274"/>
      <c r="D317" s="274"/>
    </row>
    <row r="318" spans="1:4" x14ac:dyDescent="0.65">
      <c r="A318" s="217">
        <v>306</v>
      </c>
      <c r="B318" s="273">
        <v>0.6</v>
      </c>
      <c r="C318" s="274"/>
      <c r="D318" s="274"/>
    </row>
    <row r="319" spans="1:4" x14ac:dyDescent="0.65">
      <c r="A319" s="217">
        <v>307</v>
      </c>
      <c r="B319" s="273">
        <v>0.6</v>
      </c>
      <c r="C319" s="274"/>
      <c r="D319" s="274"/>
    </row>
    <row r="320" spans="1:4" x14ac:dyDescent="0.65">
      <c r="A320" s="217">
        <v>308</v>
      </c>
      <c r="B320" s="273">
        <v>0.4</v>
      </c>
      <c r="C320" s="274"/>
      <c r="D320" s="274"/>
    </row>
    <row r="321" spans="1:4" x14ac:dyDescent="0.65">
      <c r="A321" s="217">
        <v>309</v>
      </c>
      <c r="B321" s="273">
        <v>0.5</v>
      </c>
      <c r="C321" s="274"/>
      <c r="D321" s="274"/>
    </row>
    <row r="322" spans="1:4" x14ac:dyDescent="0.65">
      <c r="A322" s="217">
        <v>310</v>
      </c>
      <c r="B322" s="273">
        <v>0.5</v>
      </c>
      <c r="C322" s="274"/>
      <c r="D322" s="274"/>
    </row>
    <row r="323" spans="1:4" x14ac:dyDescent="0.65">
      <c r="A323" s="217">
        <v>311</v>
      </c>
      <c r="B323" s="273">
        <v>0.4</v>
      </c>
      <c r="C323" s="274"/>
      <c r="D323" s="274"/>
    </row>
    <row r="324" spans="1:4" x14ac:dyDescent="0.65">
      <c r="A324" s="217">
        <v>312</v>
      </c>
      <c r="B324" s="273">
        <v>0.4</v>
      </c>
      <c r="C324" s="274"/>
      <c r="D324" s="274"/>
    </row>
    <row r="325" spans="1:4" x14ac:dyDescent="0.65">
      <c r="A325" s="217">
        <v>313</v>
      </c>
      <c r="B325" s="273">
        <v>0.2</v>
      </c>
      <c r="C325" s="274"/>
      <c r="D325" s="274"/>
    </row>
    <row r="326" spans="1:4" x14ac:dyDescent="0.65">
      <c r="A326" s="217">
        <v>314</v>
      </c>
      <c r="B326" s="273">
        <v>0.3</v>
      </c>
      <c r="C326" s="274"/>
      <c r="D326" s="274"/>
    </row>
    <row r="327" spans="1:4" x14ac:dyDescent="0.65">
      <c r="A327" s="217">
        <v>315</v>
      </c>
      <c r="B327" s="273">
        <v>0.5</v>
      </c>
      <c r="C327" s="274"/>
      <c r="D327" s="274"/>
    </row>
    <row r="328" spans="1:4" x14ac:dyDescent="0.65">
      <c r="A328" s="217">
        <v>316</v>
      </c>
      <c r="B328" s="273">
        <v>0.5</v>
      </c>
      <c r="C328" s="274"/>
      <c r="D328" s="274"/>
    </row>
    <row r="329" spans="1:4" x14ac:dyDescent="0.65">
      <c r="A329" s="217">
        <v>317</v>
      </c>
      <c r="B329" s="273">
        <v>0.2</v>
      </c>
      <c r="C329" s="274"/>
      <c r="D329" s="274"/>
    </row>
    <row r="330" spans="1:4" x14ac:dyDescent="0.65">
      <c r="A330" s="217">
        <v>318</v>
      </c>
      <c r="B330" s="273">
        <v>0.7</v>
      </c>
      <c r="C330" s="274"/>
      <c r="D330" s="274"/>
    </row>
    <row r="331" spans="1:4" x14ac:dyDescent="0.65">
      <c r="A331" s="217">
        <v>319</v>
      </c>
      <c r="B331" s="273">
        <v>0.5</v>
      </c>
      <c r="C331" s="274"/>
      <c r="D331" s="274"/>
    </row>
    <row r="332" spans="1:4" x14ac:dyDescent="0.65">
      <c r="A332" s="217">
        <v>320</v>
      </c>
      <c r="B332" s="273">
        <v>0.5</v>
      </c>
      <c r="C332" s="274"/>
      <c r="D332" s="274"/>
    </row>
    <row r="333" spans="1:4" x14ac:dyDescent="0.65">
      <c r="A333" s="217">
        <v>321</v>
      </c>
      <c r="B333" s="273">
        <v>0.4</v>
      </c>
      <c r="C333" s="274"/>
      <c r="D333" s="274"/>
    </row>
    <row r="334" spans="1:4" x14ac:dyDescent="0.65">
      <c r="A334" s="217">
        <v>322</v>
      </c>
      <c r="B334" s="273">
        <v>0.3</v>
      </c>
      <c r="C334" s="274"/>
      <c r="D334" s="274"/>
    </row>
    <row r="335" spans="1:4" x14ac:dyDescent="0.65">
      <c r="A335" s="217">
        <v>323</v>
      </c>
      <c r="B335" s="273">
        <v>0.2</v>
      </c>
      <c r="C335" s="274"/>
      <c r="D335" s="274"/>
    </row>
    <row r="336" spans="1:4" x14ac:dyDescent="0.65">
      <c r="A336" s="217">
        <v>324</v>
      </c>
      <c r="B336" s="273">
        <v>0.4</v>
      </c>
      <c r="C336" s="274"/>
      <c r="D336" s="274"/>
    </row>
    <row r="337" spans="1:4" x14ac:dyDescent="0.65">
      <c r="A337" s="217">
        <v>325</v>
      </c>
      <c r="B337" s="273">
        <v>0.4</v>
      </c>
      <c r="C337" s="274"/>
      <c r="D337" s="274"/>
    </row>
    <row r="338" spans="1:4" x14ac:dyDescent="0.65">
      <c r="A338" s="217">
        <v>326</v>
      </c>
      <c r="B338" s="273">
        <v>0.7</v>
      </c>
      <c r="C338" s="274"/>
      <c r="D338" s="274"/>
    </row>
    <row r="339" spans="1:4" x14ac:dyDescent="0.65">
      <c r="A339" s="217">
        <v>327</v>
      </c>
      <c r="B339" s="273">
        <v>0.5</v>
      </c>
      <c r="C339" s="274"/>
      <c r="D339" s="274"/>
    </row>
    <row r="340" spans="1:4" x14ac:dyDescent="0.65">
      <c r="A340" s="217">
        <v>328</v>
      </c>
      <c r="B340" s="273">
        <v>0.2</v>
      </c>
      <c r="C340" s="274"/>
      <c r="D340" s="274"/>
    </row>
    <row r="341" spans="1:4" x14ac:dyDescent="0.65">
      <c r="A341" s="217">
        <v>329</v>
      </c>
      <c r="B341" s="273">
        <v>0.4</v>
      </c>
      <c r="C341" s="274"/>
      <c r="D341" s="274"/>
    </row>
    <row r="342" spans="1:4" x14ac:dyDescent="0.65">
      <c r="A342" s="217">
        <v>330</v>
      </c>
      <c r="B342" s="273">
        <v>0.3</v>
      </c>
      <c r="C342" s="274"/>
      <c r="D342" s="274"/>
    </row>
    <row r="343" spans="1:4" x14ac:dyDescent="0.65">
      <c r="A343" s="217">
        <v>331</v>
      </c>
      <c r="B343" s="273">
        <v>0.5</v>
      </c>
      <c r="C343" s="274"/>
      <c r="D343" s="274"/>
    </row>
    <row r="344" spans="1:4" x14ac:dyDescent="0.65">
      <c r="A344" s="217">
        <v>332</v>
      </c>
      <c r="B344" s="273">
        <v>0.3</v>
      </c>
      <c r="C344" s="274"/>
      <c r="D344" s="274"/>
    </row>
    <row r="345" spans="1:4" x14ac:dyDescent="0.65">
      <c r="A345" s="217">
        <v>333</v>
      </c>
      <c r="B345" s="273">
        <v>0.3</v>
      </c>
      <c r="C345" s="274"/>
      <c r="D345" s="274"/>
    </row>
    <row r="346" spans="1:4" x14ac:dyDescent="0.65">
      <c r="A346" s="217">
        <v>334</v>
      </c>
      <c r="B346" s="273">
        <v>0.4</v>
      </c>
      <c r="C346" s="274"/>
      <c r="D346" s="274"/>
    </row>
    <row r="347" spans="1:4" x14ac:dyDescent="0.65">
      <c r="A347" s="217">
        <v>335</v>
      </c>
      <c r="B347" s="273">
        <v>0.7</v>
      </c>
      <c r="C347" s="274"/>
      <c r="D347" s="274"/>
    </row>
    <row r="348" spans="1:4" x14ac:dyDescent="0.65">
      <c r="A348" s="217">
        <v>336</v>
      </c>
      <c r="B348" s="273">
        <v>0.5</v>
      </c>
      <c r="C348" s="274"/>
      <c r="D348" s="274"/>
    </row>
    <row r="349" spans="1:4" x14ac:dyDescent="0.65">
      <c r="A349" s="217">
        <v>337</v>
      </c>
      <c r="B349" s="273">
        <v>0.4</v>
      </c>
      <c r="C349" s="274"/>
      <c r="D349" s="274"/>
    </row>
    <row r="350" spans="1:4" x14ac:dyDescent="0.65">
      <c r="A350" s="217">
        <v>338</v>
      </c>
      <c r="B350" s="273">
        <v>0.6</v>
      </c>
      <c r="C350" s="274"/>
      <c r="D350" s="274"/>
    </row>
    <row r="351" spans="1:4" x14ac:dyDescent="0.65">
      <c r="A351" s="217">
        <v>339</v>
      </c>
      <c r="B351" s="273">
        <v>0.4</v>
      </c>
      <c r="C351" s="274"/>
      <c r="D351" s="274"/>
    </row>
    <row r="352" spans="1:4" x14ac:dyDescent="0.65">
      <c r="A352" s="217">
        <v>340</v>
      </c>
      <c r="B352" s="273">
        <v>0.3</v>
      </c>
      <c r="C352" s="274"/>
      <c r="D352" s="274"/>
    </row>
    <row r="353" spans="1:4" x14ac:dyDescent="0.65">
      <c r="A353" s="217">
        <v>341</v>
      </c>
      <c r="B353" s="273">
        <v>0.4</v>
      </c>
      <c r="C353" s="274"/>
      <c r="D353" s="274"/>
    </row>
    <row r="354" spans="1:4" x14ac:dyDescent="0.65">
      <c r="A354" s="217">
        <v>342</v>
      </c>
      <c r="B354" s="273">
        <v>0.4</v>
      </c>
      <c r="C354" s="274"/>
      <c r="D354" s="274"/>
    </row>
    <row r="355" spans="1:4" x14ac:dyDescent="0.65">
      <c r="A355" s="217">
        <v>343</v>
      </c>
      <c r="B355" s="273">
        <v>0.4</v>
      </c>
      <c r="C355" s="274"/>
      <c r="D355" s="274"/>
    </row>
    <row r="356" spans="1:4" x14ac:dyDescent="0.65">
      <c r="A356" s="217">
        <v>344</v>
      </c>
      <c r="B356" s="273">
        <v>0.6</v>
      </c>
      <c r="C356" s="274"/>
      <c r="D356" s="274"/>
    </row>
    <row r="357" spans="1:4" x14ac:dyDescent="0.65">
      <c r="A357" s="217">
        <v>345</v>
      </c>
      <c r="B357" s="273">
        <v>0.5</v>
      </c>
      <c r="C357" s="274"/>
      <c r="D357" s="274"/>
    </row>
    <row r="358" spans="1:4" x14ac:dyDescent="0.65">
      <c r="A358" s="217">
        <v>346</v>
      </c>
      <c r="B358" s="273">
        <v>0.5</v>
      </c>
      <c r="C358" s="274"/>
      <c r="D358" s="274"/>
    </row>
    <row r="359" spans="1:4" x14ac:dyDescent="0.65">
      <c r="A359" s="217">
        <v>347</v>
      </c>
      <c r="B359" s="273">
        <v>0.4</v>
      </c>
      <c r="C359" s="274"/>
      <c r="D359" s="274"/>
    </row>
    <row r="360" spans="1:4" x14ac:dyDescent="0.65">
      <c r="A360" s="217">
        <v>348</v>
      </c>
      <c r="B360" s="273">
        <v>0.5</v>
      </c>
      <c r="C360" s="274"/>
      <c r="D360" s="274"/>
    </row>
    <row r="361" spans="1:4" x14ac:dyDescent="0.65">
      <c r="A361" s="217">
        <v>349</v>
      </c>
      <c r="B361" s="273">
        <v>0.6</v>
      </c>
      <c r="C361" s="274"/>
      <c r="D361" s="274"/>
    </row>
    <row r="362" spans="1:4" x14ac:dyDescent="0.65">
      <c r="A362" s="217">
        <v>350</v>
      </c>
      <c r="B362" s="273">
        <v>0.5</v>
      </c>
      <c r="C362" s="274"/>
      <c r="D362" s="274"/>
    </row>
    <row r="363" spans="1:4" x14ac:dyDescent="0.65">
      <c r="A363" s="217">
        <v>351</v>
      </c>
      <c r="B363" s="273">
        <v>0.4</v>
      </c>
      <c r="C363" s="274"/>
      <c r="D363" s="274"/>
    </row>
    <row r="364" spans="1:4" x14ac:dyDescent="0.65">
      <c r="A364" s="217">
        <v>352</v>
      </c>
      <c r="B364" s="273">
        <v>0.5</v>
      </c>
      <c r="C364" s="274"/>
      <c r="D364" s="274"/>
    </row>
    <row r="365" spans="1:4" x14ac:dyDescent="0.65">
      <c r="A365" s="217">
        <v>353</v>
      </c>
      <c r="B365" s="273">
        <v>0.3</v>
      </c>
      <c r="C365" s="274"/>
      <c r="D365" s="274"/>
    </row>
    <row r="366" spans="1:4" x14ac:dyDescent="0.65">
      <c r="A366" s="217">
        <v>354</v>
      </c>
      <c r="B366" s="273">
        <v>0.6</v>
      </c>
      <c r="C366" s="274"/>
      <c r="D366" s="274"/>
    </row>
    <row r="367" spans="1:4" x14ac:dyDescent="0.65">
      <c r="A367" s="217">
        <v>355</v>
      </c>
      <c r="B367" s="273">
        <v>0.5</v>
      </c>
      <c r="C367" s="274"/>
      <c r="D367" s="274"/>
    </row>
    <row r="368" spans="1:4" x14ac:dyDescent="0.65">
      <c r="A368" s="217">
        <v>356</v>
      </c>
      <c r="B368" s="273">
        <v>0.4</v>
      </c>
      <c r="C368" s="274"/>
      <c r="D368" s="274"/>
    </row>
    <row r="369" spans="1:4" x14ac:dyDescent="0.65">
      <c r="A369" s="217">
        <v>357</v>
      </c>
      <c r="B369" s="273">
        <v>0.3</v>
      </c>
      <c r="C369" s="274"/>
      <c r="D369" s="274"/>
    </row>
    <row r="370" spans="1:4" x14ac:dyDescent="0.65">
      <c r="A370" s="217">
        <v>358</v>
      </c>
      <c r="B370" s="273">
        <v>0.4</v>
      </c>
      <c r="C370" s="274"/>
      <c r="D370" s="274"/>
    </row>
    <row r="371" spans="1:4" x14ac:dyDescent="0.65">
      <c r="A371" s="217">
        <v>359</v>
      </c>
      <c r="B371" s="273">
        <v>0.4</v>
      </c>
      <c r="C371" s="274"/>
      <c r="D371" s="274"/>
    </row>
    <row r="372" spans="1:4" x14ac:dyDescent="0.65">
      <c r="A372" s="217">
        <v>360</v>
      </c>
      <c r="B372" s="273">
        <v>0.6</v>
      </c>
      <c r="C372" s="274"/>
      <c r="D372" s="274"/>
    </row>
    <row r="373" spans="1:4" x14ac:dyDescent="0.65">
      <c r="A373" s="217">
        <v>361</v>
      </c>
      <c r="B373" s="273">
        <v>0.4</v>
      </c>
      <c r="C373" s="274"/>
      <c r="D373" s="274"/>
    </row>
    <row r="374" spans="1:4" x14ac:dyDescent="0.65">
      <c r="A374" s="217">
        <v>362</v>
      </c>
      <c r="B374" s="273">
        <v>0.6</v>
      </c>
      <c r="C374" s="274"/>
      <c r="D374" s="274"/>
    </row>
    <row r="375" spans="1:4" x14ac:dyDescent="0.65">
      <c r="A375" s="217">
        <v>363</v>
      </c>
      <c r="B375" s="273">
        <v>0.4</v>
      </c>
      <c r="C375" s="274"/>
      <c r="D375" s="274"/>
    </row>
    <row r="376" spans="1:4" x14ac:dyDescent="0.65">
      <c r="A376" s="217">
        <v>364</v>
      </c>
      <c r="B376" s="273">
        <v>0.3</v>
      </c>
      <c r="C376" s="274"/>
      <c r="D376" s="274"/>
    </row>
    <row r="377" spans="1:4" x14ac:dyDescent="0.65">
      <c r="A377" s="217">
        <v>365</v>
      </c>
      <c r="B377" s="273">
        <v>0.4</v>
      </c>
      <c r="C377" s="274"/>
      <c r="D377" s="274"/>
    </row>
    <row r="378" spans="1:4" x14ac:dyDescent="0.65">
      <c r="A378" s="217">
        <v>366</v>
      </c>
      <c r="B378" s="273">
        <v>0.4</v>
      </c>
      <c r="C378" s="274"/>
      <c r="D378" s="274"/>
    </row>
    <row r="379" spans="1:4" x14ac:dyDescent="0.65">
      <c r="A379" s="217">
        <v>367</v>
      </c>
      <c r="B379" s="273">
        <v>0.6</v>
      </c>
      <c r="C379" s="274"/>
      <c r="D379" s="274"/>
    </row>
    <row r="380" spans="1:4" x14ac:dyDescent="0.65">
      <c r="A380" s="217">
        <v>368</v>
      </c>
      <c r="B380" s="273">
        <v>0.4</v>
      </c>
      <c r="C380" s="274"/>
      <c r="D380" s="274"/>
    </row>
    <row r="381" spans="1:4" x14ac:dyDescent="0.65">
      <c r="A381" s="217">
        <v>369</v>
      </c>
      <c r="B381" s="273">
        <v>0.5</v>
      </c>
      <c r="C381" s="274"/>
      <c r="D381" s="274"/>
    </row>
    <row r="382" spans="1:4" x14ac:dyDescent="0.65">
      <c r="A382" s="217">
        <v>370</v>
      </c>
      <c r="B382" s="273">
        <v>0.5</v>
      </c>
      <c r="C382" s="274"/>
      <c r="D382" s="274"/>
    </row>
    <row r="383" spans="1:4" x14ac:dyDescent="0.65">
      <c r="A383" s="217">
        <v>371</v>
      </c>
      <c r="B383" s="273">
        <v>0.5</v>
      </c>
      <c r="C383" s="274"/>
      <c r="D383" s="274"/>
    </row>
    <row r="384" spans="1:4" x14ac:dyDescent="0.65">
      <c r="A384" s="217">
        <v>372</v>
      </c>
      <c r="B384" s="273">
        <v>0.6</v>
      </c>
      <c r="C384" s="274"/>
      <c r="D384" s="274"/>
    </row>
    <row r="385" spans="1:4" x14ac:dyDescent="0.65">
      <c r="A385" s="217">
        <v>373</v>
      </c>
      <c r="B385" s="273">
        <v>0.5</v>
      </c>
      <c r="C385" s="274"/>
      <c r="D385" s="274"/>
    </row>
    <row r="386" spans="1:4" x14ac:dyDescent="0.65">
      <c r="A386" s="217">
        <v>374</v>
      </c>
      <c r="B386" s="273">
        <v>0.4</v>
      </c>
      <c r="C386" s="274"/>
      <c r="D386" s="274"/>
    </row>
    <row r="387" spans="1:4" x14ac:dyDescent="0.65">
      <c r="A387" s="217">
        <v>375</v>
      </c>
      <c r="B387" s="273">
        <v>0.4</v>
      </c>
      <c r="C387" s="274"/>
      <c r="D387" s="274"/>
    </row>
    <row r="388" spans="1:4" x14ac:dyDescent="0.65">
      <c r="A388" s="217">
        <v>376</v>
      </c>
      <c r="B388" s="273">
        <v>0.8</v>
      </c>
      <c r="C388" s="274"/>
      <c r="D388" s="274"/>
    </row>
    <row r="389" spans="1:4" x14ac:dyDescent="0.65">
      <c r="A389" s="217">
        <v>377</v>
      </c>
      <c r="B389" s="273">
        <v>0.3</v>
      </c>
      <c r="C389" s="274"/>
      <c r="D389" s="274"/>
    </row>
    <row r="390" spans="1:4" x14ac:dyDescent="0.65">
      <c r="A390" s="217">
        <v>378</v>
      </c>
      <c r="B390" s="273">
        <v>0.4</v>
      </c>
      <c r="C390" s="274"/>
      <c r="D390" s="274"/>
    </row>
    <row r="391" spans="1:4" x14ac:dyDescent="0.65">
      <c r="A391" s="217">
        <v>379</v>
      </c>
      <c r="B391" s="273">
        <v>0.6</v>
      </c>
      <c r="C391" s="274"/>
      <c r="D391" s="274"/>
    </row>
    <row r="392" spans="1:4" x14ac:dyDescent="0.65">
      <c r="A392" s="217">
        <v>380</v>
      </c>
      <c r="B392" s="273">
        <v>0.6</v>
      </c>
      <c r="C392" s="274"/>
      <c r="D392" s="274"/>
    </row>
    <row r="393" spans="1:4" x14ac:dyDescent="0.65">
      <c r="A393" s="217">
        <v>381</v>
      </c>
      <c r="B393" s="273">
        <v>0.2</v>
      </c>
      <c r="C393" s="274"/>
      <c r="D393" s="274"/>
    </row>
    <row r="394" spans="1:4" x14ac:dyDescent="0.65">
      <c r="A394" s="217">
        <v>382</v>
      </c>
      <c r="B394" s="273">
        <v>0.6</v>
      </c>
      <c r="C394" s="274"/>
      <c r="D394" s="274"/>
    </row>
    <row r="395" spans="1:4" x14ac:dyDescent="0.65">
      <c r="A395" s="217">
        <v>383</v>
      </c>
      <c r="B395" s="273">
        <v>0.5</v>
      </c>
      <c r="C395" s="274"/>
      <c r="D395" s="274"/>
    </row>
    <row r="396" spans="1:4" x14ac:dyDescent="0.65">
      <c r="A396" s="217">
        <v>384</v>
      </c>
      <c r="B396" s="273">
        <v>0.6</v>
      </c>
      <c r="C396" s="274"/>
      <c r="D396" s="274"/>
    </row>
    <row r="397" spans="1:4" x14ac:dyDescent="0.65">
      <c r="A397" s="217">
        <v>385</v>
      </c>
      <c r="B397" s="273">
        <v>0.5</v>
      </c>
      <c r="C397" s="274"/>
      <c r="D397" s="274"/>
    </row>
    <row r="398" spans="1:4" x14ac:dyDescent="0.65">
      <c r="A398" s="217">
        <v>386</v>
      </c>
      <c r="B398" s="273">
        <v>0.4</v>
      </c>
      <c r="C398" s="274"/>
      <c r="D398" s="274"/>
    </row>
    <row r="399" spans="1:4" x14ac:dyDescent="0.65">
      <c r="A399" s="217">
        <v>387</v>
      </c>
      <c r="B399" s="273">
        <v>0.5</v>
      </c>
      <c r="C399" s="274"/>
      <c r="D399" s="274"/>
    </row>
    <row r="400" spans="1:4" x14ac:dyDescent="0.65">
      <c r="A400" s="217">
        <v>388</v>
      </c>
      <c r="B400" s="273">
        <v>0.5</v>
      </c>
      <c r="C400" s="274"/>
      <c r="D400" s="274"/>
    </row>
    <row r="401" spans="1:4" x14ac:dyDescent="0.65">
      <c r="A401" s="217">
        <v>389</v>
      </c>
      <c r="B401" s="273">
        <v>0.5</v>
      </c>
      <c r="C401" s="274"/>
      <c r="D401" s="274"/>
    </row>
    <row r="402" spans="1:4" x14ac:dyDescent="0.65">
      <c r="A402" s="217">
        <v>390</v>
      </c>
      <c r="B402" s="273">
        <v>0.4</v>
      </c>
      <c r="C402" s="274"/>
      <c r="D402" s="274"/>
    </row>
    <row r="403" spans="1:4" x14ac:dyDescent="0.65">
      <c r="A403" s="217">
        <v>391</v>
      </c>
      <c r="B403" s="273">
        <v>0.5</v>
      </c>
      <c r="C403" s="274"/>
      <c r="D403" s="274"/>
    </row>
    <row r="404" spans="1:4" x14ac:dyDescent="0.65">
      <c r="A404" s="217">
        <v>392</v>
      </c>
      <c r="B404" s="273">
        <v>0.5</v>
      </c>
      <c r="C404" s="274"/>
      <c r="D404" s="274"/>
    </row>
    <row r="405" spans="1:4" x14ac:dyDescent="0.65">
      <c r="A405" s="217">
        <v>393</v>
      </c>
      <c r="B405" s="273">
        <v>0.7</v>
      </c>
      <c r="C405" s="274"/>
      <c r="D405" s="274"/>
    </row>
    <row r="406" spans="1:4" x14ac:dyDescent="0.65">
      <c r="A406" s="217">
        <v>394</v>
      </c>
      <c r="B406" s="273">
        <v>0.4</v>
      </c>
      <c r="C406" s="274"/>
      <c r="D406" s="274"/>
    </row>
    <row r="407" spans="1:4" x14ac:dyDescent="0.65">
      <c r="A407" s="217">
        <v>395</v>
      </c>
      <c r="B407" s="273">
        <v>0.4</v>
      </c>
      <c r="C407" s="274"/>
      <c r="D407" s="274"/>
    </row>
    <row r="408" spans="1:4" x14ac:dyDescent="0.65">
      <c r="A408" s="217">
        <v>396</v>
      </c>
      <c r="B408" s="273">
        <v>0.4</v>
      </c>
      <c r="C408" s="274"/>
      <c r="D408" s="274"/>
    </row>
    <row r="409" spans="1:4" x14ac:dyDescent="0.65">
      <c r="A409" s="217">
        <v>397</v>
      </c>
      <c r="B409" s="273">
        <v>0.7</v>
      </c>
      <c r="C409" s="274"/>
      <c r="D409" s="274"/>
    </row>
    <row r="410" spans="1:4" x14ac:dyDescent="0.65">
      <c r="A410" s="217">
        <v>398</v>
      </c>
      <c r="B410" s="273">
        <v>0.4</v>
      </c>
      <c r="C410" s="274"/>
      <c r="D410" s="274"/>
    </row>
    <row r="411" spans="1:4" x14ac:dyDescent="0.65">
      <c r="A411" s="217">
        <v>399</v>
      </c>
      <c r="B411" s="273">
        <v>0.4</v>
      </c>
      <c r="C411" s="274"/>
      <c r="D411" s="274"/>
    </row>
    <row r="412" spans="1:4" x14ac:dyDescent="0.65">
      <c r="A412" s="217">
        <v>400</v>
      </c>
      <c r="B412" s="273">
        <v>0.4</v>
      </c>
      <c r="C412" s="274"/>
      <c r="D412" s="274"/>
    </row>
    <row r="413" spans="1:4" x14ac:dyDescent="0.65">
      <c r="A413" s="217">
        <v>401</v>
      </c>
      <c r="B413" s="273">
        <v>0.4</v>
      </c>
      <c r="C413" s="274"/>
      <c r="D413" s="274"/>
    </row>
    <row r="414" spans="1:4" x14ac:dyDescent="0.65">
      <c r="A414" s="217">
        <v>402</v>
      </c>
      <c r="B414" s="273">
        <v>0.4</v>
      </c>
      <c r="C414" s="274"/>
      <c r="D414" s="274"/>
    </row>
    <row r="415" spans="1:4" x14ac:dyDescent="0.65">
      <c r="A415" s="217">
        <v>403</v>
      </c>
      <c r="B415" s="273">
        <v>0.5</v>
      </c>
      <c r="C415" s="274"/>
      <c r="D415" s="274"/>
    </row>
    <row r="416" spans="1:4" x14ac:dyDescent="0.65">
      <c r="A416" s="217">
        <v>404</v>
      </c>
      <c r="B416" s="273">
        <v>0.5</v>
      </c>
      <c r="C416" s="274"/>
      <c r="D416" s="274"/>
    </row>
    <row r="417" spans="1:4" x14ac:dyDescent="0.65">
      <c r="A417" s="217">
        <v>405</v>
      </c>
      <c r="B417" s="273">
        <v>0.5</v>
      </c>
      <c r="C417" s="274"/>
      <c r="D417" s="274"/>
    </row>
    <row r="418" spans="1:4" x14ac:dyDescent="0.65">
      <c r="A418" s="217">
        <v>406</v>
      </c>
      <c r="B418" s="273">
        <v>0.5</v>
      </c>
      <c r="C418" s="274"/>
      <c r="D418" s="274"/>
    </row>
    <row r="419" spans="1:4" x14ac:dyDescent="0.65">
      <c r="A419" s="217">
        <v>407</v>
      </c>
      <c r="B419" s="273">
        <v>0.7</v>
      </c>
      <c r="C419" s="274"/>
      <c r="D419" s="274"/>
    </row>
    <row r="420" spans="1:4" x14ac:dyDescent="0.65">
      <c r="A420" s="217">
        <v>408</v>
      </c>
      <c r="B420" s="273">
        <v>0.4</v>
      </c>
      <c r="C420" s="274"/>
      <c r="D420" s="274"/>
    </row>
    <row r="421" spans="1:4" x14ac:dyDescent="0.65">
      <c r="A421" s="217">
        <v>409</v>
      </c>
      <c r="B421" s="273">
        <v>0.4</v>
      </c>
      <c r="C421" s="274"/>
      <c r="D421" s="274"/>
    </row>
    <row r="422" spans="1:4" x14ac:dyDescent="0.65">
      <c r="A422" s="217">
        <v>410</v>
      </c>
      <c r="B422" s="273">
        <v>0.5</v>
      </c>
      <c r="C422" s="274"/>
      <c r="D422" s="274"/>
    </row>
    <row r="423" spans="1:4" x14ac:dyDescent="0.65">
      <c r="A423" s="217">
        <v>411</v>
      </c>
      <c r="B423" s="273">
        <v>0.5</v>
      </c>
      <c r="C423" s="274"/>
      <c r="D423" s="274"/>
    </row>
    <row r="424" spans="1:4" x14ac:dyDescent="0.65">
      <c r="A424" s="217">
        <v>412</v>
      </c>
      <c r="B424" s="273">
        <v>0.8</v>
      </c>
      <c r="C424" s="274"/>
      <c r="D424" s="274"/>
    </row>
    <row r="425" spans="1:4" x14ac:dyDescent="0.65">
      <c r="A425" s="217">
        <v>413</v>
      </c>
      <c r="B425" s="273">
        <v>0.3</v>
      </c>
      <c r="C425" s="274"/>
      <c r="D425" s="274"/>
    </row>
    <row r="426" spans="1:4" x14ac:dyDescent="0.65">
      <c r="A426" s="217">
        <v>414</v>
      </c>
      <c r="B426" s="273">
        <v>0.4</v>
      </c>
      <c r="C426" s="274"/>
      <c r="D426" s="274"/>
    </row>
    <row r="427" spans="1:4" x14ac:dyDescent="0.65">
      <c r="A427" s="217">
        <v>415</v>
      </c>
      <c r="B427" s="273">
        <v>0.4</v>
      </c>
      <c r="C427" s="274"/>
      <c r="D427" s="274"/>
    </row>
    <row r="428" spans="1:4" x14ac:dyDescent="0.65">
      <c r="A428" s="217">
        <v>416</v>
      </c>
      <c r="B428" s="273">
        <v>0.3</v>
      </c>
      <c r="C428" s="274"/>
      <c r="D428" s="274"/>
    </row>
    <row r="429" spans="1:4" x14ac:dyDescent="0.65">
      <c r="A429" s="217">
        <v>417</v>
      </c>
      <c r="B429" s="273">
        <v>0.3</v>
      </c>
      <c r="C429" s="274"/>
      <c r="D429" s="274"/>
    </row>
    <row r="430" spans="1:4" x14ac:dyDescent="0.65">
      <c r="A430" s="217">
        <v>418</v>
      </c>
      <c r="B430" s="273">
        <v>0.4</v>
      </c>
      <c r="C430" s="274"/>
      <c r="D430" s="274"/>
    </row>
    <row r="431" spans="1:4" x14ac:dyDescent="0.65">
      <c r="A431" s="217">
        <v>419</v>
      </c>
      <c r="B431" s="273">
        <v>0.5</v>
      </c>
      <c r="C431" s="274"/>
      <c r="D431" s="274"/>
    </row>
    <row r="432" spans="1:4" x14ac:dyDescent="0.65">
      <c r="A432" s="217">
        <v>420</v>
      </c>
      <c r="B432" s="273">
        <v>0.6</v>
      </c>
      <c r="C432" s="274"/>
      <c r="D432" s="274"/>
    </row>
    <row r="433" spans="1:4" x14ac:dyDescent="0.65">
      <c r="A433" s="217">
        <v>421</v>
      </c>
      <c r="B433" s="273">
        <v>0.5</v>
      </c>
      <c r="C433" s="274"/>
      <c r="D433" s="274"/>
    </row>
    <row r="434" spans="1:4" x14ac:dyDescent="0.65">
      <c r="A434" s="217">
        <v>422</v>
      </c>
      <c r="B434" s="273">
        <v>0.3</v>
      </c>
      <c r="C434" s="274"/>
      <c r="D434" s="274"/>
    </row>
    <row r="435" spans="1:4" x14ac:dyDescent="0.65">
      <c r="A435" s="217">
        <v>423</v>
      </c>
      <c r="B435" s="273">
        <v>0.4</v>
      </c>
      <c r="C435" s="274"/>
      <c r="D435" s="274"/>
    </row>
    <row r="436" spans="1:4" x14ac:dyDescent="0.65">
      <c r="A436" s="217">
        <v>424</v>
      </c>
      <c r="B436" s="273">
        <v>0.6</v>
      </c>
      <c r="C436" s="274"/>
      <c r="D436" s="274"/>
    </row>
    <row r="437" spans="1:4" x14ac:dyDescent="0.65">
      <c r="A437" s="217">
        <v>425</v>
      </c>
      <c r="B437" s="273">
        <v>0.5</v>
      </c>
      <c r="C437" s="274"/>
      <c r="D437" s="274"/>
    </row>
    <row r="438" spans="1:4" x14ac:dyDescent="0.65">
      <c r="A438" s="217">
        <v>426</v>
      </c>
      <c r="B438" s="273">
        <v>0.4</v>
      </c>
      <c r="C438" s="274"/>
      <c r="D438" s="274"/>
    </row>
    <row r="439" spans="1:4" x14ac:dyDescent="0.65">
      <c r="A439" s="217">
        <v>427</v>
      </c>
      <c r="B439" s="273">
        <v>0.3</v>
      </c>
      <c r="C439" s="274"/>
      <c r="D439" s="274"/>
    </row>
    <row r="440" spans="1:4" x14ac:dyDescent="0.65">
      <c r="A440" s="217">
        <v>428</v>
      </c>
      <c r="B440" s="273">
        <v>0.3</v>
      </c>
      <c r="C440" s="274"/>
      <c r="D440" s="274"/>
    </row>
    <row r="441" spans="1:4" x14ac:dyDescent="0.65">
      <c r="A441" s="217">
        <v>429</v>
      </c>
      <c r="B441" s="273">
        <v>0.6</v>
      </c>
      <c r="C441" s="274"/>
      <c r="D441" s="274"/>
    </row>
    <row r="442" spans="1:4" x14ac:dyDescent="0.65">
      <c r="A442" s="217">
        <v>430</v>
      </c>
      <c r="B442" s="273">
        <v>0.4</v>
      </c>
      <c r="C442" s="274"/>
      <c r="D442" s="274"/>
    </row>
    <row r="443" spans="1:4" x14ac:dyDescent="0.65">
      <c r="A443" s="217">
        <v>431</v>
      </c>
      <c r="B443" s="273">
        <v>0.3</v>
      </c>
      <c r="C443" s="274"/>
      <c r="D443" s="274"/>
    </row>
    <row r="444" spans="1:4" x14ac:dyDescent="0.65">
      <c r="A444" s="217">
        <v>432</v>
      </c>
      <c r="B444" s="273">
        <v>0.4</v>
      </c>
      <c r="C444" s="274"/>
      <c r="D444" s="274"/>
    </row>
    <row r="445" spans="1:4" x14ac:dyDescent="0.65">
      <c r="A445" s="217">
        <v>433</v>
      </c>
      <c r="B445" s="273">
        <v>0.4</v>
      </c>
      <c r="C445" s="274"/>
      <c r="D445" s="274"/>
    </row>
    <row r="446" spans="1:4" x14ac:dyDescent="0.65">
      <c r="A446" s="217">
        <v>434</v>
      </c>
      <c r="B446" s="273">
        <v>0.5</v>
      </c>
      <c r="C446" s="274"/>
      <c r="D446" s="274"/>
    </row>
    <row r="447" spans="1:4" x14ac:dyDescent="0.65">
      <c r="A447" s="217">
        <v>435</v>
      </c>
      <c r="B447" s="273">
        <v>0.4</v>
      </c>
      <c r="C447" s="274"/>
      <c r="D447" s="274"/>
    </row>
    <row r="448" spans="1:4" x14ac:dyDescent="0.65">
      <c r="A448" s="217">
        <v>436</v>
      </c>
      <c r="B448" s="273">
        <v>0.3</v>
      </c>
      <c r="C448" s="274"/>
      <c r="D448" s="274"/>
    </row>
    <row r="449" spans="1:4" x14ac:dyDescent="0.65">
      <c r="A449" s="217">
        <v>437</v>
      </c>
      <c r="B449" s="273">
        <v>0.5</v>
      </c>
      <c r="C449" s="274"/>
      <c r="D449" s="274"/>
    </row>
    <row r="450" spans="1:4" x14ac:dyDescent="0.65">
      <c r="A450" s="217">
        <v>438</v>
      </c>
      <c r="B450" s="273">
        <v>0.6</v>
      </c>
      <c r="C450" s="274"/>
      <c r="D450" s="274"/>
    </row>
    <row r="451" spans="1:4" x14ac:dyDescent="0.65">
      <c r="A451" s="217">
        <v>439</v>
      </c>
      <c r="B451" s="273">
        <v>0.4</v>
      </c>
      <c r="C451" s="274"/>
      <c r="D451" s="274"/>
    </row>
    <row r="452" spans="1:4" x14ac:dyDescent="0.65">
      <c r="A452" s="217">
        <v>440</v>
      </c>
      <c r="B452" s="273">
        <v>0.6</v>
      </c>
      <c r="C452" s="274"/>
      <c r="D452" s="274"/>
    </row>
    <row r="453" spans="1:4" x14ac:dyDescent="0.65">
      <c r="A453" s="217">
        <v>441</v>
      </c>
      <c r="B453" s="273">
        <v>0.5</v>
      </c>
      <c r="C453" s="274"/>
      <c r="D453" s="274"/>
    </row>
    <row r="454" spans="1:4" x14ac:dyDescent="0.65">
      <c r="A454" s="217">
        <v>442</v>
      </c>
      <c r="B454" s="273">
        <v>0.2</v>
      </c>
      <c r="C454" s="274"/>
      <c r="D454" s="274"/>
    </row>
    <row r="455" spans="1:4" x14ac:dyDescent="0.65">
      <c r="A455" s="217">
        <v>443</v>
      </c>
      <c r="B455" s="273">
        <v>0.5</v>
      </c>
      <c r="C455" s="274"/>
      <c r="D455" s="274"/>
    </row>
    <row r="456" spans="1:4" x14ac:dyDescent="0.65">
      <c r="A456" s="217">
        <v>444</v>
      </c>
      <c r="B456" s="273">
        <v>0.4</v>
      </c>
      <c r="C456" s="274"/>
      <c r="D456" s="274"/>
    </row>
    <row r="457" spans="1:4" x14ac:dyDescent="0.65">
      <c r="A457" s="217">
        <v>445</v>
      </c>
      <c r="B457" s="273">
        <v>0.5</v>
      </c>
      <c r="C457" s="274"/>
      <c r="D457" s="274"/>
    </row>
    <row r="458" spans="1:4" x14ac:dyDescent="0.65">
      <c r="A458" s="217">
        <v>446</v>
      </c>
      <c r="B458" s="273">
        <v>0.4</v>
      </c>
      <c r="C458" s="274"/>
      <c r="D458" s="274"/>
    </row>
    <row r="459" spans="1:4" x14ac:dyDescent="0.65">
      <c r="A459" s="217">
        <v>447</v>
      </c>
      <c r="B459" s="273">
        <v>0.6</v>
      </c>
      <c r="C459" s="274"/>
      <c r="D459" s="274"/>
    </row>
    <row r="460" spans="1:4" x14ac:dyDescent="0.65">
      <c r="A460" s="217">
        <v>448</v>
      </c>
      <c r="B460" s="273">
        <v>0.3</v>
      </c>
      <c r="C460" s="274"/>
      <c r="D460" s="274"/>
    </row>
    <row r="461" spans="1:4" x14ac:dyDescent="0.65">
      <c r="A461" s="217">
        <v>449</v>
      </c>
      <c r="B461" s="273">
        <v>0.5</v>
      </c>
      <c r="C461" s="274"/>
      <c r="D461" s="274"/>
    </row>
    <row r="462" spans="1:4" x14ac:dyDescent="0.65">
      <c r="A462" s="217">
        <v>450</v>
      </c>
      <c r="B462" s="273">
        <v>0.7</v>
      </c>
      <c r="C462" s="274"/>
      <c r="D462" s="274"/>
    </row>
    <row r="463" spans="1:4" x14ac:dyDescent="0.65">
      <c r="A463" s="217">
        <v>451</v>
      </c>
      <c r="B463" s="273">
        <v>0.5</v>
      </c>
      <c r="C463" s="274"/>
      <c r="D463" s="274"/>
    </row>
    <row r="464" spans="1:4" x14ac:dyDescent="0.65">
      <c r="A464" s="217">
        <v>452</v>
      </c>
      <c r="B464" s="273">
        <v>0.4</v>
      </c>
      <c r="C464" s="274"/>
      <c r="D464" s="274"/>
    </row>
    <row r="465" spans="1:4" x14ac:dyDescent="0.65">
      <c r="A465" s="217">
        <v>453</v>
      </c>
      <c r="B465" s="273">
        <v>0.6</v>
      </c>
      <c r="C465" s="274"/>
      <c r="D465" s="274"/>
    </row>
    <row r="466" spans="1:4" x14ac:dyDescent="0.65">
      <c r="A466" s="217">
        <v>454</v>
      </c>
      <c r="B466" s="273">
        <v>0.5</v>
      </c>
      <c r="C466" s="274"/>
      <c r="D466" s="274"/>
    </row>
    <row r="467" spans="1:4" x14ac:dyDescent="0.65">
      <c r="A467" s="217">
        <v>455</v>
      </c>
      <c r="B467" s="273">
        <v>0.4</v>
      </c>
      <c r="C467" s="274"/>
      <c r="D467" s="274"/>
    </row>
    <row r="468" spans="1:4" x14ac:dyDescent="0.65">
      <c r="A468" s="217">
        <v>456</v>
      </c>
      <c r="B468" s="273">
        <v>0.5</v>
      </c>
      <c r="C468" s="274"/>
      <c r="D468" s="274"/>
    </row>
    <row r="469" spans="1:4" x14ac:dyDescent="0.65">
      <c r="A469" s="217">
        <v>457</v>
      </c>
      <c r="B469" s="273">
        <v>0.5</v>
      </c>
      <c r="C469" s="274"/>
      <c r="D469" s="274"/>
    </row>
    <row r="470" spans="1:4" x14ac:dyDescent="0.65">
      <c r="A470" s="217">
        <v>458</v>
      </c>
      <c r="B470" s="273">
        <v>0.5</v>
      </c>
      <c r="C470" s="274"/>
      <c r="D470" s="274"/>
    </row>
    <row r="471" spans="1:4" x14ac:dyDescent="0.65">
      <c r="A471" s="217">
        <v>459</v>
      </c>
      <c r="B471" s="273">
        <v>0.5</v>
      </c>
      <c r="C471" s="274"/>
      <c r="D471" s="274"/>
    </row>
    <row r="472" spans="1:4" x14ac:dyDescent="0.65">
      <c r="A472" s="217">
        <v>460</v>
      </c>
      <c r="B472" s="273">
        <v>0.4</v>
      </c>
      <c r="C472" s="274"/>
      <c r="D472" s="274"/>
    </row>
    <row r="473" spans="1:4" x14ac:dyDescent="0.65">
      <c r="A473" s="217">
        <v>461</v>
      </c>
      <c r="B473" s="273">
        <v>0.5</v>
      </c>
      <c r="C473" s="274"/>
      <c r="D473" s="274"/>
    </row>
    <row r="474" spans="1:4" x14ac:dyDescent="0.65">
      <c r="A474" s="217">
        <v>462</v>
      </c>
      <c r="B474" s="273">
        <v>0.4</v>
      </c>
      <c r="C474" s="274"/>
      <c r="D474" s="274"/>
    </row>
    <row r="475" spans="1:4" x14ac:dyDescent="0.65">
      <c r="A475" s="217">
        <v>463</v>
      </c>
      <c r="B475" s="273">
        <v>0.5</v>
      </c>
      <c r="C475" s="274"/>
      <c r="D475" s="274"/>
    </row>
    <row r="476" spans="1:4" x14ac:dyDescent="0.65">
      <c r="A476" s="217">
        <v>464</v>
      </c>
      <c r="B476" s="273">
        <v>0.4</v>
      </c>
      <c r="C476" s="274"/>
      <c r="D476" s="274"/>
    </row>
    <row r="477" spans="1:4" x14ac:dyDescent="0.65">
      <c r="A477" s="217">
        <v>465</v>
      </c>
      <c r="B477" s="273">
        <v>0.6</v>
      </c>
      <c r="C477" s="274"/>
      <c r="D477" s="274"/>
    </row>
    <row r="478" spans="1:4" x14ac:dyDescent="0.65">
      <c r="A478" s="217">
        <v>466</v>
      </c>
      <c r="B478" s="273">
        <v>0.5</v>
      </c>
      <c r="C478" s="274"/>
      <c r="D478" s="274"/>
    </row>
    <row r="479" spans="1:4" x14ac:dyDescent="0.65">
      <c r="A479" s="217">
        <v>467</v>
      </c>
      <c r="B479" s="273">
        <v>0.3</v>
      </c>
      <c r="C479" s="274"/>
      <c r="D479" s="274"/>
    </row>
    <row r="480" spans="1:4" x14ac:dyDescent="0.65">
      <c r="A480" s="217">
        <v>468</v>
      </c>
      <c r="B480" s="273">
        <v>0.5</v>
      </c>
      <c r="C480" s="274"/>
      <c r="D480" s="274"/>
    </row>
    <row r="481" spans="1:4" x14ac:dyDescent="0.65">
      <c r="A481" s="217">
        <v>469</v>
      </c>
      <c r="B481" s="273">
        <v>0.5</v>
      </c>
      <c r="C481" s="274"/>
      <c r="D481" s="274"/>
    </row>
    <row r="482" spans="1:4" x14ac:dyDescent="0.65">
      <c r="A482" s="217">
        <v>470</v>
      </c>
      <c r="B482" s="273">
        <v>0.4</v>
      </c>
      <c r="C482" s="274"/>
      <c r="D482" s="274"/>
    </row>
    <row r="483" spans="1:4" x14ac:dyDescent="0.65">
      <c r="A483" s="217">
        <v>471</v>
      </c>
      <c r="B483" s="273">
        <v>0.2</v>
      </c>
      <c r="C483" s="274"/>
      <c r="D483" s="274"/>
    </row>
    <row r="484" spans="1:4" x14ac:dyDescent="0.65">
      <c r="A484" s="217">
        <v>472</v>
      </c>
      <c r="B484" s="273">
        <v>0.3</v>
      </c>
      <c r="C484" s="274"/>
      <c r="D484" s="274"/>
    </row>
    <row r="485" spans="1:4" x14ac:dyDescent="0.65">
      <c r="A485" s="217">
        <v>473</v>
      </c>
      <c r="B485" s="273">
        <v>0.7</v>
      </c>
      <c r="C485" s="274"/>
      <c r="D485" s="274"/>
    </row>
    <row r="486" spans="1:4" x14ac:dyDescent="0.65">
      <c r="A486" s="217">
        <v>474</v>
      </c>
      <c r="B486" s="273">
        <v>0.7</v>
      </c>
      <c r="C486" s="274"/>
      <c r="D486" s="274"/>
    </row>
    <row r="487" spans="1:4" x14ac:dyDescent="0.65">
      <c r="A487" s="217">
        <v>475</v>
      </c>
      <c r="B487" s="273">
        <v>0.6</v>
      </c>
      <c r="C487" s="274"/>
      <c r="D487" s="274"/>
    </row>
    <row r="488" spans="1:4" x14ac:dyDescent="0.65">
      <c r="A488" s="217">
        <v>476</v>
      </c>
      <c r="B488" s="273">
        <v>0.4</v>
      </c>
      <c r="C488" s="274"/>
      <c r="D488" s="274"/>
    </row>
    <row r="489" spans="1:4" x14ac:dyDescent="0.65">
      <c r="A489" s="217">
        <v>477</v>
      </c>
      <c r="B489" s="273">
        <v>0.6</v>
      </c>
      <c r="C489" s="274"/>
      <c r="D489" s="274"/>
    </row>
    <row r="490" spans="1:4" x14ac:dyDescent="0.65">
      <c r="A490" s="217">
        <v>478</v>
      </c>
      <c r="B490" s="273">
        <v>0.6</v>
      </c>
      <c r="C490" s="274"/>
      <c r="D490" s="274"/>
    </row>
    <row r="491" spans="1:4" x14ac:dyDescent="0.65">
      <c r="A491" s="217">
        <v>479</v>
      </c>
      <c r="B491" s="273">
        <v>0.5</v>
      </c>
      <c r="C491" s="274"/>
      <c r="D491" s="274"/>
    </row>
    <row r="492" spans="1:4" x14ac:dyDescent="0.65">
      <c r="A492" s="217">
        <v>480</v>
      </c>
      <c r="B492" s="273">
        <v>0.5</v>
      </c>
      <c r="C492" s="274"/>
      <c r="D492" s="274"/>
    </row>
    <row r="493" spans="1:4" x14ac:dyDescent="0.65">
      <c r="A493" s="217">
        <v>481</v>
      </c>
      <c r="B493" s="273">
        <v>0.6</v>
      </c>
      <c r="C493" s="274"/>
      <c r="D493" s="274"/>
    </row>
    <row r="494" spans="1:4" x14ac:dyDescent="0.65">
      <c r="A494" s="217">
        <v>482</v>
      </c>
      <c r="B494" s="273">
        <v>0.4</v>
      </c>
      <c r="C494" s="274"/>
      <c r="D494" s="274"/>
    </row>
    <row r="495" spans="1:4" x14ac:dyDescent="0.65">
      <c r="A495" s="217">
        <v>483</v>
      </c>
      <c r="B495" s="273">
        <v>0.3</v>
      </c>
      <c r="C495" s="274"/>
      <c r="D495" s="274"/>
    </row>
    <row r="496" spans="1:4" x14ac:dyDescent="0.65">
      <c r="A496" s="217">
        <v>484</v>
      </c>
      <c r="B496" s="273">
        <v>0.3</v>
      </c>
      <c r="C496" s="274"/>
      <c r="D496" s="274"/>
    </row>
    <row r="497" spans="1:4" x14ac:dyDescent="0.65">
      <c r="A497" s="217">
        <v>485</v>
      </c>
      <c r="B497" s="273">
        <v>0.6</v>
      </c>
      <c r="C497" s="274"/>
      <c r="D497" s="274"/>
    </row>
    <row r="498" spans="1:4" x14ac:dyDescent="0.65">
      <c r="A498" s="217">
        <v>486</v>
      </c>
      <c r="B498" s="273">
        <v>0.4</v>
      </c>
      <c r="C498" s="274"/>
      <c r="D498" s="274"/>
    </row>
    <row r="499" spans="1:4" x14ac:dyDescent="0.65">
      <c r="A499" s="217">
        <v>487</v>
      </c>
      <c r="B499" s="273">
        <v>0.4</v>
      </c>
      <c r="C499" s="274"/>
      <c r="D499" s="274"/>
    </row>
    <row r="500" spans="1:4" x14ac:dyDescent="0.65">
      <c r="A500" s="217">
        <v>488</v>
      </c>
      <c r="B500" s="273">
        <v>0.6</v>
      </c>
      <c r="C500" s="274"/>
      <c r="D500" s="274"/>
    </row>
    <row r="501" spans="1:4" x14ac:dyDescent="0.65">
      <c r="A501" s="217">
        <v>489</v>
      </c>
      <c r="B501" s="273">
        <v>0.4</v>
      </c>
      <c r="C501" s="274"/>
      <c r="D501" s="274"/>
    </row>
    <row r="502" spans="1:4" x14ac:dyDescent="0.65">
      <c r="A502" s="217">
        <v>490</v>
      </c>
      <c r="B502" s="273">
        <v>0.5</v>
      </c>
      <c r="C502" s="274"/>
      <c r="D502" s="274"/>
    </row>
    <row r="503" spans="1:4" x14ac:dyDescent="0.65">
      <c r="A503" s="217">
        <v>491</v>
      </c>
      <c r="B503" s="273">
        <v>0.2</v>
      </c>
      <c r="C503" s="274"/>
      <c r="D503" s="274"/>
    </row>
    <row r="504" spans="1:4" x14ac:dyDescent="0.65">
      <c r="A504" s="217">
        <v>492</v>
      </c>
      <c r="B504" s="273">
        <v>0.3</v>
      </c>
      <c r="C504" s="274"/>
      <c r="D504" s="274"/>
    </row>
    <row r="505" spans="1:4" x14ac:dyDescent="0.65">
      <c r="A505" s="217">
        <v>493</v>
      </c>
      <c r="B505" s="273">
        <v>0.2</v>
      </c>
      <c r="C505" s="274"/>
      <c r="D505" s="274"/>
    </row>
    <row r="506" spans="1:4" x14ac:dyDescent="0.65">
      <c r="A506" s="217">
        <v>494</v>
      </c>
      <c r="B506" s="273">
        <v>0.6</v>
      </c>
      <c r="C506" s="274"/>
      <c r="D506" s="274"/>
    </row>
    <row r="507" spans="1:4" x14ac:dyDescent="0.65">
      <c r="A507" s="217">
        <v>495</v>
      </c>
      <c r="B507" s="273">
        <v>0.5</v>
      </c>
      <c r="C507" s="274"/>
      <c r="D507" s="274"/>
    </row>
    <row r="508" spans="1:4" x14ac:dyDescent="0.65">
      <c r="A508" s="217">
        <v>496</v>
      </c>
      <c r="B508" s="273">
        <v>0.5</v>
      </c>
      <c r="C508" s="274"/>
      <c r="D508" s="274"/>
    </row>
    <row r="509" spans="1:4" x14ac:dyDescent="0.65">
      <c r="A509" s="217">
        <v>497</v>
      </c>
      <c r="B509" s="273">
        <v>0.6</v>
      </c>
      <c r="C509" s="274"/>
      <c r="D509" s="274"/>
    </row>
    <row r="510" spans="1:4" x14ac:dyDescent="0.65">
      <c r="A510" s="217">
        <v>498</v>
      </c>
      <c r="B510" s="273">
        <v>0.4</v>
      </c>
      <c r="C510" s="274"/>
      <c r="D510" s="274"/>
    </row>
    <row r="511" spans="1:4" x14ac:dyDescent="0.65">
      <c r="A511" s="217">
        <v>499</v>
      </c>
      <c r="B511" s="273">
        <v>0.5</v>
      </c>
      <c r="C511" s="274"/>
      <c r="D511" s="274"/>
    </row>
    <row r="512" spans="1:4" x14ac:dyDescent="0.65">
      <c r="A512" s="217">
        <v>500</v>
      </c>
      <c r="B512" s="273">
        <v>0.3</v>
      </c>
      <c r="C512" s="274"/>
      <c r="D512" s="274"/>
    </row>
    <row r="513" spans="1:4" x14ac:dyDescent="0.65">
      <c r="A513" s="217">
        <v>501</v>
      </c>
      <c r="B513" s="273">
        <v>0.5</v>
      </c>
      <c r="C513" s="274"/>
      <c r="D513" s="274"/>
    </row>
    <row r="514" spans="1:4" x14ac:dyDescent="0.65">
      <c r="A514" s="217">
        <v>502</v>
      </c>
      <c r="B514" s="273">
        <v>0.6</v>
      </c>
      <c r="C514" s="274"/>
      <c r="D514" s="274"/>
    </row>
    <row r="515" spans="1:4" x14ac:dyDescent="0.65">
      <c r="A515" s="217">
        <v>503</v>
      </c>
      <c r="B515" s="273">
        <v>0.7</v>
      </c>
      <c r="C515" s="274"/>
      <c r="D515" s="274"/>
    </row>
    <row r="516" spans="1:4" x14ac:dyDescent="0.65">
      <c r="A516" s="217">
        <v>504</v>
      </c>
      <c r="B516" s="273">
        <v>0.3</v>
      </c>
      <c r="C516" s="274"/>
      <c r="D516" s="274"/>
    </row>
    <row r="517" spans="1:4" x14ac:dyDescent="0.65">
      <c r="A517" s="217">
        <v>505</v>
      </c>
      <c r="B517" s="273">
        <v>0.7</v>
      </c>
      <c r="C517" s="274"/>
      <c r="D517" s="274"/>
    </row>
    <row r="518" spans="1:4" x14ac:dyDescent="0.65">
      <c r="A518" s="217">
        <v>506</v>
      </c>
      <c r="B518" s="273">
        <v>0.5</v>
      </c>
      <c r="C518" s="274"/>
      <c r="D518" s="274"/>
    </row>
    <row r="519" spans="1:4" x14ac:dyDescent="0.65">
      <c r="A519" s="217">
        <v>507</v>
      </c>
      <c r="B519" s="273">
        <v>0.4</v>
      </c>
      <c r="C519" s="274"/>
      <c r="D519" s="274"/>
    </row>
    <row r="520" spans="1:4" x14ac:dyDescent="0.65">
      <c r="A520" s="217">
        <v>508</v>
      </c>
      <c r="B520" s="273">
        <v>0.4</v>
      </c>
      <c r="C520" s="274"/>
      <c r="D520" s="274"/>
    </row>
    <row r="521" spans="1:4" x14ac:dyDescent="0.65">
      <c r="A521" s="217">
        <v>509</v>
      </c>
      <c r="B521" s="273">
        <v>0.4</v>
      </c>
      <c r="C521" s="274"/>
      <c r="D521" s="274"/>
    </row>
    <row r="522" spans="1:4" x14ac:dyDescent="0.65">
      <c r="A522" s="217">
        <v>510</v>
      </c>
      <c r="B522" s="273">
        <v>0.5</v>
      </c>
      <c r="C522" s="274"/>
      <c r="D522" s="274"/>
    </row>
    <row r="523" spans="1:4" x14ac:dyDescent="0.65">
      <c r="A523" s="217">
        <v>511</v>
      </c>
      <c r="B523" s="273">
        <v>0.5</v>
      </c>
      <c r="C523" s="274"/>
      <c r="D523" s="274"/>
    </row>
    <row r="524" spans="1:4" x14ac:dyDescent="0.65">
      <c r="A524" s="217">
        <v>512</v>
      </c>
      <c r="B524" s="273">
        <v>0.3</v>
      </c>
      <c r="C524" s="274"/>
      <c r="D524" s="274"/>
    </row>
    <row r="525" spans="1:4" x14ac:dyDescent="0.65">
      <c r="A525" s="217">
        <v>513</v>
      </c>
      <c r="B525" s="273">
        <v>0.5</v>
      </c>
      <c r="C525" s="274"/>
      <c r="D525" s="274"/>
    </row>
    <row r="526" spans="1:4" x14ac:dyDescent="0.65">
      <c r="A526" s="217">
        <v>514</v>
      </c>
      <c r="B526" s="273">
        <v>0.3</v>
      </c>
      <c r="C526" s="274"/>
      <c r="D526" s="274"/>
    </row>
    <row r="527" spans="1:4" x14ac:dyDescent="0.65">
      <c r="A527" s="217">
        <v>515</v>
      </c>
      <c r="B527" s="273">
        <v>0.5</v>
      </c>
      <c r="C527" s="274"/>
      <c r="D527" s="274"/>
    </row>
    <row r="528" spans="1:4" x14ac:dyDescent="0.65">
      <c r="A528" s="217">
        <v>516</v>
      </c>
      <c r="B528" s="273">
        <v>0.5</v>
      </c>
      <c r="C528" s="274"/>
      <c r="D528" s="274"/>
    </row>
    <row r="529" spans="1:4" x14ac:dyDescent="0.65">
      <c r="A529" s="217">
        <v>517</v>
      </c>
      <c r="B529" s="273">
        <v>0.3</v>
      </c>
      <c r="C529" s="274"/>
      <c r="D529" s="274"/>
    </row>
    <row r="530" spans="1:4" x14ac:dyDescent="0.65">
      <c r="A530" s="217">
        <v>518</v>
      </c>
      <c r="B530" s="273">
        <v>0.3</v>
      </c>
      <c r="C530" s="274"/>
      <c r="D530" s="274"/>
    </row>
    <row r="531" spans="1:4" x14ac:dyDescent="0.65">
      <c r="A531" s="217">
        <v>519</v>
      </c>
      <c r="B531" s="273">
        <v>0.4</v>
      </c>
      <c r="C531" s="274"/>
      <c r="D531" s="274"/>
    </row>
    <row r="532" spans="1:4" x14ac:dyDescent="0.65">
      <c r="A532" s="217">
        <v>520</v>
      </c>
      <c r="B532" s="273">
        <v>0.4</v>
      </c>
      <c r="C532" s="274"/>
      <c r="D532" s="274"/>
    </row>
    <row r="533" spans="1:4" x14ac:dyDescent="0.65">
      <c r="A533" s="217">
        <v>521</v>
      </c>
      <c r="B533" s="273">
        <v>0.4</v>
      </c>
      <c r="C533" s="274"/>
      <c r="D533" s="274"/>
    </row>
    <row r="534" spans="1:4" x14ac:dyDescent="0.65">
      <c r="A534" s="217">
        <v>522</v>
      </c>
      <c r="B534" s="273">
        <v>0.5</v>
      </c>
      <c r="C534" s="274"/>
      <c r="D534" s="274"/>
    </row>
    <row r="535" spans="1:4" x14ac:dyDescent="0.65">
      <c r="A535" s="217">
        <v>523</v>
      </c>
      <c r="B535" s="273">
        <v>0.4</v>
      </c>
      <c r="C535" s="274"/>
      <c r="D535" s="274"/>
    </row>
    <row r="536" spans="1:4" x14ac:dyDescent="0.65">
      <c r="A536" s="217">
        <v>524</v>
      </c>
      <c r="B536" s="273">
        <v>0.4</v>
      </c>
      <c r="C536" s="274"/>
      <c r="D536" s="274"/>
    </row>
    <row r="537" spans="1:4" x14ac:dyDescent="0.65">
      <c r="A537" s="217">
        <v>525</v>
      </c>
      <c r="B537" s="273">
        <v>0.5</v>
      </c>
      <c r="C537" s="274"/>
      <c r="D537" s="274"/>
    </row>
    <row r="538" spans="1:4" x14ac:dyDescent="0.65">
      <c r="A538" s="217">
        <v>526</v>
      </c>
      <c r="B538" s="273">
        <v>0.7</v>
      </c>
      <c r="C538" s="274"/>
      <c r="D538" s="274"/>
    </row>
    <row r="539" spans="1:4" x14ac:dyDescent="0.65">
      <c r="A539" s="217">
        <v>527</v>
      </c>
      <c r="B539" s="273">
        <v>0.4</v>
      </c>
      <c r="C539" s="274"/>
      <c r="D539" s="274"/>
    </row>
    <row r="540" spans="1:4" x14ac:dyDescent="0.65">
      <c r="A540" s="217">
        <v>528</v>
      </c>
      <c r="B540" s="273">
        <v>0.4</v>
      </c>
      <c r="C540" s="274"/>
      <c r="D540" s="274"/>
    </row>
    <row r="541" spans="1:4" x14ac:dyDescent="0.65">
      <c r="A541" s="217">
        <v>529</v>
      </c>
      <c r="B541" s="273">
        <v>0.7</v>
      </c>
      <c r="C541" s="274"/>
      <c r="D541" s="274"/>
    </row>
    <row r="542" spans="1:4" x14ac:dyDescent="0.65">
      <c r="A542" s="217">
        <v>530</v>
      </c>
      <c r="B542" s="273">
        <v>0.6</v>
      </c>
      <c r="C542" s="274"/>
      <c r="D542" s="274"/>
    </row>
    <row r="543" spans="1:4" x14ac:dyDescent="0.65">
      <c r="A543" s="217">
        <v>531</v>
      </c>
      <c r="B543" s="273">
        <v>0.4</v>
      </c>
      <c r="C543" s="274"/>
      <c r="D543" s="274"/>
    </row>
    <row r="544" spans="1:4" x14ac:dyDescent="0.65">
      <c r="A544" s="217">
        <v>532</v>
      </c>
      <c r="B544" s="273">
        <v>0.5</v>
      </c>
      <c r="C544" s="274"/>
      <c r="D544" s="274"/>
    </row>
    <row r="545" spans="1:4" x14ac:dyDescent="0.65">
      <c r="A545" s="217">
        <v>533</v>
      </c>
      <c r="B545" s="273">
        <v>0.5</v>
      </c>
      <c r="C545" s="274"/>
      <c r="D545" s="274"/>
    </row>
    <row r="546" spans="1:4" x14ac:dyDescent="0.65">
      <c r="A546" s="217">
        <v>534</v>
      </c>
      <c r="B546" s="273">
        <v>0.3</v>
      </c>
      <c r="C546" s="274"/>
      <c r="D546" s="274"/>
    </row>
    <row r="547" spans="1:4" x14ac:dyDescent="0.65">
      <c r="A547" s="217">
        <v>535</v>
      </c>
      <c r="B547" s="273">
        <v>0.6</v>
      </c>
      <c r="C547" s="274"/>
      <c r="D547" s="274"/>
    </row>
    <row r="548" spans="1:4" x14ac:dyDescent="0.65">
      <c r="A548" s="217">
        <v>536</v>
      </c>
      <c r="B548" s="273">
        <v>0.4</v>
      </c>
      <c r="C548" s="274"/>
      <c r="D548" s="274"/>
    </row>
    <row r="549" spans="1:4" x14ac:dyDescent="0.65">
      <c r="A549" s="217">
        <v>537</v>
      </c>
      <c r="B549" s="273">
        <v>0.4</v>
      </c>
      <c r="C549" s="274"/>
      <c r="D549" s="274"/>
    </row>
    <row r="550" spans="1:4" x14ac:dyDescent="0.65">
      <c r="A550" s="217">
        <v>538</v>
      </c>
      <c r="B550" s="273">
        <v>0.5</v>
      </c>
      <c r="C550" s="274"/>
      <c r="D550" s="274"/>
    </row>
    <row r="551" spans="1:4" x14ac:dyDescent="0.65">
      <c r="A551" s="217">
        <v>539</v>
      </c>
      <c r="B551" s="273">
        <v>0.5</v>
      </c>
      <c r="C551" s="274"/>
      <c r="D551" s="274"/>
    </row>
    <row r="552" spans="1:4" x14ac:dyDescent="0.65">
      <c r="A552" s="217">
        <v>540</v>
      </c>
      <c r="B552" s="273">
        <v>0.3</v>
      </c>
      <c r="C552" s="274"/>
      <c r="D552" s="274"/>
    </row>
    <row r="553" spans="1:4" x14ac:dyDescent="0.65">
      <c r="A553" s="217">
        <v>541</v>
      </c>
      <c r="B553" s="273">
        <v>0.6</v>
      </c>
      <c r="C553" s="274"/>
      <c r="D553" s="274"/>
    </row>
    <row r="554" spans="1:4" x14ac:dyDescent="0.65">
      <c r="A554" s="217">
        <v>542</v>
      </c>
      <c r="B554" s="273">
        <v>0.5</v>
      </c>
      <c r="C554" s="274"/>
      <c r="D554" s="274"/>
    </row>
    <row r="555" spans="1:4" x14ac:dyDescent="0.65">
      <c r="A555" s="217">
        <v>543</v>
      </c>
      <c r="B555" s="273">
        <v>0.4</v>
      </c>
      <c r="C555" s="274"/>
      <c r="D555" s="274"/>
    </row>
    <row r="556" spans="1:4" x14ac:dyDescent="0.65">
      <c r="A556" s="217">
        <v>544</v>
      </c>
      <c r="B556" s="273">
        <v>0.5</v>
      </c>
      <c r="C556" s="274"/>
      <c r="D556" s="274"/>
    </row>
    <row r="557" spans="1:4" x14ac:dyDescent="0.65">
      <c r="A557" s="217">
        <v>545</v>
      </c>
      <c r="B557" s="273">
        <v>0.4</v>
      </c>
      <c r="C557" s="274"/>
      <c r="D557" s="274"/>
    </row>
    <row r="558" spans="1:4" x14ac:dyDescent="0.65">
      <c r="A558" s="217">
        <v>546</v>
      </c>
      <c r="B558" s="273">
        <v>0.4</v>
      </c>
      <c r="C558" s="274"/>
      <c r="D558" s="274"/>
    </row>
    <row r="559" spans="1:4" x14ac:dyDescent="0.65">
      <c r="A559" s="217">
        <v>547</v>
      </c>
      <c r="B559" s="273">
        <v>0.4</v>
      </c>
      <c r="C559" s="274"/>
      <c r="D559" s="274"/>
    </row>
    <row r="560" spans="1:4" x14ac:dyDescent="0.65">
      <c r="A560" s="217">
        <v>548</v>
      </c>
      <c r="B560" s="273">
        <v>0.3</v>
      </c>
      <c r="C560" s="274"/>
      <c r="D560" s="274"/>
    </row>
    <row r="561" spans="1:4" x14ac:dyDescent="0.65">
      <c r="A561" s="217">
        <v>549</v>
      </c>
      <c r="B561" s="273">
        <v>0.4</v>
      </c>
      <c r="C561" s="274"/>
      <c r="D561" s="274"/>
    </row>
    <row r="562" spans="1:4" x14ac:dyDescent="0.65">
      <c r="A562" s="217">
        <v>550</v>
      </c>
      <c r="B562" s="273">
        <v>0.2</v>
      </c>
      <c r="C562" s="274"/>
      <c r="D562" s="274"/>
    </row>
    <row r="563" spans="1:4" x14ac:dyDescent="0.65">
      <c r="A563" s="217">
        <v>551</v>
      </c>
      <c r="B563" s="273">
        <v>0.7</v>
      </c>
      <c r="C563" s="274"/>
      <c r="D563" s="274"/>
    </row>
    <row r="564" spans="1:4" x14ac:dyDescent="0.65">
      <c r="A564" s="217">
        <v>552</v>
      </c>
      <c r="B564" s="273">
        <v>0.5</v>
      </c>
      <c r="C564" s="274"/>
      <c r="D564" s="274"/>
    </row>
    <row r="565" spans="1:4" x14ac:dyDescent="0.65">
      <c r="A565" s="217">
        <v>553</v>
      </c>
      <c r="B565" s="273">
        <v>0.4</v>
      </c>
      <c r="C565" s="274"/>
      <c r="D565" s="274"/>
    </row>
    <row r="566" spans="1:4" x14ac:dyDescent="0.65">
      <c r="A566" s="217">
        <v>554</v>
      </c>
      <c r="B566" s="273">
        <v>0.5</v>
      </c>
      <c r="C566" s="274"/>
      <c r="D566" s="274"/>
    </row>
    <row r="567" spans="1:4" x14ac:dyDescent="0.65">
      <c r="A567" s="217">
        <v>555</v>
      </c>
      <c r="B567" s="273">
        <v>0.5</v>
      </c>
      <c r="C567" s="274"/>
      <c r="D567" s="274"/>
    </row>
    <row r="568" spans="1:4" x14ac:dyDescent="0.65">
      <c r="A568" s="217">
        <v>556</v>
      </c>
      <c r="B568" s="273">
        <v>0.7</v>
      </c>
      <c r="C568" s="274"/>
      <c r="D568" s="274"/>
    </row>
    <row r="569" spans="1:4" x14ac:dyDescent="0.65">
      <c r="A569" s="217">
        <v>557</v>
      </c>
      <c r="B569" s="273">
        <v>0.3</v>
      </c>
      <c r="C569" s="274"/>
      <c r="D569" s="274"/>
    </row>
    <row r="570" spans="1:4" x14ac:dyDescent="0.65">
      <c r="A570" s="217">
        <v>558</v>
      </c>
      <c r="B570" s="273">
        <v>0.4</v>
      </c>
      <c r="C570" s="274"/>
      <c r="D570" s="274"/>
    </row>
    <row r="571" spans="1:4" x14ac:dyDescent="0.65">
      <c r="A571" s="217">
        <v>559</v>
      </c>
      <c r="B571" s="273">
        <v>0.6</v>
      </c>
      <c r="C571" s="274"/>
      <c r="D571" s="274"/>
    </row>
    <row r="572" spans="1:4" x14ac:dyDescent="0.65">
      <c r="A572" s="217">
        <v>560</v>
      </c>
      <c r="B572" s="273">
        <v>0.3</v>
      </c>
      <c r="C572" s="274"/>
      <c r="D572" s="274"/>
    </row>
    <row r="573" spans="1:4" x14ac:dyDescent="0.65">
      <c r="A573" s="217">
        <v>561</v>
      </c>
      <c r="B573" s="273">
        <v>0.4</v>
      </c>
      <c r="C573" s="274"/>
      <c r="D573" s="274"/>
    </row>
    <row r="574" spans="1:4" x14ac:dyDescent="0.65">
      <c r="A574" s="217">
        <v>562</v>
      </c>
      <c r="B574" s="273">
        <v>0.6</v>
      </c>
      <c r="C574" s="274"/>
      <c r="D574" s="274"/>
    </row>
    <row r="575" spans="1:4" x14ac:dyDescent="0.65">
      <c r="A575" s="217">
        <v>563</v>
      </c>
      <c r="B575" s="273">
        <v>0.4</v>
      </c>
      <c r="C575" s="274"/>
      <c r="D575" s="274"/>
    </row>
    <row r="576" spans="1:4" x14ac:dyDescent="0.65">
      <c r="A576" s="217">
        <v>564</v>
      </c>
      <c r="B576" s="273">
        <v>0.3</v>
      </c>
      <c r="C576" s="274"/>
      <c r="D576" s="274"/>
    </row>
    <row r="577" spans="1:4" x14ac:dyDescent="0.65">
      <c r="A577" s="217">
        <v>565</v>
      </c>
      <c r="B577" s="273">
        <v>0.3</v>
      </c>
      <c r="C577" s="274"/>
      <c r="D577" s="274"/>
    </row>
    <row r="578" spans="1:4" x14ac:dyDescent="0.65">
      <c r="A578" s="217">
        <v>566</v>
      </c>
      <c r="B578" s="273">
        <v>0.5</v>
      </c>
      <c r="C578" s="274"/>
      <c r="D578" s="274"/>
    </row>
    <row r="579" spans="1:4" x14ac:dyDescent="0.65">
      <c r="A579" s="217">
        <v>567</v>
      </c>
      <c r="B579" s="273">
        <v>0.6</v>
      </c>
      <c r="C579" s="274"/>
      <c r="D579" s="274"/>
    </row>
    <row r="580" spans="1:4" x14ac:dyDescent="0.65">
      <c r="A580" s="217">
        <v>568</v>
      </c>
      <c r="B580" s="273">
        <v>0.4</v>
      </c>
      <c r="C580" s="274"/>
      <c r="D580" s="274"/>
    </row>
    <row r="581" spans="1:4" x14ac:dyDescent="0.65">
      <c r="A581" s="217">
        <v>569</v>
      </c>
      <c r="B581" s="273">
        <v>0.5</v>
      </c>
      <c r="C581" s="274"/>
      <c r="D581" s="274"/>
    </row>
    <row r="582" spans="1:4" x14ac:dyDescent="0.65">
      <c r="A582" s="217">
        <v>570</v>
      </c>
      <c r="B582" s="273">
        <v>0.3</v>
      </c>
      <c r="C582" s="274"/>
      <c r="D582" s="274"/>
    </row>
    <row r="583" spans="1:4" x14ac:dyDescent="0.65">
      <c r="A583" s="217">
        <v>571</v>
      </c>
      <c r="B583" s="273">
        <v>0.4</v>
      </c>
      <c r="C583" s="274"/>
      <c r="D583" s="274"/>
    </row>
    <row r="584" spans="1:4" x14ac:dyDescent="0.65">
      <c r="A584" s="217">
        <v>572</v>
      </c>
      <c r="B584" s="273">
        <v>0.3</v>
      </c>
      <c r="C584" s="274"/>
      <c r="D584" s="274"/>
    </row>
    <row r="585" spans="1:4" x14ac:dyDescent="0.65">
      <c r="A585" s="217">
        <v>573</v>
      </c>
      <c r="B585" s="273">
        <v>0.5</v>
      </c>
      <c r="C585" s="274"/>
      <c r="D585" s="274"/>
    </row>
    <row r="586" spans="1:4" x14ac:dyDescent="0.65">
      <c r="A586" s="217">
        <v>574</v>
      </c>
      <c r="B586" s="273">
        <v>0.4</v>
      </c>
      <c r="C586" s="274"/>
      <c r="D586" s="274"/>
    </row>
    <row r="587" spans="1:4" x14ac:dyDescent="0.65">
      <c r="A587" s="217">
        <v>575</v>
      </c>
      <c r="B587" s="273">
        <v>0.7</v>
      </c>
      <c r="C587" s="274"/>
      <c r="D587" s="274"/>
    </row>
    <row r="588" spans="1:4" x14ac:dyDescent="0.65">
      <c r="A588" s="217">
        <v>576</v>
      </c>
      <c r="B588" s="273">
        <v>0.2</v>
      </c>
      <c r="C588" s="274"/>
      <c r="D588" s="274"/>
    </row>
    <row r="589" spans="1:4" x14ac:dyDescent="0.65">
      <c r="A589" s="217">
        <v>577</v>
      </c>
      <c r="B589" s="273">
        <v>0.7</v>
      </c>
      <c r="C589" s="274"/>
      <c r="D589" s="274"/>
    </row>
    <row r="590" spans="1:4" x14ac:dyDescent="0.65">
      <c r="A590" s="217">
        <v>578</v>
      </c>
      <c r="B590" s="273">
        <v>0.6</v>
      </c>
      <c r="C590" s="274"/>
      <c r="D590" s="274"/>
    </row>
    <row r="591" spans="1:4" x14ac:dyDescent="0.65">
      <c r="A591" s="217">
        <v>579</v>
      </c>
      <c r="B591" s="273">
        <v>0.4</v>
      </c>
      <c r="C591" s="274"/>
      <c r="D591" s="274"/>
    </row>
    <row r="592" spans="1:4" x14ac:dyDescent="0.65">
      <c r="A592" s="217">
        <v>580</v>
      </c>
      <c r="B592" s="273">
        <v>0.7</v>
      </c>
      <c r="C592" s="274"/>
      <c r="D592" s="274"/>
    </row>
    <row r="593" spans="1:4" x14ac:dyDescent="0.65">
      <c r="A593" s="217">
        <v>581</v>
      </c>
      <c r="B593" s="273">
        <v>0.5</v>
      </c>
      <c r="C593" s="274"/>
      <c r="D593" s="274"/>
    </row>
    <row r="594" spans="1:4" x14ac:dyDescent="0.65">
      <c r="A594" s="217">
        <v>582</v>
      </c>
      <c r="B594" s="273">
        <v>0.5</v>
      </c>
      <c r="C594" s="274"/>
      <c r="D594" s="274"/>
    </row>
    <row r="595" spans="1:4" x14ac:dyDescent="0.65">
      <c r="A595" s="217">
        <v>583</v>
      </c>
      <c r="B595" s="273">
        <v>0.5</v>
      </c>
      <c r="C595" s="274"/>
      <c r="D595" s="274"/>
    </row>
    <row r="596" spans="1:4" x14ac:dyDescent="0.65">
      <c r="A596" s="217">
        <v>584</v>
      </c>
      <c r="B596" s="273">
        <v>0.6</v>
      </c>
      <c r="C596" s="274"/>
      <c r="D596" s="274"/>
    </row>
    <row r="597" spans="1:4" x14ac:dyDescent="0.65">
      <c r="A597" s="217">
        <v>585</v>
      </c>
      <c r="B597" s="273">
        <v>0.4</v>
      </c>
      <c r="C597" s="274"/>
      <c r="D597" s="274"/>
    </row>
    <row r="598" spans="1:4" x14ac:dyDescent="0.65">
      <c r="A598" s="217">
        <v>586</v>
      </c>
      <c r="B598" s="273">
        <v>0.2</v>
      </c>
      <c r="C598" s="274"/>
      <c r="D598" s="274"/>
    </row>
    <row r="599" spans="1:4" x14ac:dyDescent="0.65">
      <c r="A599" s="217">
        <v>587</v>
      </c>
      <c r="B599" s="273">
        <v>0.5</v>
      </c>
      <c r="C599" s="274"/>
      <c r="D599" s="274"/>
    </row>
    <row r="600" spans="1:4" x14ac:dyDescent="0.65">
      <c r="A600" s="217">
        <v>588</v>
      </c>
      <c r="B600" s="273">
        <v>0.6</v>
      </c>
      <c r="C600" s="274"/>
      <c r="D600" s="274"/>
    </row>
    <row r="601" spans="1:4" x14ac:dyDescent="0.65">
      <c r="A601" s="217">
        <v>589</v>
      </c>
      <c r="B601" s="273">
        <v>0.5</v>
      </c>
      <c r="C601" s="274"/>
      <c r="D601" s="274"/>
    </row>
    <row r="602" spans="1:4" x14ac:dyDescent="0.65">
      <c r="A602" s="217">
        <v>590</v>
      </c>
      <c r="B602" s="273">
        <v>0.5</v>
      </c>
      <c r="C602" s="274"/>
      <c r="D602" s="274"/>
    </row>
    <row r="603" spans="1:4" x14ac:dyDescent="0.65">
      <c r="A603" s="217">
        <v>591</v>
      </c>
      <c r="B603" s="273">
        <v>0.4</v>
      </c>
      <c r="C603" s="274"/>
      <c r="D603" s="274"/>
    </row>
    <row r="604" spans="1:4" x14ac:dyDescent="0.65">
      <c r="A604" s="217">
        <v>592</v>
      </c>
      <c r="B604" s="273">
        <v>0.4</v>
      </c>
      <c r="C604" s="274"/>
      <c r="D604" s="274"/>
    </row>
    <row r="605" spans="1:4" x14ac:dyDescent="0.65">
      <c r="A605" s="217">
        <v>593</v>
      </c>
      <c r="B605" s="273">
        <v>0.5</v>
      </c>
      <c r="C605" s="274"/>
      <c r="D605" s="274"/>
    </row>
    <row r="606" spans="1:4" x14ac:dyDescent="0.65">
      <c r="A606" s="217">
        <v>594</v>
      </c>
      <c r="B606" s="273">
        <v>0.6</v>
      </c>
      <c r="C606" s="274"/>
      <c r="D606" s="274"/>
    </row>
    <row r="607" spans="1:4" x14ac:dyDescent="0.65">
      <c r="A607" s="217">
        <v>595</v>
      </c>
      <c r="B607" s="273">
        <v>0.4</v>
      </c>
      <c r="C607" s="274"/>
      <c r="D607" s="274"/>
    </row>
    <row r="608" spans="1:4" x14ac:dyDescent="0.65">
      <c r="A608" s="217">
        <v>596</v>
      </c>
      <c r="B608" s="273">
        <v>0.5</v>
      </c>
      <c r="C608" s="274"/>
      <c r="D608" s="274"/>
    </row>
    <row r="609" spans="1:4" x14ac:dyDescent="0.65">
      <c r="A609" s="217">
        <v>597</v>
      </c>
      <c r="B609" s="273">
        <v>0.3</v>
      </c>
      <c r="C609" s="274"/>
      <c r="D609" s="274"/>
    </row>
    <row r="610" spans="1:4" x14ac:dyDescent="0.65">
      <c r="A610" s="217">
        <v>598</v>
      </c>
      <c r="B610" s="273">
        <v>0.4</v>
      </c>
      <c r="C610" s="274"/>
      <c r="D610" s="274"/>
    </row>
    <row r="611" spans="1:4" x14ac:dyDescent="0.65">
      <c r="A611" s="217">
        <v>599</v>
      </c>
      <c r="B611" s="273">
        <v>0.5</v>
      </c>
      <c r="C611" s="274"/>
      <c r="D611" s="274"/>
    </row>
    <row r="612" spans="1:4" x14ac:dyDescent="0.65">
      <c r="A612" s="217">
        <v>600</v>
      </c>
      <c r="B612" s="273">
        <v>0.3</v>
      </c>
      <c r="C612" s="274"/>
      <c r="D612" s="274"/>
    </row>
    <row r="613" spans="1:4" x14ac:dyDescent="0.65">
      <c r="A613" s="217">
        <v>601</v>
      </c>
      <c r="B613" s="273">
        <v>0.5</v>
      </c>
      <c r="C613" s="274"/>
      <c r="D613" s="274"/>
    </row>
    <row r="614" spans="1:4" x14ac:dyDescent="0.65">
      <c r="A614" s="217">
        <v>602</v>
      </c>
      <c r="B614" s="273">
        <v>0.6</v>
      </c>
      <c r="C614" s="274"/>
      <c r="D614" s="274"/>
    </row>
    <row r="615" spans="1:4" x14ac:dyDescent="0.65">
      <c r="A615" s="217">
        <v>603</v>
      </c>
      <c r="B615" s="273">
        <v>0.4</v>
      </c>
      <c r="C615" s="274"/>
      <c r="D615" s="274"/>
    </row>
    <row r="616" spans="1:4" x14ac:dyDescent="0.65">
      <c r="A616" s="217">
        <v>604</v>
      </c>
      <c r="B616" s="273">
        <v>0.4</v>
      </c>
      <c r="C616" s="274"/>
      <c r="D616" s="274"/>
    </row>
    <row r="617" spans="1:4" x14ac:dyDescent="0.65">
      <c r="A617" s="217">
        <v>605</v>
      </c>
      <c r="B617" s="273">
        <v>0.5</v>
      </c>
      <c r="C617" s="274"/>
      <c r="D617" s="274"/>
    </row>
    <row r="618" spans="1:4" x14ac:dyDescent="0.65">
      <c r="A618" s="217">
        <v>606</v>
      </c>
      <c r="B618" s="273">
        <v>0.4</v>
      </c>
      <c r="C618" s="274"/>
      <c r="D618" s="274"/>
    </row>
    <row r="619" spans="1:4" x14ac:dyDescent="0.65">
      <c r="A619" s="217">
        <v>607</v>
      </c>
      <c r="B619" s="273">
        <v>0.3</v>
      </c>
      <c r="C619" s="274"/>
      <c r="D619" s="274"/>
    </row>
    <row r="620" spans="1:4" x14ac:dyDescent="0.65">
      <c r="A620" s="217">
        <v>608</v>
      </c>
      <c r="B620" s="273">
        <v>0.3</v>
      </c>
      <c r="C620" s="274"/>
      <c r="D620" s="274"/>
    </row>
    <row r="621" spans="1:4" x14ac:dyDescent="0.65">
      <c r="A621" s="217">
        <v>609</v>
      </c>
      <c r="B621" s="273">
        <v>0.4</v>
      </c>
      <c r="C621" s="274"/>
      <c r="D621" s="274"/>
    </row>
    <row r="622" spans="1:4" x14ac:dyDescent="0.65">
      <c r="A622" s="217">
        <v>610</v>
      </c>
      <c r="B622" s="273">
        <v>0.4</v>
      </c>
      <c r="C622" s="274"/>
      <c r="D622" s="274"/>
    </row>
    <row r="623" spans="1:4" x14ac:dyDescent="0.65">
      <c r="A623" s="217">
        <v>611</v>
      </c>
      <c r="B623" s="273">
        <v>0.4</v>
      </c>
      <c r="C623" s="274"/>
      <c r="D623" s="274"/>
    </row>
    <row r="624" spans="1:4" x14ac:dyDescent="0.65">
      <c r="A624" s="217">
        <v>612</v>
      </c>
      <c r="B624" s="273">
        <v>0.4</v>
      </c>
      <c r="C624" s="274"/>
      <c r="D624" s="274"/>
    </row>
    <row r="625" spans="1:4" x14ac:dyDescent="0.65">
      <c r="A625" s="217">
        <v>613</v>
      </c>
      <c r="B625" s="273">
        <v>0.4</v>
      </c>
      <c r="C625" s="274"/>
      <c r="D625" s="274"/>
    </row>
    <row r="626" spans="1:4" x14ac:dyDescent="0.65">
      <c r="A626" s="217">
        <v>614</v>
      </c>
      <c r="B626" s="273">
        <v>0.2</v>
      </c>
      <c r="C626" s="274"/>
      <c r="D626" s="274"/>
    </row>
    <row r="627" spans="1:4" x14ac:dyDescent="0.65">
      <c r="A627" s="217">
        <v>615</v>
      </c>
      <c r="B627" s="273">
        <v>0.5</v>
      </c>
      <c r="C627" s="274"/>
      <c r="D627" s="274"/>
    </row>
    <row r="628" spans="1:4" x14ac:dyDescent="0.65">
      <c r="A628" s="217">
        <v>616</v>
      </c>
      <c r="B628" s="273">
        <v>0.5</v>
      </c>
      <c r="C628" s="274"/>
      <c r="D628" s="274"/>
    </row>
    <row r="629" spans="1:4" x14ac:dyDescent="0.65">
      <c r="A629" s="217">
        <v>617</v>
      </c>
      <c r="B629" s="273">
        <v>0.1</v>
      </c>
      <c r="C629" s="274"/>
      <c r="D629" s="274"/>
    </row>
    <row r="630" spans="1:4" x14ac:dyDescent="0.65">
      <c r="A630" s="217">
        <v>618</v>
      </c>
      <c r="B630" s="273">
        <v>0.5</v>
      </c>
      <c r="C630" s="274"/>
      <c r="D630" s="274"/>
    </row>
    <row r="631" spans="1:4" x14ac:dyDescent="0.65">
      <c r="A631" s="217">
        <v>619</v>
      </c>
      <c r="B631" s="273">
        <v>0.3</v>
      </c>
      <c r="C631" s="274"/>
      <c r="D631" s="274"/>
    </row>
    <row r="632" spans="1:4" x14ac:dyDescent="0.65">
      <c r="A632" s="217">
        <v>620</v>
      </c>
      <c r="B632" s="273">
        <v>0.5</v>
      </c>
      <c r="C632" s="274"/>
      <c r="D632" s="274"/>
    </row>
    <row r="633" spans="1:4" x14ac:dyDescent="0.65">
      <c r="A633" s="217">
        <v>621</v>
      </c>
      <c r="B633" s="273">
        <v>0.4</v>
      </c>
      <c r="C633" s="274"/>
      <c r="D633" s="274"/>
    </row>
    <row r="634" spans="1:4" x14ac:dyDescent="0.65">
      <c r="A634" s="217">
        <v>622</v>
      </c>
      <c r="B634" s="273">
        <v>0.3</v>
      </c>
      <c r="C634" s="274"/>
      <c r="D634" s="274"/>
    </row>
    <row r="635" spans="1:4" x14ac:dyDescent="0.65">
      <c r="A635" s="217">
        <v>623</v>
      </c>
      <c r="B635" s="273">
        <v>0.4</v>
      </c>
      <c r="C635" s="274"/>
      <c r="D635" s="274"/>
    </row>
    <row r="636" spans="1:4" x14ac:dyDescent="0.65">
      <c r="A636" s="217">
        <v>624</v>
      </c>
      <c r="B636" s="273">
        <v>0.4</v>
      </c>
      <c r="C636" s="274"/>
      <c r="D636" s="274"/>
    </row>
    <row r="637" spans="1:4" x14ac:dyDescent="0.65">
      <c r="A637" s="217">
        <v>625</v>
      </c>
      <c r="B637" s="273">
        <v>0.4</v>
      </c>
      <c r="C637" s="274"/>
      <c r="D637" s="274"/>
    </row>
    <row r="638" spans="1:4" x14ac:dyDescent="0.65">
      <c r="A638" s="217">
        <v>626</v>
      </c>
      <c r="B638" s="273">
        <v>0.3</v>
      </c>
      <c r="C638" s="274"/>
      <c r="D638" s="274"/>
    </row>
    <row r="639" spans="1:4" x14ac:dyDescent="0.65">
      <c r="A639" s="217">
        <v>627</v>
      </c>
      <c r="B639" s="273">
        <v>0.3</v>
      </c>
      <c r="C639" s="274"/>
      <c r="D639" s="274"/>
    </row>
    <row r="640" spans="1:4" x14ac:dyDescent="0.65">
      <c r="A640" s="217">
        <v>628</v>
      </c>
      <c r="B640" s="273">
        <v>0.5</v>
      </c>
      <c r="C640" s="274"/>
      <c r="D640" s="274"/>
    </row>
    <row r="641" spans="1:4" x14ac:dyDescent="0.65">
      <c r="A641" s="217">
        <v>629</v>
      </c>
      <c r="B641" s="273">
        <v>0.3</v>
      </c>
      <c r="C641" s="274"/>
      <c r="D641" s="274"/>
    </row>
    <row r="642" spans="1:4" x14ac:dyDescent="0.65">
      <c r="A642" s="217">
        <v>630</v>
      </c>
      <c r="B642" s="273">
        <v>0.3</v>
      </c>
      <c r="C642" s="274"/>
      <c r="D642" s="274"/>
    </row>
    <row r="643" spans="1:4" x14ac:dyDescent="0.65">
      <c r="A643" s="217">
        <v>631</v>
      </c>
      <c r="B643" s="273">
        <v>0.4</v>
      </c>
      <c r="C643" s="274"/>
      <c r="D643" s="274"/>
    </row>
    <row r="644" spans="1:4" x14ac:dyDescent="0.65">
      <c r="A644" s="217">
        <v>632</v>
      </c>
      <c r="B644" s="273">
        <v>0.2</v>
      </c>
      <c r="C644" s="274"/>
      <c r="D644" s="274"/>
    </row>
    <row r="645" spans="1:4" x14ac:dyDescent="0.65">
      <c r="A645" s="217">
        <v>633</v>
      </c>
      <c r="B645" s="273">
        <v>0.4</v>
      </c>
      <c r="C645" s="274"/>
      <c r="D645" s="274"/>
    </row>
    <row r="646" spans="1:4" x14ac:dyDescent="0.65">
      <c r="A646" s="217">
        <v>634</v>
      </c>
      <c r="B646" s="273">
        <v>0.5</v>
      </c>
      <c r="C646" s="274"/>
      <c r="D646" s="274"/>
    </row>
    <row r="647" spans="1:4" x14ac:dyDescent="0.65">
      <c r="A647" s="217">
        <v>635</v>
      </c>
      <c r="B647" s="273">
        <v>0.5</v>
      </c>
      <c r="C647" s="274"/>
      <c r="D647" s="274"/>
    </row>
    <row r="648" spans="1:4" x14ac:dyDescent="0.65">
      <c r="A648" s="217">
        <v>636</v>
      </c>
      <c r="B648" s="273">
        <v>0.5</v>
      </c>
      <c r="C648" s="274"/>
      <c r="D648" s="274"/>
    </row>
    <row r="649" spans="1:4" x14ac:dyDescent="0.65">
      <c r="A649" s="217">
        <v>637</v>
      </c>
      <c r="B649" s="273">
        <v>0.2</v>
      </c>
      <c r="C649" s="274"/>
      <c r="D649" s="274"/>
    </row>
    <row r="650" spans="1:4" x14ac:dyDescent="0.65">
      <c r="A650" s="217">
        <v>638</v>
      </c>
      <c r="B650" s="273">
        <v>0.5</v>
      </c>
      <c r="C650" s="274"/>
      <c r="D650" s="274"/>
    </row>
    <row r="651" spans="1:4" x14ac:dyDescent="0.65">
      <c r="A651" s="217">
        <v>639</v>
      </c>
      <c r="B651" s="273">
        <v>0.4</v>
      </c>
      <c r="C651" s="274"/>
      <c r="D651" s="274"/>
    </row>
    <row r="652" spans="1:4" x14ac:dyDescent="0.65">
      <c r="A652" s="217">
        <v>640</v>
      </c>
      <c r="B652" s="273">
        <v>0.8</v>
      </c>
      <c r="C652" s="274"/>
      <c r="D652" s="274"/>
    </row>
    <row r="653" spans="1:4" x14ac:dyDescent="0.65">
      <c r="A653" s="217">
        <v>641</v>
      </c>
      <c r="B653" s="273">
        <v>0.4</v>
      </c>
      <c r="C653" s="274"/>
      <c r="D653" s="274"/>
    </row>
    <row r="654" spans="1:4" x14ac:dyDescent="0.65">
      <c r="A654" s="217">
        <v>642</v>
      </c>
      <c r="B654" s="273">
        <v>0.5</v>
      </c>
      <c r="C654" s="274"/>
      <c r="D654" s="274"/>
    </row>
    <row r="655" spans="1:4" x14ac:dyDescent="0.65">
      <c r="A655" s="217">
        <v>643</v>
      </c>
      <c r="B655" s="273">
        <v>0.6</v>
      </c>
      <c r="C655" s="274"/>
      <c r="D655" s="274"/>
    </row>
    <row r="656" spans="1:4" x14ac:dyDescent="0.65">
      <c r="A656" s="217">
        <v>644</v>
      </c>
      <c r="B656" s="273">
        <v>0.5</v>
      </c>
      <c r="C656" s="274"/>
      <c r="D656" s="274"/>
    </row>
    <row r="657" spans="1:4" x14ac:dyDescent="0.65">
      <c r="A657" s="217">
        <v>645</v>
      </c>
      <c r="B657" s="273">
        <v>0.5</v>
      </c>
      <c r="C657" s="274"/>
      <c r="D657" s="274"/>
    </row>
    <row r="658" spans="1:4" x14ac:dyDescent="0.65">
      <c r="A658" s="217">
        <v>646</v>
      </c>
      <c r="B658" s="273">
        <v>0.7</v>
      </c>
      <c r="C658" s="274"/>
      <c r="D658" s="274"/>
    </row>
    <row r="659" spans="1:4" x14ac:dyDescent="0.65">
      <c r="A659" s="217">
        <v>647</v>
      </c>
      <c r="B659" s="273">
        <v>0.2</v>
      </c>
      <c r="C659" s="274"/>
      <c r="D659" s="274"/>
    </row>
    <row r="660" spans="1:4" x14ac:dyDescent="0.65">
      <c r="A660" s="217">
        <v>648</v>
      </c>
      <c r="B660" s="273">
        <v>0.3</v>
      </c>
      <c r="C660" s="274"/>
      <c r="D660" s="274"/>
    </row>
    <row r="661" spans="1:4" x14ac:dyDescent="0.65">
      <c r="A661" s="217">
        <v>649</v>
      </c>
      <c r="B661" s="273">
        <v>0.4</v>
      </c>
      <c r="C661" s="274"/>
      <c r="D661" s="274"/>
    </row>
    <row r="662" spans="1:4" x14ac:dyDescent="0.65">
      <c r="A662" s="217">
        <v>650</v>
      </c>
      <c r="B662" s="273">
        <v>0.5</v>
      </c>
      <c r="C662" s="274"/>
      <c r="D662" s="274"/>
    </row>
    <row r="663" spans="1:4" x14ac:dyDescent="0.65">
      <c r="A663" s="217">
        <v>651</v>
      </c>
      <c r="B663" s="273">
        <v>0.4</v>
      </c>
      <c r="C663" s="274"/>
      <c r="D663" s="274"/>
    </row>
    <row r="664" spans="1:4" x14ac:dyDescent="0.65">
      <c r="A664" s="217">
        <v>652</v>
      </c>
      <c r="B664" s="273">
        <v>0.3</v>
      </c>
      <c r="C664" s="274"/>
      <c r="D664" s="274"/>
    </row>
    <row r="665" spans="1:4" x14ac:dyDescent="0.65">
      <c r="A665" s="217">
        <v>653</v>
      </c>
      <c r="B665" s="273">
        <v>0.4</v>
      </c>
      <c r="C665" s="274"/>
      <c r="D665" s="274"/>
    </row>
    <row r="666" spans="1:4" x14ac:dyDescent="0.65">
      <c r="A666" s="217">
        <v>654</v>
      </c>
      <c r="B666" s="273">
        <v>0.3</v>
      </c>
      <c r="C666" s="274"/>
      <c r="D666" s="274"/>
    </row>
    <row r="667" spans="1:4" x14ac:dyDescent="0.65">
      <c r="A667" s="217">
        <v>655</v>
      </c>
      <c r="B667" s="273">
        <v>0.3</v>
      </c>
      <c r="C667" s="274"/>
      <c r="D667" s="274"/>
    </row>
    <row r="668" spans="1:4" x14ac:dyDescent="0.65">
      <c r="A668" s="217">
        <v>656</v>
      </c>
      <c r="B668" s="273">
        <v>0.4</v>
      </c>
      <c r="C668" s="274"/>
      <c r="D668" s="274"/>
    </row>
    <row r="669" spans="1:4" x14ac:dyDescent="0.65">
      <c r="A669" s="217">
        <v>657</v>
      </c>
      <c r="B669" s="273">
        <v>0.5</v>
      </c>
      <c r="C669" s="274"/>
      <c r="D669" s="274"/>
    </row>
    <row r="670" spans="1:4" x14ac:dyDescent="0.65">
      <c r="A670" s="217">
        <v>658</v>
      </c>
      <c r="B670" s="273">
        <v>0.4</v>
      </c>
      <c r="C670" s="274"/>
      <c r="D670" s="274"/>
    </row>
    <row r="671" spans="1:4" x14ac:dyDescent="0.65">
      <c r="A671" s="217">
        <v>659</v>
      </c>
      <c r="B671" s="273">
        <v>0.5</v>
      </c>
      <c r="C671" s="274"/>
      <c r="D671" s="274"/>
    </row>
    <row r="672" spans="1:4" x14ac:dyDescent="0.65">
      <c r="A672" s="217">
        <v>660</v>
      </c>
      <c r="B672" s="273">
        <v>0.4</v>
      </c>
      <c r="C672" s="274"/>
      <c r="D672" s="274"/>
    </row>
    <row r="673" spans="1:4" x14ac:dyDescent="0.65">
      <c r="A673" s="217">
        <v>661</v>
      </c>
      <c r="B673" s="273">
        <v>0.4</v>
      </c>
      <c r="C673" s="274"/>
      <c r="D673" s="274"/>
    </row>
    <row r="674" spans="1:4" x14ac:dyDescent="0.65">
      <c r="A674" s="217">
        <v>662</v>
      </c>
      <c r="B674" s="273">
        <v>0.5</v>
      </c>
      <c r="C674" s="274"/>
      <c r="D674" s="274"/>
    </row>
    <row r="675" spans="1:4" x14ac:dyDescent="0.65">
      <c r="A675" s="217">
        <v>663</v>
      </c>
      <c r="B675" s="273">
        <v>0.3</v>
      </c>
      <c r="C675" s="274"/>
      <c r="D675" s="274"/>
    </row>
    <row r="676" spans="1:4" x14ac:dyDescent="0.65">
      <c r="A676" s="217">
        <v>664</v>
      </c>
      <c r="B676" s="273">
        <v>0.4</v>
      </c>
      <c r="C676" s="274"/>
      <c r="D676" s="274"/>
    </row>
    <row r="677" spans="1:4" x14ac:dyDescent="0.65">
      <c r="A677" s="217">
        <v>665</v>
      </c>
      <c r="B677" s="273">
        <v>0.4</v>
      </c>
      <c r="C677" s="274"/>
      <c r="D677" s="274"/>
    </row>
    <row r="678" spans="1:4" x14ac:dyDescent="0.65">
      <c r="A678" s="217">
        <v>666</v>
      </c>
      <c r="B678" s="273">
        <v>0.2</v>
      </c>
      <c r="C678" s="274"/>
      <c r="D678" s="274"/>
    </row>
    <row r="679" spans="1:4" x14ac:dyDescent="0.65">
      <c r="A679" s="217">
        <v>667</v>
      </c>
      <c r="B679" s="273">
        <v>0.4</v>
      </c>
      <c r="C679" s="274"/>
      <c r="D679" s="274"/>
    </row>
    <row r="680" spans="1:4" x14ac:dyDescent="0.65">
      <c r="A680" s="217">
        <v>668</v>
      </c>
      <c r="B680" s="273">
        <v>0.5</v>
      </c>
      <c r="C680" s="274"/>
      <c r="D680" s="274"/>
    </row>
    <row r="681" spans="1:4" x14ac:dyDescent="0.65">
      <c r="A681" s="217">
        <v>669</v>
      </c>
      <c r="B681" s="273">
        <v>0.4</v>
      </c>
      <c r="C681" s="274"/>
      <c r="D681" s="274"/>
    </row>
    <row r="682" spans="1:4" x14ac:dyDescent="0.65">
      <c r="A682" s="217">
        <v>670</v>
      </c>
      <c r="B682" s="273">
        <v>0.6</v>
      </c>
      <c r="C682" s="274"/>
      <c r="D682" s="274"/>
    </row>
    <row r="683" spans="1:4" x14ac:dyDescent="0.65">
      <c r="A683" s="217">
        <v>671</v>
      </c>
      <c r="B683" s="273">
        <v>0.3</v>
      </c>
      <c r="C683" s="274"/>
      <c r="D683" s="274"/>
    </row>
    <row r="684" spans="1:4" x14ac:dyDescent="0.65">
      <c r="A684" s="217">
        <v>672</v>
      </c>
      <c r="B684" s="273">
        <v>0.5</v>
      </c>
      <c r="C684" s="274"/>
      <c r="D684" s="274"/>
    </row>
    <row r="685" spans="1:4" x14ac:dyDescent="0.65">
      <c r="A685" s="217">
        <v>673</v>
      </c>
      <c r="B685" s="273">
        <v>0.5</v>
      </c>
      <c r="C685" s="274"/>
      <c r="D685" s="274"/>
    </row>
    <row r="686" spans="1:4" x14ac:dyDescent="0.65">
      <c r="A686" s="217">
        <v>674</v>
      </c>
      <c r="B686" s="273">
        <v>0.4</v>
      </c>
      <c r="C686" s="274"/>
      <c r="D686" s="274"/>
    </row>
    <row r="687" spans="1:4" x14ac:dyDescent="0.65">
      <c r="A687" s="217">
        <v>675</v>
      </c>
      <c r="B687" s="273">
        <v>0.5</v>
      </c>
      <c r="C687" s="274"/>
      <c r="D687" s="274"/>
    </row>
    <row r="688" spans="1:4" x14ac:dyDescent="0.65">
      <c r="A688" s="217">
        <v>676</v>
      </c>
      <c r="B688" s="273">
        <v>0.4</v>
      </c>
      <c r="C688" s="274"/>
      <c r="D688" s="274"/>
    </row>
    <row r="689" spans="1:4" x14ac:dyDescent="0.65">
      <c r="A689" s="217">
        <v>677</v>
      </c>
      <c r="B689" s="273">
        <v>0.2</v>
      </c>
      <c r="C689" s="274"/>
      <c r="D689" s="274"/>
    </row>
    <row r="690" spans="1:4" x14ac:dyDescent="0.65">
      <c r="A690" s="217">
        <v>678</v>
      </c>
      <c r="B690" s="273">
        <v>0.4</v>
      </c>
      <c r="C690" s="274"/>
      <c r="D690" s="274"/>
    </row>
    <row r="691" spans="1:4" x14ac:dyDescent="0.65">
      <c r="A691" s="217">
        <v>679</v>
      </c>
      <c r="B691" s="273">
        <v>0.2</v>
      </c>
      <c r="C691" s="274"/>
      <c r="D691" s="274"/>
    </row>
    <row r="692" spans="1:4" x14ac:dyDescent="0.65">
      <c r="A692" s="217">
        <v>680</v>
      </c>
      <c r="B692" s="273">
        <v>0.6</v>
      </c>
      <c r="C692" s="274"/>
      <c r="D692" s="274"/>
    </row>
    <row r="693" spans="1:4" x14ac:dyDescent="0.65">
      <c r="A693" s="217">
        <v>681</v>
      </c>
      <c r="B693" s="273">
        <v>0.5</v>
      </c>
      <c r="C693" s="274"/>
      <c r="D693" s="274"/>
    </row>
    <row r="694" spans="1:4" x14ac:dyDescent="0.65">
      <c r="A694" s="217">
        <v>682</v>
      </c>
      <c r="B694" s="273">
        <v>0.6</v>
      </c>
      <c r="C694" s="274"/>
      <c r="D694" s="274"/>
    </row>
    <row r="695" spans="1:4" x14ac:dyDescent="0.65">
      <c r="A695" s="217">
        <v>683</v>
      </c>
      <c r="B695" s="273">
        <v>0.2</v>
      </c>
      <c r="C695" s="274"/>
      <c r="D695" s="274"/>
    </row>
    <row r="696" spans="1:4" x14ac:dyDescent="0.65">
      <c r="A696" s="217">
        <v>684</v>
      </c>
      <c r="B696" s="273">
        <v>0.5</v>
      </c>
      <c r="C696" s="274"/>
      <c r="D696" s="274"/>
    </row>
    <row r="697" spans="1:4" x14ac:dyDescent="0.65">
      <c r="A697" s="217">
        <v>685</v>
      </c>
      <c r="B697" s="273">
        <v>0.6</v>
      </c>
      <c r="C697" s="274"/>
      <c r="D697" s="274"/>
    </row>
    <row r="698" spans="1:4" x14ac:dyDescent="0.65">
      <c r="A698" s="217">
        <v>686</v>
      </c>
      <c r="B698" s="273">
        <v>0.6</v>
      </c>
      <c r="C698" s="274"/>
      <c r="D698" s="274"/>
    </row>
    <row r="699" spans="1:4" x14ac:dyDescent="0.65">
      <c r="A699" s="217">
        <v>687</v>
      </c>
      <c r="B699" s="273">
        <v>0.5</v>
      </c>
      <c r="C699" s="274"/>
      <c r="D699" s="274"/>
    </row>
    <row r="700" spans="1:4" x14ac:dyDescent="0.65">
      <c r="A700" s="217">
        <v>688</v>
      </c>
      <c r="B700" s="273">
        <v>0.5</v>
      </c>
      <c r="C700" s="274"/>
      <c r="D700" s="274"/>
    </row>
    <row r="701" spans="1:4" x14ac:dyDescent="0.65">
      <c r="A701" s="217">
        <v>689</v>
      </c>
      <c r="B701" s="273">
        <v>0.1</v>
      </c>
      <c r="C701" s="274"/>
      <c r="D701" s="274"/>
    </row>
    <row r="702" spans="1:4" x14ac:dyDescent="0.65">
      <c r="A702" s="217">
        <v>690</v>
      </c>
      <c r="B702" s="273">
        <v>0.3</v>
      </c>
      <c r="C702" s="274"/>
      <c r="D702" s="274"/>
    </row>
    <row r="703" spans="1:4" x14ac:dyDescent="0.65">
      <c r="A703" s="217">
        <v>691</v>
      </c>
      <c r="B703" s="273">
        <v>0.3</v>
      </c>
      <c r="C703" s="274"/>
      <c r="D703" s="274"/>
    </row>
    <row r="704" spans="1:4" x14ac:dyDescent="0.65">
      <c r="A704" s="217">
        <v>692</v>
      </c>
      <c r="B704" s="273">
        <v>0.4</v>
      </c>
      <c r="C704" s="274"/>
      <c r="D704" s="274"/>
    </row>
    <row r="705" spans="1:4" x14ac:dyDescent="0.65">
      <c r="A705" s="217">
        <v>693</v>
      </c>
      <c r="B705" s="273">
        <v>0.4</v>
      </c>
      <c r="C705" s="274"/>
      <c r="D705" s="274"/>
    </row>
    <row r="706" spans="1:4" x14ac:dyDescent="0.65">
      <c r="A706" s="217">
        <v>694</v>
      </c>
      <c r="B706" s="273">
        <v>0.4</v>
      </c>
      <c r="C706" s="274"/>
      <c r="D706" s="274"/>
    </row>
    <row r="707" spans="1:4" x14ac:dyDescent="0.65">
      <c r="A707" s="217">
        <v>695</v>
      </c>
      <c r="B707" s="273">
        <v>0.3</v>
      </c>
      <c r="C707" s="274"/>
      <c r="D707" s="274"/>
    </row>
    <row r="708" spans="1:4" x14ac:dyDescent="0.65">
      <c r="A708" s="217">
        <v>696</v>
      </c>
      <c r="B708" s="273">
        <v>0.7</v>
      </c>
      <c r="C708" s="274"/>
      <c r="D708" s="274"/>
    </row>
    <row r="709" spans="1:4" x14ac:dyDescent="0.65">
      <c r="A709" s="217">
        <v>697</v>
      </c>
      <c r="B709" s="273">
        <v>0.2</v>
      </c>
      <c r="C709" s="274"/>
      <c r="D709" s="274"/>
    </row>
    <row r="710" spans="1:4" x14ac:dyDescent="0.65">
      <c r="A710" s="217">
        <v>698</v>
      </c>
      <c r="B710" s="273">
        <v>0.4</v>
      </c>
      <c r="C710" s="274"/>
      <c r="D710" s="274"/>
    </row>
    <row r="711" spans="1:4" x14ac:dyDescent="0.65">
      <c r="A711" s="217">
        <v>699</v>
      </c>
      <c r="B711" s="273">
        <v>0.5</v>
      </c>
      <c r="C711" s="274"/>
      <c r="D711" s="274"/>
    </row>
    <row r="712" spans="1:4" x14ac:dyDescent="0.65">
      <c r="A712" s="217">
        <v>700</v>
      </c>
      <c r="B712" s="273">
        <v>0.2</v>
      </c>
      <c r="C712" s="274"/>
      <c r="D712" s="274"/>
    </row>
    <row r="713" spans="1:4" x14ac:dyDescent="0.65">
      <c r="A713" s="217">
        <v>701</v>
      </c>
      <c r="B713" s="273">
        <v>0.4</v>
      </c>
      <c r="C713" s="274"/>
      <c r="D713" s="274"/>
    </row>
    <row r="714" spans="1:4" x14ac:dyDescent="0.65">
      <c r="A714" s="217">
        <v>702</v>
      </c>
      <c r="B714" s="273">
        <v>0.2</v>
      </c>
      <c r="C714" s="274"/>
      <c r="D714" s="274"/>
    </row>
    <row r="715" spans="1:4" x14ac:dyDescent="0.65">
      <c r="A715" s="217">
        <v>703</v>
      </c>
      <c r="B715" s="273">
        <v>0.5</v>
      </c>
      <c r="C715" s="274"/>
      <c r="D715" s="274"/>
    </row>
    <row r="716" spans="1:4" x14ac:dyDescent="0.65">
      <c r="A716" s="217">
        <v>704</v>
      </c>
      <c r="B716" s="273">
        <v>0.7</v>
      </c>
      <c r="C716" s="274"/>
      <c r="D716" s="274"/>
    </row>
    <row r="717" spans="1:4" x14ac:dyDescent="0.65">
      <c r="A717" s="217">
        <v>705</v>
      </c>
      <c r="B717" s="273">
        <v>0.6</v>
      </c>
      <c r="C717" s="274"/>
      <c r="D717" s="274"/>
    </row>
    <row r="718" spans="1:4" x14ac:dyDescent="0.65">
      <c r="A718" s="217">
        <v>706</v>
      </c>
      <c r="B718" s="273">
        <v>0.4</v>
      </c>
      <c r="C718" s="274"/>
      <c r="D718" s="274"/>
    </row>
    <row r="719" spans="1:4" x14ac:dyDescent="0.65">
      <c r="A719" s="217">
        <v>707</v>
      </c>
      <c r="B719" s="273">
        <v>0.5</v>
      </c>
      <c r="C719" s="274"/>
      <c r="D719" s="274"/>
    </row>
    <row r="720" spans="1:4" x14ac:dyDescent="0.65">
      <c r="A720" s="217">
        <v>708</v>
      </c>
      <c r="B720" s="273">
        <v>0.5</v>
      </c>
      <c r="C720" s="274"/>
      <c r="D720" s="274"/>
    </row>
    <row r="721" spans="1:4" x14ac:dyDescent="0.65">
      <c r="A721" s="217">
        <v>709</v>
      </c>
      <c r="B721" s="273">
        <v>0.5</v>
      </c>
      <c r="C721" s="274"/>
      <c r="D721" s="274"/>
    </row>
    <row r="722" spans="1:4" x14ac:dyDescent="0.65">
      <c r="A722" s="217">
        <v>710</v>
      </c>
      <c r="B722" s="273">
        <v>0.4</v>
      </c>
      <c r="C722" s="274"/>
      <c r="D722" s="274"/>
    </row>
    <row r="723" spans="1:4" x14ac:dyDescent="0.65">
      <c r="A723" s="217">
        <v>711</v>
      </c>
      <c r="B723" s="273">
        <v>0.3</v>
      </c>
      <c r="C723" s="274"/>
      <c r="D723" s="274"/>
    </row>
    <row r="724" spans="1:4" x14ac:dyDescent="0.65">
      <c r="A724" s="217">
        <v>712</v>
      </c>
      <c r="B724" s="273">
        <v>0.4</v>
      </c>
      <c r="C724" s="274"/>
      <c r="D724" s="274"/>
    </row>
    <row r="725" spans="1:4" x14ac:dyDescent="0.65">
      <c r="A725" s="217">
        <v>713</v>
      </c>
      <c r="B725" s="273">
        <v>0.4</v>
      </c>
      <c r="C725" s="274"/>
      <c r="D725" s="274"/>
    </row>
    <row r="726" spans="1:4" x14ac:dyDescent="0.65">
      <c r="A726" s="217">
        <v>714</v>
      </c>
      <c r="B726" s="273">
        <v>0.5</v>
      </c>
      <c r="C726" s="274"/>
      <c r="D726" s="274"/>
    </row>
    <row r="727" spans="1:4" x14ac:dyDescent="0.65">
      <c r="A727" s="217">
        <v>715</v>
      </c>
      <c r="B727" s="273">
        <v>0.4</v>
      </c>
      <c r="C727" s="274"/>
      <c r="D727" s="274"/>
    </row>
    <row r="728" spans="1:4" x14ac:dyDescent="0.65">
      <c r="A728" s="217">
        <v>716</v>
      </c>
      <c r="B728" s="273">
        <v>0.6</v>
      </c>
      <c r="C728" s="274"/>
      <c r="D728" s="274"/>
    </row>
    <row r="729" spans="1:4" x14ac:dyDescent="0.65">
      <c r="A729" s="217">
        <v>717</v>
      </c>
      <c r="B729" s="273">
        <v>0.2</v>
      </c>
      <c r="C729" s="274"/>
      <c r="D729" s="274"/>
    </row>
    <row r="730" spans="1:4" x14ac:dyDescent="0.65">
      <c r="A730" s="217">
        <v>718</v>
      </c>
      <c r="B730" s="273">
        <v>0.4</v>
      </c>
      <c r="C730" s="274"/>
      <c r="D730" s="274"/>
    </row>
    <row r="731" spans="1:4" x14ac:dyDescent="0.65">
      <c r="A731" s="217">
        <v>719</v>
      </c>
      <c r="B731" s="273">
        <v>0.7</v>
      </c>
      <c r="C731" s="274"/>
      <c r="D731" s="274"/>
    </row>
    <row r="732" spans="1:4" x14ac:dyDescent="0.65">
      <c r="A732" s="217">
        <v>720</v>
      </c>
      <c r="B732" s="273">
        <v>0.4</v>
      </c>
      <c r="C732" s="274"/>
      <c r="D732" s="274"/>
    </row>
    <row r="733" spans="1:4" x14ac:dyDescent="0.65">
      <c r="A733" s="217">
        <v>721</v>
      </c>
      <c r="B733" s="273">
        <v>0.5</v>
      </c>
      <c r="C733" s="274"/>
      <c r="D733" s="274"/>
    </row>
    <row r="734" spans="1:4" x14ac:dyDescent="0.65">
      <c r="A734" s="217">
        <v>722</v>
      </c>
      <c r="B734" s="273">
        <v>0.3</v>
      </c>
      <c r="C734" s="274"/>
      <c r="D734" s="274"/>
    </row>
    <row r="735" spans="1:4" x14ac:dyDescent="0.65">
      <c r="A735" s="217">
        <v>723</v>
      </c>
      <c r="B735" s="273">
        <v>0.3</v>
      </c>
      <c r="C735" s="274"/>
      <c r="D735" s="274"/>
    </row>
    <row r="736" spans="1:4" x14ac:dyDescent="0.65">
      <c r="A736" s="217">
        <v>724</v>
      </c>
      <c r="B736" s="273">
        <v>0.4</v>
      </c>
      <c r="C736" s="274"/>
      <c r="D736" s="274"/>
    </row>
    <row r="737" spans="1:4" x14ac:dyDescent="0.65">
      <c r="A737" s="217">
        <v>725</v>
      </c>
      <c r="B737" s="273">
        <v>0.2</v>
      </c>
      <c r="C737" s="274"/>
      <c r="D737" s="274"/>
    </row>
    <row r="738" spans="1:4" x14ac:dyDescent="0.65">
      <c r="A738" s="217">
        <v>726</v>
      </c>
      <c r="B738" s="273">
        <v>0.3</v>
      </c>
      <c r="C738" s="274"/>
      <c r="D738" s="274"/>
    </row>
    <row r="739" spans="1:4" x14ac:dyDescent="0.65">
      <c r="A739" s="217">
        <v>727</v>
      </c>
      <c r="B739" s="273">
        <v>0.3</v>
      </c>
      <c r="C739" s="274"/>
      <c r="D739" s="274"/>
    </row>
    <row r="740" spans="1:4" x14ac:dyDescent="0.65">
      <c r="A740" s="217">
        <v>728</v>
      </c>
      <c r="B740" s="273">
        <v>0.4</v>
      </c>
      <c r="C740" s="274"/>
      <c r="D740" s="274"/>
    </row>
    <row r="741" spans="1:4" x14ac:dyDescent="0.65">
      <c r="A741" s="217">
        <v>729</v>
      </c>
      <c r="B741" s="273">
        <v>0.4</v>
      </c>
      <c r="C741" s="274"/>
      <c r="D741" s="274"/>
    </row>
    <row r="742" spans="1:4" x14ac:dyDescent="0.65">
      <c r="A742" s="217">
        <v>730</v>
      </c>
      <c r="B742" s="273">
        <v>0.2</v>
      </c>
      <c r="C742" s="274"/>
      <c r="D742" s="274"/>
    </row>
    <row r="743" spans="1:4" x14ac:dyDescent="0.65">
      <c r="A743" s="217">
        <v>731</v>
      </c>
      <c r="B743" s="273">
        <v>0.5</v>
      </c>
      <c r="C743" s="274"/>
      <c r="D743" s="274"/>
    </row>
    <row r="744" spans="1:4" x14ac:dyDescent="0.65">
      <c r="A744" s="217">
        <v>732</v>
      </c>
      <c r="B744" s="273">
        <v>0.5</v>
      </c>
      <c r="C744" s="274"/>
      <c r="D744" s="274"/>
    </row>
    <row r="745" spans="1:4" x14ac:dyDescent="0.65">
      <c r="A745" s="217">
        <v>733</v>
      </c>
      <c r="B745" s="273">
        <v>0.4</v>
      </c>
      <c r="C745" s="274"/>
      <c r="D745" s="274"/>
    </row>
    <row r="746" spans="1:4" x14ac:dyDescent="0.65">
      <c r="A746" s="217">
        <v>734</v>
      </c>
      <c r="B746" s="273">
        <v>0.3</v>
      </c>
      <c r="C746" s="274"/>
      <c r="D746" s="274"/>
    </row>
    <row r="747" spans="1:4" x14ac:dyDescent="0.65">
      <c r="A747" s="217">
        <v>735</v>
      </c>
      <c r="B747" s="273">
        <v>0.4</v>
      </c>
      <c r="C747" s="274"/>
      <c r="D747" s="274"/>
    </row>
    <row r="748" spans="1:4" x14ac:dyDescent="0.65">
      <c r="A748" s="217">
        <v>736</v>
      </c>
      <c r="B748" s="273">
        <v>0.3</v>
      </c>
      <c r="C748" s="274"/>
      <c r="D748" s="274"/>
    </row>
    <row r="749" spans="1:4" x14ac:dyDescent="0.65">
      <c r="A749" s="217">
        <v>737</v>
      </c>
      <c r="B749" s="273">
        <v>0.4</v>
      </c>
      <c r="C749" s="274"/>
      <c r="D749" s="274"/>
    </row>
    <row r="750" spans="1:4" x14ac:dyDescent="0.65">
      <c r="A750" s="217">
        <v>738</v>
      </c>
      <c r="B750" s="273">
        <v>0.5</v>
      </c>
      <c r="C750" s="274"/>
      <c r="D750" s="274"/>
    </row>
    <row r="751" spans="1:4" x14ac:dyDescent="0.65">
      <c r="A751" s="217">
        <v>739</v>
      </c>
      <c r="B751" s="273">
        <v>0.2</v>
      </c>
      <c r="C751" s="274"/>
      <c r="D751" s="274"/>
    </row>
    <row r="752" spans="1:4" x14ac:dyDescent="0.65">
      <c r="A752" s="217">
        <v>740</v>
      </c>
      <c r="B752" s="273">
        <v>0.4</v>
      </c>
      <c r="C752" s="274"/>
      <c r="D752" s="274"/>
    </row>
    <row r="753" spans="1:4" x14ac:dyDescent="0.65">
      <c r="A753" s="217">
        <v>741</v>
      </c>
      <c r="B753" s="273">
        <v>0.5</v>
      </c>
      <c r="C753" s="274"/>
      <c r="D753" s="274"/>
    </row>
    <row r="754" spans="1:4" x14ac:dyDescent="0.65">
      <c r="A754" s="217">
        <v>742</v>
      </c>
      <c r="B754" s="273">
        <v>0.6</v>
      </c>
      <c r="C754" s="274"/>
      <c r="D754" s="274"/>
    </row>
    <row r="755" spans="1:4" x14ac:dyDescent="0.65">
      <c r="A755" s="217">
        <v>743</v>
      </c>
      <c r="B755" s="273">
        <v>0.4</v>
      </c>
      <c r="C755" s="274"/>
      <c r="D755" s="274"/>
    </row>
    <row r="756" spans="1:4" x14ac:dyDescent="0.65">
      <c r="A756" s="217">
        <v>744</v>
      </c>
      <c r="B756" s="273">
        <v>0.4</v>
      </c>
      <c r="C756" s="274"/>
      <c r="D756" s="274"/>
    </row>
    <row r="757" spans="1:4" x14ac:dyDescent="0.65">
      <c r="A757" s="217">
        <v>745</v>
      </c>
      <c r="B757" s="273">
        <v>0.6</v>
      </c>
      <c r="C757" s="274"/>
      <c r="D757" s="274"/>
    </row>
    <row r="758" spans="1:4" x14ac:dyDescent="0.65">
      <c r="A758" s="217">
        <v>746</v>
      </c>
      <c r="B758" s="273">
        <v>0.5</v>
      </c>
      <c r="C758" s="274"/>
      <c r="D758" s="274"/>
    </row>
    <row r="759" spans="1:4" x14ac:dyDescent="0.65">
      <c r="A759" s="217">
        <v>747</v>
      </c>
      <c r="B759" s="273">
        <v>0.7</v>
      </c>
      <c r="C759" s="274"/>
      <c r="D759" s="274"/>
    </row>
    <row r="760" spans="1:4" x14ac:dyDescent="0.65">
      <c r="A760" s="217">
        <v>748</v>
      </c>
      <c r="B760" s="273">
        <v>0.5</v>
      </c>
      <c r="C760" s="274"/>
      <c r="D760" s="274"/>
    </row>
    <row r="761" spans="1:4" x14ac:dyDescent="0.65">
      <c r="A761" s="217">
        <v>749</v>
      </c>
      <c r="B761" s="273">
        <v>0.4</v>
      </c>
      <c r="C761" s="274"/>
      <c r="D761" s="274"/>
    </row>
    <row r="762" spans="1:4" x14ac:dyDescent="0.65">
      <c r="A762" s="217">
        <v>750</v>
      </c>
      <c r="B762" s="273">
        <v>0.5</v>
      </c>
      <c r="C762" s="274"/>
      <c r="D762" s="274"/>
    </row>
    <row r="763" spans="1:4" x14ac:dyDescent="0.65">
      <c r="A763" s="217">
        <v>751</v>
      </c>
      <c r="B763" s="273">
        <v>0.4</v>
      </c>
      <c r="C763" s="274"/>
      <c r="D763" s="274"/>
    </row>
    <row r="764" spans="1:4" x14ac:dyDescent="0.65">
      <c r="A764" s="217">
        <v>752</v>
      </c>
      <c r="B764" s="273">
        <v>0.5</v>
      </c>
      <c r="C764" s="274"/>
      <c r="D764" s="274"/>
    </row>
    <row r="765" spans="1:4" x14ac:dyDescent="0.65">
      <c r="A765" s="217">
        <v>753</v>
      </c>
      <c r="B765" s="273">
        <v>0.5</v>
      </c>
      <c r="C765" s="274"/>
      <c r="D765" s="274"/>
    </row>
    <row r="766" spans="1:4" x14ac:dyDescent="0.65">
      <c r="A766" s="217">
        <v>754</v>
      </c>
      <c r="B766" s="273">
        <v>0.5</v>
      </c>
      <c r="C766" s="274"/>
      <c r="D766" s="274"/>
    </row>
    <row r="767" spans="1:4" x14ac:dyDescent="0.65">
      <c r="A767" s="217">
        <v>755</v>
      </c>
      <c r="B767" s="273">
        <v>0.3</v>
      </c>
      <c r="C767" s="274"/>
      <c r="D767" s="274"/>
    </row>
    <row r="768" spans="1:4" x14ac:dyDescent="0.65">
      <c r="A768" s="217">
        <v>756</v>
      </c>
      <c r="B768" s="273">
        <v>0.4</v>
      </c>
      <c r="C768" s="274"/>
      <c r="D768" s="274"/>
    </row>
    <row r="769" spans="1:4" x14ac:dyDescent="0.65">
      <c r="A769" s="217">
        <v>757</v>
      </c>
      <c r="B769" s="273">
        <v>0.5</v>
      </c>
      <c r="C769" s="274"/>
      <c r="D769" s="274"/>
    </row>
    <row r="770" spans="1:4" x14ac:dyDescent="0.65">
      <c r="A770" s="217">
        <v>758</v>
      </c>
      <c r="B770" s="273">
        <v>0.5</v>
      </c>
      <c r="C770" s="274"/>
      <c r="D770" s="274"/>
    </row>
    <row r="771" spans="1:4" x14ac:dyDescent="0.65">
      <c r="A771" s="217">
        <v>759</v>
      </c>
      <c r="B771" s="273">
        <v>0.1</v>
      </c>
      <c r="C771" s="274"/>
      <c r="D771" s="274"/>
    </row>
    <row r="772" spans="1:4" x14ac:dyDescent="0.65">
      <c r="A772" s="217">
        <v>760</v>
      </c>
      <c r="B772" s="273">
        <v>0.3</v>
      </c>
      <c r="C772" s="274"/>
      <c r="D772" s="274"/>
    </row>
    <row r="773" spans="1:4" x14ac:dyDescent="0.65">
      <c r="A773" s="217">
        <v>761</v>
      </c>
      <c r="B773" s="273">
        <v>0.5</v>
      </c>
      <c r="C773" s="274"/>
      <c r="D773" s="274"/>
    </row>
    <row r="774" spans="1:4" x14ac:dyDescent="0.65">
      <c r="A774" s="217">
        <v>762</v>
      </c>
      <c r="B774" s="273">
        <v>0.4</v>
      </c>
      <c r="C774" s="274"/>
      <c r="D774" s="274"/>
    </row>
    <row r="775" spans="1:4" x14ac:dyDescent="0.65">
      <c r="A775" s="217">
        <v>763</v>
      </c>
      <c r="B775" s="273">
        <v>0.2</v>
      </c>
      <c r="C775" s="274"/>
      <c r="D775" s="274"/>
    </row>
    <row r="776" spans="1:4" x14ac:dyDescent="0.65">
      <c r="A776" s="217">
        <v>764</v>
      </c>
      <c r="B776" s="273">
        <v>0.6</v>
      </c>
      <c r="C776" s="274"/>
      <c r="D776" s="274"/>
    </row>
    <row r="777" spans="1:4" x14ac:dyDescent="0.65">
      <c r="A777" s="217">
        <v>765</v>
      </c>
      <c r="B777" s="273">
        <v>0.3</v>
      </c>
      <c r="C777" s="274"/>
      <c r="D777" s="274"/>
    </row>
    <row r="778" spans="1:4" x14ac:dyDescent="0.65">
      <c r="A778" s="217">
        <v>766</v>
      </c>
      <c r="B778" s="273">
        <v>0.5</v>
      </c>
      <c r="C778" s="274"/>
      <c r="D778" s="274"/>
    </row>
    <row r="779" spans="1:4" x14ac:dyDescent="0.65">
      <c r="A779" s="217">
        <v>767</v>
      </c>
      <c r="B779" s="273">
        <v>0.5</v>
      </c>
      <c r="C779" s="274"/>
      <c r="D779" s="274"/>
    </row>
    <row r="780" spans="1:4" x14ac:dyDescent="0.65">
      <c r="A780" s="217">
        <v>768</v>
      </c>
      <c r="B780" s="273">
        <v>0.4</v>
      </c>
      <c r="C780" s="274"/>
      <c r="D780" s="274"/>
    </row>
    <row r="781" spans="1:4" x14ac:dyDescent="0.65">
      <c r="A781" s="217">
        <v>769</v>
      </c>
      <c r="B781" s="273">
        <v>0.6</v>
      </c>
      <c r="C781" s="274"/>
      <c r="D781" s="274"/>
    </row>
    <row r="782" spans="1:4" x14ac:dyDescent="0.65">
      <c r="A782" s="217">
        <v>770</v>
      </c>
      <c r="B782" s="273">
        <v>0.4</v>
      </c>
      <c r="C782" s="274"/>
      <c r="D782" s="274"/>
    </row>
    <row r="783" spans="1:4" x14ac:dyDescent="0.65">
      <c r="A783" s="217">
        <v>771</v>
      </c>
      <c r="B783" s="273">
        <v>0.7</v>
      </c>
      <c r="C783" s="274"/>
      <c r="D783" s="274"/>
    </row>
    <row r="784" spans="1:4" x14ac:dyDescent="0.65">
      <c r="A784" s="217">
        <v>772</v>
      </c>
      <c r="B784" s="273">
        <v>0.6</v>
      </c>
      <c r="C784" s="274"/>
      <c r="D784" s="274"/>
    </row>
    <row r="785" spans="1:4" x14ac:dyDescent="0.65">
      <c r="A785" s="217">
        <v>773</v>
      </c>
      <c r="B785" s="273">
        <v>0.4</v>
      </c>
      <c r="C785" s="274"/>
      <c r="D785" s="274"/>
    </row>
    <row r="786" spans="1:4" x14ac:dyDescent="0.65">
      <c r="A786" s="217">
        <v>774</v>
      </c>
      <c r="B786" s="273">
        <v>0.5</v>
      </c>
      <c r="C786" s="274"/>
      <c r="D786" s="274"/>
    </row>
    <row r="787" spans="1:4" x14ac:dyDescent="0.65">
      <c r="A787" s="217">
        <v>775</v>
      </c>
      <c r="B787" s="273">
        <v>0.8</v>
      </c>
      <c r="C787" s="274"/>
      <c r="D787" s="274"/>
    </row>
    <row r="788" spans="1:4" x14ac:dyDescent="0.65">
      <c r="A788" s="217">
        <v>776</v>
      </c>
      <c r="B788" s="273">
        <v>0.4</v>
      </c>
      <c r="C788" s="274"/>
      <c r="D788" s="274"/>
    </row>
    <row r="789" spans="1:4" x14ac:dyDescent="0.65">
      <c r="A789" s="217">
        <v>777</v>
      </c>
      <c r="B789" s="273">
        <v>0.3</v>
      </c>
      <c r="C789" s="274"/>
      <c r="D789" s="274"/>
    </row>
    <row r="790" spans="1:4" x14ac:dyDescent="0.65">
      <c r="A790" s="217">
        <v>778</v>
      </c>
      <c r="B790" s="273">
        <v>0.5</v>
      </c>
      <c r="C790" s="274"/>
      <c r="D790" s="274"/>
    </row>
    <row r="791" spans="1:4" x14ac:dyDescent="0.65">
      <c r="A791" s="217">
        <v>779</v>
      </c>
      <c r="B791" s="273">
        <v>0.5</v>
      </c>
      <c r="C791" s="274"/>
      <c r="D791" s="274"/>
    </row>
    <row r="792" spans="1:4" x14ac:dyDescent="0.65">
      <c r="A792" s="217">
        <v>780</v>
      </c>
      <c r="B792" s="273">
        <v>0.5</v>
      </c>
      <c r="C792" s="274"/>
      <c r="D792" s="274"/>
    </row>
    <row r="793" spans="1:4" x14ac:dyDescent="0.65">
      <c r="A793" s="217">
        <v>781</v>
      </c>
      <c r="B793" s="273">
        <v>0.6</v>
      </c>
      <c r="C793" s="274"/>
      <c r="D793" s="274"/>
    </row>
    <row r="794" spans="1:4" x14ac:dyDescent="0.65">
      <c r="A794" s="217">
        <v>782</v>
      </c>
      <c r="B794" s="273">
        <v>0.6</v>
      </c>
      <c r="C794" s="274"/>
      <c r="D794" s="274"/>
    </row>
    <row r="795" spans="1:4" x14ac:dyDescent="0.65">
      <c r="A795" s="217">
        <v>783</v>
      </c>
      <c r="B795" s="273">
        <v>0.4</v>
      </c>
      <c r="C795" s="274"/>
      <c r="D795" s="274"/>
    </row>
    <row r="796" spans="1:4" x14ac:dyDescent="0.65">
      <c r="A796" s="217">
        <v>784</v>
      </c>
      <c r="B796" s="273">
        <v>0.3</v>
      </c>
      <c r="C796" s="274"/>
      <c r="D796" s="274"/>
    </row>
    <row r="797" spans="1:4" x14ac:dyDescent="0.65">
      <c r="A797" s="217">
        <v>785</v>
      </c>
      <c r="B797" s="273">
        <v>0.4</v>
      </c>
      <c r="C797" s="274"/>
      <c r="D797" s="274"/>
    </row>
    <row r="798" spans="1:4" x14ac:dyDescent="0.65">
      <c r="A798" s="217">
        <v>786</v>
      </c>
      <c r="B798" s="273">
        <v>0.3</v>
      </c>
      <c r="C798" s="274"/>
      <c r="D798" s="274"/>
    </row>
    <row r="799" spans="1:4" x14ac:dyDescent="0.65">
      <c r="A799" s="217">
        <v>787</v>
      </c>
      <c r="B799" s="273">
        <v>0.5</v>
      </c>
      <c r="C799" s="274"/>
      <c r="D799" s="274"/>
    </row>
    <row r="800" spans="1:4" x14ac:dyDescent="0.65">
      <c r="A800" s="217">
        <v>788</v>
      </c>
      <c r="B800" s="273">
        <v>0.3</v>
      </c>
      <c r="C800" s="274"/>
      <c r="D800" s="274"/>
    </row>
    <row r="801" spans="1:4" x14ac:dyDescent="0.65">
      <c r="A801" s="217">
        <v>789</v>
      </c>
      <c r="B801" s="273">
        <v>0.4</v>
      </c>
      <c r="C801" s="274"/>
      <c r="D801" s="274"/>
    </row>
    <row r="802" spans="1:4" x14ac:dyDescent="0.65">
      <c r="A802" s="217">
        <v>790</v>
      </c>
      <c r="B802" s="273">
        <v>0.5</v>
      </c>
      <c r="C802" s="274"/>
      <c r="D802" s="274"/>
    </row>
    <row r="803" spans="1:4" x14ac:dyDescent="0.65">
      <c r="A803" s="217">
        <v>791</v>
      </c>
      <c r="B803" s="273">
        <v>0.4</v>
      </c>
      <c r="C803" s="274"/>
      <c r="D803" s="274"/>
    </row>
    <row r="804" spans="1:4" x14ac:dyDescent="0.65">
      <c r="A804" s="217">
        <v>792</v>
      </c>
      <c r="B804" s="273">
        <v>0.6</v>
      </c>
      <c r="C804" s="274"/>
      <c r="D804" s="274"/>
    </row>
    <row r="805" spans="1:4" x14ac:dyDescent="0.65">
      <c r="A805" s="217">
        <v>793</v>
      </c>
      <c r="B805" s="273">
        <v>0.3</v>
      </c>
      <c r="C805" s="274"/>
      <c r="D805" s="274"/>
    </row>
    <row r="806" spans="1:4" x14ac:dyDescent="0.65">
      <c r="A806" s="217">
        <v>794</v>
      </c>
      <c r="B806" s="273">
        <v>0.3</v>
      </c>
      <c r="C806" s="274"/>
      <c r="D806" s="274"/>
    </row>
    <row r="807" spans="1:4" x14ac:dyDescent="0.65">
      <c r="A807" s="217">
        <v>795</v>
      </c>
      <c r="B807" s="273">
        <v>0.5</v>
      </c>
      <c r="C807" s="274"/>
      <c r="D807" s="274"/>
    </row>
    <row r="808" spans="1:4" x14ac:dyDescent="0.65">
      <c r="A808" s="217">
        <v>796</v>
      </c>
      <c r="B808" s="273">
        <v>0.5</v>
      </c>
      <c r="C808" s="274"/>
      <c r="D808" s="274"/>
    </row>
    <row r="809" spans="1:4" x14ac:dyDescent="0.65">
      <c r="A809" s="217">
        <v>797</v>
      </c>
      <c r="B809" s="273">
        <v>0.2</v>
      </c>
      <c r="C809" s="274"/>
      <c r="D809" s="274"/>
    </row>
    <row r="810" spans="1:4" x14ac:dyDescent="0.65">
      <c r="A810" s="217">
        <v>798</v>
      </c>
      <c r="B810" s="273">
        <v>0.4</v>
      </c>
      <c r="C810" s="274"/>
      <c r="D810" s="274"/>
    </row>
    <row r="811" spans="1:4" x14ac:dyDescent="0.65">
      <c r="A811" s="217">
        <v>799</v>
      </c>
      <c r="B811" s="273">
        <v>0.4</v>
      </c>
      <c r="C811" s="274"/>
      <c r="D811" s="274"/>
    </row>
    <row r="812" spans="1:4" x14ac:dyDescent="0.65">
      <c r="A812" s="217">
        <v>800</v>
      </c>
      <c r="B812" s="273">
        <v>0.4</v>
      </c>
      <c r="C812" s="274"/>
      <c r="D812" s="274"/>
    </row>
    <row r="813" spans="1:4" x14ac:dyDescent="0.65">
      <c r="A813" s="217">
        <v>801</v>
      </c>
      <c r="B813" s="273">
        <v>0.6</v>
      </c>
      <c r="C813" s="274"/>
      <c r="D813" s="274"/>
    </row>
    <row r="814" spans="1:4" x14ac:dyDescent="0.65">
      <c r="A814" s="217">
        <v>802</v>
      </c>
      <c r="B814" s="273">
        <v>0.1</v>
      </c>
      <c r="C814" s="274"/>
      <c r="D814" s="274"/>
    </row>
    <row r="815" spans="1:4" x14ac:dyDescent="0.65">
      <c r="A815" s="217">
        <v>803</v>
      </c>
      <c r="B815" s="273">
        <v>0.7</v>
      </c>
      <c r="C815" s="274"/>
      <c r="D815" s="274"/>
    </row>
    <row r="816" spans="1:4" x14ac:dyDescent="0.65">
      <c r="A816" s="217">
        <v>804</v>
      </c>
      <c r="B816" s="273">
        <v>0.5</v>
      </c>
      <c r="C816" s="274"/>
      <c r="D816" s="274"/>
    </row>
    <row r="817" spans="1:4" x14ac:dyDescent="0.65">
      <c r="A817" s="217">
        <v>805</v>
      </c>
      <c r="B817" s="273">
        <v>0.5</v>
      </c>
      <c r="C817" s="274"/>
      <c r="D817" s="274"/>
    </row>
    <row r="818" spans="1:4" x14ac:dyDescent="0.65">
      <c r="A818" s="217">
        <v>806</v>
      </c>
      <c r="B818" s="273">
        <v>0.4</v>
      </c>
      <c r="C818" s="274"/>
      <c r="D818" s="274"/>
    </row>
    <row r="819" spans="1:4" x14ac:dyDescent="0.65">
      <c r="A819" s="217">
        <v>807</v>
      </c>
      <c r="B819" s="273">
        <v>0.5</v>
      </c>
      <c r="C819" s="274"/>
      <c r="D819" s="274"/>
    </row>
    <row r="820" spans="1:4" x14ac:dyDescent="0.65">
      <c r="A820" s="217">
        <v>808</v>
      </c>
      <c r="B820" s="273">
        <v>0.5</v>
      </c>
      <c r="C820" s="274"/>
      <c r="D820" s="274"/>
    </row>
    <row r="821" spans="1:4" x14ac:dyDescent="0.65">
      <c r="A821" s="217">
        <v>809</v>
      </c>
      <c r="B821" s="273">
        <v>0.4</v>
      </c>
      <c r="C821" s="274"/>
      <c r="D821" s="274"/>
    </row>
    <row r="822" spans="1:4" x14ac:dyDescent="0.65">
      <c r="A822" s="217">
        <v>810</v>
      </c>
      <c r="B822" s="273">
        <v>0.6</v>
      </c>
      <c r="C822" s="274"/>
      <c r="D822" s="274"/>
    </row>
    <row r="823" spans="1:4" x14ac:dyDescent="0.65">
      <c r="A823" s="217">
        <v>811</v>
      </c>
      <c r="B823" s="273">
        <v>0.1</v>
      </c>
      <c r="C823" s="274"/>
      <c r="D823" s="274"/>
    </row>
    <row r="824" spans="1:4" x14ac:dyDescent="0.65">
      <c r="A824" s="217">
        <v>812</v>
      </c>
      <c r="B824" s="273">
        <v>0.5</v>
      </c>
      <c r="C824" s="274"/>
      <c r="D824" s="274"/>
    </row>
    <row r="825" spans="1:4" x14ac:dyDescent="0.65">
      <c r="A825" s="217">
        <v>813</v>
      </c>
      <c r="B825" s="273">
        <v>0.5</v>
      </c>
      <c r="C825" s="274"/>
      <c r="D825" s="274"/>
    </row>
    <row r="826" spans="1:4" x14ac:dyDescent="0.65">
      <c r="A826" s="217">
        <v>814</v>
      </c>
      <c r="B826" s="273">
        <v>0.3</v>
      </c>
      <c r="C826" s="274"/>
      <c r="D826" s="274"/>
    </row>
    <row r="827" spans="1:4" x14ac:dyDescent="0.65">
      <c r="A827" s="217">
        <v>815</v>
      </c>
      <c r="B827" s="273">
        <v>0.5</v>
      </c>
      <c r="C827" s="274"/>
      <c r="D827" s="274"/>
    </row>
    <row r="828" spans="1:4" x14ac:dyDescent="0.65">
      <c r="A828" s="217">
        <v>816</v>
      </c>
      <c r="B828" s="273">
        <v>0.6</v>
      </c>
      <c r="C828" s="274"/>
      <c r="D828" s="274"/>
    </row>
    <row r="829" spans="1:4" x14ac:dyDescent="0.65">
      <c r="A829" s="217">
        <v>817</v>
      </c>
      <c r="B829" s="273">
        <v>0.2</v>
      </c>
      <c r="C829" s="274"/>
      <c r="D829" s="274"/>
    </row>
    <row r="830" spans="1:4" x14ac:dyDescent="0.65">
      <c r="A830" s="217">
        <v>818</v>
      </c>
      <c r="B830" s="273">
        <v>0.5</v>
      </c>
      <c r="C830" s="274"/>
      <c r="D830" s="274"/>
    </row>
    <row r="831" spans="1:4" x14ac:dyDescent="0.65">
      <c r="A831" s="217">
        <v>819</v>
      </c>
      <c r="B831" s="273">
        <v>0.4</v>
      </c>
      <c r="C831" s="274"/>
      <c r="D831" s="274"/>
    </row>
    <row r="832" spans="1:4" x14ac:dyDescent="0.65">
      <c r="A832" s="217">
        <v>820</v>
      </c>
      <c r="B832" s="273">
        <v>0.6</v>
      </c>
      <c r="C832" s="274"/>
      <c r="D832" s="274"/>
    </row>
    <row r="833" spans="1:4" x14ac:dyDescent="0.65">
      <c r="A833" s="217">
        <v>821</v>
      </c>
      <c r="B833" s="273">
        <v>0.4</v>
      </c>
      <c r="C833" s="274"/>
      <c r="D833" s="274"/>
    </row>
    <row r="834" spans="1:4" x14ac:dyDescent="0.65">
      <c r="A834" s="217">
        <v>822</v>
      </c>
      <c r="B834" s="273">
        <v>0.5</v>
      </c>
      <c r="C834" s="274"/>
      <c r="D834" s="274"/>
    </row>
    <row r="835" spans="1:4" x14ac:dyDescent="0.65">
      <c r="A835" s="217">
        <v>823</v>
      </c>
      <c r="B835" s="273">
        <v>0.4</v>
      </c>
      <c r="C835" s="274"/>
      <c r="D835" s="274"/>
    </row>
    <row r="836" spans="1:4" x14ac:dyDescent="0.65">
      <c r="A836" s="217">
        <v>824</v>
      </c>
      <c r="B836" s="273">
        <v>0.4</v>
      </c>
      <c r="C836" s="274"/>
      <c r="D836" s="274"/>
    </row>
    <row r="837" spans="1:4" x14ac:dyDescent="0.65">
      <c r="A837" s="217">
        <v>825</v>
      </c>
      <c r="B837" s="273">
        <v>0.7</v>
      </c>
      <c r="C837" s="274"/>
      <c r="D837" s="274"/>
    </row>
    <row r="838" spans="1:4" x14ac:dyDescent="0.65">
      <c r="A838" s="217">
        <v>826</v>
      </c>
      <c r="B838" s="273">
        <v>0.3</v>
      </c>
      <c r="C838" s="274"/>
      <c r="D838" s="274"/>
    </row>
    <row r="839" spans="1:4" x14ac:dyDescent="0.65">
      <c r="A839" s="217">
        <v>827</v>
      </c>
      <c r="B839" s="273">
        <v>0.5</v>
      </c>
      <c r="C839" s="274"/>
      <c r="D839" s="274"/>
    </row>
    <row r="840" spans="1:4" x14ac:dyDescent="0.65">
      <c r="A840" s="217">
        <v>828</v>
      </c>
      <c r="B840" s="273">
        <v>0.1</v>
      </c>
      <c r="C840" s="274"/>
      <c r="D840" s="274"/>
    </row>
    <row r="841" spans="1:4" x14ac:dyDescent="0.65">
      <c r="A841" s="217">
        <v>829</v>
      </c>
      <c r="B841" s="273">
        <v>0.3</v>
      </c>
      <c r="C841" s="274"/>
      <c r="D841" s="274"/>
    </row>
    <row r="842" spans="1:4" x14ac:dyDescent="0.65">
      <c r="A842" s="217">
        <v>830</v>
      </c>
      <c r="B842" s="273">
        <v>0.4</v>
      </c>
      <c r="C842" s="274"/>
      <c r="D842" s="274"/>
    </row>
    <row r="843" spans="1:4" x14ac:dyDescent="0.65">
      <c r="A843" s="217">
        <v>831</v>
      </c>
      <c r="B843" s="273">
        <v>0.3</v>
      </c>
      <c r="C843" s="274"/>
      <c r="D843" s="274"/>
    </row>
    <row r="844" spans="1:4" x14ac:dyDescent="0.65">
      <c r="A844" s="217">
        <v>832</v>
      </c>
      <c r="B844" s="273">
        <v>0.6</v>
      </c>
      <c r="C844" s="274"/>
      <c r="D844" s="274"/>
    </row>
    <row r="845" spans="1:4" x14ac:dyDescent="0.65">
      <c r="A845" s="217">
        <v>833</v>
      </c>
      <c r="B845" s="273">
        <v>0.3</v>
      </c>
      <c r="C845" s="274"/>
      <c r="D845" s="274"/>
    </row>
    <row r="846" spans="1:4" x14ac:dyDescent="0.65">
      <c r="A846" s="217">
        <v>834</v>
      </c>
      <c r="B846" s="273">
        <v>0.1</v>
      </c>
      <c r="C846" s="274"/>
      <c r="D846" s="274"/>
    </row>
    <row r="847" spans="1:4" x14ac:dyDescent="0.65">
      <c r="A847" s="217">
        <v>835</v>
      </c>
      <c r="B847" s="273">
        <v>0.5</v>
      </c>
      <c r="C847" s="274"/>
      <c r="D847" s="274"/>
    </row>
    <row r="848" spans="1:4" x14ac:dyDescent="0.65">
      <c r="A848" s="217">
        <v>836</v>
      </c>
      <c r="B848" s="273">
        <v>0.4</v>
      </c>
      <c r="C848" s="274"/>
      <c r="D848" s="274"/>
    </row>
    <row r="849" spans="1:4" x14ac:dyDescent="0.65">
      <c r="A849" s="217">
        <v>837</v>
      </c>
      <c r="B849" s="273">
        <v>0.3</v>
      </c>
      <c r="C849" s="274"/>
      <c r="D849" s="274"/>
    </row>
    <row r="850" spans="1:4" x14ac:dyDescent="0.65">
      <c r="A850" s="217">
        <v>838</v>
      </c>
      <c r="B850" s="273">
        <v>0.4</v>
      </c>
      <c r="C850" s="274"/>
      <c r="D850" s="274"/>
    </row>
    <row r="851" spans="1:4" x14ac:dyDescent="0.65">
      <c r="A851" s="217">
        <v>839</v>
      </c>
      <c r="B851" s="273">
        <v>0.4</v>
      </c>
      <c r="C851" s="274"/>
      <c r="D851" s="274"/>
    </row>
    <row r="852" spans="1:4" x14ac:dyDescent="0.65">
      <c r="A852" s="217">
        <v>840</v>
      </c>
      <c r="B852" s="273">
        <v>0.5</v>
      </c>
      <c r="C852" s="274"/>
      <c r="D852" s="274"/>
    </row>
    <row r="853" spans="1:4" x14ac:dyDescent="0.65">
      <c r="A853" s="217">
        <v>841</v>
      </c>
      <c r="B853" s="273">
        <v>0.2</v>
      </c>
      <c r="C853" s="274"/>
      <c r="D853" s="274"/>
    </row>
    <row r="854" spans="1:4" x14ac:dyDescent="0.65">
      <c r="A854" s="217">
        <v>842</v>
      </c>
      <c r="B854" s="273">
        <v>0.4</v>
      </c>
      <c r="C854" s="274"/>
      <c r="D854" s="274"/>
    </row>
    <row r="855" spans="1:4" x14ac:dyDescent="0.65">
      <c r="A855" s="217">
        <v>843</v>
      </c>
      <c r="B855" s="273">
        <v>0.5</v>
      </c>
      <c r="C855" s="274"/>
      <c r="D855" s="274"/>
    </row>
    <row r="856" spans="1:4" x14ac:dyDescent="0.65">
      <c r="A856" s="217">
        <v>844</v>
      </c>
      <c r="B856" s="273">
        <v>0.3</v>
      </c>
      <c r="C856" s="274"/>
      <c r="D856" s="274"/>
    </row>
    <row r="857" spans="1:4" x14ac:dyDescent="0.65">
      <c r="A857" s="217">
        <v>845</v>
      </c>
      <c r="B857" s="273">
        <v>0.3</v>
      </c>
      <c r="C857" s="274"/>
      <c r="D857" s="274"/>
    </row>
    <row r="858" spans="1:4" x14ac:dyDescent="0.65">
      <c r="A858" s="217">
        <v>846</v>
      </c>
      <c r="B858" s="273">
        <v>0.4</v>
      </c>
      <c r="C858" s="274"/>
      <c r="D858" s="274"/>
    </row>
    <row r="859" spans="1:4" x14ac:dyDescent="0.65">
      <c r="A859" s="217">
        <v>847</v>
      </c>
      <c r="B859" s="273">
        <v>0.3</v>
      </c>
      <c r="C859" s="274"/>
      <c r="D859" s="274"/>
    </row>
    <row r="860" spans="1:4" x14ac:dyDescent="0.65">
      <c r="A860" s="217">
        <v>848</v>
      </c>
      <c r="B860" s="273">
        <v>0.4</v>
      </c>
      <c r="C860" s="274"/>
      <c r="D860" s="274"/>
    </row>
    <row r="861" spans="1:4" x14ac:dyDescent="0.65">
      <c r="A861" s="217">
        <v>849</v>
      </c>
      <c r="B861" s="273">
        <v>0.4</v>
      </c>
      <c r="C861" s="274"/>
      <c r="D861" s="274"/>
    </row>
    <row r="862" spans="1:4" x14ac:dyDescent="0.65">
      <c r="A862" s="217">
        <v>850</v>
      </c>
      <c r="B862" s="273">
        <v>0.5</v>
      </c>
      <c r="C862" s="274"/>
      <c r="D862" s="274"/>
    </row>
    <row r="863" spans="1:4" x14ac:dyDescent="0.65">
      <c r="A863" s="217">
        <v>851</v>
      </c>
      <c r="B863" s="273">
        <v>0.7</v>
      </c>
      <c r="C863" s="274"/>
      <c r="D863" s="274"/>
    </row>
    <row r="864" spans="1:4" x14ac:dyDescent="0.65">
      <c r="A864" s="217">
        <v>852</v>
      </c>
      <c r="B864" s="273">
        <v>0.6</v>
      </c>
      <c r="C864" s="274"/>
      <c r="D864" s="274"/>
    </row>
    <row r="865" spans="1:4" x14ac:dyDescent="0.65">
      <c r="A865" s="217">
        <v>853</v>
      </c>
      <c r="B865" s="273">
        <v>0.4</v>
      </c>
      <c r="C865" s="274"/>
      <c r="D865" s="274"/>
    </row>
    <row r="866" spans="1:4" x14ac:dyDescent="0.65">
      <c r="A866" s="217">
        <v>854</v>
      </c>
      <c r="B866" s="273">
        <v>0.2</v>
      </c>
      <c r="C866" s="274"/>
      <c r="D866" s="274"/>
    </row>
    <row r="867" spans="1:4" x14ac:dyDescent="0.65">
      <c r="A867" s="217">
        <v>855</v>
      </c>
      <c r="B867" s="273">
        <v>0.4</v>
      </c>
      <c r="C867" s="274"/>
      <c r="D867" s="274"/>
    </row>
    <row r="868" spans="1:4" x14ac:dyDescent="0.65">
      <c r="A868" s="217">
        <v>856</v>
      </c>
      <c r="B868" s="273">
        <v>0.6</v>
      </c>
      <c r="C868" s="274"/>
      <c r="D868" s="274"/>
    </row>
    <row r="869" spans="1:4" x14ac:dyDescent="0.65">
      <c r="A869" s="217">
        <v>857</v>
      </c>
      <c r="B869" s="273">
        <v>0.3</v>
      </c>
      <c r="C869" s="274"/>
      <c r="D869" s="274"/>
    </row>
    <row r="870" spans="1:4" x14ac:dyDescent="0.65">
      <c r="A870" s="217">
        <v>858</v>
      </c>
      <c r="B870" s="273">
        <v>0.7</v>
      </c>
      <c r="C870" s="274"/>
      <c r="D870" s="274"/>
    </row>
    <row r="871" spans="1:4" x14ac:dyDescent="0.65">
      <c r="A871" s="217">
        <v>859</v>
      </c>
      <c r="B871" s="273">
        <v>0.6</v>
      </c>
      <c r="C871" s="274"/>
      <c r="D871" s="274"/>
    </row>
    <row r="872" spans="1:4" x14ac:dyDescent="0.65">
      <c r="A872" s="217">
        <v>860</v>
      </c>
      <c r="B872" s="273">
        <v>0.5</v>
      </c>
      <c r="C872" s="274"/>
      <c r="D872" s="274"/>
    </row>
    <row r="873" spans="1:4" x14ac:dyDescent="0.65">
      <c r="A873" s="217">
        <v>861</v>
      </c>
      <c r="B873" s="273">
        <v>0.3</v>
      </c>
      <c r="C873" s="274"/>
      <c r="D873" s="274"/>
    </row>
    <row r="874" spans="1:4" x14ac:dyDescent="0.65">
      <c r="A874" s="217">
        <v>862</v>
      </c>
      <c r="B874" s="273">
        <v>0.7</v>
      </c>
      <c r="C874" s="274"/>
      <c r="D874" s="274"/>
    </row>
    <row r="875" spans="1:4" x14ac:dyDescent="0.65">
      <c r="A875" s="217">
        <v>863</v>
      </c>
      <c r="B875" s="273">
        <v>0.6</v>
      </c>
      <c r="C875" s="274"/>
      <c r="D875" s="274"/>
    </row>
    <row r="876" spans="1:4" x14ac:dyDescent="0.65">
      <c r="A876" s="217">
        <v>864</v>
      </c>
      <c r="B876" s="273">
        <v>0.4</v>
      </c>
      <c r="C876" s="274"/>
      <c r="D876" s="274"/>
    </row>
    <row r="877" spans="1:4" x14ac:dyDescent="0.65">
      <c r="A877" s="217">
        <v>865</v>
      </c>
      <c r="B877" s="273">
        <v>0.2</v>
      </c>
      <c r="C877" s="274"/>
      <c r="D877" s="274"/>
    </row>
    <row r="878" spans="1:4" x14ac:dyDescent="0.65">
      <c r="A878" s="217">
        <v>866</v>
      </c>
      <c r="B878" s="273">
        <v>0.6</v>
      </c>
      <c r="C878" s="274"/>
      <c r="D878" s="274"/>
    </row>
    <row r="879" spans="1:4" x14ac:dyDescent="0.65">
      <c r="A879" s="217">
        <v>867</v>
      </c>
      <c r="B879" s="273">
        <v>0.4</v>
      </c>
      <c r="C879" s="274"/>
      <c r="D879" s="274"/>
    </row>
    <row r="880" spans="1:4" x14ac:dyDescent="0.65">
      <c r="A880" s="217">
        <v>868</v>
      </c>
      <c r="B880" s="273">
        <v>0.4</v>
      </c>
      <c r="C880" s="274"/>
      <c r="D880" s="274"/>
    </row>
    <row r="881" spans="1:4" x14ac:dyDescent="0.65">
      <c r="A881" s="217">
        <v>869</v>
      </c>
      <c r="B881" s="273">
        <v>0.7</v>
      </c>
      <c r="C881" s="274"/>
      <c r="D881" s="274"/>
    </row>
    <row r="882" spans="1:4" x14ac:dyDescent="0.65">
      <c r="A882" s="217">
        <v>870</v>
      </c>
      <c r="B882" s="273">
        <v>0.4</v>
      </c>
      <c r="C882" s="274"/>
      <c r="D882" s="274"/>
    </row>
    <row r="883" spans="1:4" x14ac:dyDescent="0.65">
      <c r="A883" s="217">
        <v>871</v>
      </c>
      <c r="B883" s="273">
        <v>0.6</v>
      </c>
      <c r="C883" s="274"/>
      <c r="D883" s="274"/>
    </row>
    <row r="884" spans="1:4" x14ac:dyDescent="0.65">
      <c r="A884" s="217">
        <v>872</v>
      </c>
      <c r="B884" s="273">
        <v>0.1</v>
      </c>
      <c r="C884" s="274"/>
      <c r="D884" s="274"/>
    </row>
    <row r="885" spans="1:4" x14ac:dyDescent="0.65">
      <c r="A885" s="217">
        <v>873</v>
      </c>
      <c r="B885" s="273">
        <v>0.6</v>
      </c>
      <c r="C885" s="274"/>
      <c r="D885" s="274"/>
    </row>
    <row r="886" spans="1:4" x14ac:dyDescent="0.65">
      <c r="A886" s="217">
        <v>874</v>
      </c>
      <c r="B886" s="273">
        <v>0.4</v>
      </c>
      <c r="C886" s="274"/>
      <c r="D886" s="274"/>
    </row>
    <row r="887" spans="1:4" x14ac:dyDescent="0.65">
      <c r="A887" s="217">
        <v>875</v>
      </c>
      <c r="B887" s="273">
        <v>0.4</v>
      </c>
      <c r="C887" s="274"/>
      <c r="D887" s="274"/>
    </row>
    <row r="888" spans="1:4" x14ac:dyDescent="0.65">
      <c r="A888" s="217">
        <v>876</v>
      </c>
      <c r="B888" s="273">
        <v>0.6</v>
      </c>
      <c r="C888" s="274"/>
      <c r="D888" s="274"/>
    </row>
    <row r="889" spans="1:4" x14ac:dyDescent="0.65">
      <c r="A889" s="217">
        <v>877</v>
      </c>
      <c r="B889" s="273">
        <v>0.5</v>
      </c>
      <c r="C889" s="274"/>
      <c r="D889" s="274"/>
    </row>
    <row r="890" spans="1:4" x14ac:dyDescent="0.65">
      <c r="A890" s="217">
        <v>878</v>
      </c>
      <c r="B890" s="273">
        <v>0.3</v>
      </c>
      <c r="C890" s="274"/>
      <c r="D890" s="274"/>
    </row>
    <row r="891" spans="1:4" x14ac:dyDescent="0.65">
      <c r="A891" s="217">
        <v>879</v>
      </c>
      <c r="B891" s="273">
        <v>0.3</v>
      </c>
      <c r="C891" s="274"/>
      <c r="D891" s="274"/>
    </row>
    <row r="892" spans="1:4" x14ac:dyDescent="0.65">
      <c r="A892" s="217">
        <v>880</v>
      </c>
      <c r="B892" s="273">
        <v>0.5</v>
      </c>
      <c r="C892" s="274"/>
      <c r="D892" s="274"/>
    </row>
    <row r="893" spans="1:4" x14ac:dyDescent="0.65">
      <c r="A893" s="217">
        <v>881</v>
      </c>
      <c r="B893" s="273">
        <v>0.3</v>
      </c>
      <c r="C893" s="274"/>
      <c r="D893" s="274"/>
    </row>
    <row r="894" spans="1:4" x14ac:dyDescent="0.65">
      <c r="A894" s="217">
        <v>882</v>
      </c>
      <c r="B894" s="273">
        <v>0.1</v>
      </c>
      <c r="C894" s="274"/>
      <c r="D894" s="274"/>
    </row>
    <row r="895" spans="1:4" x14ac:dyDescent="0.65">
      <c r="A895" s="217">
        <v>883</v>
      </c>
      <c r="B895" s="273">
        <v>0.3</v>
      </c>
      <c r="C895" s="274"/>
      <c r="D895" s="274"/>
    </row>
    <row r="896" spans="1:4" x14ac:dyDescent="0.65">
      <c r="A896" s="217">
        <v>884</v>
      </c>
      <c r="B896" s="273">
        <v>0.6</v>
      </c>
      <c r="C896" s="274"/>
      <c r="D896" s="274"/>
    </row>
    <row r="897" spans="1:4" x14ac:dyDescent="0.65">
      <c r="A897" s="217">
        <v>885</v>
      </c>
      <c r="B897" s="273">
        <v>0.5</v>
      </c>
      <c r="C897" s="274"/>
      <c r="D897" s="274"/>
    </row>
    <row r="898" spans="1:4" x14ac:dyDescent="0.65">
      <c r="A898" s="217">
        <v>886</v>
      </c>
      <c r="B898" s="273">
        <v>0.4</v>
      </c>
      <c r="C898" s="274"/>
      <c r="D898" s="274"/>
    </row>
    <row r="899" spans="1:4" x14ac:dyDescent="0.65">
      <c r="A899" s="217">
        <v>887</v>
      </c>
      <c r="B899" s="273">
        <v>0.7</v>
      </c>
      <c r="C899" s="274"/>
      <c r="D899" s="274"/>
    </row>
    <row r="900" spans="1:4" x14ac:dyDescent="0.65">
      <c r="A900" s="217">
        <v>888</v>
      </c>
      <c r="B900" s="273">
        <v>0.6</v>
      </c>
      <c r="C900" s="274"/>
      <c r="D900" s="274"/>
    </row>
    <row r="901" spans="1:4" x14ac:dyDescent="0.65">
      <c r="A901" s="217">
        <v>889</v>
      </c>
      <c r="B901" s="273">
        <v>0.5</v>
      </c>
      <c r="C901" s="274"/>
      <c r="D901" s="274"/>
    </row>
    <row r="902" spans="1:4" x14ac:dyDescent="0.65">
      <c r="A902" s="217">
        <v>890</v>
      </c>
      <c r="B902" s="273">
        <v>0.4</v>
      </c>
      <c r="C902" s="274"/>
      <c r="D902" s="274"/>
    </row>
    <row r="903" spans="1:4" x14ac:dyDescent="0.65">
      <c r="A903" s="217">
        <v>891</v>
      </c>
      <c r="B903" s="273">
        <v>0.5</v>
      </c>
      <c r="C903" s="274"/>
      <c r="D903" s="274"/>
    </row>
    <row r="904" spans="1:4" x14ac:dyDescent="0.65">
      <c r="A904" s="217">
        <v>892</v>
      </c>
      <c r="B904" s="273">
        <v>0.4</v>
      </c>
      <c r="C904" s="274"/>
      <c r="D904" s="274"/>
    </row>
    <row r="905" spans="1:4" x14ac:dyDescent="0.65">
      <c r="A905" s="217">
        <v>893</v>
      </c>
      <c r="B905" s="273">
        <v>0.6</v>
      </c>
      <c r="C905" s="274"/>
      <c r="D905" s="274"/>
    </row>
    <row r="906" spans="1:4" x14ac:dyDescent="0.65">
      <c r="A906" s="217">
        <v>894</v>
      </c>
      <c r="B906" s="273">
        <v>0.4</v>
      </c>
      <c r="C906" s="274"/>
      <c r="D906" s="274"/>
    </row>
    <row r="907" spans="1:4" x14ac:dyDescent="0.65">
      <c r="A907" s="217">
        <v>895</v>
      </c>
      <c r="B907" s="273">
        <v>0.5</v>
      </c>
      <c r="C907" s="274"/>
      <c r="D907" s="274"/>
    </row>
    <row r="908" spans="1:4" x14ac:dyDescent="0.65">
      <c r="A908" s="217">
        <v>896</v>
      </c>
      <c r="B908" s="273">
        <v>0.4</v>
      </c>
      <c r="C908" s="274"/>
      <c r="D908" s="274"/>
    </row>
    <row r="909" spans="1:4" x14ac:dyDescent="0.65">
      <c r="A909" s="217">
        <v>897</v>
      </c>
      <c r="B909" s="273">
        <v>0.4</v>
      </c>
      <c r="C909" s="274"/>
      <c r="D909" s="274"/>
    </row>
    <row r="910" spans="1:4" x14ac:dyDescent="0.65">
      <c r="A910" s="217">
        <v>898</v>
      </c>
      <c r="B910" s="273">
        <v>0.3</v>
      </c>
      <c r="C910" s="274"/>
      <c r="D910" s="274"/>
    </row>
    <row r="911" spans="1:4" x14ac:dyDescent="0.65">
      <c r="A911" s="217">
        <v>899</v>
      </c>
      <c r="B911" s="273">
        <v>0.5</v>
      </c>
      <c r="C911" s="274"/>
      <c r="D911" s="274"/>
    </row>
    <row r="912" spans="1:4" x14ac:dyDescent="0.65">
      <c r="A912" s="217">
        <v>900</v>
      </c>
      <c r="B912" s="273">
        <v>0.4</v>
      </c>
      <c r="C912" s="274"/>
      <c r="D912" s="274"/>
    </row>
    <row r="913" spans="1:4" x14ac:dyDescent="0.65">
      <c r="A913" s="217">
        <v>901</v>
      </c>
      <c r="B913" s="273">
        <v>0.4</v>
      </c>
      <c r="C913" s="274"/>
      <c r="D913" s="274"/>
    </row>
    <row r="914" spans="1:4" x14ac:dyDescent="0.65">
      <c r="A914" s="217">
        <v>902</v>
      </c>
      <c r="B914" s="273">
        <v>0.3</v>
      </c>
      <c r="C914" s="274"/>
      <c r="D914" s="274"/>
    </row>
    <row r="915" spans="1:4" x14ac:dyDescent="0.65">
      <c r="A915" s="217">
        <v>903</v>
      </c>
      <c r="B915" s="273">
        <v>0.3</v>
      </c>
      <c r="C915" s="274"/>
      <c r="D915" s="274"/>
    </row>
    <row r="916" spans="1:4" x14ac:dyDescent="0.65">
      <c r="A916" s="217">
        <v>904</v>
      </c>
      <c r="B916" s="273">
        <v>0.4</v>
      </c>
      <c r="C916" s="274"/>
      <c r="D916" s="274"/>
    </row>
    <row r="917" spans="1:4" x14ac:dyDescent="0.65">
      <c r="A917" s="217">
        <v>905</v>
      </c>
      <c r="B917" s="273">
        <v>0.5</v>
      </c>
      <c r="C917" s="274"/>
      <c r="D917" s="274"/>
    </row>
    <row r="918" spans="1:4" x14ac:dyDescent="0.65">
      <c r="A918" s="217">
        <v>906</v>
      </c>
      <c r="B918" s="273">
        <v>0.6</v>
      </c>
      <c r="C918" s="274"/>
      <c r="D918" s="274"/>
    </row>
    <row r="919" spans="1:4" x14ac:dyDescent="0.65">
      <c r="A919" s="217">
        <v>907</v>
      </c>
      <c r="B919" s="273">
        <v>0.4</v>
      </c>
      <c r="C919" s="274"/>
      <c r="D919" s="274"/>
    </row>
    <row r="920" spans="1:4" x14ac:dyDescent="0.65">
      <c r="A920" s="217">
        <v>908</v>
      </c>
      <c r="B920" s="273">
        <v>0.7</v>
      </c>
      <c r="C920" s="274"/>
      <c r="D920" s="274"/>
    </row>
    <row r="921" spans="1:4" x14ac:dyDescent="0.65">
      <c r="A921" s="217">
        <v>909</v>
      </c>
      <c r="B921" s="273">
        <v>0.3</v>
      </c>
      <c r="C921" s="274"/>
      <c r="D921" s="274"/>
    </row>
    <row r="922" spans="1:4" x14ac:dyDescent="0.65">
      <c r="A922" s="217">
        <v>910</v>
      </c>
      <c r="B922" s="273">
        <v>0.5</v>
      </c>
      <c r="C922" s="274"/>
      <c r="D922" s="274"/>
    </row>
    <row r="923" spans="1:4" x14ac:dyDescent="0.65">
      <c r="A923" s="217">
        <v>911</v>
      </c>
      <c r="B923" s="273">
        <v>0.4</v>
      </c>
      <c r="C923" s="274"/>
      <c r="D923" s="274"/>
    </row>
    <row r="924" spans="1:4" x14ac:dyDescent="0.65">
      <c r="A924" s="217">
        <v>912</v>
      </c>
      <c r="B924" s="273">
        <v>0.4</v>
      </c>
      <c r="C924" s="274"/>
      <c r="D924" s="274"/>
    </row>
    <row r="925" spans="1:4" x14ac:dyDescent="0.65">
      <c r="A925" s="217">
        <v>913</v>
      </c>
      <c r="B925" s="273">
        <v>0.3</v>
      </c>
      <c r="C925" s="274"/>
      <c r="D925" s="274"/>
    </row>
    <row r="926" spans="1:4" x14ac:dyDescent="0.65">
      <c r="A926" s="217">
        <v>914</v>
      </c>
      <c r="B926" s="273">
        <v>0.4</v>
      </c>
      <c r="C926" s="274"/>
      <c r="D926" s="274"/>
    </row>
    <row r="927" spans="1:4" x14ac:dyDescent="0.65">
      <c r="A927" s="217">
        <v>915</v>
      </c>
      <c r="B927" s="273">
        <v>0.5</v>
      </c>
      <c r="C927" s="274"/>
      <c r="D927" s="274"/>
    </row>
    <row r="928" spans="1:4" x14ac:dyDescent="0.65">
      <c r="A928" s="217">
        <v>916</v>
      </c>
      <c r="B928" s="273">
        <v>0.4</v>
      </c>
      <c r="C928" s="274"/>
      <c r="D928" s="274"/>
    </row>
    <row r="929" spans="1:4" x14ac:dyDescent="0.65">
      <c r="A929" s="217">
        <v>917</v>
      </c>
      <c r="B929" s="273">
        <v>0.4</v>
      </c>
      <c r="C929" s="274"/>
      <c r="D929" s="274"/>
    </row>
    <row r="930" spans="1:4" x14ac:dyDescent="0.65">
      <c r="A930" s="217">
        <v>918</v>
      </c>
      <c r="B930" s="273">
        <v>0.4</v>
      </c>
      <c r="C930" s="274"/>
      <c r="D930" s="274"/>
    </row>
    <row r="931" spans="1:4" x14ac:dyDescent="0.65">
      <c r="A931" s="217">
        <v>919</v>
      </c>
      <c r="B931" s="273">
        <v>0.3</v>
      </c>
      <c r="C931" s="274"/>
      <c r="D931" s="274"/>
    </row>
    <row r="932" spans="1:4" x14ac:dyDescent="0.65">
      <c r="A932" s="217">
        <v>920</v>
      </c>
      <c r="B932" s="273">
        <v>0.5</v>
      </c>
      <c r="C932" s="274"/>
      <c r="D932" s="274"/>
    </row>
    <row r="933" spans="1:4" x14ac:dyDescent="0.65">
      <c r="A933" s="217">
        <v>921</v>
      </c>
      <c r="B933" s="273">
        <v>0.4</v>
      </c>
      <c r="C933" s="274"/>
      <c r="D933" s="274"/>
    </row>
    <row r="934" spans="1:4" x14ac:dyDescent="0.65">
      <c r="A934" s="217">
        <v>922</v>
      </c>
      <c r="B934" s="273">
        <v>0.4</v>
      </c>
      <c r="C934" s="274"/>
      <c r="D934" s="274"/>
    </row>
    <row r="935" spans="1:4" x14ac:dyDescent="0.65">
      <c r="A935" s="217">
        <v>923</v>
      </c>
      <c r="B935" s="273">
        <v>0.6</v>
      </c>
      <c r="C935" s="274"/>
      <c r="D935" s="274"/>
    </row>
    <row r="936" spans="1:4" x14ac:dyDescent="0.65">
      <c r="A936" s="217">
        <v>924</v>
      </c>
      <c r="B936" s="273">
        <v>0.2</v>
      </c>
      <c r="C936" s="274"/>
      <c r="D936" s="274"/>
    </row>
    <row r="937" spans="1:4" x14ac:dyDescent="0.65">
      <c r="A937" s="217">
        <v>925</v>
      </c>
      <c r="B937" s="273">
        <v>0.5</v>
      </c>
      <c r="C937" s="274"/>
      <c r="D937" s="274"/>
    </row>
    <row r="938" spans="1:4" x14ac:dyDescent="0.65">
      <c r="A938" s="217">
        <v>926</v>
      </c>
      <c r="B938" s="273">
        <v>0.3</v>
      </c>
      <c r="C938" s="274"/>
      <c r="D938" s="274"/>
    </row>
    <row r="939" spans="1:4" x14ac:dyDescent="0.65">
      <c r="A939" s="217">
        <v>927</v>
      </c>
      <c r="B939" s="273">
        <v>0.4</v>
      </c>
      <c r="C939" s="274"/>
      <c r="D939" s="274"/>
    </row>
    <row r="940" spans="1:4" x14ac:dyDescent="0.65">
      <c r="A940" s="217">
        <v>928</v>
      </c>
      <c r="B940" s="273">
        <v>0.3</v>
      </c>
      <c r="C940" s="274"/>
      <c r="D940" s="274"/>
    </row>
    <row r="941" spans="1:4" x14ac:dyDescent="0.65">
      <c r="A941" s="217">
        <v>929</v>
      </c>
      <c r="B941" s="273">
        <v>0.3</v>
      </c>
      <c r="C941" s="274"/>
      <c r="D941" s="274"/>
    </row>
    <row r="942" spans="1:4" x14ac:dyDescent="0.65">
      <c r="A942" s="217">
        <v>930</v>
      </c>
      <c r="B942" s="273">
        <v>0.5</v>
      </c>
      <c r="C942" s="274"/>
      <c r="D942" s="274"/>
    </row>
    <row r="943" spans="1:4" x14ac:dyDescent="0.65">
      <c r="A943" s="217">
        <v>931</v>
      </c>
      <c r="B943" s="273">
        <v>0.7</v>
      </c>
      <c r="C943" s="274"/>
      <c r="D943" s="274"/>
    </row>
    <row r="944" spans="1:4" x14ac:dyDescent="0.65">
      <c r="A944" s="217">
        <v>932</v>
      </c>
      <c r="B944" s="273">
        <v>0.4</v>
      </c>
      <c r="C944" s="274"/>
      <c r="D944" s="274"/>
    </row>
    <row r="945" spans="1:4" x14ac:dyDescent="0.65">
      <c r="A945" s="217">
        <v>933</v>
      </c>
      <c r="B945" s="273">
        <v>0.5</v>
      </c>
      <c r="C945" s="274"/>
      <c r="D945" s="274"/>
    </row>
    <row r="946" spans="1:4" x14ac:dyDescent="0.65">
      <c r="A946" s="217">
        <v>934</v>
      </c>
      <c r="B946" s="273">
        <v>0.4</v>
      </c>
      <c r="C946" s="274"/>
      <c r="D946" s="274"/>
    </row>
    <row r="947" spans="1:4" x14ac:dyDescent="0.65">
      <c r="A947" s="217">
        <v>935</v>
      </c>
      <c r="B947" s="273">
        <v>0.4</v>
      </c>
      <c r="C947" s="274"/>
      <c r="D947" s="274"/>
    </row>
    <row r="948" spans="1:4" x14ac:dyDescent="0.65">
      <c r="A948" s="217">
        <v>936</v>
      </c>
      <c r="B948" s="273">
        <v>0.5</v>
      </c>
      <c r="C948" s="274"/>
      <c r="D948" s="274"/>
    </row>
    <row r="949" spans="1:4" x14ac:dyDescent="0.65">
      <c r="A949" s="217">
        <v>937</v>
      </c>
      <c r="B949" s="273">
        <v>0.7</v>
      </c>
      <c r="C949" s="274"/>
      <c r="D949" s="274"/>
    </row>
    <row r="950" spans="1:4" x14ac:dyDescent="0.65">
      <c r="A950" s="217">
        <v>938</v>
      </c>
      <c r="B950" s="273">
        <v>0.3</v>
      </c>
      <c r="C950" s="274"/>
      <c r="D950" s="274"/>
    </row>
    <row r="951" spans="1:4" x14ac:dyDescent="0.65">
      <c r="A951" s="217">
        <v>939</v>
      </c>
      <c r="B951" s="273">
        <v>0.5</v>
      </c>
      <c r="C951" s="274"/>
      <c r="D951" s="274"/>
    </row>
    <row r="952" spans="1:4" x14ac:dyDescent="0.65">
      <c r="A952" s="217">
        <v>940</v>
      </c>
      <c r="B952" s="273">
        <v>0.1</v>
      </c>
      <c r="C952" s="274"/>
      <c r="D952" s="274"/>
    </row>
    <row r="953" spans="1:4" x14ac:dyDescent="0.65">
      <c r="A953" s="217">
        <v>941</v>
      </c>
      <c r="B953" s="273">
        <v>0.6</v>
      </c>
      <c r="C953" s="274"/>
      <c r="D953" s="274"/>
    </row>
    <row r="954" spans="1:4" x14ac:dyDescent="0.65">
      <c r="A954" s="217">
        <v>942</v>
      </c>
      <c r="B954" s="273">
        <v>0.4</v>
      </c>
      <c r="C954" s="274"/>
      <c r="D954" s="274"/>
    </row>
    <row r="955" spans="1:4" x14ac:dyDescent="0.65">
      <c r="A955" s="217">
        <v>943</v>
      </c>
      <c r="B955" s="273">
        <v>0.6</v>
      </c>
      <c r="C955" s="274"/>
      <c r="D955" s="274"/>
    </row>
    <row r="956" spans="1:4" x14ac:dyDescent="0.65">
      <c r="A956" s="217">
        <v>944</v>
      </c>
      <c r="B956" s="273">
        <v>0.3</v>
      </c>
      <c r="C956" s="274"/>
      <c r="D956" s="274"/>
    </row>
    <row r="957" spans="1:4" x14ac:dyDescent="0.65">
      <c r="A957" s="217">
        <v>945</v>
      </c>
      <c r="B957" s="273">
        <v>0.5</v>
      </c>
      <c r="C957" s="274"/>
      <c r="D957" s="274"/>
    </row>
    <row r="958" spans="1:4" x14ac:dyDescent="0.65">
      <c r="A958" s="217">
        <v>946</v>
      </c>
      <c r="B958" s="273">
        <v>0.6</v>
      </c>
      <c r="C958" s="274"/>
      <c r="D958" s="274"/>
    </row>
    <row r="959" spans="1:4" x14ac:dyDescent="0.65">
      <c r="A959" s="217">
        <v>947</v>
      </c>
      <c r="B959" s="273">
        <v>0.3</v>
      </c>
      <c r="C959" s="274"/>
      <c r="D959" s="274"/>
    </row>
    <row r="960" spans="1:4" x14ac:dyDescent="0.65">
      <c r="A960" s="217">
        <v>948</v>
      </c>
      <c r="B960" s="273">
        <v>0.6</v>
      </c>
      <c r="C960" s="274"/>
      <c r="D960" s="274"/>
    </row>
    <row r="961" spans="1:4" x14ac:dyDescent="0.65">
      <c r="A961" s="217">
        <v>949</v>
      </c>
      <c r="B961" s="273">
        <v>0.4</v>
      </c>
      <c r="C961" s="274"/>
      <c r="D961" s="274"/>
    </row>
    <row r="962" spans="1:4" x14ac:dyDescent="0.65">
      <c r="A962" s="217">
        <v>950</v>
      </c>
      <c r="B962" s="273">
        <v>0.3</v>
      </c>
      <c r="C962" s="274"/>
      <c r="D962" s="274"/>
    </row>
    <row r="963" spans="1:4" x14ac:dyDescent="0.65">
      <c r="A963" s="217">
        <v>951</v>
      </c>
      <c r="B963" s="273">
        <v>0.5</v>
      </c>
      <c r="C963" s="274"/>
      <c r="D963" s="274"/>
    </row>
    <row r="964" spans="1:4" x14ac:dyDescent="0.65">
      <c r="A964" s="217">
        <v>952</v>
      </c>
      <c r="B964" s="273">
        <v>0.6</v>
      </c>
      <c r="C964" s="274"/>
      <c r="D964" s="274"/>
    </row>
    <row r="965" spans="1:4" x14ac:dyDescent="0.65">
      <c r="A965" s="217">
        <v>953</v>
      </c>
      <c r="B965" s="273">
        <v>0.6</v>
      </c>
      <c r="C965" s="274"/>
      <c r="D965" s="274"/>
    </row>
    <row r="966" spans="1:4" x14ac:dyDescent="0.65">
      <c r="A966" s="217">
        <v>954</v>
      </c>
      <c r="B966" s="273">
        <v>0.4</v>
      </c>
      <c r="C966" s="274"/>
      <c r="D966" s="274"/>
    </row>
    <row r="967" spans="1:4" x14ac:dyDescent="0.65">
      <c r="A967" s="217">
        <v>955</v>
      </c>
      <c r="B967" s="273">
        <v>0.2</v>
      </c>
      <c r="C967" s="274"/>
      <c r="D967" s="274"/>
    </row>
    <row r="968" spans="1:4" x14ac:dyDescent="0.65">
      <c r="A968" s="217">
        <v>956</v>
      </c>
      <c r="B968" s="273">
        <v>0.6</v>
      </c>
      <c r="C968" s="274"/>
      <c r="D968" s="274"/>
    </row>
    <row r="969" spans="1:4" x14ac:dyDescent="0.65">
      <c r="A969" s="217">
        <v>957</v>
      </c>
      <c r="B969" s="273">
        <v>0.2</v>
      </c>
      <c r="C969" s="274"/>
      <c r="D969" s="274"/>
    </row>
    <row r="970" spans="1:4" x14ac:dyDescent="0.65">
      <c r="A970" s="217">
        <v>958</v>
      </c>
      <c r="B970" s="273">
        <v>0.3</v>
      </c>
      <c r="C970" s="274"/>
      <c r="D970" s="274"/>
    </row>
    <row r="971" spans="1:4" x14ac:dyDescent="0.65">
      <c r="A971" s="217">
        <v>959</v>
      </c>
      <c r="B971" s="273">
        <v>0.5</v>
      </c>
      <c r="C971" s="274"/>
      <c r="D971" s="274"/>
    </row>
    <row r="972" spans="1:4" x14ac:dyDescent="0.65">
      <c r="A972" s="217">
        <v>960</v>
      </c>
      <c r="B972" s="273">
        <v>0.4</v>
      </c>
      <c r="C972" s="274"/>
      <c r="D972" s="274"/>
    </row>
    <row r="973" spans="1:4" x14ac:dyDescent="0.65">
      <c r="A973" s="217">
        <v>961</v>
      </c>
      <c r="B973" s="273">
        <v>0.5</v>
      </c>
      <c r="C973" s="274"/>
      <c r="D973" s="274"/>
    </row>
    <row r="974" spans="1:4" x14ac:dyDescent="0.65">
      <c r="A974" s="217">
        <v>962</v>
      </c>
      <c r="B974" s="273">
        <v>0.4</v>
      </c>
      <c r="C974" s="274"/>
      <c r="D974" s="274"/>
    </row>
    <row r="975" spans="1:4" x14ac:dyDescent="0.65">
      <c r="A975" s="217">
        <v>963</v>
      </c>
      <c r="B975" s="273">
        <v>0.6</v>
      </c>
      <c r="C975" s="274"/>
      <c r="D975" s="274"/>
    </row>
    <row r="976" spans="1:4" x14ac:dyDescent="0.65">
      <c r="A976" s="217">
        <v>964</v>
      </c>
      <c r="B976" s="273">
        <v>0.1</v>
      </c>
      <c r="C976" s="274"/>
      <c r="D976" s="274"/>
    </row>
    <row r="977" spans="1:4" x14ac:dyDescent="0.65">
      <c r="A977" s="217">
        <v>965</v>
      </c>
      <c r="B977" s="273">
        <v>0.6</v>
      </c>
      <c r="C977" s="274"/>
      <c r="D977" s="274"/>
    </row>
    <row r="978" spans="1:4" x14ac:dyDescent="0.65">
      <c r="A978" s="217">
        <v>966</v>
      </c>
      <c r="B978" s="273">
        <v>0.3</v>
      </c>
      <c r="C978" s="274"/>
      <c r="D978" s="274"/>
    </row>
    <row r="979" spans="1:4" x14ac:dyDescent="0.65">
      <c r="A979" s="217">
        <v>967</v>
      </c>
      <c r="B979" s="273">
        <v>0.6</v>
      </c>
      <c r="C979" s="274"/>
      <c r="D979" s="274"/>
    </row>
    <row r="980" spans="1:4" x14ac:dyDescent="0.65">
      <c r="A980" s="217">
        <v>968</v>
      </c>
      <c r="B980" s="273">
        <v>0.4</v>
      </c>
      <c r="C980" s="274"/>
      <c r="D980" s="274"/>
    </row>
    <row r="981" spans="1:4" x14ac:dyDescent="0.65">
      <c r="A981" s="217">
        <v>969</v>
      </c>
      <c r="B981" s="273">
        <v>0.2</v>
      </c>
      <c r="C981" s="274"/>
      <c r="D981" s="274"/>
    </row>
    <row r="982" spans="1:4" x14ac:dyDescent="0.65">
      <c r="A982" s="217">
        <v>970</v>
      </c>
      <c r="B982" s="273">
        <v>0.5</v>
      </c>
      <c r="C982" s="274"/>
      <c r="D982" s="274"/>
    </row>
    <row r="983" spans="1:4" x14ac:dyDescent="0.65">
      <c r="A983" s="217">
        <v>971</v>
      </c>
      <c r="B983" s="273">
        <v>0.2</v>
      </c>
      <c r="C983" s="274"/>
      <c r="D983" s="274"/>
    </row>
    <row r="984" spans="1:4" x14ac:dyDescent="0.65">
      <c r="A984" s="217">
        <v>972</v>
      </c>
      <c r="B984" s="273">
        <v>0.4</v>
      </c>
      <c r="C984" s="274"/>
      <c r="D984" s="274"/>
    </row>
    <row r="985" spans="1:4" x14ac:dyDescent="0.65">
      <c r="A985" s="217">
        <v>973</v>
      </c>
      <c r="B985" s="273">
        <v>0.6</v>
      </c>
      <c r="C985" s="274"/>
      <c r="D985" s="274"/>
    </row>
    <row r="986" spans="1:4" x14ac:dyDescent="0.65">
      <c r="A986" s="217">
        <v>974</v>
      </c>
      <c r="B986" s="273">
        <v>0.4</v>
      </c>
      <c r="C986" s="274"/>
      <c r="D986" s="274"/>
    </row>
    <row r="987" spans="1:4" x14ac:dyDescent="0.65">
      <c r="A987" s="217">
        <v>975</v>
      </c>
      <c r="B987" s="273">
        <v>0.4</v>
      </c>
      <c r="C987" s="274"/>
      <c r="D987" s="274"/>
    </row>
    <row r="988" spans="1:4" x14ac:dyDescent="0.65">
      <c r="A988" s="217">
        <v>976</v>
      </c>
      <c r="B988" s="273">
        <v>0.6</v>
      </c>
      <c r="C988" s="274"/>
      <c r="D988" s="274"/>
    </row>
    <row r="989" spans="1:4" x14ac:dyDescent="0.65">
      <c r="A989" s="217">
        <v>977</v>
      </c>
      <c r="B989" s="273">
        <v>0.3</v>
      </c>
      <c r="C989" s="274"/>
      <c r="D989" s="274"/>
    </row>
    <row r="990" spans="1:4" x14ac:dyDescent="0.65">
      <c r="A990" s="217">
        <v>978</v>
      </c>
      <c r="B990" s="273">
        <v>0.4</v>
      </c>
      <c r="C990" s="274"/>
      <c r="D990" s="274"/>
    </row>
    <row r="991" spans="1:4" x14ac:dyDescent="0.65">
      <c r="A991" s="217">
        <v>979</v>
      </c>
      <c r="B991" s="273">
        <v>0.4</v>
      </c>
      <c r="C991" s="274"/>
      <c r="D991" s="274"/>
    </row>
    <row r="992" spans="1:4" x14ac:dyDescent="0.65">
      <c r="A992" s="217">
        <v>980</v>
      </c>
      <c r="B992" s="273">
        <v>0.5</v>
      </c>
      <c r="C992" s="274"/>
      <c r="D992" s="274"/>
    </row>
    <row r="993" spans="1:4" x14ac:dyDescent="0.65">
      <c r="A993" s="217">
        <v>981</v>
      </c>
      <c r="B993" s="273">
        <v>0.3</v>
      </c>
      <c r="C993" s="274"/>
      <c r="D993" s="274"/>
    </row>
    <row r="994" spans="1:4" x14ac:dyDescent="0.65">
      <c r="A994" s="217">
        <v>982</v>
      </c>
      <c r="B994" s="273">
        <v>0.6</v>
      </c>
      <c r="C994" s="274"/>
      <c r="D994" s="274"/>
    </row>
    <row r="995" spans="1:4" x14ac:dyDescent="0.65">
      <c r="A995" s="217">
        <v>983</v>
      </c>
      <c r="B995" s="273">
        <v>0.7</v>
      </c>
      <c r="C995" s="274"/>
      <c r="D995" s="274"/>
    </row>
    <row r="996" spans="1:4" x14ac:dyDescent="0.65">
      <c r="A996" s="217">
        <v>984</v>
      </c>
      <c r="B996" s="273">
        <v>0.4</v>
      </c>
      <c r="C996" s="274"/>
      <c r="D996" s="274"/>
    </row>
    <row r="997" spans="1:4" x14ac:dyDescent="0.65">
      <c r="A997" s="217">
        <v>985</v>
      </c>
      <c r="B997" s="273">
        <v>0.5</v>
      </c>
      <c r="C997" s="274"/>
      <c r="D997" s="274"/>
    </row>
    <row r="998" spans="1:4" x14ac:dyDescent="0.65">
      <c r="A998" s="247" t="s">
        <v>498</v>
      </c>
      <c r="B998" s="275">
        <f>AVERAGE(B13:B997)</f>
        <v>0.44131979695431389</v>
      </c>
      <c r="C998" s="276"/>
      <c r="D998" s="276"/>
    </row>
    <row r="999" spans="1:4" x14ac:dyDescent="0.65">
      <c r="A999" s="247" t="s">
        <v>286</v>
      </c>
      <c r="B999" s="247">
        <f>MAX(B13:B997)</f>
        <v>0.8</v>
      </c>
      <c r="C999" s="277"/>
      <c r="D999" s="277"/>
    </row>
    <row r="1000" spans="1:4" x14ac:dyDescent="0.65">
      <c r="A1000" s="247" t="s">
        <v>287</v>
      </c>
      <c r="B1000" s="247">
        <f>MIN(B13:B997)</f>
        <v>0.1</v>
      </c>
      <c r="C1000" s="277"/>
      <c r="D1000" s="277"/>
    </row>
  </sheetData>
  <mergeCells count="1">
    <mergeCell ref="A11:B11"/>
  </mergeCells>
  <phoneticPr fontId="7" type="noConversion"/>
  <conditionalFormatting sqref="A1">
    <cfRule type="cellIs" dxfId="18" priority="1" operator="lessThan">
      <formula>0</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8E25A-4CE4-41BE-8A1E-7894B39A5988}">
  <dimension ref="A1:DW192"/>
  <sheetViews>
    <sheetView workbookViewId="0"/>
  </sheetViews>
  <sheetFormatPr defaultColWidth="9" defaultRowHeight="14.25" x14ac:dyDescent="0.65"/>
  <cols>
    <col min="1" max="1" width="14.43359375" style="74" customWidth="1"/>
    <col min="2" max="5" width="9" style="74"/>
    <col min="6" max="6" width="12.43359375" style="74" customWidth="1"/>
    <col min="7" max="7" width="9.78125" style="74" customWidth="1"/>
    <col min="8" max="8" width="9" style="74"/>
    <col min="9" max="9" width="11.34765625" style="74" customWidth="1"/>
    <col min="10" max="10" width="9" style="74"/>
    <col min="11" max="11" width="14.43359375" style="74" customWidth="1"/>
    <col min="12" max="14" width="9" style="74"/>
    <col min="15" max="15" width="9.43359375" style="74" bestFit="1" customWidth="1"/>
    <col min="16" max="17" width="9" style="74"/>
    <col min="18" max="48" width="9.43359375" style="74" bestFit="1" customWidth="1"/>
    <col min="49" max="16384" width="9" style="74"/>
  </cols>
  <sheetData>
    <row r="1" spans="1:11" ht="17.75" x14ac:dyDescent="0.75">
      <c r="A1" s="6" t="s">
        <v>637</v>
      </c>
    </row>
    <row r="2" spans="1:11" ht="18" x14ac:dyDescent="0.8">
      <c r="A2" s="75"/>
      <c r="K2" s="74" t="s">
        <v>638</v>
      </c>
    </row>
    <row r="3" spans="1:11" ht="21" customHeight="1" x14ac:dyDescent="0.65">
      <c r="A3" s="615" t="s">
        <v>639</v>
      </c>
      <c r="B3" s="615" t="s">
        <v>640</v>
      </c>
      <c r="C3" s="606" t="s">
        <v>285</v>
      </c>
      <c r="D3" s="606" t="s">
        <v>286</v>
      </c>
      <c r="E3" s="606" t="s">
        <v>287</v>
      </c>
      <c r="F3" s="606" t="s">
        <v>641</v>
      </c>
      <c r="G3" s="606" t="s">
        <v>557</v>
      </c>
      <c r="H3" s="606" t="s">
        <v>558</v>
      </c>
      <c r="I3" s="606" t="s">
        <v>642</v>
      </c>
    </row>
    <row r="4" spans="1:11" ht="23.25" customHeight="1" x14ac:dyDescent="0.65">
      <c r="A4" s="615"/>
      <c r="B4" s="615"/>
      <c r="C4" s="606"/>
      <c r="D4" s="606"/>
      <c r="E4" s="606"/>
      <c r="F4" s="606"/>
      <c r="G4" s="606"/>
      <c r="H4" s="606"/>
      <c r="I4" s="606"/>
    </row>
    <row r="5" spans="1:11" x14ac:dyDescent="0.65">
      <c r="A5" s="606" t="s">
        <v>643</v>
      </c>
      <c r="B5" s="311" t="s">
        <v>644</v>
      </c>
      <c r="C5" s="312">
        <f>O25</f>
        <v>0.14874999999999997</v>
      </c>
      <c r="D5" s="312">
        <f t="shared" ref="D5:E8" si="0">P25</f>
        <v>0.2</v>
      </c>
      <c r="E5" s="312">
        <f t="shared" si="0"/>
        <v>2.1000000000000001E-2</v>
      </c>
      <c r="F5" s="313" t="s">
        <v>645</v>
      </c>
      <c r="G5" s="314">
        <v>0.2</v>
      </c>
      <c r="H5" s="314">
        <v>2.1000000000000001E-2</v>
      </c>
      <c r="I5" s="616" t="s">
        <v>646</v>
      </c>
    </row>
    <row r="6" spans="1:11" x14ac:dyDescent="0.65">
      <c r="A6" s="606"/>
      <c r="B6" s="315" t="s">
        <v>647</v>
      </c>
      <c r="C6" s="316">
        <f>O26</f>
        <v>0.24391666666666667</v>
      </c>
      <c r="D6" s="316">
        <f t="shared" si="0"/>
        <v>0.41199999999999998</v>
      </c>
      <c r="E6" s="316">
        <f t="shared" si="0"/>
        <v>0.17499999999999999</v>
      </c>
      <c r="F6" s="217" t="s">
        <v>645</v>
      </c>
      <c r="G6" s="258">
        <v>0.41199999999999998</v>
      </c>
      <c r="H6" s="258">
        <v>0.17499999999999999</v>
      </c>
      <c r="I6" s="607"/>
    </row>
    <row r="7" spans="1:11" x14ac:dyDescent="0.65">
      <c r="A7" s="606"/>
      <c r="B7" s="315" t="s">
        <v>648</v>
      </c>
      <c r="C7" s="316">
        <f>O27</f>
        <v>0.40258333333333329</v>
      </c>
      <c r="D7" s="316">
        <f t="shared" si="0"/>
        <v>0.45</v>
      </c>
      <c r="E7" s="316">
        <f t="shared" si="0"/>
        <v>0.32</v>
      </c>
      <c r="F7" s="217" t="s">
        <v>645</v>
      </c>
      <c r="G7" s="258">
        <v>0.45</v>
      </c>
      <c r="H7" s="258">
        <v>0.32</v>
      </c>
      <c r="I7" s="607"/>
    </row>
    <row r="8" spans="1:11" x14ac:dyDescent="0.65">
      <c r="A8" s="606"/>
      <c r="B8" s="315" t="s">
        <v>649</v>
      </c>
      <c r="C8" s="316">
        <f>O28</f>
        <v>0.20474999999999999</v>
      </c>
      <c r="D8" s="316">
        <f t="shared" si="0"/>
        <v>0.26700000000000002</v>
      </c>
      <c r="E8" s="316">
        <f t="shared" si="0"/>
        <v>0.1</v>
      </c>
      <c r="F8" s="217" t="s">
        <v>645</v>
      </c>
      <c r="G8" s="258">
        <v>0.26700000000000002</v>
      </c>
      <c r="H8" s="258">
        <v>0.1</v>
      </c>
      <c r="I8" s="607"/>
    </row>
    <row r="9" spans="1:11" x14ac:dyDescent="0.65">
      <c r="A9" s="606" t="s">
        <v>650</v>
      </c>
      <c r="B9" s="315" t="s">
        <v>651</v>
      </c>
      <c r="C9" s="316">
        <f>AV37</f>
        <v>0.11702222222222224</v>
      </c>
      <c r="D9" s="316">
        <f t="shared" ref="D9:E12" si="1">AW37</f>
        <v>0.25900000000000001</v>
      </c>
      <c r="E9" s="316">
        <f t="shared" si="1"/>
        <v>5.0999999999999997E-2</v>
      </c>
      <c r="F9" s="217" t="s">
        <v>645</v>
      </c>
      <c r="G9" s="258">
        <v>0.2</v>
      </c>
      <c r="H9" s="258">
        <v>0.05</v>
      </c>
      <c r="I9" s="607" t="s">
        <v>652</v>
      </c>
    </row>
    <row r="10" spans="1:11" x14ac:dyDescent="0.65">
      <c r="A10" s="606"/>
      <c r="B10" s="315" t="s">
        <v>653</v>
      </c>
      <c r="C10" s="316">
        <f>AV38</f>
        <v>0.26902222222222227</v>
      </c>
      <c r="D10" s="316">
        <f t="shared" si="1"/>
        <v>0.36699999999999999</v>
      </c>
      <c r="E10" s="316">
        <f t="shared" si="1"/>
        <v>0.2</v>
      </c>
      <c r="F10" s="217" t="s">
        <v>645</v>
      </c>
      <c r="G10" s="258">
        <v>0.36699999999999999</v>
      </c>
      <c r="H10" s="258">
        <v>0.2</v>
      </c>
      <c r="I10" s="607"/>
    </row>
    <row r="11" spans="1:11" x14ac:dyDescent="0.65">
      <c r="A11" s="606"/>
      <c r="B11" s="315" t="s">
        <v>654</v>
      </c>
      <c r="C11" s="316">
        <f>AV39</f>
        <v>0.41997777777777773</v>
      </c>
      <c r="D11" s="316">
        <f t="shared" si="1"/>
        <v>0.6</v>
      </c>
      <c r="E11" s="316">
        <f t="shared" si="1"/>
        <v>0.26700000000000002</v>
      </c>
      <c r="F11" s="217" t="s">
        <v>645</v>
      </c>
      <c r="G11" s="258">
        <v>0.6</v>
      </c>
      <c r="H11" s="258">
        <v>0.35599999999999998</v>
      </c>
      <c r="I11" s="607"/>
    </row>
    <row r="12" spans="1:11" x14ac:dyDescent="0.65">
      <c r="A12" s="606"/>
      <c r="B12" s="315" t="s">
        <v>655</v>
      </c>
      <c r="C12" s="316">
        <f>AV40</f>
        <v>0.19400000000000001</v>
      </c>
      <c r="D12" s="316">
        <f t="shared" si="1"/>
        <v>0.35</v>
      </c>
      <c r="E12" s="316">
        <f t="shared" si="1"/>
        <v>0</v>
      </c>
      <c r="F12" s="217" t="s">
        <v>645</v>
      </c>
      <c r="G12" s="258">
        <v>0.28000000000000003</v>
      </c>
      <c r="H12" s="258">
        <v>0</v>
      </c>
      <c r="I12" s="607"/>
    </row>
    <row r="13" spans="1:11" x14ac:dyDescent="0.65">
      <c r="A13" s="606" t="s">
        <v>656</v>
      </c>
      <c r="B13" s="315" t="s">
        <v>657</v>
      </c>
      <c r="C13" s="316">
        <f>DU31</f>
        <v>0.17804098360655737</v>
      </c>
      <c r="D13" s="316">
        <f t="shared" ref="D13:E16" si="2">DV31</f>
        <v>0.25600000000000001</v>
      </c>
      <c r="E13" s="316">
        <f t="shared" si="2"/>
        <v>0.109</v>
      </c>
      <c r="F13" s="217" t="s">
        <v>645</v>
      </c>
      <c r="G13" s="258">
        <v>0.25600000000000001</v>
      </c>
      <c r="H13" s="258">
        <v>0.122</v>
      </c>
      <c r="I13" s="607" t="s">
        <v>658</v>
      </c>
    </row>
    <row r="14" spans="1:11" x14ac:dyDescent="0.65">
      <c r="A14" s="606"/>
      <c r="B14" s="315" t="s">
        <v>659</v>
      </c>
      <c r="C14" s="316">
        <f>DU32</f>
        <v>0.27099180327868866</v>
      </c>
      <c r="D14" s="316">
        <f t="shared" si="2"/>
        <v>0.35399999999999998</v>
      </c>
      <c r="E14" s="316">
        <f t="shared" si="2"/>
        <v>0.19500000000000001</v>
      </c>
      <c r="F14" s="217" t="s">
        <v>645</v>
      </c>
      <c r="G14" s="258">
        <v>0.35399999999999998</v>
      </c>
      <c r="H14" s="258">
        <v>0.19500000000000001</v>
      </c>
      <c r="I14" s="607"/>
    </row>
    <row r="15" spans="1:11" x14ac:dyDescent="0.65">
      <c r="A15" s="606"/>
      <c r="B15" s="315" t="s">
        <v>660</v>
      </c>
      <c r="C15" s="316">
        <f>DU33</f>
        <v>0.17295081967213111</v>
      </c>
      <c r="D15" s="316">
        <f t="shared" si="2"/>
        <v>0.26800000000000002</v>
      </c>
      <c r="E15" s="316">
        <f t="shared" si="2"/>
        <v>0.106</v>
      </c>
      <c r="F15" s="217" t="s">
        <v>645</v>
      </c>
      <c r="G15" s="258">
        <v>0.22500000000000001</v>
      </c>
      <c r="H15" s="258">
        <v>0.106</v>
      </c>
      <c r="I15" s="607"/>
    </row>
    <row r="16" spans="1:11" x14ac:dyDescent="0.65">
      <c r="A16" s="606"/>
      <c r="B16" s="315" t="s">
        <v>661</v>
      </c>
      <c r="C16" s="316">
        <f>DU34</f>
        <v>0.37801639344262267</v>
      </c>
      <c r="D16" s="316">
        <f t="shared" si="2"/>
        <v>0.48399999999999999</v>
      </c>
      <c r="E16" s="316">
        <f t="shared" si="2"/>
        <v>0.248</v>
      </c>
      <c r="F16" s="217" t="s">
        <v>645</v>
      </c>
      <c r="G16" s="258">
        <v>0.48399999999999999</v>
      </c>
      <c r="H16" s="258">
        <v>0.248</v>
      </c>
      <c r="I16" s="607"/>
    </row>
    <row r="17" spans="1:127" x14ac:dyDescent="0.65">
      <c r="A17" s="606" t="s">
        <v>662</v>
      </c>
      <c r="B17" s="315" t="s">
        <v>644</v>
      </c>
      <c r="C17" s="316">
        <f>C5</f>
        <v>0.14874999999999997</v>
      </c>
      <c r="D17" s="316">
        <f>D5</f>
        <v>0.2</v>
      </c>
      <c r="E17" s="316">
        <f>E5</f>
        <v>2.1000000000000001E-2</v>
      </c>
      <c r="F17" s="217" t="s">
        <v>645</v>
      </c>
      <c r="G17" s="258">
        <v>0.2</v>
      </c>
      <c r="H17" s="258">
        <v>2.1000000000000001E-2</v>
      </c>
      <c r="I17" s="607" t="s">
        <v>646</v>
      </c>
    </row>
    <row r="18" spans="1:127" x14ac:dyDescent="0.65">
      <c r="A18" s="606"/>
      <c r="B18" s="315" t="s">
        <v>647</v>
      </c>
      <c r="C18" s="316">
        <f t="shared" ref="C18:E20" si="3">C6</f>
        <v>0.24391666666666667</v>
      </c>
      <c r="D18" s="316">
        <f t="shared" si="3"/>
        <v>0.41199999999999998</v>
      </c>
      <c r="E18" s="316">
        <f t="shared" si="3"/>
        <v>0.17499999999999999</v>
      </c>
      <c r="F18" s="217" t="s">
        <v>645</v>
      </c>
      <c r="G18" s="258">
        <v>0.41199999999999998</v>
      </c>
      <c r="H18" s="258">
        <v>0.17499999999999999</v>
      </c>
      <c r="I18" s="607"/>
    </row>
    <row r="19" spans="1:127" x14ac:dyDescent="0.65">
      <c r="A19" s="606"/>
      <c r="B19" s="315" t="s">
        <v>648</v>
      </c>
      <c r="C19" s="316">
        <f t="shared" si="3"/>
        <v>0.40258333333333329</v>
      </c>
      <c r="D19" s="316">
        <f t="shared" si="3"/>
        <v>0.45</v>
      </c>
      <c r="E19" s="316">
        <f t="shared" si="3"/>
        <v>0.32</v>
      </c>
      <c r="F19" s="217" t="s">
        <v>645</v>
      </c>
      <c r="G19" s="258">
        <v>0.45</v>
      </c>
      <c r="H19" s="258">
        <v>0.32</v>
      </c>
      <c r="I19" s="607"/>
    </row>
    <row r="20" spans="1:127" x14ac:dyDescent="0.65">
      <c r="A20" s="606"/>
      <c r="B20" s="315" t="s">
        <v>649</v>
      </c>
      <c r="C20" s="316">
        <f t="shared" si="3"/>
        <v>0.20474999999999999</v>
      </c>
      <c r="D20" s="316">
        <f t="shared" si="3"/>
        <v>0.26700000000000002</v>
      </c>
      <c r="E20" s="316">
        <f t="shared" si="3"/>
        <v>0.1</v>
      </c>
      <c r="F20" s="217" t="s">
        <v>645</v>
      </c>
      <c r="G20" s="258">
        <v>0.26700000000000002</v>
      </c>
      <c r="H20" s="258">
        <v>0.1</v>
      </c>
      <c r="I20" s="607"/>
    </row>
    <row r="21" spans="1:127" x14ac:dyDescent="0.65">
      <c r="A21" s="74" t="s">
        <v>663</v>
      </c>
      <c r="K21" s="74" t="s">
        <v>664</v>
      </c>
      <c r="N21" s="74" t="s">
        <v>665</v>
      </c>
      <c r="Q21" s="74" t="s">
        <v>666</v>
      </c>
    </row>
    <row r="23" spans="1:127" x14ac:dyDescent="0.65">
      <c r="A23" s="74" t="s">
        <v>667</v>
      </c>
    </row>
    <row r="24" spans="1:127" x14ac:dyDescent="0.65">
      <c r="A24" s="317" t="s">
        <v>668</v>
      </c>
      <c r="B24" s="317" t="s">
        <v>669</v>
      </c>
      <c r="C24" s="317">
        <v>1</v>
      </c>
      <c r="D24" s="317">
        <v>2</v>
      </c>
      <c r="E24" s="317">
        <v>3</v>
      </c>
      <c r="F24" s="317">
        <v>4</v>
      </c>
      <c r="G24" s="317">
        <v>5</v>
      </c>
      <c r="H24" s="317">
        <v>6</v>
      </c>
      <c r="I24" s="317">
        <v>7</v>
      </c>
      <c r="J24" s="317">
        <v>8</v>
      </c>
      <c r="K24" s="317">
        <v>9</v>
      </c>
      <c r="L24" s="317">
        <v>10</v>
      </c>
      <c r="M24" s="317">
        <v>11</v>
      </c>
      <c r="N24" s="317">
        <v>12</v>
      </c>
      <c r="O24" s="246" t="s">
        <v>498</v>
      </c>
      <c r="P24" s="118" t="s">
        <v>286</v>
      </c>
      <c r="Q24" s="118" t="s">
        <v>287</v>
      </c>
    </row>
    <row r="25" spans="1:127" x14ac:dyDescent="0.65">
      <c r="A25" s="608" t="s">
        <v>670</v>
      </c>
      <c r="B25" s="318" t="s">
        <v>644</v>
      </c>
      <c r="C25" s="319">
        <v>0.153</v>
      </c>
      <c r="D25" s="319">
        <v>0.2</v>
      </c>
      <c r="E25" s="319">
        <v>0.1</v>
      </c>
      <c r="F25" s="319">
        <v>0.125</v>
      </c>
      <c r="G25" s="319">
        <v>0.15</v>
      </c>
      <c r="H25" s="319">
        <v>0.16700000000000001</v>
      </c>
      <c r="I25" s="319">
        <v>0.2</v>
      </c>
      <c r="J25" s="319">
        <v>0.2</v>
      </c>
      <c r="K25" s="319">
        <v>0.15</v>
      </c>
      <c r="L25" s="319">
        <v>0.2</v>
      </c>
      <c r="M25" s="319">
        <v>0.11899999999999999</v>
      </c>
      <c r="N25" s="319">
        <v>2.1000000000000001E-2</v>
      </c>
      <c r="O25" s="280">
        <f>AVERAGE(C25:N25)</f>
        <v>0.14874999999999997</v>
      </c>
      <c r="P25" s="209">
        <f>MAX(C25:N25)</f>
        <v>0.2</v>
      </c>
      <c r="Q25" s="209">
        <f>MIN(C25:N25)</f>
        <v>2.1000000000000001E-2</v>
      </c>
    </row>
    <row r="26" spans="1:127" x14ac:dyDescent="0.65">
      <c r="A26" s="608"/>
      <c r="B26" s="320" t="s">
        <v>647</v>
      </c>
      <c r="C26" s="319">
        <v>0.21299999999999999</v>
      </c>
      <c r="D26" s="319">
        <v>0.2</v>
      </c>
      <c r="E26" s="319">
        <v>0.2</v>
      </c>
      <c r="F26" s="319">
        <v>0.17499999999999999</v>
      </c>
      <c r="G26" s="319">
        <v>0.25</v>
      </c>
      <c r="H26" s="319">
        <v>0.23300000000000001</v>
      </c>
      <c r="I26" s="319">
        <v>0.3</v>
      </c>
      <c r="J26" s="319">
        <v>0.24</v>
      </c>
      <c r="K26" s="319">
        <v>0.25</v>
      </c>
      <c r="L26" s="319">
        <v>0.2</v>
      </c>
      <c r="M26" s="319">
        <v>0.254</v>
      </c>
      <c r="N26" s="319">
        <v>0.41199999999999998</v>
      </c>
      <c r="O26" s="280">
        <f>AVERAGE(C26:N26)</f>
        <v>0.24391666666666667</v>
      </c>
      <c r="P26" s="209">
        <f>MAX(C26:N26)</f>
        <v>0.41199999999999998</v>
      </c>
      <c r="Q26" s="209">
        <f>MIN(C26:N26)</f>
        <v>0.17499999999999999</v>
      </c>
    </row>
    <row r="27" spans="1:127" x14ac:dyDescent="0.65">
      <c r="A27" s="608"/>
      <c r="B27" s="320" t="s">
        <v>671</v>
      </c>
      <c r="C27" s="319">
        <v>0.42699999999999999</v>
      </c>
      <c r="D27" s="319">
        <v>0.4</v>
      </c>
      <c r="E27" s="319">
        <v>0.433</v>
      </c>
      <c r="F27" s="319">
        <v>0.45</v>
      </c>
      <c r="G27" s="319">
        <v>0.4</v>
      </c>
      <c r="H27" s="319">
        <v>0.4</v>
      </c>
      <c r="I27" s="319">
        <v>0.4</v>
      </c>
      <c r="J27" s="319">
        <v>0.36</v>
      </c>
      <c r="K27" s="319">
        <v>0.4</v>
      </c>
      <c r="L27" s="319">
        <v>0.4</v>
      </c>
      <c r="M27" s="319">
        <v>0.441</v>
      </c>
      <c r="N27" s="319">
        <v>0.32</v>
      </c>
      <c r="O27" s="280">
        <f>AVERAGE(C27:N27)</f>
        <v>0.40258333333333329</v>
      </c>
      <c r="P27" s="209">
        <f>MAX(C27:N27)</f>
        <v>0.45</v>
      </c>
      <c r="Q27" s="209">
        <f>MIN(C27:N27)</f>
        <v>0.32</v>
      </c>
    </row>
    <row r="28" spans="1:127" x14ac:dyDescent="0.65">
      <c r="A28" s="608"/>
      <c r="B28" s="320" t="s">
        <v>672</v>
      </c>
      <c r="C28" s="319">
        <v>0.20699999999999999</v>
      </c>
      <c r="D28" s="319">
        <v>0.2</v>
      </c>
      <c r="E28" s="319">
        <v>0.26700000000000002</v>
      </c>
      <c r="F28" s="319">
        <v>0.25</v>
      </c>
      <c r="G28" s="319">
        <v>0.2</v>
      </c>
      <c r="H28" s="319">
        <v>0.2</v>
      </c>
      <c r="I28" s="319">
        <v>0.1</v>
      </c>
      <c r="J28" s="319">
        <v>0.2</v>
      </c>
      <c r="K28" s="319">
        <v>0.2</v>
      </c>
      <c r="L28" s="319">
        <v>0.2</v>
      </c>
      <c r="M28" s="319">
        <v>0.186</v>
      </c>
      <c r="N28" s="319">
        <v>0.247</v>
      </c>
      <c r="O28" s="280">
        <f>AVERAGE(C28:N28)</f>
        <v>0.20474999999999999</v>
      </c>
      <c r="P28" s="209">
        <f>MAX(C28:N28)</f>
        <v>0.26700000000000002</v>
      </c>
      <c r="Q28" s="209">
        <f>MIN(C28:N28)</f>
        <v>0.1</v>
      </c>
    </row>
    <row r="29" spans="1:127" x14ac:dyDescent="0.65">
      <c r="A29" s="74" t="s">
        <v>673</v>
      </c>
    </row>
    <row r="30" spans="1:127" x14ac:dyDescent="0.65">
      <c r="A30" s="317" t="s">
        <v>668</v>
      </c>
      <c r="B30" s="317" t="s">
        <v>669</v>
      </c>
      <c r="C30" s="317">
        <v>1</v>
      </c>
      <c r="D30" s="317">
        <v>2</v>
      </c>
      <c r="E30" s="317">
        <v>3</v>
      </c>
      <c r="F30" s="317">
        <v>4</v>
      </c>
      <c r="G30" s="317">
        <v>5</v>
      </c>
      <c r="H30" s="317">
        <v>6</v>
      </c>
      <c r="I30" s="317">
        <v>7</v>
      </c>
      <c r="J30" s="317">
        <v>8</v>
      </c>
      <c r="K30" s="317">
        <v>9</v>
      </c>
      <c r="L30" s="317">
        <v>10</v>
      </c>
      <c r="M30" s="317">
        <v>11</v>
      </c>
      <c r="N30" s="317">
        <v>12</v>
      </c>
      <c r="O30" s="317">
        <v>13</v>
      </c>
      <c r="P30" s="317">
        <v>14</v>
      </c>
      <c r="Q30" s="317">
        <v>15</v>
      </c>
      <c r="R30" s="317">
        <v>16</v>
      </c>
      <c r="S30" s="317">
        <v>17</v>
      </c>
      <c r="T30" s="317">
        <v>18</v>
      </c>
      <c r="U30" s="317">
        <v>19</v>
      </c>
      <c r="V30" s="317">
        <v>20</v>
      </c>
      <c r="W30" s="317">
        <v>21</v>
      </c>
      <c r="X30" s="317">
        <v>22</v>
      </c>
      <c r="Y30" s="317">
        <v>23</v>
      </c>
      <c r="Z30" s="317">
        <v>24</v>
      </c>
      <c r="AA30" s="317">
        <v>25</v>
      </c>
      <c r="AB30" s="317">
        <v>26</v>
      </c>
      <c r="AC30" s="317">
        <v>27</v>
      </c>
      <c r="AD30" s="317">
        <v>28</v>
      </c>
      <c r="AE30" s="317">
        <v>29</v>
      </c>
      <c r="AF30" s="317">
        <v>30</v>
      </c>
      <c r="AG30" s="317">
        <v>31</v>
      </c>
      <c r="AH30" s="317">
        <v>32</v>
      </c>
      <c r="AI30" s="317">
        <v>33</v>
      </c>
      <c r="AJ30" s="317">
        <v>34</v>
      </c>
      <c r="AK30" s="317">
        <v>35</v>
      </c>
      <c r="AL30" s="317">
        <v>36</v>
      </c>
      <c r="AM30" s="317">
        <v>37</v>
      </c>
      <c r="AN30" s="317">
        <v>38</v>
      </c>
      <c r="AO30" s="317">
        <v>39</v>
      </c>
      <c r="AP30" s="317">
        <v>40</v>
      </c>
      <c r="AQ30" s="317">
        <v>41</v>
      </c>
      <c r="AR30" s="317">
        <v>42</v>
      </c>
      <c r="AS30" s="317">
        <v>43</v>
      </c>
      <c r="AT30" s="317">
        <v>44</v>
      </c>
      <c r="AU30" s="317">
        <v>45</v>
      </c>
      <c r="AV30" s="317">
        <v>46</v>
      </c>
      <c r="AW30" s="317">
        <v>47</v>
      </c>
      <c r="AX30" s="317">
        <v>48</v>
      </c>
      <c r="AY30" s="317">
        <v>49</v>
      </c>
      <c r="AZ30" s="317">
        <v>50</v>
      </c>
      <c r="BA30" s="317">
        <v>51</v>
      </c>
      <c r="BB30" s="317">
        <v>52</v>
      </c>
      <c r="BC30" s="317">
        <v>53</v>
      </c>
      <c r="BD30" s="317">
        <v>54</v>
      </c>
      <c r="BE30" s="317">
        <v>55</v>
      </c>
      <c r="BF30" s="317">
        <v>56</v>
      </c>
      <c r="BG30" s="317">
        <v>57</v>
      </c>
      <c r="BH30" s="317">
        <v>58</v>
      </c>
      <c r="BI30" s="317">
        <v>59</v>
      </c>
      <c r="BJ30" s="317">
        <v>60</v>
      </c>
      <c r="BK30" s="317">
        <v>61</v>
      </c>
      <c r="BL30" s="317">
        <v>62</v>
      </c>
      <c r="BM30" s="317">
        <v>63</v>
      </c>
      <c r="BN30" s="317">
        <v>64</v>
      </c>
      <c r="BO30" s="317">
        <v>65</v>
      </c>
      <c r="BP30" s="317">
        <v>66</v>
      </c>
      <c r="BQ30" s="317">
        <v>67</v>
      </c>
      <c r="BR30" s="317">
        <v>68</v>
      </c>
      <c r="BS30" s="317">
        <v>69</v>
      </c>
      <c r="BT30" s="317">
        <v>70</v>
      </c>
      <c r="BU30" s="317">
        <v>71</v>
      </c>
      <c r="BV30" s="317">
        <v>72</v>
      </c>
      <c r="BW30" s="317">
        <v>73</v>
      </c>
      <c r="BX30" s="317">
        <v>74</v>
      </c>
      <c r="BY30" s="317">
        <v>75</v>
      </c>
      <c r="BZ30" s="317">
        <v>76</v>
      </c>
      <c r="CA30" s="317">
        <v>77</v>
      </c>
      <c r="CB30" s="317">
        <v>78</v>
      </c>
      <c r="CC30" s="317">
        <v>79</v>
      </c>
      <c r="CD30" s="317">
        <v>80</v>
      </c>
      <c r="CE30" s="317">
        <v>81</v>
      </c>
      <c r="CF30" s="317">
        <v>82</v>
      </c>
      <c r="CG30" s="317">
        <v>83</v>
      </c>
      <c r="CH30" s="317">
        <v>84</v>
      </c>
      <c r="CI30" s="317">
        <v>85</v>
      </c>
      <c r="CJ30" s="317">
        <v>86</v>
      </c>
      <c r="CK30" s="317">
        <v>87</v>
      </c>
      <c r="CL30" s="317">
        <v>88</v>
      </c>
      <c r="CM30" s="317">
        <v>89</v>
      </c>
      <c r="CN30" s="317">
        <v>90</v>
      </c>
      <c r="CO30" s="317">
        <v>91</v>
      </c>
      <c r="CP30" s="317">
        <v>92</v>
      </c>
      <c r="CQ30" s="317">
        <v>93</v>
      </c>
      <c r="CR30" s="317">
        <v>94</v>
      </c>
      <c r="CS30" s="317">
        <v>95</v>
      </c>
      <c r="CT30" s="317">
        <v>96</v>
      </c>
      <c r="CU30" s="317">
        <v>97</v>
      </c>
      <c r="CV30" s="317">
        <v>98</v>
      </c>
      <c r="CW30" s="317">
        <v>99</v>
      </c>
      <c r="CX30" s="317">
        <v>100</v>
      </c>
      <c r="CY30" s="317">
        <v>101</v>
      </c>
      <c r="CZ30" s="317">
        <v>102</v>
      </c>
      <c r="DA30" s="317">
        <v>103</v>
      </c>
      <c r="DB30" s="317">
        <v>104</v>
      </c>
      <c r="DC30" s="317">
        <v>105</v>
      </c>
      <c r="DD30" s="317">
        <v>106</v>
      </c>
      <c r="DE30" s="317">
        <v>107</v>
      </c>
      <c r="DF30" s="317">
        <v>108</v>
      </c>
      <c r="DG30" s="317">
        <v>109</v>
      </c>
      <c r="DH30" s="317">
        <v>110</v>
      </c>
      <c r="DI30" s="317">
        <v>111</v>
      </c>
      <c r="DJ30" s="317">
        <v>112</v>
      </c>
      <c r="DK30" s="317">
        <v>113</v>
      </c>
      <c r="DL30" s="317">
        <v>114</v>
      </c>
      <c r="DM30" s="317">
        <v>115</v>
      </c>
      <c r="DN30" s="317">
        <v>116</v>
      </c>
      <c r="DO30" s="317">
        <v>117</v>
      </c>
      <c r="DP30" s="317">
        <v>118</v>
      </c>
      <c r="DQ30" s="317">
        <v>119</v>
      </c>
      <c r="DR30" s="317">
        <v>120</v>
      </c>
      <c r="DS30" s="317">
        <v>121</v>
      </c>
      <c r="DT30" s="317">
        <v>122</v>
      </c>
      <c r="DU30" s="246" t="s">
        <v>498</v>
      </c>
      <c r="DV30" s="118" t="s">
        <v>286</v>
      </c>
      <c r="DW30" s="118" t="s">
        <v>287</v>
      </c>
    </row>
    <row r="31" spans="1:127" x14ac:dyDescent="0.65">
      <c r="A31" s="608" t="s">
        <v>656</v>
      </c>
      <c r="B31" s="320" t="s">
        <v>674</v>
      </c>
      <c r="C31" s="321">
        <v>0.17100000000000001</v>
      </c>
      <c r="D31" s="321">
        <v>0.20799999999999999</v>
      </c>
      <c r="E31" s="321">
        <v>0.122</v>
      </c>
      <c r="F31" s="321">
        <v>0.20599999999999999</v>
      </c>
      <c r="G31" s="321">
        <v>0.13</v>
      </c>
      <c r="H31" s="321">
        <v>0.126</v>
      </c>
      <c r="I31" s="321">
        <v>0.14599999999999999</v>
      </c>
      <c r="J31" s="321">
        <v>0.22900000000000001</v>
      </c>
      <c r="K31" s="321">
        <v>0.159</v>
      </c>
      <c r="L31" s="321">
        <v>0.13500000000000001</v>
      </c>
      <c r="M31" s="321">
        <v>0.14399999999999999</v>
      </c>
      <c r="N31" s="321">
        <v>0.13800000000000001</v>
      </c>
      <c r="O31" s="321">
        <v>0.214</v>
      </c>
      <c r="P31" s="321">
        <v>0.152</v>
      </c>
      <c r="Q31" s="321">
        <v>0.25600000000000001</v>
      </c>
      <c r="R31" s="321">
        <v>0.16900000000000001</v>
      </c>
      <c r="S31" s="321">
        <v>0.13800000000000001</v>
      </c>
      <c r="T31" s="321">
        <v>0.17399999999999999</v>
      </c>
      <c r="U31" s="321">
        <v>0.20499999999999999</v>
      </c>
      <c r="V31" s="321">
        <v>0.23400000000000001</v>
      </c>
      <c r="W31" s="321">
        <v>0.156</v>
      </c>
      <c r="X31" s="321">
        <v>0.20799999999999999</v>
      </c>
      <c r="Y31" s="321">
        <v>0.16200000000000001</v>
      </c>
      <c r="Z31" s="321">
        <v>0.14899999999999999</v>
      </c>
      <c r="AA31" s="321">
        <v>0.216</v>
      </c>
      <c r="AB31" s="321">
        <v>0.14899999999999999</v>
      </c>
      <c r="AC31" s="321">
        <v>0.20300000000000001</v>
      </c>
      <c r="AD31" s="321">
        <v>0.14899999999999999</v>
      </c>
      <c r="AE31" s="321">
        <v>0.17</v>
      </c>
      <c r="AF31" s="321">
        <v>0.20200000000000001</v>
      </c>
      <c r="AG31" s="321">
        <v>0.13300000000000001</v>
      </c>
      <c r="AH31" s="321">
        <v>0.16500000000000001</v>
      </c>
      <c r="AI31" s="321">
        <v>0.21299999999999999</v>
      </c>
      <c r="AJ31" s="321">
        <v>0.156</v>
      </c>
      <c r="AK31" s="321">
        <v>0.20300000000000001</v>
      </c>
      <c r="AL31" s="321">
        <v>0.17299999999999999</v>
      </c>
      <c r="AM31" s="321">
        <v>0.22500000000000001</v>
      </c>
      <c r="AN31" s="321">
        <v>0.17599999999999999</v>
      </c>
      <c r="AO31" s="321">
        <v>0.189</v>
      </c>
      <c r="AP31" s="321">
        <v>0.23100000000000001</v>
      </c>
      <c r="AQ31" s="321">
        <v>0.215</v>
      </c>
      <c r="AR31" s="321">
        <v>0.16600000000000001</v>
      </c>
      <c r="AS31" s="321">
        <v>0.14699999999999999</v>
      </c>
      <c r="AT31" s="321">
        <v>0.21299999999999999</v>
      </c>
      <c r="AU31" s="321">
        <v>0.182</v>
      </c>
      <c r="AV31" s="321">
        <v>0.16900000000000001</v>
      </c>
      <c r="AW31" s="321">
        <v>0.21</v>
      </c>
      <c r="AX31" s="321">
        <v>0.17199999999999999</v>
      </c>
      <c r="AY31" s="321">
        <v>0.14199999999999999</v>
      </c>
      <c r="AZ31" s="321">
        <v>0.23100000000000001</v>
      </c>
      <c r="BA31" s="321">
        <v>0.16800000000000001</v>
      </c>
      <c r="BB31" s="321">
        <v>0.20100000000000001</v>
      </c>
      <c r="BC31" s="321">
        <v>0.17799999999999999</v>
      </c>
      <c r="BD31" s="321">
        <v>0.154</v>
      </c>
      <c r="BE31" s="321">
        <v>0.14099999999999999</v>
      </c>
      <c r="BF31" s="321">
        <v>0.161</v>
      </c>
      <c r="BG31" s="321">
        <v>0.186</v>
      </c>
      <c r="BH31" s="321">
        <v>0.191</v>
      </c>
      <c r="BI31" s="321">
        <v>0.20599999999999999</v>
      </c>
      <c r="BJ31" s="321">
        <v>0.14099999999999999</v>
      </c>
      <c r="BK31" s="321">
        <v>0.22900000000000001</v>
      </c>
      <c r="BL31" s="321">
        <v>0.126</v>
      </c>
      <c r="BM31" s="321">
        <v>0.14499999999999999</v>
      </c>
      <c r="BN31" s="321">
        <v>0.158</v>
      </c>
      <c r="BO31" s="321">
        <v>0.14599999999999999</v>
      </c>
      <c r="BP31" s="321">
        <v>0.19700000000000001</v>
      </c>
      <c r="BQ31" s="321">
        <v>0.20899999999999999</v>
      </c>
      <c r="BR31" s="321">
        <v>0.14000000000000001</v>
      </c>
      <c r="BS31" s="321">
        <v>0.161</v>
      </c>
      <c r="BT31" s="321">
        <v>0.127</v>
      </c>
      <c r="BU31" s="321">
        <v>0.23200000000000001</v>
      </c>
      <c r="BV31" s="321">
        <v>0.215</v>
      </c>
      <c r="BW31" s="321">
        <v>0.159</v>
      </c>
      <c r="BX31" s="321">
        <v>0.13</v>
      </c>
      <c r="BY31" s="321">
        <v>0.123</v>
      </c>
      <c r="BZ31" s="321">
        <v>0.155</v>
      </c>
      <c r="CA31" s="321">
        <v>0.24</v>
      </c>
      <c r="CB31" s="321">
        <v>0.109</v>
      </c>
      <c r="CC31" s="321">
        <v>0.24399999999999999</v>
      </c>
      <c r="CD31" s="321">
        <v>0.22</v>
      </c>
      <c r="CE31" s="321">
        <v>0.129</v>
      </c>
      <c r="CF31" s="321">
        <v>0.16300000000000001</v>
      </c>
      <c r="CG31" s="321">
        <v>0.128</v>
      </c>
      <c r="CH31" s="321">
        <v>0.15</v>
      </c>
      <c r="CI31" s="321">
        <v>0.251</v>
      </c>
      <c r="CJ31" s="321">
        <v>0.22900000000000001</v>
      </c>
      <c r="CK31" s="321">
        <v>0.20300000000000001</v>
      </c>
      <c r="CL31" s="321">
        <v>0.23200000000000001</v>
      </c>
      <c r="CM31" s="321">
        <v>0.17399999999999999</v>
      </c>
      <c r="CN31" s="321">
        <v>0.2</v>
      </c>
      <c r="CO31" s="321">
        <v>0.19</v>
      </c>
      <c r="CP31" s="321">
        <v>0.188</v>
      </c>
      <c r="CQ31" s="321">
        <v>0.22500000000000001</v>
      </c>
      <c r="CR31" s="321">
        <v>0.16800000000000001</v>
      </c>
      <c r="CS31" s="321">
        <v>0.215</v>
      </c>
      <c r="CT31" s="321">
        <v>0.159</v>
      </c>
      <c r="CU31" s="321">
        <v>0.20300000000000001</v>
      </c>
      <c r="CV31" s="321">
        <v>0.13</v>
      </c>
      <c r="CW31" s="321">
        <v>0.126</v>
      </c>
      <c r="CX31" s="321">
        <v>0.154</v>
      </c>
      <c r="CY31" s="321">
        <v>0.156</v>
      </c>
      <c r="CZ31" s="321">
        <v>0.13800000000000001</v>
      </c>
      <c r="DA31" s="321">
        <v>0.158</v>
      </c>
      <c r="DB31" s="321">
        <v>0.23400000000000001</v>
      </c>
      <c r="DC31" s="321">
        <v>0.14799999999999999</v>
      </c>
      <c r="DD31" s="321">
        <v>0.23</v>
      </c>
      <c r="DE31" s="321">
        <v>0.14799999999999999</v>
      </c>
      <c r="DF31" s="321">
        <v>0.247</v>
      </c>
      <c r="DG31" s="321">
        <v>0.17</v>
      </c>
      <c r="DH31" s="321">
        <v>0.23599999999999999</v>
      </c>
      <c r="DI31" s="321">
        <v>0.19500000000000001</v>
      </c>
      <c r="DJ31" s="321">
        <v>0.14499999999999999</v>
      </c>
      <c r="DK31" s="321">
        <v>0.16600000000000001</v>
      </c>
      <c r="DL31" s="321">
        <v>0.22800000000000001</v>
      </c>
      <c r="DM31" s="321">
        <v>0.17299999999999999</v>
      </c>
      <c r="DN31" s="321">
        <v>0.20599999999999999</v>
      </c>
      <c r="DO31" s="321">
        <v>0.14000000000000001</v>
      </c>
      <c r="DP31" s="321">
        <v>0.129</v>
      </c>
      <c r="DQ31" s="321">
        <v>0.17100000000000001</v>
      </c>
      <c r="DR31" s="321">
        <v>0.16300000000000001</v>
      </c>
      <c r="DS31" s="321">
        <v>0.20899999999999999</v>
      </c>
      <c r="DT31" s="321">
        <v>0.191</v>
      </c>
      <c r="DU31" s="322">
        <f>AVERAGE(B31:DT31)</f>
        <v>0.17804098360655737</v>
      </c>
      <c r="DV31" s="209">
        <f>MAX(C31:DT31)</f>
        <v>0.25600000000000001</v>
      </c>
      <c r="DW31" s="209">
        <f>MIN(C31:DT31)</f>
        <v>0.109</v>
      </c>
    </row>
    <row r="32" spans="1:127" x14ac:dyDescent="0.65">
      <c r="A32" s="608"/>
      <c r="B32" s="320" t="s">
        <v>654</v>
      </c>
      <c r="C32" s="321">
        <v>0.28399999999999997</v>
      </c>
      <c r="D32" s="321">
        <v>0.31900000000000001</v>
      </c>
      <c r="E32" s="321">
        <v>0.24099999999999999</v>
      </c>
      <c r="F32" s="321">
        <v>0.34300000000000003</v>
      </c>
      <c r="G32" s="321">
        <v>0.247</v>
      </c>
      <c r="H32" s="321">
        <v>0.24399999999999999</v>
      </c>
      <c r="I32" s="321">
        <v>0.27500000000000002</v>
      </c>
      <c r="J32" s="321">
        <v>0.29799999999999999</v>
      </c>
      <c r="K32" s="321">
        <v>0.26</v>
      </c>
      <c r="L32" s="321">
        <v>0.33600000000000002</v>
      </c>
      <c r="M32" s="321">
        <v>0.27200000000000002</v>
      </c>
      <c r="N32" s="321">
        <v>0.35399999999999998</v>
      </c>
      <c r="O32" s="321">
        <v>0.23599999999999999</v>
      </c>
      <c r="P32" s="321">
        <v>0.23100000000000001</v>
      </c>
      <c r="Q32" s="321">
        <v>0.24299999999999999</v>
      </c>
      <c r="R32" s="321">
        <v>0.19800000000000001</v>
      </c>
      <c r="S32" s="321">
        <v>0.28999999999999998</v>
      </c>
      <c r="T32" s="321">
        <v>0.314</v>
      </c>
      <c r="U32" s="321">
        <v>0.32500000000000001</v>
      </c>
      <c r="V32" s="321">
        <v>0.26100000000000001</v>
      </c>
      <c r="W32" s="321">
        <v>0.33700000000000002</v>
      </c>
      <c r="X32" s="321">
        <v>0.29399999999999998</v>
      </c>
      <c r="Y32" s="321">
        <v>0.30199999999999999</v>
      </c>
      <c r="Z32" s="321">
        <v>0.23799999999999999</v>
      </c>
      <c r="AA32" s="321">
        <v>0.28100000000000003</v>
      </c>
      <c r="AB32" s="321">
        <v>0.308</v>
      </c>
      <c r="AC32" s="321">
        <v>0.22600000000000001</v>
      </c>
      <c r="AD32" s="321">
        <v>0.28699999999999998</v>
      </c>
      <c r="AE32" s="321">
        <v>0.29399999999999998</v>
      </c>
      <c r="AF32" s="321">
        <v>0.23599999999999999</v>
      </c>
      <c r="AG32" s="321">
        <v>0.27200000000000002</v>
      </c>
      <c r="AH32" s="321">
        <v>0.26900000000000002</v>
      </c>
      <c r="AI32" s="321">
        <v>0.23699999999999999</v>
      </c>
      <c r="AJ32" s="321">
        <v>0.25600000000000001</v>
      </c>
      <c r="AK32" s="321">
        <v>0.26100000000000001</v>
      </c>
      <c r="AL32" s="321">
        <v>0.25900000000000001</v>
      </c>
      <c r="AM32" s="321">
        <v>0.33200000000000002</v>
      </c>
      <c r="AN32" s="321">
        <v>0.26500000000000001</v>
      </c>
      <c r="AO32" s="321">
        <v>0.22600000000000001</v>
      </c>
      <c r="AP32" s="321">
        <v>0.20200000000000001</v>
      </c>
      <c r="AQ32" s="321">
        <v>0.28399999999999997</v>
      </c>
      <c r="AR32" s="321">
        <v>0.27300000000000002</v>
      </c>
      <c r="AS32" s="321">
        <v>0.33200000000000002</v>
      </c>
      <c r="AT32" s="321">
        <v>0.23499999999999999</v>
      </c>
      <c r="AU32" s="321">
        <v>0.23100000000000001</v>
      </c>
      <c r="AV32" s="321">
        <v>0.27800000000000002</v>
      </c>
      <c r="AW32" s="321">
        <v>0.22800000000000001</v>
      </c>
      <c r="AX32" s="321">
        <v>0.26</v>
      </c>
      <c r="AY32" s="321">
        <v>0.33600000000000002</v>
      </c>
      <c r="AZ32" s="321">
        <v>0.22800000000000001</v>
      </c>
      <c r="BA32" s="321">
        <v>0.30399999999999999</v>
      </c>
      <c r="BB32" s="321">
        <v>0.19500000000000001</v>
      </c>
      <c r="BC32" s="321">
        <v>0.26100000000000001</v>
      </c>
      <c r="BD32" s="321">
        <v>0.23100000000000001</v>
      </c>
      <c r="BE32" s="321">
        <v>0.22500000000000001</v>
      </c>
      <c r="BF32" s="321">
        <v>0.245</v>
      </c>
      <c r="BG32" s="321">
        <v>0.28299999999999997</v>
      </c>
      <c r="BH32" s="321">
        <v>0.28000000000000003</v>
      </c>
      <c r="BI32" s="321">
        <v>0.313</v>
      </c>
      <c r="BJ32" s="321">
        <v>0.30499999999999999</v>
      </c>
      <c r="BK32" s="321">
        <v>0.224</v>
      </c>
      <c r="BL32" s="321">
        <v>0.35099999999999998</v>
      </c>
      <c r="BM32" s="321">
        <v>0.28100000000000003</v>
      </c>
      <c r="BN32" s="321">
        <v>0.245</v>
      </c>
      <c r="BO32" s="321">
        <v>0.34100000000000003</v>
      </c>
      <c r="BP32" s="321">
        <v>0.22800000000000001</v>
      </c>
      <c r="BQ32" s="321">
        <v>0.312</v>
      </c>
      <c r="BR32" s="321">
        <v>0.23300000000000001</v>
      </c>
      <c r="BS32" s="321">
        <v>0.30599999999999999</v>
      </c>
      <c r="BT32" s="321">
        <v>0.27800000000000002</v>
      </c>
      <c r="BU32" s="321">
        <v>0.22700000000000001</v>
      </c>
      <c r="BV32" s="321">
        <v>0.32500000000000001</v>
      </c>
      <c r="BW32" s="321">
        <v>0.34699999999999998</v>
      </c>
      <c r="BX32" s="321">
        <v>0.248</v>
      </c>
      <c r="BY32" s="321">
        <v>0.24399999999999999</v>
      </c>
      <c r="BZ32" s="321">
        <v>0.28899999999999998</v>
      </c>
      <c r="CA32" s="321">
        <v>0.315</v>
      </c>
      <c r="CB32" s="321">
        <v>0.252</v>
      </c>
      <c r="CC32" s="321">
        <v>0.27400000000000002</v>
      </c>
      <c r="CD32" s="321">
        <v>0.24399999999999999</v>
      </c>
      <c r="CE32" s="321">
        <v>0.307</v>
      </c>
      <c r="CF32" s="321">
        <v>0.30299999999999999</v>
      </c>
      <c r="CG32" s="321">
        <v>0.30299999999999999</v>
      </c>
      <c r="CH32" s="321">
        <v>0.27900000000000003</v>
      </c>
      <c r="CI32" s="321">
        <v>0.30299999999999999</v>
      </c>
      <c r="CJ32" s="321">
        <v>0.22500000000000001</v>
      </c>
      <c r="CK32" s="321">
        <v>0.26300000000000001</v>
      </c>
      <c r="CL32" s="321">
        <v>0.35299999999999998</v>
      </c>
      <c r="CM32" s="321">
        <v>0.32800000000000001</v>
      </c>
      <c r="CN32" s="321">
        <v>0.20300000000000001</v>
      </c>
      <c r="CO32" s="321">
        <v>0.28999999999999998</v>
      </c>
      <c r="CP32" s="321">
        <v>0.20899999999999999</v>
      </c>
      <c r="CQ32" s="321">
        <v>0.24299999999999999</v>
      </c>
      <c r="CR32" s="321">
        <v>0.316</v>
      </c>
      <c r="CS32" s="321">
        <v>0.27200000000000002</v>
      </c>
      <c r="CT32" s="321">
        <v>0.28899999999999998</v>
      </c>
      <c r="CU32" s="321">
        <v>0.253</v>
      </c>
      <c r="CV32" s="321">
        <v>0.27800000000000002</v>
      </c>
      <c r="CW32" s="321">
        <v>0.34499999999999997</v>
      </c>
      <c r="CX32" s="321">
        <v>0.22900000000000001</v>
      </c>
      <c r="CY32" s="321">
        <v>0.25</v>
      </c>
      <c r="CZ32" s="321">
        <v>0.32400000000000001</v>
      </c>
      <c r="DA32" s="321">
        <v>0.23300000000000001</v>
      </c>
      <c r="DB32" s="321">
        <v>0.245</v>
      </c>
      <c r="DC32" s="321">
        <v>0.23400000000000001</v>
      </c>
      <c r="DD32" s="321">
        <v>0.21199999999999999</v>
      </c>
      <c r="DE32" s="321">
        <v>0.26600000000000001</v>
      </c>
      <c r="DF32" s="321">
        <v>0.221</v>
      </c>
      <c r="DG32" s="321">
        <v>0.28499999999999998</v>
      </c>
      <c r="DH32" s="321">
        <v>0.2</v>
      </c>
      <c r="DI32" s="321">
        <v>0.26800000000000002</v>
      </c>
      <c r="DJ32" s="321">
        <v>0.251</v>
      </c>
      <c r="DK32" s="321">
        <v>0.27600000000000002</v>
      </c>
      <c r="DL32" s="321">
        <v>0.27500000000000002</v>
      </c>
      <c r="DM32" s="321">
        <v>0.29199999999999998</v>
      </c>
      <c r="DN32" s="321">
        <v>0.19600000000000001</v>
      </c>
      <c r="DO32" s="321">
        <v>0.221</v>
      </c>
      <c r="DP32" s="321">
        <v>0.30199999999999999</v>
      </c>
      <c r="DQ32" s="321">
        <v>0.26800000000000002</v>
      </c>
      <c r="DR32" s="321">
        <v>0.246</v>
      </c>
      <c r="DS32" s="321">
        <v>0.223</v>
      </c>
      <c r="DT32" s="321">
        <v>0.33800000000000002</v>
      </c>
      <c r="DU32" s="322">
        <f>AVERAGE(B32:DT32)</f>
        <v>0.27099180327868866</v>
      </c>
      <c r="DV32" s="209">
        <f>MAX(C32:DT32)</f>
        <v>0.35399999999999998</v>
      </c>
      <c r="DW32" s="209">
        <f>MIN(C32:DT32)</f>
        <v>0.19500000000000001</v>
      </c>
    </row>
    <row r="33" spans="1:127" x14ac:dyDescent="0.65">
      <c r="A33" s="608"/>
      <c r="B33" s="320" t="s">
        <v>675</v>
      </c>
      <c r="C33" s="321">
        <v>0.17799999999999999</v>
      </c>
      <c r="D33" s="321">
        <v>0.106</v>
      </c>
      <c r="E33" s="321">
        <v>0.17599999999999999</v>
      </c>
      <c r="F33" s="321">
        <v>0.121</v>
      </c>
      <c r="G33" s="321">
        <v>0.192</v>
      </c>
      <c r="H33" s="321">
        <v>0.184</v>
      </c>
      <c r="I33" s="321">
        <v>0.16500000000000001</v>
      </c>
      <c r="J33" s="321">
        <v>0.11799999999999999</v>
      </c>
      <c r="K33" s="321">
        <v>0.186</v>
      </c>
      <c r="L33" s="321">
        <v>0.128</v>
      </c>
      <c r="M33" s="321">
        <v>0.22500000000000001</v>
      </c>
      <c r="N33" s="321">
        <v>0.185</v>
      </c>
      <c r="O33" s="321">
        <v>0.22500000000000001</v>
      </c>
      <c r="P33" s="321">
        <v>0.182</v>
      </c>
      <c r="Q33" s="321">
        <v>0.17899999999999999</v>
      </c>
      <c r="R33" s="321">
        <v>0.19400000000000001</v>
      </c>
      <c r="S33" s="321">
        <v>0.158</v>
      </c>
      <c r="T33" s="321">
        <v>0.14899999999999999</v>
      </c>
      <c r="U33" s="321">
        <v>0.222</v>
      </c>
      <c r="V33" s="321">
        <v>0.18099999999999999</v>
      </c>
      <c r="W33" s="321">
        <v>0.14099999999999999</v>
      </c>
      <c r="X33" s="321">
        <v>0.158</v>
      </c>
      <c r="Y33" s="321">
        <v>0.13400000000000001</v>
      </c>
      <c r="Z33" s="321">
        <v>0.20399999999999999</v>
      </c>
      <c r="AA33" s="321">
        <v>0.16700000000000001</v>
      </c>
      <c r="AB33" s="321">
        <v>0.14199999999999999</v>
      </c>
      <c r="AC33" s="321">
        <v>0.185</v>
      </c>
      <c r="AD33" s="321">
        <v>0.20699999999999999</v>
      </c>
      <c r="AE33" s="321">
        <v>0.16600000000000001</v>
      </c>
      <c r="AF33" s="321">
        <v>0.161</v>
      </c>
      <c r="AG33" s="321">
        <v>0.14399999999999999</v>
      </c>
      <c r="AH33" s="321">
        <v>0.20799999999999999</v>
      </c>
      <c r="AI33" s="321">
        <v>0.14899999999999999</v>
      </c>
      <c r="AJ33" s="321">
        <v>0.19800000000000001</v>
      </c>
      <c r="AK33" s="321">
        <v>0.215</v>
      </c>
      <c r="AL33" s="321">
        <v>0.20300000000000001</v>
      </c>
      <c r="AM33" s="321">
        <v>0.13400000000000001</v>
      </c>
      <c r="AN33" s="321">
        <v>0.192</v>
      </c>
      <c r="AO33" s="321">
        <v>0.13100000000000001</v>
      </c>
      <c r="AP33" s="321">
        <v>0.21199999999999999</v>
      </c>
      <c r="AQ33" s="321">
        <v>0.19800000000000001</v>
      </c>
      <c r="AR33" s="321">
        <v>0.189</v>
      </c>
      <c r="AS33" s="321">
        <v>0.21199999999999999</v>
      </c>
      <c r="AT33" s="321">
        <v>0.20399999999999999</v>
      </c>
      <c r="AU33" s="321">
        <v>0.16500000000000001</v>
      </c>
      <c r="AV33" s="321">
        <v>0.17699999999999999</v>
      </c>
      <c r="AW33" s="321">
        <v>0.214</v>
      </c>
      <c r="AX33" s="321">
        <v>0.193</v>
      </c>
      <c r="AY33" s="321">
        <v>0.13400000000000001</v>
      </c>
      <c r="AZ33" s="321">
        <v>0.16</v>
      </c>
      <c r="BA33" s="321">
        <v>0.14499999999999999</v>
      </c>
      <c r="BB33" s="321">
        <v>0.186</v>
      </c>
      <c r="BC33" s="321">
        <v>0.16900000000000001</v>
      </c>
      <c r="BD33" s="321">
        <v>0.184</v>
      </c>
      <c r="BE33" s="321">
        <v>0.15</v>
      </c>
      <c r="BF33" s="321">
        <v>0.126</v>
      </c>
      <c r="BG33" s="321">
        <v>0.17899999999999999</v>
      </c>
      <c r="BH33" s="321">
        <v>0.16300000000000001</v>
      </c>
      <c r="BI33" s="321">
        <v>0.16800000000000001</v>
      </c>
      <c r="BJ33" s="321">
        <v>0.17100000000000001</v>
      </c>
      <c r="BK33" s="321">
        <v>0.16</v>
      </c>
      <c r="BL33" s="321">
        <v>0.21099999999999999</v>
      </c>
      <c r="BM33" s="321">
        <v>0.2</v>
      </c>
      <c r="BN33" s="321">
        <v>0.17199999999999999</v>
      </c>
      <c r="BO33" s="321">
        <v>0.129</v>
      </c>
      <c r="BP33" s="321">
        <v>0.107</v>
      </c>
      <c r="BQ33" s="321">
        <v>0.17199999999999999</v>
      </c>
      <c r="BR33" s="321">
        <v>0.14799999999999999</v>
      </c>
      <c r="BS33" s="321">
        <v>0.216</v>
      </c>
      <c r="BT33" s="321">
        <v>0.191</v>
      </c>
      <c r="BU33" s="321">
        <v>0.14399999999999999</v>
      </c>
      <c r="BV33" s="321">
        <v>0.17</v>
      </c>
      <c r="BW33" s="321">
        <v>0.14899999999999999</v>
      </c>
      <c r="BX33" s="321">
        <v>0.16800000000000001</v>
      </c>
      <c r="BY33" s="321">
        <v>0.16200000000000001</v>
      </c>
      <c r="BZ33" s="321">
        <v>0.126</v>
      </c>
      <c r="CA33" s="321">
        <v>0.189</v>
      </c>
      <c r="CB33" s="321">
        <v>0.219</v>
      </c>
      <c r="CC33" s="321">
        <v>0.17899999999999999</v>
      </c>
      <c r="CD33" s="321">
        <v>0.13900000000000001</v>
      </c>
      <c r="CE33" s="321">
        <v>0.14199999999999999</v>
      </c>
      <c r="CF33" s="321">
        <v>0.26</v>
      </c>
      <c r="CG33" s="321">
        <v>0.223</v>
      </c>
      <c r="CH33" s="321">
        <v>0.188</v>
      </c>
      <c r="CI33" s="321">
        <v>0.14499999999999999</v>
      </c>
      <c r="CJ33" s="321">
        <v>0.219</v>
      </c>
      <c r="CK33" s="321">
        <v>0.23499999999999999</v>
      </c>
      <c r="CL33" s="321">
        <v>0.13500000000000001</v>
      </c>
      <c r="CM33" s="321">
        <v>0.19</v>
      </c>
      <c r="CN33" s="321">
        <v>0.12</v>
      </c>
      <c r="CO33" s="321">
        <v>0.19900000000000001</v>
      </c>
      <c r="CP33" s="321">
        <v>0.14899999999999999</v>
      </c>
      <c r="CQ33" s="321">
        <v>0.11600000000000001</v>
      </c>
      <c r="CR33" s="321">
        <v>0.14199999999999999</v>
      </c>
      <c r="CS33" s="321">
        <v>0.189</v>
      </c>
      <c r="CT33" s="321">
        <v>0.14899999999999999</v>
      </c>
      <c r="CU33" s="321">
        <v>0.23699999999999999</v>
      </c>
      <c r="CV33" s="321">
        <v>0.193</v>
      </c>
      <c r="CW33" s="321">
        <v>0.13200000000000001</v>
      </c>
      <c r="CX33" s="321">
        <v>0.189</v>
      </c>
      <c r="CY33" s="321">
        <v>0.13900000000000001</v>
      </c>
      <c r="CZ33" s="321">
        <v>0.111</v>
      </c>
      <c r="DA33" s="321">
        <v>0.161</v>
      </c>
      <c r="DB33" s="321">
        <v>0.25</v>
      </c>
      <c r="DC33" s="321">
        <v>0.192</v>
      </c>
      <c r="DD33" s="321">
        <v>0.189</v>
      </c>
      <c r="DE33" s="321">
        <v>0.193</v>
      </c>
      <c r="DF33" s="321">
        <v>0.125</v>
      </c>
      <c r="DG33" s="321">
        <v>0.13300000000000001</v>
      </c>
      <c r="DH33" s="321">
        <v>0.154</v>
      </c>
      <c r="DI33" s="321">
        <v>0.26800000000000002</v>
      </c>
      <c r="DJ33" s="321">
        <v>0.20499999999999999</v>
      </c>
      <c r="DK33" s="321">
        <v>0.113</v>
      </c>
      <c r="DL33" s="321">
        <v>0.125</v>
      </c>
      <c r="DM33" s="321">
        <v>0.26</v>
      </c>
      <c r="DN33" s="321">
        <v>0.16800000000000001</v>
      </c>
      <c r="DO33" s="321">
        <v>0.19700000000000001</v>
      </c>
      <c r="DP33" s="321">
        <v>0.16600000000000001</v>
      </c>
      <c r="DQ33" s="321">
        <v>0.13700000000000001</v>
      </c>
      <c r="DR33" s="321">
        <v>0.16</v>
      </c>
      <c r="DS33" s="321">
        <v>0.2</v>
      </c>
      <c r="DT33" s="321">
        <v>0.159</v>
      </c>
      <c r="DU33" s="322">
        <f>AVERAGE(B33:DT33)</f>
        <v>0.17295081967213111</v>
      </c>
      <c r="DV33" s="209">
        <f>MAX(C33:DT33)</f>
        <v>0.26800000000000002</v>
      </c>
      <c r="DW33" s="209">
        <f>MIN(C33:DT33)</f>
        <v>0.106</v>
      </c>
    </row>
    <row r="34" spans="1:127" x14ac:dyDescent="0.65">
      <c r="A34" s="608"/>
      <c r="B34" s="320" t="s">
        <v>676</v>
      </c>
      <c r="C34" s="321">
        <v>0.36699999999999999</v>
      </c>
      <c r="D34" s="321">
        <v>0.36699999999999999</v>
      </c>
      <c r="E34" s="321">
        <v>0.46100000000000002</v>
      </c>
      <c r="F34" s="321">
        <v>0.33</v>
      </c>
      <c r="G34" s="321">
        <v>0.432</v>
      </c>
      <c r="H34" s="321">
        <v>0.44700000000000001</v>
      </c>
      <c r="I34" s="321">
        <v>0.41399999999999998</v>
      </c>
      <c r="J34" s="321">
        <v>0.35499999999999998</v>
      </c>
      <c r="K34" s="321">
        <v>0.39500000000000002</v>
      </c>
      <c r="L34" s="321">
        <v>0.40100000000000002</v>
      </c>
      <c r="M34" s="321">
        <v>0.35899999999999999</v>
      </c>
      <c r="N34" s="321">
        <v>0.32300000000000001</v>
      </c>
      <c r="O34" s="321">
        <v>0.32500000000000001</v>
      </c>
      <c r="P34" s="321">
        <v>0.435</v>
      </c>
      <c r="Q34" s="321">
        <v>0.32200000000000001</v>
      </c>
      <c r="R34" s="321">
        <v>0.439</v>
      </c>
      <c r="S34" s="321">
        <v>0.41399999999999998</v>
      </c>
      <c r="T34" s="321">
        <v>0.36299999999999999</v>
      </c>
      <c r="U34" s="321">
        <v>0.248</v>
      </c>
      <c r="V34" s="321">
        <v>0.32400000000000001</v>
      </c>
      <c r="W34" s="321">
        <v>0.36599999999999999</v>
      </c>
      <c r="X34" s="321">
        <v>0.34</v>
      </c>
      <c r="Y34" s="321">
        <v>0.40200000000000002</v>
      </c>
      <c r="Z34" s="321">
        <v>0.40899999999999997</v>
      </c>
      <c r="AA34" s="321">
        <v>0.33600000000000002</v>
      </c>
      <c r="AB34" s="321">
        <v>0.40100000000000002</v>
      </c>
      <c r="AC34" s="321">
        <v>0.38600000000000001</v>
      </c>
      <c r="AD34" s="321">
        <v>0.35699999999999998</v>
      </c>
      <c r="AE34" s="321">
        <v>0.37</v>
      </c>
      <c r="AF34" s="321">
        <v>0.40100000000000002</v>
      </c>
      <c r="AG34" s="321">
        <v>0.45100000000000001</v>
      </c>
      <c r="AH34" s="321">
        <v>0.35799999999999998</v>
      </c>
      <c r="AI34" s="321">
        <v>0.40100000000000002</v>
      </c>
      <c r="AJ34" s="321">
        <v>0.39</v>
      </c>
      <c r="AK34" s="321">
        <v>0.32100000000000001</v>
      </c>
      <c r="AL34" s="321">
        <v>0.36499999999999999</v>
      </c>
      <c r="AM34" s="321">
        <v>0.309</v>
      </c>
      <c r="AN34" s="321">
        <v>0.36699999999999999</v>
      </c>
      <c r="AO34" s="321">
        <v>0.45400000000000001</v>
      </c>
      <c r="AP34" s="321">
        <v>0.35499999999999998</v>
      </c>
      <c r="AQ34" s="321">
        <v>0.30299999999999999</v>
      </c>
      <c r="AR34" s="321">
        <v>0.372</v>
      </c>
      <c r="AS34" s="321">
        <v>0.309</v>
      </c>
      <c r="AT34" s="321">
        <v>0.34799999999999998</v>
      </c>
      <c r="AU34" s="321">
        <v>0.42199999999999999</v>
      </c>
      <c r="AV34" s="321">
        <v>0.376</v>
      </c>
      <c r="AW34" s="321">
        <v>0.34799999999999998</v>
      </c>
      <c r="AX34" s="321">
        <v>0.375</v>
      </c>
      <c r="AY34" s="321">
        <v>0.38800000000000001</v>
      </c>
      <c r="AZ34" s="321">
        <v>0.38100000000000001</v>
      </c>
      <c r="BA34" s="321">
        <v>0.38300000000000001</v>
      </c>
      <c r="BB34" s="321">
        <v>0.41799999999999998</v>
      </c>
      <c r="BC34" s="321">
        <v>0.39200000000000002</v>
      </c>
      <c r="BD34" s="321">
        <v>0.43099999999999999</v>
      </c>
      <c r="BE34" s="321">
        <v>0.48399999999999999</v>
      </c>
      <c r="BF34" s="321">
        <v>0.46800000000000003</v>
      </c>
      <c r="BG34" s="321">
        <v>0.35199999999999998</v>
      </c>
      <c r="BH34" s="321">
        <v>0.36599999999999999</v>
      </c>
      <c r="BI34" s="321">
        <v>0.313</v>
      </c>
      <c r="BJ34" s="321">
        <v>0.38300000000000001</v>
      </c>
      <c r="BK34" s="321">
        <v>0.38700000000000001</v>
      </c>
      <c r="BL34" s="321">
        <v>0.313</v>
      </c>
      <c r="BM34" s="321">
        <v>0.374</v>
      </c>
      <c r="BN34" s="321">
        <v>0.42499999999999999</v>
      </c>
      <c r="BO34" s="321">
        <v>0.38400000000000001</v>
      </c>
      <c r="BP34" s="321">
        <v>0.46800000000000003</v>
      </c>
      <c r="BQ34" s="321">
        <v>0.307</v>
      </c>
      <c r="BR34" s="321">
        <v>0.47899999999999998</v>
      </c>
      <c r="BS34" s="321">
        <v>0.317</v>
      </c>
      <c r="BT34" s="321">
        <v>0.40400000000000003</v>
      </c>
      <c r="BU34" s="321">
        <v>0.39700000000000002</v>
      </c>
      <c r="BV34" s="321">
        <v>0.28999999999999998</v>
      </c>
      <c r="BW34" s="321">
        <v>0.34499999999999997</v>
      </c>
      <c r="BX34" s="321">
        <v>0.45400000000000001</v>
      </c>
      <c r="BY34" s="321">
        <v>0.47099999999999997</v>
      </c>
      <c r="BZ34" s="321">
        <v>0.43</v>
      </c>
      <c r="CA34" s="321">
        <v>0.25600000000000001</v>
      </c>
      <c r="CB34" s="321">
        <v>0.42</v>
      </c>
      <c r="CC34" s="321">
        <v>0.30299999999999999</v>
      </c>
      <c r="CD34" s="321">
        <v>0.39700000000000002</v>
      </c>
      <c r="CE34" s="321">
        <v>0.42299999999999999</v>
      </c>
      <c r="CF34" s="321">
        <v>0.27400000000000002</v>
      </c>
      <c r="CG34" s="321">
        <v>0.34599999999999997</v>
      </c>
      <c r="CH34" s="321">
        <v>0.38300000000000001</v>
      </c>
      <c r="CI34" s="321">
        <v>0.30299999999999999</v>
      </c>
      <c r="CJ34" s="321">
        <v>0.32700000000000001</v>
      </c>
      <c r="CK34" s="321">
        <v>0.29899999999999999</v>
      </c>
      <c r="CL34" s="321">
        <v>0.28000000000000003</v>
      </c>
      <c r="CM34" s="321">
        <v>0.308</v>
      </c>
      <c r="CN34" s="321">
        <v>0.47699999999999998</v>
      </c>
      <c r="CO34" s="321">
        <v>0.32100000000000001</v>
      </c>
      <c r="CP34" s="321">
        <v>0.45400000000000001</v>
      </c>
      <c r="CQ34" s="321">
        <v>0.41599999999999998</v>
      </c>
      <c r="CR34" s="321">
        <v>0.374</v>
      </c>
      <c r="CS34" s="321">
        <v>0.32400000000000001</v>
      </c>
      <c r="CT34" s="321">
        <v>0.40300000000000002</v>
      </c>
      <c r="CU34" s="321">
        <v>0.307</v>
      </c>
      <c r="CV34" s="321">
        <v>0.39900000000000002</v>
      </c>
      <c r="CW34" s="321">
        <v>0.39700000000000002</v>
      </c>
      <c r="CX34" s="321">
        <v>0.42899999999999999</v>
      </c>
      <c r="CY34" s="321">
        <v>0.45500000000000002</v>
      </c>
      <c r="CZ34" s="321">
        <v>0.42699999999999999</v>
      </c>
      <c r="DA34" s="321">
        <v>0.44800000000000001</v>
      </c>
      <c r="DB34" s="321">
        <v>0.27100000000000002</v>
      </c>
      <c r="DC34" s="321">
        <v>0.42599999999999999</v>
      </c>
      <c r="DD34" s="321">
        <v>0.36899999999999999</v>
      </c>
      <c r="DE34" s="321">
        <v>0.39300000000000002</v>
      </c>
      <c r="DF34" s="321">
        <v>0.40699999999999997</v>
      </c>
      <c r="DG34" s="321">
        <v>0.41199999999999998</v>
      </c>
      <c r="DH34" s="321">
        <v>0.41</v>
      </c>
      <c r="DI34" s="321">
        <v>0.26900000000000002</v>
      </c>
      <c r="DJ34" s="321">
        <v>0.39900000000000002</v>
      </c>
      <c r="DK34" s="321">
        <v>0.44500000000000001</v>
      </c>
      <c r="DL34" s="321">
        <v>0.372</v>
      </c>
      <c r="DM34" s="321">
        <v>0.27500000000000002</v>
      </c>
      <c r="DN34" s="321">
        <v>0.43099999999999999</v>
      </c>
      <c r="DO34" s="321">
        <v>0.442</v>
      </c>
      <c r="DP34" s="321">
        <v>0.40300000000000002</v>
      </c>
      <c r="DQ34" s="321">
        <v>0.42499999999999999</v>
      </c>
      <c r="DR34" s="321">
        <v>0.43099999999999999</v>
      </c>
      <c r="DS34" s="321">
        <v>0.35899999999999999</v>
      </c>
      <c r="DT34" s="321">
        <v>0.312</v>
      </c>
      <c r="DU34" s="322">
        <f>AVERAGE(B34:DT34)</f>
        <v>0.37801639344262267</v>
      </c>
      <c r="DV34" s="209">
        <f>MAX(C34:DT34)</f>
        <v>0.48399999999999999</v>
      </c>
      <c r="DW34" s="209">
        <f>MIN(C34:DT34)</f>
        <v>0.248</v>
      </c>
    </row>
    <row r="35" spans="1:127" x14ac:dyDescent="0.65">
      <c r="A35" s="74" t="s">
        <v>677</v>
      </c>
    </row>
    <row r="36" spans="1:127" ht="15" thickBot="1" x14ac:dyDescent="0.8">
      <c r="A36" s="323" t="s">
        <v>668</v>
      </c>
      <c r="B36" s="323" t="s">
        <v>669</v>
      </c>
      <c r="C36" s="323">
        <v>1</v>
      </c>
      <c r="D36" s="323">
        <v>2</v>
      </c>
      <c r="E36" s="323">
        <v>3</v>
      </c>
      <c r="F36" s="323">
        <v>4</v>
      </c>
      <c r="G36" s="323">
        <v>5</v>
      </c>
      <c r="H36" s="323">
        <v>6</v>
      </c>
      <c r="I36" s="323">
        <v>7</v>
      </c>
      <c r="J36" s="323">
        <v>8</v>
      </c>
      <c r="K36" s="323">
        <v>9</v>
      </c>
      <c r="L36" s="323">
        <v>10</v>
      </c>
      <c r="M36" s="323">
        <v>11</v>
      </c>
      <c r="N36" s="323">
        <v>12</v>
      </c>
      <c r="O36" s="323">
        <v>13</v>
      </c>
      <c r="P36" s="323">
        <v>14</v>
      </c>
      <c r="Q36" s="323">
        <v>15</v>
      </c>
      <c r="R36" s="323">
        <v>16</v>
      </c>
      <c r="S36" s="323">
        <v>17</v>
      </c>
      <c r="T36" s="323">
        <v>18</v>
      </c>
      <c r="U36" s="323">
        <v>19</v>
      </c>
      <c r="V36" s="323">
        <v>20</v>
      </c>
      <c r="W36" s="323">
        <v>21</v>
      </c>
      <c r="X36" s="323">
        <v>22</v>
      </c>
      <c r="Y36" s="323">
        <v>23</v>
      </c>
      <c r="Z36" s="323">
        <v>24</v>
      </c>
      <c r="AA36" s="323">
        <v>25</v>
      </c>
      <c r="AB36" s="323">
        <v>26</v>
      </c>
      <c r="AC36" s="323">
        <v>27</v>
      </c>
      <c r="AD36" s="323">
        <v>28</v>
      </c>
      <c r="AE36" s="323">
        <v>29</v>
      </c>
      <c r="AF36" s="323">
        <v>30</v>
      </c>
      <c r="AG36" s="323">
        <v>31</v>
      </c>
      <c r="AH36" s="323">
        <v>32</v>
      </c>
      <c r="AI36" s="323">
        <v>33</v>
      </c>
      <c r="AJ36" s="323">
        <v>34</v>
      </c>
      <c r="AK36" s="323">
        <v>35</v>
      </c>
      <c r="AL36" s="323">
        <v>36</v>
      </c>
      <c r="AM36" s="323">
        <v>37</v>
      </c>
      <c r="AN36" s="323">
        <v>38</v>
      </c>
      <c r="AO36" s="323">
        <v>39</v>
      </c>
      <c r="AP36" s="323">
        <v>40</v>
      </c>
      <c r="AQ36" s="323">
        <v>41</v>
      </c>
      <c r="AR36" s="323">
        <v>42</v>
      </c>
      <c r="AS36" s="323">
        <v>43</v>
      </c>
      <c r="AT36" s="323">
        <v>44</v>
      </c>
      <c r="AU36" s="323">
        <v>45</v>
      </c>
      <c r="AV36" s="246" t="s">
        <v>498</v>
      </c>
      <c r="AW36" s="118" t="s">
        <v>286</v>
      </c>
      <c r="AX36" s="118" t="s">
        <v>287</v>
      </c>
    </row>
    <row r="37" spans="1:127" x14ac:dyDescent="0.65">
      <c r="A37" s="609" t="s">
        <v>678</v>
      </c>
      <c r="B37" s="324" t="s">
        <v>651</v>
      </c>
      <c r="C37" s="325">
        <v>0.13300000000000001</v>
      </c>
      <c r="D37" s="325">
        <v>0.1</v>
      </c>
      <c r="E37" s="325">
        <v>0.156</v>
      </c>
      <c r="F37" s="325">
        <v>8.3000000000000004E-2</v>
      </c>
      <c r="G37" s="325">
        <v>0.107</v>
      </c>
      <c r="H37" s="325">
        <v>0.15</v>
      </c>
      <c r="I37" s="325">
        <v>0.12</v>
      </c>
      <c r="J37" s="325">
        <v>0.1</v>
      </c>
      <c r="K37" s="325">
        <v>0.1</v>
      </c>
      <c r="L37" s="325">
        <v>0.15</v>
      </c>
      <c r="M37" s="325">
        <v>0.13300000000000001</v>
      </c>
      <c r="N37" s="325">
        <v>0.12</v>
      </c>
      <c r="O37" s="325">
        <v>6.7000000000000004E-2</v>
      </c>
      <c r="P37" s="325">
        <v>0.185</v>
      </c>
      <c r="Q37" s="325">
        <v>5.0999999999999997E-2</v>
      </c>
      <c r="R37" s="325">
        <v>0.115</v>
      </c>
      <c r="S37" s="325">
        <v>5.8000000000000003E-2</v>
      </c>
      <c r="T37" s="325">
        <v>0.13</v>
      </c>
      <c r="U37" s="325">
        <v>0.16300000000000001</v>
      </c>
      <c r="V37" s="325">
        <v>0.128</v>
      </c>
      <c r="W37" s="325">
        <v>0.13500000000000001</v>
      </c>
      <c r="X37" s="325">
        <v>5.0999999999999997E-2</v>
      </c>
      <c r="Y37" s="325">
        <v>9.7000000000000003E-2</v>
      </c>
      <c r="Z37" s="325">
        <v>0.115</v>
      </c>
      <c r="AA37" s="325">
        <v>0.25900000000000001</v>
      </c>
      <c r="AB37" s="325">
        <v>0.184</v>
      </c>
      <c r="AC37" s="325">
        <v>0.14000000000000001</v>
      </c>
      <c r="AD37" s="325">
        <v>8.3000000000000004E-2</v>
      </c>
      <c r="AE37" s="325">
        <v>5.6000000000000001E-2</v>
      </c>
      <c r="AF37" s="325">
        <v>0.13400000000000001</v>
      </c>
      <c r="AG37" s="325">
        <v>9.4E-2</v>
      </c>
      <c r="AH37" s="325">
        <v>5.8000000000000003E-2</v>
      </c>
      <c r="AI37" s="325">
        <v>0.12</v>
      </c>
      <c r="AJ37" s="325">
        <v>8.2000000000000003E-2</v>
      </c>
      <c r="AK37" s="325">
        <v>7.6999999999999999E-2</v>
      </c>
      <c r="AL37" s="325">
        <v>0.11700000000000001</v>
      </c>
      <c r="AM37" s="325">
        <v>0.14099999999999999</v>
      </c>
      <c r="AN37" s="325">
        <v>8.4000000000000005E-2</v>
      </c>
      <c r="AO37" s="325">
        <v>0.13100000000000001</v>
      </c>
      <c r="AP37" s="325">
        <v>0.152</v>
      </c>
      <c r="AQ37" s="325">
        <v>0.16300000000000001</v>
      </c>
      <c r="AR37" s="325">
        <v>0.16</v>
      </c>
      <c r="AS37" s="325">
        <v>8.3000000000000004E-2</v>
      </c>
      <c r="AT37" s="325">
        <v>0.14000000000000001</v>
      </c>
      <c r="AU37" s="325">
        <v>6.0999999999999999E-2</v>
      </c>
      <c r="AV37" s="326">
        <f>AVERAGE(C37:AU37)</f>
        <v>0.11702222222222224</v>
      </c>
      <c r="AW37" s="209">
        <f>MAX(C37:AU37)</f>
        <v>0.25900000000000001</v>
      </c>
      <c r="AX37" s="209">
        <f>MIN(C37:AU37)</f>
        <v>5.0999999999999997E-2</v>
      </c>
    </row>
    <row r="38" spans="1:127" x14ac:dyDescent="0.65">
      <c r="A38" s="610"/>
      <c r="B38" s="324" t="s">
        <v>653</v>
      </c>
      <c r="C38" s="325">
        <v>0.3</v>
      </c>
      <c r="D38" s="325">
        <v>0.23300000000000001</v>
      </c>
      <c r="E38" s="325">
        <v>0.26700000000000002</v>
      </c>
      <c r="F38" s="325">
        <v>0.222</v>
      </c>
      <c r="G38" s="325">
        <v>0.28599999999999998</v>
      </c>
      <c r="H38" s="325">
        <v>0.3</v>
      </c>
      <c r="I38" s="325">
        <v>0.24</v>
      </c>
      <c r="J38" s="325">
        <v>0.36699999999999999</v>
      </c>
      <c r="K38" s="325">
        <v>0.25</v>
      </c>
      <c r="L38" s="325">
        <v>0.25</v>
      </c>
      <c r="M38" s="325">
        <v>0.3</v>
      </c>
      <c r="N38" s="325">
        <v>0.32</v>
      </c>
      <c r="O38" s="325">
        <v>0.3</v>
      </c>
      <c r="P38" s="325">
        <v>0.2</v>
      </c>
      <c r="Q38" s="325">
        <v>0.2</v>
      </c>
      <c r="R38" s="325">
        <v>0.251</v>
      </c>
      <c r="S38" s="325">
        <v>0.29599999999999999</v>
      </c>
      <c r="T38" s="325">
        <v>0.253</v>
      </c>
      <c r="U38" s="325">
        <v>0.26700000000000002</v>
      </c>
      <c r="V38" s="325">
        <v>0.24199999999999999</v>
      </c>
      <c r="W38" s="325">
        <v>0.25900000000000001</v>
      </c>
      <c r="X38" s="325">
        <v>0.36199999999999999</v>
      </c>
      <c r="Y38" s="325">
        <v>0.27900000000000003</v>
      </c>
      <c r="Z38" s="325">
        <v>0.223</v>
      </c>
      <c r="AA38" s="325">
        <v>0.252</v>
      </c>
      <c r="AB38" s="325">
        <v>0.2</v>
      </c>
      <c r="AC38" s="325">
        <v>0.252</v>
      </c>
      <c r="AD38" s="325">
        <v>0.33500000000000002</v>
      </c>
      <c r="AE38" s="325">
        <v>0.25900000000000001</v>
      </c>
      <c r="AF38" s="325">
        <v>0.31</v>
      </c>
      <c r="AG38" s="325">
        <v>0.26900000000000002</v>
      </c>
      <c r="AH38" s="325">
        <v>0.251</v>
      </c>
      <c r="AI38" s="325">
        <v>0.28899999999999998</v>
      </c>
      <c r="AJ38" s="325">
        <v>0.34399999999999997</v>
      </c>
      <c r="AK38" s="325">
        <v>0.3</v>
      </c>
      <c r="AL38" s="325">
        <v>0.25</v>
      </c>
      <c r="AM38" s="325">
        <v>0.21</v>
      </c>
      <c r="AN38" s="325">
        <v>0.255</v>
      </c>
      <c r="AO38" s="325">
        <v>0.28199999999999997</v>
      </c>
      <c r="AP38" s="325">
        <v>0.29699999999999999</v>
      </c>
      <c r="AQ38" s="325">
        <v>0.223</v>
      </c>
      <c r="AR38" s="325">
        <v>0.20200000000000001</v>
      </c>
      <c r="AS38" s="325">
        <v>0.28000000000000003</v>
      </c>
      <c r="AT38" s="325">
        <v>0.27700000000000002</v>
      </c>
      <c r="AU38" s="325">
        <v>0.30199999999999999</v>
      </c>
      <c r="AV38" s="326">
        <f>AVERAGE(C38:AU38)</f>
        <v>0.26902222222222227</v>
      </c>
      <c r="AW38" s="209">
        <f>MAX(C38:AU38)</f>
        <v>0.36699999999999999</v>
      </c>
      <c r="AX38" s="209">
        <f>MIN(C38:AU38)</f>
        <v>0.2</v>
      </c>
    </row>
    <row r="39" spans="1:127" x14ac:dyDescent="0.65">
      <c r="A39" s="610"/>
      <c r="B39" s="324" t="s">
        <v>654</v>
      </c>
      <c r="C39" s="325">
        <v>0.46700000000000003</v>
      </c>
      <c r="D39" s="325">
        <v>0.46700000000000003</v>
      </c>
      <c r="E39" s="325">
        <v>0.35499999999999998</v>
      </c>
      <c r="F39" s="325">
        <v>0.52200000000000002</v>
      </c>
      <c r="G39" s="325">
        <v>0.46400000000000002</v>
      </c>
      <c r="H39" s="325">
        <v>0.55000000000000004</v>
      </c>
      <c r="I39" s="325">
        <v>0.36</v>
      </c>
      <c r="J39" s="325">
        <v>0.3</v>
      </c>
      <c r="K39" s="325">
        <v>0.3</v>
      </c>
      <c r="L39" s="325">
        <v>0.6</v>
      </c>
      <c r="M39" s="325">
        <v>0.26700000000000002</v>
      </c>
      <c r="N39" s="325">
        <v>0.44</v>
      </c>
      <c r="O39" s="325">
        <v>0.46600000000000003</v>
      </c>
      <c r="P39" s="325">
        <v>0.29499999999999998</v>
      </c>
      <c r="Q39" s="325">
        <v>0.44700000000000001</v>
      </c>
      <c r="R39" s="325">
        <v>0.40899999999999997</v>
      </c>
      <c r="S39" s="325">
        <v>0.35899999999999999</v>
      </c>
      <c r="T39" s="325">
        <v>0.433</v>
      </c>
      <c r="U39" s="325">
        <v>0.48099999999999998</v>
      </c>
      <c r="V39" s="325">
        <v>0.46400000000000002</v>
      </c>
      <c r="W39" s="325">
        <v>0.47299999999999998</v>
      </c>
      <c r="X39" s="325">
        <v>0.35</v>
      </c>
      <c r="Y39" s="325">
        <v>0.45900000000000002</v>
      </c>
      <c r="Z39" s="325">
        <v>0.441</v>
      </c>
      <c r="AA39" s="325">
        <v>0.30199999999999999</v>
      </c>
      <c r="AB39" s="325">
        <v>0.49</v>
      </c>
      <c r="AC39" s="325">
        <v>0.38200000000000001</v>
      </c>
      <c r="AD39" s="325">
        <v>0.37</v>
      </c>
      <c r="AE39" s="325">
        <v>0.53700000000000003</v>
      </c>
      <c r="AF39" s="325">
        <v>0.32500000000000001</v>
      </c>
      <c r="AG39" s="325">
        <v>0.48299999999999998</v>
      </c>
      <c r="AH39" s="325">
        <v>0.45300000000000001</v>
      </c>
      <c r="AI39" s="325">
        <v>0.37</v>
      </c>
      <c r="AJ39" s="325">
        <v>0.437</v>
      </c>
      <c r="AK39" s="325">
        <v>0.43099999999999999</v>
      </c>
      <c r="AL39" s="325">
        <v>0.39800000000000002</v>
      </c>
      <c r="AM39" s="325">
        <v>0.41899999999999998</v>
      </c>
      <c r="AN39" s="325">
        <v>0.437</v>
      </c>
      <c r="AO39" s="325">
        <v>0.374</v>
      </c>
      <c r="AP39" s="325">
        <v>0.435</v>
      </c>
      <c r="AQ39" s="325">
        <v>0.40799999999999997</v>
      </c>
      <c r="AR39" s="325">
        <v>0.437</v>
      </c>
      <c r="AS39" s="325">
        <v>0.42499999999999999</v>
      </c>
      <c r="AT39" s="325">
        <v>0.40899999999999997</v>
      </c>
      <c r="AU39" s="325">
        <v>0.40799999999999997</v>
      </c>
      <c r="AV39" s="326">
        <f>AVERAGE(C39:AU39)</f>
        <v>0.41997777777777773</v>
      </c>
      <c r="AW39" s="209">
        <f>MAX(C39:AU39)</f>
        <v>0.6</v>
      </c>
      <c r="AX39" s="209">
        <f>MIN(C39:AU39)</f>
        <v>0.26700000000000002</v>
      </c>
    </row>
    <row r="40" spans="1:127" ht="15" thickBot="1" x14ac:dyDescent="0.8">
      <c r="A40" s="611"/>
      <c r="B40" s="324" t="s">
        <v>655</v>
      </c>
      <c r="C40" s="325">
        <v>0.1</v>
      </c>
      <c r="D40" s="325">
        <v>0.2</v>
      </c>
      <c r="E40" s="325">
        <v>0.222</v>
      </c>
      <c r="F40" s="325">
        <v>0.17299999999999999</v>
      </c>
      <c r="G40" s="325">
        <v>0.14299999999999999</v>
      </c>
      <c r="H40" s="325">
        <v>0</v>
      </c>
      <c r="I40" s="325">
        <v>0.28000000000000003</v>
      </c>
      <c r="J40" s="325">
        <v>0.23300000000000001</v>
      </c>
      <c r="K40" s="325">
        <v>0.35</v>
      </c>
      <c r="L40" s="325">
        <v>0</v>
      </c>
      <c r="M40" s="325">
        <v>0.3</v>
      </c>
      <c r="N40" s="325">
        <v>0.12</v>
      </c>
      <c r="O40" s="325">
        <v>0.16700000000000001</v>
      </c>
      <c r="P40" s="325">
        <v>0.32</v>
      </c>
      <c r="Q40" s="325">
        <v>0.30199999999999999</v>
      </c>
      <c r="R40" s="325">
        <v>0.22500000000000001</v>
      </c>
      <c r="S40" s="325">
        <v>0.28699999999999998</v>
      </c>
      <c r="T40" s="325">
        <v>0.184</v>
      </c>
      <c r="U40" s="325">
        <v>8.8999999999999996E-2</v>
      </c>
      <c r="V40" s="325">
        <v>0.16600000000000001</v>
      </c>
      <c r="W40" s="325">
        <v>0.13300000000000001</v>
      </c>
      <c r="X40" s="325">
        <v>0.23699999999999999</v>
      </c>
      <c r="Y40" s="325">
        <v>0.16500000000000001</v>
      </c>
      <c r="Z40" s="325">
        <v>0.221</v>
      </c>
      <c r="AA40" s="325">
        <v>0.187</v>
      </c>
      <c r="AB40" s="325">
        <v>0.126</v>
      </c>
      <c r="AC40" s="325">
        <v>0.22600000000000001</v>
      </c>
      <c r="AD40" s="325">
        <v>0.21299999999999999</v>
      </c>
      <c r="AE40" s="325">
        <v>0.14799999999999999</v>
      </c>
      <c r="AF40" s="325">
        <v>0.23100000000000001</v>
      </c>
      <c r="AG40" s="325">
        <v>0.154</v>
      </c>
      <c r="AH40" s="325">
        <v>0.23799999999999999</v>
      </c>
      <c r="AI40" s="325">
        <v>0.221</v>
      </c>
      <c r="AJ40" s="325">
        <v>0.13700000000000001</v>
      </c>
      <c r="AK40" s="325">
        <v>0.192</v>
      </c>
      <c r="AL40" s="325">
        <v>0.23499999999999999</v>
      </c>
      <c r="AM40" s="325">
        <v>0.23</v>
      </c>
      <c r="AN40" s="325">
        <v>0.224</v>
      </c>
      <c r="AO40" s="325">
        <v>0.21299999999999999</v>
      </c>
      <c r="AP40" s="325">
        <v>0.11600000000000001</v>
      </c>
      <c r="AQ40" s="325">
        <v>0.20599999999999999</v>
      </c>
      <c r="AR40" s="325">
        <v>0.20100000000000001</v>
      </c>
      <c r="AS40" s="325">
        <v>0.21199999999999999</v>
      </c>
      <c r="AT40" s="325">
        <v>0.17399999999999999</v>
      </c>
      <c r="AU40" s="325">
        <v>0.22900000000000001</v>
      </c>
      <c r="AV40" s="326">
        <f>AVERAGE(C40:AU40)</f>
        <v>0.19400000000000001</v>
      </c>
      <c r="AW40" s="209">
        <f>MAX(C40:AU40)</f>
        <v>0.35</v>
      </c>
      <c r="AX40" s="209">
        <f>MIN(C40:AU40)</f>
        <v>0</v>
      </c>
    </row>
    <row r="42" spans="1:127" ht="15" thickBot="1" x14ac:dyDescent="0.8">
      <c r="A42" s="163" t="s">
        <v>679</v>
      </c>
      <c r="B42" s="163"/>
      <c r="C42" s="163"/>
      <c r="D42" s="163"/>
      <c r="E42" s="163"/>
      <c r="F42" s="163"/>
      <c r="G42" s="163"/>
      <c r="M42" s="327"/>
      <c r="N42" s="327"/>
      <c r="O42" s="327"/>
      <c r="P42" s="327"/>
    </row>
    <row r="43" spans="1:127" ht="13.5" customHeight="1" thickBot="1" x14ac:dyDescent="0.8">
      <c r="A43" s="612" t="s">
        <v>639</v>
      </c>
      <c r="B43" s="612" t="s">
        <v>640</v>
      </c>
      <c r="C43" s="605" t="s">
        <v>285</v>
      </c>
      <c r="D43" s="605" t="s">
        <v>286</v>
      </c>
      <c r="E43" s="605" t="s">
        <v>287</v>
      </c>
      <c r="F43" s="605" t="s">
        <v>680</v>
      </c>
      <c r="G43" s="605" t="s">
        <v>286</v>
      </c>
      <c r="H43" s="605" t="s">
        <v>287</v>
      </c>
      <c r="I43" s="605" t="s">
        <v>642</v>
      </c>
      <c r="M43" s="328"/>
      <c r="N43" s="328"/>
      <c r="O43" s="328"/>
      <c r="P43" s="328"/>
      <c r="R43" s="74">
        <v>1</v>
      </c>
      <c r="S43" s="74">
        <v>2</v>
      </c>
      <c r="T43" s="74">
        <v>3</v>
      </c>
      <c r="U43" s="74">
        <v>4</v>
      </c>
      <c r="V43" s="74">
        <v>5</v>
      </c>
      <c r="W43" s="74">
        <v>6</v>
      </c>
      <c r="X43" s="74">
        <v>7</v>
      </c>
      <c r="Y43" s="74">
        <v>8</v>
      </c>
      <c r="Z43" s="74">
        <v>9</v>
      </c>
      <c r="AA43" s="74">
        <v>10</v>
      </c>
      <c r="AB43" s="74">
        <v>11</v>
      </c>
      <c r="AC43" s="74">
        <v>12</v>
      </c>
      <c r="AD43" s="74">
        <v>13</v>
      </c>
      <c r="AE43" s="74">
        <v>14</v>
      </c>
      <c r="AF43" s="74">
        <v>15</v>
      </c>
    </row>
    <row r="44" spans="1:127" ht="23.25" customHeight="1" thickBot="1" x14ac:dyDescent="0.8">
      <c r="A44" s="613"/>
      <c r="B44" s="614"/>
      <c r="C44" s="598"/>
      <c r="D44" s="599"/>
      <c r="E44" s="599"/>
      <c r="F44" s="599"/>
      <c r="G44" s="599"/>
      <c r="H44" s="599"/>
      <c r="I44" s="599"/>
      <c r="M44" s="328"/>
      <c r="N44" s="328"/>
      <c r="O44" s="328"/>
      <c r="P44" s="328"/>
      <c r="R44" s="329">
        <v>0.13300000000000001</v>
      </c>
      <c r="S44" s="329">
        <v>0.1</v>
      </c>
      <c r="T44" s="329">
        <v>0.156</v>
      </c>
      <c r="U44" s="329">
        <v>8.3000000000000004E-2</v>
      </c>
      <c r="V44" s="329">
        <v>0.107</v>
      </c>
      <c r="W44" s="329">
        <v>0.15</v>
      </c>
      <c r="X44" s="329">
        <v>0.12</v>
      </c>
      <c r="Y44" s="329">
        <v>0.1</v>
      </c>
      <c r="Z44" s="329">
        <v>0.1</v>
      </c>
      <c r="AA44" s="329">
        <v>0.15</v>
      </c>
      <c r="AB44" s="329">
        <v>0.13300000000000001</v>
      </c>
      <c r="AC44" s="329">
        <v>0.12</v>
      </c>
      <c r="AD44" s="329">
        <v>6.7000000000000004E-2</v>
      </c>
      <c r="AE44" s="329">
        <v>0.185</v>
      </c>
      <c r="AF44" s="329">
        <v>5.0999999999999997E-2</v>
      </c>
      <c r="AG44" s="284">
        <f>AVERAGE(R44:AF44)</f>
        <v>0.11699999999999999</v>
      </c>
      <c r="AH44" s="330">
        <v>0.11700000000000001</v>
      </c>
    </row>
    <row r="45" spans="1:127" x14ac:dyDescent="0.65">
      <c r="A45" s="597" t="s">
        <v>681</v>
      </c>
      <c r="B45" s="331" t="s">
        <v>644</v>
      </c>
      <c r="C45" s="332">
        <f>B76</f>
        <v>0.29443459215308304</v>
      </c>
      <c r="D45" s="332">
        <f>B77</f>
        <v>0.36</v>
      </c>
      <c r="E45" s="332">
        <f>B78</f>
        <v>0.22500000000000001</v>
      </c>
      <c r="F45" s="172" t="s">
        <v>682</v>
      </c>
      <c r="G45" s="333">
        <v>0.36</v>
      </c>
      <c r="H45" s="333">
        <v>0.1</v>
      </c>
      <c r="I45" s="600" t="s">
        <v>646</v>
      </c>
      <c r="M45" s="328"/>
      <c r="N45" s="328"/>
      <c r="O45" s="328"/>
      <c r="P45" s="328"/>
      <c r="R45" s="329">
        <v>0.3</v>
      </c>
      <c r="S45" s="329">
        <v>0.23300000000000001</v>
      </c>
      <c r="T45" s="329">
        <v>0.26700000000000002</v>
      </c>
      <c r="U45" s="329">
        <v>0.222</v>
      </c>
      <c r="V45" s="329">
        <v>0.28599999999999998</v>
      </c>
      <c r="W45" s="329">
        <v>0.3</v>
      </c>
      <c r="X45" s="329">
        <v>0.24</v>
      </c>
      <c r="Y45" s="329">
        <v>0.36699999999999999</v>
      </c>
      <c r="Z45" s="329">
        <v>0.25</v>
      </c>
      <c r="AA45" s="329">
        <v>0.25</v>
      </c>
      <c r="AB45" s="329">
        <v>0.3</v>
      </c>
      <c r="AC45" s="329">
        <v>0.32</v>
      </c>
      <c r="AD45" s="329">
        <v>0.3</v>
      </c>
      <c r="AE45" s="329">
        <v>0.2</v>
      </c>
      <c r="AF45" s="329">
        <v>0.2</v>
      </c>
      <c r="AG45" s="284">
        <f>AVERAGE(R45:AF45)</f>
        <v>0.26899999999999996</v>
      </c>
      <c r="AH45" s="334">
        <v>0.26900000000000002</v>
      </c>
    </row>
    <row r="46" spans="1:127" x14ac:dyDescent="0.65">
      <c r="A46" s="598"/>
      <c r="B46" s="331" t="s">
        <v>647</v>
      </c>
      <c r="C46" s="332">
        <f>C76</f>
        <v>0.1377312148226065</v>
      </c>
      <c r="D46" s="332">
        <f>C77</f>
        <v>0.15</v>
      </c>
      <c r="E46" s="332">
        <f>C78</f>
        <v>0.125</v>
      </c>
      <c r="F46" s="172" t="s">
        <v>682</v>
      </c>
      <c r="G46" s="333">
        <v>0.3</v>
      </c>
      <c r="H46" s="333">
        <v>0</v>
      </c>
      <c r="I46" s="601"/>
      <c r="M46" s="328"/>
      <c r="N46" s="328"/>
      <c r="O46" s="328"/>
      <c r="P46" s="328"/>
      <c r="R46" s="329">
        <v>0.46700000000000003</v>
      </c>
      <c r="S46" s="329">
        <v>0.46700000000000003</v>
      </c>
      <c r="T46" s="329">
        <v>0.35499999999999998</v>
      </c>
      <c r="U46" s="329">
        <v>0.52200000000000002</v>
      </c>
      <c r="V46" s="329">
        <v>0.46400000000000002</v>
      </c>
      <c r="W46" s="329">
        <v>0.55000000000000004</v>
      </c>
      <c r="X46" s="329">
        <v>0.36</v>
      </c>
      <c r="Y46" s="329">
        <v>0.3</v>
      </c>
      <c r="Z46" s="329">
        <v>0.3</v>
      </c>
      <c r="AA46" s="329">
        <v>0.6</v>
      </c>
      <c r="AB46" s="329">
        <v>0.26700000000000002</v>
      </c>
      <c r="AC46" s="329">
        <v>0.44</v>
      </c>
      <c r="AD46" s="329">
        <v>0.46600000000000003</v>
      </c>
      <c r="AE46" s="329">
        <v>0.29499999999999998</v>
      </c>
      <c r="AF46" s="329">
        <v>0.44700000000000001</v>
      </c>
      <c r="AG46" s="284">
        <f>AVERAGE(R46:AF46)</f>
        <v>0.42000000000000004</v>
      </c>
      <c r="AH46" s="335">
        <v>0.42</v>
      </c>
    </row>
    <row r="47" spans="1:127" ht="15" thickBot="1" x14ac:dyDescent="0.8">
      <c r="A47" s="598"/>
      <c r="B47" s="331" t="s">
        <v>648</v>
      </c>
      <c r="C47" s="332">
        <f>D94</f>
        <v>0.39219835986912976</v>
      </c>
      <c r="D47" s="332">
        <f>D95</f>
        <v>0.44</v>
      </c>
      <c r="E47" s="332">
        <f>D96</f>
        <v>0.2</v>
      </c>
      <c r="F47" s="172" t="s">
        <v>682</v>
      </c>
      <c r="G47" s="333">
        <v>0.44</v>
      </c>
      <c r="H47" s="333">
        <v>0</v>
      </c>
      <c r="I47" s="601"/>
      <c r="M47" s="328"/>
      <c r="N47" s="328"/>
      <c r="O47" s="328"/>
      <c r="P47" s="328"/>
      <c r="R47" s="329">
        <v>0.1</v>
      </c>
      <c r="S47" s="329">
        <v>0.2</v>
      </c>
      <c r="T47" s="329">
        <v>0.222</v>
      </c>
      <c r="U47" s="329">
        <v>0.17299999999999999</v>
      </c>
      <c r="V47" s="329">
        <v>0.14299999999999999</v>
      </c>
      <c r="W47" s="329">
        <v>0</v>
      </c>
      <c r="X47" s="329">
        <v>0.28000000000000003</v>
      </c>
      <c r="Y47" s="329">
        <v>0.23300000000000001</v>
      </c>
      <c r="Z47" s="329">
        <v>0.35</v>
      </c>
      <c r="AA47" s="329">
        <v>0</v>
      </c>
      <c r="AB47" s="329">
        <v>0.3</v>
      </c>
      <c r="AC47" s="329">
        <v>0.12</v>
      </c>
      <c r="AD47" s="329">
        <v>0.16700000000000001</v>
      </c>
      <c r="AE47" s="329">
        <v>0.32</v>
      </c>
      <c r="AF47" s="329">
        <v>0.30199999999999999</v>
      </c>
      <c r="AG47" s="284">
        <f>AVERAGE(R47:AF47)</f>
        <v>0.19399999999999998</v>
      </c>
      <c r="AH47" s="336">
        <v>0.19400000000000001</v>
      </c>
    </row>
    <row r="48" spans="1:127" ht="15" thickBot="1" x14ac:dyDescent="0.8">
      <c r="A48" s="599"/>
      <c r="B48" s="331" t="s">
        <v>683</v>
      </c>
      <c r="C48" s="332">
        <f>E94</f>
        <v>0.17451323515534936</v>
      </c>
      <c r="D48" s="332">
        <f>E95</f>
        <v>0.45</v>
      </c>
      <c r="E48" s="332">
        <f>E96</f>
        <v>0.05</v>
      </c>
      <c r="F48" s="172" t="s">
        <v>682</v>
      </c>
      <c r="G48" s="333">
        <v>0.9</v>
      </c>
      <c r="H48" s="333">
        <v>0.05</v>
      </c>
      <c r="I48" s="602"/>
      <c r="M48" s="328"/>
      <c r="N48" s="328"/>
      <c r="O48" s="328"/>
      <c r="P48" s="328"/>
      <c r="R48" s="197">
        <f t="shared" ref="R48:AE48" si="4">SUM(R44:R47)</f>
        <v>1</v>
      </c>
      <c r="S48" s="197">
        <f t="shared" si="4"/>
        <v>1</v>
      </c>
      <c r="T48" s="197">
        <f t="shared" si="4"/>
        <v>1</v>
      </c>
      <c r="U48" s="197">
        <f t="shared" si="4"/>
        <v>1</v>
      </c>
      <c r="V48" s="197">
        <f t="shared" si="4"/>
        <v>1</v>
      </c>
      <c r="W48" s="197">
        <f t="shared" si="4"/>
        <v>1</v>
      </c>
      <c r="X48" s="197">
        <f t="shared" si="4"/>
        <v>1</v>
      </c>
      <c r="Y48" s="197">
        <f t="shared" si="4"/>
        <v>0.99999999999999989</v>
      </c>
      <c r="Z48" s="197">
        <f t="shared" si="4"/>
        <v>0.99999999999999989</v>
      </c>
      <c r="AA48" s="197">
        <f t="shared" si="4"/>
        <v>1</v>
      </c>
      <c r="AB48" s="197">
        <f t="shared" si="4"/>
        <v>1</v>
      </c>
      <c r="AC48" s="197">
        <f t="shared" si="4"/>
        <v>1</v>
      </c>
      <c r="AD48" s="197">
        <f t="shared" si="4"/>
        <v>1</v>
      </c>
      <c r="AE48" s="197">
        <f t="shared" si="4"/>
        <v>1</v>
      </c>
      <c r="AF48" s="197">
        <f>SUM(AF44:AF47)</f>
        <v>1</v>
      </c>
      <c r="AG48" s="284">
        <f>SUM(AG44:AG47)</f>
        <v>1</v>
      </c>
    </row>
    <row r="49" spans="1:16" x14ac:dyDescent="0.65">
      <c r="A49" s="597" t="s">
        <v>678</v>
      </c>
      <c r="B49" s="331" t="s">
        <v>651</v>
      </c>
      <c r="C49" s="332">
        <f>B94</f>
        <v>0.15657864421938422</v>
      </c>
      <c r="D49" s="332">
        <f>B95</f>
        <v>0.21</v>
      </c>
      <c r="E49" s="332">
        <f>B96</f>
        <v>0.1</v>
      </c>
      <c r="F49" s="172" t="s">
        <v>682</v>
      </c>
      <c r="G49" s="333">
        <v>0.21</v>
      </c>
      <c r="H49" s="333">
        <v>0.1</v>
      </c>
      <c r="I49" s="600" t="s">
        <v>652</v>
      </c>
      <c r="M49" s="328"/>
      <c r="N49" s="328"/>
      <c r="O49" s="328"/>
      <c r="P49" s="328"/>
    </row>
    <row r="50" spans="1:16" x14ac:dyDescent="0.65">
      <c r="A50" s="598"/>
      <c r="B50" s="331" t="s">
        <v>653</v>
      </c>
      <c r="C50" s="332">
        <f>C94</f>
        <v>0.275462429645213</v>
      </c>
      <c r="D50" s="332">
        <f>C95</f>
        <v>0.3</v>
      </c>
      <c r="E50" s="332">
        <f>C96</f>
        <v>0.25</v>
      </c>
      <c r="F50" s="172" t="s">
        <v>682</v>
      </c>
      <c r="G50" s="333">
        <v>0.3</v>
      </c>
      <c r="H50" s="333">
        <v>0</v>
      </c>
      <c r="I50" s="601"/>
      <c r="M50" s="328"/>
      <c r="N50" s="328"/>
      <c r="O50" s="328"/>
      <c r="P50" s="328"/>
    </row>
    <row r="51" spans="1:16" x14ac:dyDescent="0.65">
      <c r="A51" s="598"/>
      <c r="B51" s="331" t="s">
        <v>654</v>
      </c>
      <c r="C51" s="332">
        <f>D94</f>
        <v>0.39219835986912976</v>
      </c>
      <c r="D51" s="332">
        <f>D95</f>
        <v>0.44</v>
      </c>
      <c r="E51" s="332">
        <f>D96</f>
        <v>0.2</v>
      </c>
      <c r="F51" s="172" t="s">
        <v>682</v>
      </c>
      <c r="G51" s="333">
        <v>0.44</v>
      </c>
      <c r="H51" s="333">
        <v>0</v>
      </c>
      <c r="I51" s="601"/>
      <c r="M51" s="328"/>
      <c r="N51" s="328"/>
      <c r="O51" s="328"/>
      <c r="P51" s="328"/>
    </row>
    <row r="52" spans="1:16" ht="15" thickBot="1" x14ac:dyDescent="0.8">
      <c r="A52" s="599"/>
      <c r="B52" s="331" t="s">
        <v>655</v>
      </c>
      <c r="C52" s="332">
        <f>E94</f>
        <v>0.17451323515534936</v>
      </c>
      <c r="D52" s="332">
        <f>E95</f>
        <v>0.45</v>
      </c>
      <c r="E52" s="332">
        <f>E96</f>
        <v>0.05</v>
      </c>
      <c r="F52" s="172" t="s">
        <v>682</v>
      </c>
      <c r="G52" s="333">
        <v>0.9</v>
      </c>
      <c r="H52" s="333">
        <v>0.05</v>
      </c>
      <c r="I52" s="602"/>
      <c r="M52" s="328"/>
      <c r="N52" s="328"/>
      <c r="O52" s="328"/>
      <c r="P52" s="328"/>
    </row>
    <row r="53" spans="1:16" x14ac:dyDescent="0.65">
      <c r="A53" s="597" t="s">
        <v>684</v>
      </c>
      <c r="B53" s="331" t="s">
        <v>657</v>
      </c>
      <c r="C53" s="332">
        <f t="shared" ref="C53:E56" si="5">C101</f>
        <v>0.17763314241448383</v>
      </c>
      <c r="D53" s="332">
        <f t="shared" si="5"/>
        <v>0.25600000000000001</v>
      </c>
      <c r="E53" s="332">
        <f t="shared" si="5"/>
        <v>0.1216</v>
      </c>
      <c r="F53" s="172" t="s">
        <v>682</v>
      </c>
      <c r="G53" s="333">
        <v>0.25600000000000001</v>
      </c>
      <c r="H53" s="333">
        <v>0.122</v>
      </c>
      <c r="I53" s="600" t="s">
        <v>658</v>
      </c>
      <c r="M53" s="328"/>
      <c r="N53" s="328"/>
      <c r="O53" s="328"/>
      <c r="P53" s="328"/>
    </row>
    <row r="54" spans="1:16" x14ac:dyDescent="0.65">
      <c r="A54" s="598"/>
      <c r="B54" s="331" t="s">
        <v>659</v>
      </c>
      <c r="C54" s="332">
        <f t="shared" si="5"/>
        <v>0.27132945987715312</v>
      </c>
      <c r="D54" s="332">
        <f t="shared" si="5"/>
        <v>0.35399999999999998</v>
      </c>
      <c r="E54" s="332">
        <f t="shared" si="5"/>
        <v>0.19500000000000001</v>
      </c>
      <c r="F54" s="172" t="s">
        <v>682</v>
      </c>
      <c r="G54" s="333">
        <v>0.35399999999999998</v>
      </c>
      <c r="H54" s="333">
        <v>0.19500000000000001</v>
      </c>
      <c r="I54" s="601"/>
      <c r="M54" s="328"/>
      <c r="N54" s="328"/>
      <c r="O54" s="328"/>
      <c r="P54" s="328"/>
    </row>
    <row r="55" spans="1:16" x14ac:dyDescent="0.65">
      <c r="A55" s="598"/>
      <c r="B55" s="331" t="s">
        <v>660</v>
      </c>
      <c r="C55" s="332">
        <f t="shared" si="5"/>
        <v>0.17318710207426882</v>
      </c>
      <c r="D55" s="332">
        <f t="shared" si="5"/>
        <v>0.22512097156772801</v>
      </c>
      <c r="E55" s="332">
        <f t="shared" si="5"/>
        <v>0.10639999999999999</v>
      </c>
      <c r="F55" s="172" t="s">
        <v>682</v>
      </c>
      <c r="G55" s="333">
        <v>0.22500000000000001</v>
      </c>
      <c r="H55" s="333">
        <v>0.106</v>
      </c>
      <c r="I55" s="601"/>
      <c r="M55" s="328"/>
      <c r="N55" s="328"/>
      <c r="O55" s="328"/>
      <c r="P55" s="328"/>
    </row>
    <row r="56" spans="1:16" ht="15" thickBot="1" x14ac:dyDescent="0.8">
      <c r="A56" s="599"/>
      <c r="B56" s="331" t="s">
        <v>661</v>
      </c>
      <c r="C56" s="332">
        <f t="shared" si="5"/>
        <v>0.37785029563409428</v>
      </c>
      <c r="D56" s="332">
        <f t="shared" si="5"/>
        <v>0.48399999999999999</v>
      </c>
      <c r="E56" s="332">
        <f t="shared" si="5"/>
        <v>0.248</v>
      </c>
      <c r="F56" s="172" t="s">
        <v>682</v>
      </c>
      <c r="G56" s="333">
        <v>0.48399999999999999</v>
      </c>
      <c r="H56" s="333">
        <v>0.248</v>
      </c>
      <c r="I56" s="602"/>
      <c r="M56" s="328"/>
      <c r="N56" s="328"/>
      <c r="O56" s="328"/>
      <c r="P56" s="328"/>
    </row>
    <row r="57" spans="1:16" x14ac:dyDescent="0.65">
      <c r="A57" s="597" t="s">
        <v>685</v>
      </c>
      <c r="B57" s="331" t="s">
        <v>674</v>
      </c>
      <c r="C57" s="332">
        <f>C45</f>
        <v>0.29443459215308304</v>
      </c>
      <c r="D57" s="332">
        <f>D45</f>
        <v>0.36</v>
      </c>
      <c r="E57" s="332">
        <f>E45</f>
        <v>0.22500000000000001</v>
      </c>
      <c r="F57" s="172" t="s">
        <v>682</v>
      </c>
      <c r="G57" s="333">
        <v>0.36</v>
      </c>
      <c r="H57" s="333">
        <v>0.1</v>
      </c>
      <c r="I57" s="600" t="s">
        <v>646</v>
      </c>
      <c r="M57" s="328"/>
      <c r="N57" s="328"/>
      <c r="O57" s="328"/>
      <c r="P57" s="328"/>
    </row>
    <row r="58" spans="1:16" x14ac:dyDescent="0.65">
      <c r="A58" s="598"/>
      <c r="B58" s="331" t="s">
        <v>654</v>
      </c>
      <c r="C58" s="332">
        <f t="shared" ref="C58:E60" si="6">C46</f>
        <v>0.1377312148226065</v>
      </c>
      <c r="D58" s="332">
        <f t="shared" si="6"/>
        <v>0.15</v>
      </c>
      <c r="E58" s="332">
        <f t="shared" si="6"/>
        <v>0.125</v>
      </c>
      <c r="F58" s="172" t="s">
        <v>682</v>
      </c>
      <c r="G58" s="333">
        <v>0.3</v>
      </c>
      <c r="H58" s="333">
        <v>0</v>
      </c>
      <c r="I58" s="601"/>
      <c r="M58" s="328"/>
      <c r="N58" s="328"/>
      <c r="O58" s="328"/>
      <c r="P58" s="328"/>
    </row>
    <row r="59" spans="1:16" x14ac:dyDescent="0.65">
      <c r="A59" s="598"/>
      <c r="B59" s="331" t="s">
        <v>675</v>
      </c>
      <c r="C59" s="332">
        <f t="shared" si="6"/>
        <v>0.39219835986912976</v>
      </c>
      <c r="D59" s="332">
        <f t="shared" si="6"/>
        <v>0.44</v>
      </c>
      <c r="E59" s="332">
        <f t="shared" si="6"/>
        <v>0.2</v>
      </c>
      <c r="F59" s="172" t="s">
        <v>682</v>
      </c>
      <c r="G59" s="333">
        <v>0.44</v>
      </c>
      <c r="H59" s="333">
        <v>0</v>
      </c>
      <c r="I59" s="601"/>
      <c r="M59" s="328"/>
      <c r="N59" s="328"/>
      <c r="O59" s="328"/>
      <c r="P59" s="328"/>
    </row>
    <row r="60" spans="1:16" ht="15" thickBot="1" x14ac:dyDescent="0.8">
      <c r="A60" s="603"/>
      <c r="B60" s="331" t="s">
        <v>676</v>
      </c>
      <c r="C60" s="332">
        <f t="shared" si="6"/>
        <v>0.17451323515534936</v>
      </c>
      <c r="D60" s="332">
        <f t="shared" si="6"/>
        <v>0.45</v>
      </c>
      <c r="E60" s="332">
        <f t="shared" si="6"/>
        <v>0.05</v>
      </c>
      <c r="F60" s="172" t="s">
        <v>682</v>
      </c>
      <c r="G60" s="333">
        <v>0.9</v>
      </c>
      <c r="H60" s="333">
        <v>0.05</v>
      </c>
      <c r="I60" s="602"/>
      <c r="M60" s="328"/>
      <c r="N60" s="328"/>
      <c r="O60" s="328"/>
      <c r="P60" s="328"/>
    </row>
    <row r="61" spans="1:16" x14ac:dyDescent="0.65">
      <c r="A61" s="337"/>
      <c r="B61" s="163"/>
      <c r="C61" s="163"/>
      <c r="D61" s="163"/>
      <c r="E61" s="163"/>
      <c r="F61" s="163"/>
      <c r="G61" s="163"/>
      <c r="M61" s="328"/>
      <c r="N61" s="328"/>
      <c r="O61" s="328"/>
      <c r="P61" s="328"/>
    </row>
    <row r="62" spans="1:16" x14ac:dyDescent="0.65">
      <c r="A62" s="163" t="s">
        <v>686</v>
      </c>
      <c r="B62" s="338"/>
      <c r="C62" s="338"/>
      <c r="D62" s="338"/>
      <c r="E62" s="338"/>
      <c r="F62" s="338"/>
      <c r="G62" s="163"/>
      <c r="M62" s="328"/>
      <c r="N62" s="328"/>
      <c r="O62" s="328"/>
      <c r="P62" s="328"/>
    </row>
    <row r="63" spans="1:16" x14ac:dyDescent="0.65">
      <c r="A63" s="172"/>
      <c r="B63" s="172" t="s">
        <v>687</v>
      </c>
      <c r="C63" s="172" t="s">
        <v>688</v>
      </c>
      <c r="D63" s="172" t="s">
        <v>689</v>
      </c>
      <c r="E63" s="172" t="s">
        <v>690</v>
      </c>
      <c r="F63" s="172" t="s">
        <v>691</v>
      </c>
      <c r="G63" s="163"/>
      <c r="M63" s="328"/>
      <c r="N63" s="328"/>
      <c r="O63" s="328"/>
      <c r="P63" s="328"/>
    </row>
    <row r="64" spans="1:16" x14ac:dyDescent="0.65">
      <c r="A64" s="172" t="s">
        <v>692</v>
      </c>
      <c r="B64" s="172">
        <v>65812.500000000015</v>
      </c>
      <c r="C64" s="172">
        <v>36562.500000000007</v>
      </c>
      <c r="D64" s="172">
        <v>58500.000000000015</v>
      </c>
      <c r="E64" s="172">
        <v>131625</v>
      </c>
      <c r="F64" s="172">
        <v>292500.00000000006</v>
      </c>
      <c r="G64" s="163"/>
      <c r="M64" s="328"/>
      <c r="N64" s="328"/>
      <c r="O64" s="328"/>
      <c r="P64" s="328"/>
    </row>
    <row r="65" spans="1:16" x14ac:dyDescent="0.65">
      <c r="A65" s="172" t="s">
        <v>693</v>
      </c>
      <c r="B65" s="172">
        <v>388800</v>
      </c>
      <c r="C65" s="172">
        <v>162000</v>
      </c>
      <c r="D65" s="172">
        <v>475200</v>
      </c>
      <c r="E65" s="172">
        <v>54000</v>
      </c>
      <c r="F65" s="172">
        <v>1080000</v>
      </c>
      <c r="G65" s="163"/>
      <c r="M65" s="328"/>
      <c r="N65" s="328"/>
      <c r="O65" s="328"/>
      <c r="P65" s="328"/>
    </row>
    <row r="66" spans="1:16" x14ac:dyDescent="0.65">
      <c r="A66" s="172" t="s">
        <v>694</v>
      </c>
      <c r="B66" s="172">
        <v>162000</v>
      </c>
      <c r="C66" s="172">
        <v>90000</v>
      </c>
      <c r="D66" s="172">
        <v>288000</v>
      </c>
      <c r="E66" s="172">
        <v>180000</v>
      </c>
      <c r="F66" s="172">
        <v>720000</v>
      </c>
      <c r="G66" s="163"/>
      <c r="M66" s="328"/>
      <c r="N66" s="328"/>
      <c r="O66" s="328"/>
      <c r="P66" s="328"/>
    </row>
    <row r="67" spans="1:16" x14ac:dyDescent="0.65">
      <c r="A67" s="172" t="s">
        <v>695</v>
      </c>
      <c r="B67" s="172">
        <v>261.33000000000027</v>
      </c>
      <c r="C67" s="172">
        <v>0</v>
      </c>
      <c r="D67" s="172">
        <v>0</v>
      </c>
      <c r="E67" s="172">
        <v>2351.9700000000021</v>
      </c>
      <c r="F67" s="172">
        <v>2613.3000000000025</v>
      </c>
      <c r="G67" s="163"/>
      <c r="M67" s="328"/>
      <c r="N67" s="328"/>
      <c r="O67" s="328"/>
      <c r="P67" s="328"/>
    </row>
    <row r="68" spans="1:16" x14ac:dyDescent="0.65">
      <c r="A68" s="172" t="s">
        <v>696</v>
      </c>
      <c r="B68" s="172">
        <f>SUM(B64:B67)</f>
        <v>616873.82999999996</v>
      </c>
      <c r="C68" s="172">
        <f>SUM(C64:C67)</f>
        <v>288562.5</v>
      </c>
      <c r="D68" s="172">
        <f>SUM(D64:D67)</f>
        <v>821700</v>
      </c>
      <c r="E68" s="172">
        <f>SUM(E64:E67)</f>
        <v>367976.97000000003</v>
      </c>
      <c r="F68" s="172">
        <f>SUM(F64:F67)</f>
        <v>2095113.3</v>
      </c>
      <c r="G68" s="163"/>
      <c r="M68" s="328"/>
      <c r="N68" s="328"/>
      <c r="O68" s="328"/>
      <c r="P68" s="328"/>
    </row>
    <row r="69" spans="1:16" x14ac:dyDescent="0.65">
      <c r="A69" s="163"/>
      <c r="B69" s="163"/>
      <c r="C69" s="163"/>
      <c r="D69" s="163"/>
      <c r="E69" s="163"/>
      <c r="F69" s="163"/>
      <c r="G69" s="163"/>
      <c r="M69" s="328"/>
      <c r="N69" s="328"/>
      <c r="O69" s="328"/>
      <c r="P69" s="328"/>
    </row>
    <row r="70" spans="1:16" x14ac:dyDescent="0.65">
      <c r="A70" s="163" t="s">
        <v>697</v>
      </c>
      <c r="B70" s="339"/>
      <c r="C70" s="339"/>
      <c r="D70" s="339"/>
      <c r="E70" s="339"/>
      <c r="F70" s="339"/>
      <c r="G70" s="163"/>
      <c r="M70" s="328"/>
      <c r="N70" s="328"/>
      <c r="O70" s="328"/>
      <c r="P70" s="328"/>
    </row>
    <row r="71" spans="1:16" x14ac:dyDescent="0.65">
      <c r="A71" s="172"/>
      <c r="B71" s="172" t="s">
        <v>687</v>
      </c>
      <c r="C71" s="172" t="s">
        <v>688</v>
      </c>
      <c r="D71" s="172" t="s">
        <v>689</v>
      </c>
      <c r="E71" s="172" t="s">
        <v>690</v>
      </c>
      <c r="F71" s="172" t="s">
        <v>691</v>
      </c>
      <c r="G71" s="163"/>
      <c r="M71" s="328"/>
      <c r="N71" s="328"/>
      <c r="O71" s="328"/>
      <c r="P71" s="328"/>
    </row>
    <row r="72" spans="1:16" x14ac:dyDescent="0.65">
      <c r="A72" s="172" t="s">
        <v>534</v>
      </c>
      <c r="B72" s="340">
        <f>B64/F64</f>
        <v>0.22500000000000001</v>
      </c>
      <c r="C72" s="340">
        <f>C64/F64</f>
        <v>0.125</v>
      </c>
      <c r="D72" s="340">
        <f>D64/F64</f>
        <v>0.2</v>
      </c>
      <c r="E72" s="340">
        <f>E64/F64</f>
        <v>0.4499999999999999</v>
      </c>
      <c r="F72" s="341">
        <f>SUM(B72:E72)</f>
        <v>1</v>
      </c>
      <c r="G72" s="163"/>
      <c r="M72" s="328"/>
      <c r="N72" s="328"/>
      <c r="O72" s="328"/>
      <c r="P72" s="328"/>
    </row>
    <row r="73" spans="1:16" x14ac:dyDescent="0.65">
      <c r="A73" s="172" t="s">
        <v>698</v>
      </c>
      <c r="B73" s="340">
        <f>B65/F65</f>
        <v>0.36</v>
      </c>
      <c r="C73" s="340">
        <f>C65/F65</f>
        <v>0.15</v>
      </c>
      <c r="D73" s="340">
        <f>D65/F65</f>
        <v>0.44</v>
      </c>
      <c r="E73" s="340">
        <f>E65/F65</f>
        <v>0.05</v>
      </c>
      <c r="F73" s="341">
        <f>SUM(B73:E73)</f>
        <v>1</v>
      </c>
      <c r="G73" s="163"/>
      <c r="M73" s="328"/>
      <c r="N73" s="328"/>
      <c r="O73" s="328"/>
      <c r="P73" s="328"/>
    </row>
    <row r="74" spans="1:16" x14ac:dyDescent="0.65">
      <c r="A74" s="172" t="s">
        <v>699</v>
      </c>
      <c r="B74" s="340">
        <f>B66/F66</f>
        <v>0.22500000000000001</v>
      </c>
      <c r="C74" s="340">
        <f>C66/F66</f>
        <v>0.125</v>
      </c>
      <c r="D74" s="340">
        <f>D66/F66</f>
        <v>0.4</v>
      </c>
      <c r="E74" s="340">
        <f>E66/F66</f>
        <v>0.25</v>
      </c>
      <c r="F74" s="341">
        <f>SUM(B74:E74)</f>
        <v>1</v>
      </c>
      <c r="G74" s="163"/>
      <c r="M74" s="328"/>
      <c r="N74" s="328"/>
      <c r="O74" s="328"/>
      <c r="P74" s="328"/>
    </row>
    <row r="75" spans="1:16" x14ac:dyDescent="0.65">
      <c r="A75" s="172" t="s">
        <v>700</v>
      </c>
      <c r="B75" s="340"/>
      <c r="C75" s="340"/>
      <c r="D75" s="340"/>
      <c r="E75" s="340"/>
      <c r="F75" s="341">
        <f>SUM(B75:E75)</f>
        <v>0</v>
      </c>
      <c r="G75" s="163"/>
      <c r="M75" s="328"/>
      <c r="N75" s="328"/>
      <c r="O75" s="328"/>
      <c r="P75" s="328"/>
    </row>
    <row r="76" spans="1:16" x14ac:dyDescent="0.65">
      <c r="A76" s="172" t="s">
        <v>701</v>
      </c>
      <c r="B76" s="322">
        <f>B68/F68</f>
        <v>0.29443459215308304</v>
      </c>
      <c r="C76" s="322">
        <f>C68/F68</f>
        <v>0.1377312148226065</v>
      </c>
      <c r="D76" s="322">
        <f>D68/F68</f>
        <v>0.39219835986912976</v>
      </c>
      <c r="E76" s="322">
        <f>E68/F68</f>
        <v>0.17563583315518069</v>
      </c>
      <c r="F76" s="342">
        <f>SUM(B76:E76)</f>
        <v>1</v>
      </c>
      <c r="G76" s="163"/>
      <c r="M76" s="328"/>
      <c r="N76" s="328"/>
      <c r="O76" s="328"/>
      <c r="P76" s="328"/>
    </row>
    <row r="77" spans="1:16" x14ac:dyDescent="0.65">
      <c r="A77" s="343" t="s">
        <v>286</v>
      </c>
      <c r="B77" s="342">
        <f>MAX(B72:B75)</f>
        <v>0.36</v>
      </c>
      <c r="C77" s="342">
        <f>MAX(C72:C75)</f>
        <v>0.15</v>
      </c>
      <c r="D77" s="342">
        <f>MAX(D72:D75)</f>
        <v>0.44</v>
      </c>
      <c r="E77" s="342">
        <f>MAX(E72:E75)</f>
        <v>0.4499999999999999</v>
      </c>
      <c r="F77" s="344"/>
      <c r="G77" s="163"/>
      <c r="M77" s="328"/>
      <c r="N77" s="328"/>
      <c r="O77" s="328"/>
      <c r="P77" s="328"/>
    </row>
    <row r="78" spans="1:16" x14ac:dyDescent="0.65">
      <c r="A78" s="172" t="s">
        <v>287</v>
      </c>
      <c r="B78" s="280">
        <f>MIN(B72:B75)</f>
        <v>0.22500000000000001</v>
      </c>
      <c r="C78" s="280">
        <f>MIN(C72:C75)</f>
        <v>0.125</v>
      </c>
      <c r="D78" s="280">
        <f>MIN(D72:D75)</f>
        <v>0.2</v>
      </c>
      <c r="E78" s="280">
        <f>MIN(E72:E75)</f>
        <v>0.05</v>
      </c>
      <c r="F78" s="344"/>
      <c r="G78" s="163"/>
      <c r="M78" s="328"/>
      <c r="N78" s="328"/>
      <c r="O78" s="328"/>
      <c r="P78" s="328"/>
    </row>
    <row r="79" spans="1:16" x14ac:dyDescent="0.65">
      <c r="A79" s="163"/>
      <c r="B79" s="163"/>
      <c r="C79" s="163"/>
      <c r="D79" s="163"/>
      <c r="E79" s="163"/>
      <c r="F79" s="163"/>
      <c r="G79" s="163"/>
      <c r="M79" s="328"/>
      <c r="N79" s="328"/>
      <c r="O79" s="328"/>
      <c r="P79" s="328"/>
    </row>
    <row r="80" spans="1:16" x14ac:dyDescent="0.65">
      <c r="A80" s="163" t="s">
        <v>702</v>
      </c>
      <c r="B80" s="163"/>
      <c r="C80" s="163"/>
      <c r="D80" s="163"/>
      <c r="E80" s="163"/>
      <c r="F80" s="163"/>
      <c r="G80" s="163"/>
      <c r="M80" s="328"/>
      <c r="N80" s="328"/>
      <c r="O80" s="328"/>
      <c r="P80" s="328"/>
    </row>
    <row r="81" spans="1:16" x14ac:dyDescent="0.65">
      <c r="A81" s="172"/>
      <c r="B81" s="172" t="s">
        <v>703</v>
      </c>
      <c r="C81" s="172" t="s">
        <v>704</v>
      </c>
      <c r="D81" s="172" t="s">
        <v>705</v>
      </c>
      <c r="E81" s="172" t="s">
        <v>706</v>
      </c>
      <c r="F81" s="172" t="s">
        <v>691</v>
      </c>
      <c r="G81" s="163"/>
      <c r="M81" s="328"/>
      <c r="N81" s="328"/>
      <c r="O81" s="328"/>
      <c r="P81" s="328"/>
    </row>
    <row r="82" spans="1:16" x14ac:dyDescent="0.65">
      <c r="A82" s="172" t="s">
        <v>692</v>
      </c>
      <c r="B82" s="172">
        <f>F82*B90</f>
        <v>29250.000000000007</v>
      </c>
      <c r="C82" s="172">
        <f>F82*C90</f>
        <v>73125.000000000015</v>
      </c>
      <c r="D82" s="172">
        <f>F82*D90</f>
        <v>58500.000000000015</v>
      </c>
      <c r="E82" s="172">
        <f>F82*E90</f>
        <v>131625.00000000003</v>
      </c>
      <c r="F82" s="172">
        <v>292500.00000000006</v>
      </c>
      <c r="G82" s="163"/>
      <c r="M82" s="328"/>
      <c r="N82" s="328"/>
      <c r="O82" s="328"/>
      <c r="P82" s="328"/>
    </row>
    <row r="83" spans="1:16" x14ac:dyDescent="0.65">
      <c r="A83" s="172" t="s">
        <v>693</v>
      </c>
      <c r="B83" s="172">
        <f>F83*B91</f>
        <v>226800</v>
      </c>
      <c r="C83" s="172">
        <f>F83*C91</f>
        <v>324000</v>
      </c>
      <c r="D83" s="172">
        <f>F83*D91</f>
        <v>475200</v>
      </c>
      <c r="E83" s="172">
        <f>F83*E91</f>
        <v>54000</v>
      </c>
      <c r="F83" s="172">
        <v>1080000</v>
      </c>
      <c r="G83" s="163"/>
      <c r="M83" s="328"/>
      <c r="N83" s="328"/>
      <c r="O83" s="328"/>
      <c r="P83" s="328"/>
    </row>
    <row r="84" spans="1:16" x14ac:dyDescent="0.65">
      <c r="A84" s="172" t="s">
        <v>694</v>
      </c>
      <c r="B84" s="172">
        <f>F84*B92</f>
        <v>72000</v>
      </c>
      <c r="C84" s="172">
        <f>F84*C92</f>
        <v>180000</v>
      </c>
      <c r="D84" s="172">
        <f>F84*D92</f>
        <v>288000</v>
      </c>
      <c r="E84" s="172">
        <f>F84*E92</f>
        <v>180000</v>
      </c>
      <c r="F84" s="172">
        <v>720000</v>
      </c>
      <c r="G84" s="163"/>
      <c r="M84" s="328"/>
      <c r="N84" s="328"/>
      <c r="O84" s="328"/>
      <c r="P84" s="328"/>
    </row>
    <row r="85" spans="1:16" x14ac:dyDescent="0.65">
      <c r="A85" s="172" t="s">
        <v>695</v>
      </c>
      <c r="B85" s="172">
        <f>F85*B93</f>
        <v>0</v>
      </c>
      <c r="C85" s="172">
        <f>F85*C93</f>
        <v>0</v>
      </c>
      <c r="D85" s="172">
        <f>F85*D93</f>
        <v>0</v>
      </c>
      <c r="E85" s="172">
        <f>F85*E93</f>
        <v>0</v>
      </c>
      <c r="F85" s="172">
        <v>2613.3000000000025</v>
      </c>
      <c r="G85" s="163"/>
      <c r="M85" s="328"/>
      <c r="N85" s="328"/>
      <c r="O85" s="328"/>
      <c r="P85" s="328"/>
    </row>
    <row r="86" spans="1:16" x14ac:dyDescent="0.65">
      <c r="A86" s="172" t="s">
        <v>696</v>
      </c>
      <c r="B86" s="172">
        <f>SUM(B82:B85)</f>
        <v>328050</v>
      </c>
      <c r="C86" s="172">
        <f>SUM(C82:C85)</f>
        <v>577125</v>
      </c>
      <c r="D86" s="172">
        <f>SUM(D82:D85)</f>
        <v>821700</v>
      </c>
      <c r="E86" s="172">
        <f>SUM(E82:E85)</f>
        <v>365625</v>
      </c>
      <c r="F86" s="172">
        <f>SUM(F82:F85)</f>
        <v>2095113.3</v>
      </c>
      <c r="G86" s="163"/>
      <c r="M86" s="328"/>
      <c r="N86" s="328"/>
      <c r="O86" s="328"/>
      <c r="P86" s="328"/>
    </row>
    <row r="87" spans="1:16" x14ac:dyDescent="0.65">
      <c r="A87" s="163"/>
      <c r="B87" s="163"/>
      <c r="C87" s="163"/>
      <c r="D87" s="163"/>
      <c r="E87" s="163"/>
      <c r="F87" s="163"/>
      <c r="G87" s="163"/>
      <c r="M87" s="328"/>
      <c r="N87" s="328"/>
      <c r="O87" s="328"/>
      <c r="P87" s="328"/>
    </row>
    <row r="88" spans="1:16" x14ac:dyDescent="0.65">
      <c r="A88" s="345" t="s">
        <v>707</v>
      </c>
      <c r="B88" s="346"/>
      <c r="C88" s="346"/>
      <c r="D88" s="346"/>
      <c r="E88" s="346"/>
      <c r="F88" s="163"/>
      <c r="G88" s="163"/>
      <c r="M88" s="328"/>
      <c r="N88" s="328"/>
      <c r="O88" s="328"/>
      <c r="P88" s="328"/>
    </row>
    <row r="89" spans="1:16" x14ac:dyDescent="0.65">
      <c r="A89" s="172"/>
      <c r="B89" s="172" t="s">
        <v>708</v>
      </c>
      <c r="C89" s="172" t="s">
        <v>709</v>
      </c>
      <c r="D89" s="172" t="s">
        <v>710</v>
      </c>
      <c r="E89" s="172" t="s">
        <v>706</v>
      </c>
      <c r="F89" s="172" t="s">
        <v>691</v>
      </c>
      <c r="G89" s="163"/>
      <c r="M89" s="328"/>
      <c r="N89" s="328"/>
      <c r="O89" s="328"/>
      <c r="P89" s="328"/>
    </row>
    <row r="90" spans="1:16" x14ac:dyDescent="0.65">
      <c r="A90" s="172" t="s">
        <v>534</v>
      </c>
      <c r="B90" s="341">
        <v>0.1</v>
      </c>
      <c r="C90" s="341">
        <v>0.25</v>
      </c>
      <c r="D90" s="341">
        <v>0.2</v>
      </c>
      <c r="E90" s="341">
        <v>0.45</v>
      </c>
      <c r="F90" s="341">
        <f>SUM(B90:E90)</f>
        <v>1</v>
      </c>
      <c r="G90" s="163"/>
      <c r="M90" s="328"/>
      <c r="N90" s="328"/>
      <c r="O90" s="328"/>
      <c r="P90" s="328"/>
    </row>
    <row r="91" spans="1:16" x14ac:dyDescent="0.65">
      <c r="A91" s="172" t="s">
        <v>698</v>
      </c>
      <c r="B91" s="341">
        <v>0.21</v>
      </c>
      <c r="C91" s="341">
        <v>0.3</v>
      </c>
      <c r="D91" s="341">
        <v>0.44</v>
      </c>
      <c r="E91" s="341">
        <v>0.05</v>
      </c>
      <c r="F91" s="341">
        <f>SUM(B91:E91)</f>
        <v>1</v>
      </c>
      <c r="G91" s="163"/>
      <c r="M91" s="328"/>
      <c r="N91" s="328"/>
      <c r="O91" s="328"/>
      <c r="P91" s="328"/>
    </row>
    <row r="92" spans="1:16" x14ac:dyDescent="0.65">
      <c r="A92" s="172" t="s">
        <v>699</v>
      </c>
      <c r="B92" s="341">
        <v>0.1</v>
      </c>
      <c r="C92" s="341">
        <v>0.25</v>
      </c>
      <c r="D92" s="341">
        <v>0.4</v>
      </c>
      <c r="E92" s="341">
        <v>0.25</v>
      </c>
      <c r="F92" s="341">
        <f>SUM(B92:E92)</f>
        <v>1</v>
      </c>
      <c r="G92" s="163"/>
      <c r="M92" s="328"/>
      <c r="N92" s="328"/>
      <c r="O92" s="328"/>
      <c r="P92" s="328"/>
    </row>
    <row r="93" spans="1:16" x14ac:dyDescent="0.65">
      <c r="A93" s="172" t="s">
        <v>700</v>
      </c>
      <c r="B93" s="341"/>
      <c r="C93" s="341"/>
      <c r="D93" s="341"/>
      <c r="E93" s="341"/>
      <c r="F93" s="341">
        <f>SUM(B93:E93)</f>
        <v>0</v>
      </c>
      <c r="G93" s="163"/>
      <c r="M93" s="328"/>
      <c r="N93" s="328"/>
      <c r="O93" s="328"/>
      <c r="P93" s="328"/>
    </row>
    <row r="94" spans="1:16" x14ac:dyDescent="0.65">
      <c r="A94" s="172" t="s">
        <v>285</v>
      </c>
      <c r="B94" s="322">
        <f>B86/F86</f>
        <v>0.15657864421938422</v>
      </c>
      <c r="C94" s="322">
        <f>C86/F86</f>
        <v>0.275462429645213</v>
      </c>
      <c r="D94" s="322">
        <f>D86/F86</f>
        <v>0.39219835986912976</v>
      </c>
      <c r="E94" s="322">
        <f>E86/F86</f>
        <v>0.17451323515534936</v>
      </c>
      <c r="F94" s="342">
        <f>SUM(B94:E94)</f>
        <v>0.99875266888907632</v>
      </c>
      <c r="G94" s="163"/>
      <c r="M94" s="328"/>
      <c r="N94" s="328"/>
      <c r="O94" s="328"/>
      <c r="P94" s="328"/>
    </row>
    <row r="95" spans="1:16" x14ac:dyDescent="0.65">
      <c r="A95" s="172" t="s">
        <v>286</v>
      </c>
      <c r="B95" s="322">
        <f>MAX(B90:B93)</f>
        <v>0.21</v>
      </c>
      <c r="C95" s="322">
        <f>MAX(C90:C93)</f>
        <v>0.3</v>
      </c>
      <c r="D95" s="322">
        <f>MAX(D90:D93)</f>
        <v>0.44</v>
      </c>
      <c r="E95" s="322">
        <f>MAX(E90:E93)</f>
        <v>0.45</v>
      </c>
      <c r="F95" s="344"/>
      <c r="G95" s="163"/>
      <c r="M95" s="328"/>
      <c r="N95" s="328"/>
      <c r="O95" s="328"/>
      <c r="P95" s="328"/>
    </row>
    <row r="96" spans="1:16" x14ac:dyDescent="0.65">
      <c r="A96" s="172" t="s">
        <v>287</v>
      </c>
      <c r="B96" s="280">
        <f>MIN(B90:B93)</f>
        <v>0.1</v>
      </c>
      <c r="C96" s="280">
        <f>MIN(C90:C93)</f>
        <v>0.25</v>
      </c>
      <c r="D96" s="280">
        <f>MIN(D90:D93)</f>
        <v>0.2</v>
      </c>
      <c r="E96" s="280">
        <f>MIN(E90:E93)</f>
        <v>0.05</v>
      </c>
      <c r="F96" s="344"/>
      <c r="G96" s="163"/>
      <c r="M96" s="328"/>
      <c r="N96" s="328"/>
      <c r="O96" s="328"/>
      <c r="P96" s="328"/>
    </row>
    <row r="97" spans="1:16" x14ac:dyDescent="0.65">
      <c r="A97" s="163"/>
      <c r="B97" s="347"/>
      <c r="C97" s="347"/>
      <c r="D97" s="347"/>
      <c r="E97" s="347"/>
      <c r="F97" s="163"/>
      <c r="G97" s="163"/>
      <c r="M97" s="328"/>
      <c r="N97" s="328"/>
      <c r="O97" s="328"/>
      <c r="P97" s="328"/>
    </row>
    <row r="98" spans="1:16" x14ac:dyDescent="0.65">
      <c r="A98" s="163" t="s">
        <v>711</v>
      </c>
      <c r="B98" s="163"/>
      <c r="C98" s="163"/>
      <c r="D98" s="163"/>
      <c r="E98" s="163"/>
      <c r="F98" s="163"/>
      <c r="G98" s="163"/>
      <c r="M98" s="328"/>
      <c r="N98" s="328"/>
      <c r="O98" s="328"/>
      <c r="P98" s="328"/>
    </row>
    <row r="99" spans="1:16" ht="13.5" customHeight="1" x14ac:dyDescent="0.65">
      <c r="A99" s="604" t="s">
        <v>639</v>
      </c>
      <c r="B99" s="604" t="s">
        <v>640</v>
      </c>
      <c r="C99" s="592" t="s">
        <v>285</v>
      </c>
      <c r="D99" s="592" t="s">
        <v>286</v>
      </c>
      <c r="E99" s="592" t="s">
        <v>287</v>
      </c>
      <c r="F99" s="592" t="s">
        <v>680</v>
      </c>
      <c r="G99" s="592" t="s">
        <v>642</v>
      </c>
      <c r="M99" s="328"/>
      <c r="N99" s="328"/>
      <c r="O99" s="328"/>
      <c r="P99" s="328"/>
    </row>
    <row r="100" spans="1:16" ht="23.25" customHeight="1" x14ac:dyDescent="0.65">
      <c r="A100" s="604"/>
      <c r="B100" s="604"/>
      <c r="C100" s="592"/>
      <c r="D100" s="592"/>
      <c r="E100" s="592"/>
      <c r="F100" s="592"/>
      <c r="G100" s="592"/>
      <c r="M100" s="328"/>
      <c r="N100" s="328"/>
      <c r="O100" s="328"/>
      <c r="P100" s="328"/>
    </row>
    <row r="101" spans="1:16" x14ac:dyDescent="0.65">
      <c r="A101" s="592" t="s">
        <v>684</v>
      </c>
      <c r="B101" s="331" t="s">
        <v>674</v>
      </c>
      <c r="C101" s="348">
        <v>0.17763314241448383</v>
      </c>
      <c r="D101" s="348">
        <v>0.25600000000000001</v>
      </c>
      <c r="E101" s="348">
        <v>0.1216</v>
      </c>
      <c r="F101" s="172" t="s">
        <v>645</v>
      </c>
      <c r="G101" s="593" t="s">
        <v>658</v>
      </c>
      <c r="M101" s="328"/>
      <c r="N101" s="328"/>
      <c r="O101" s="328"/>
      <c r="P101" s="328"/>
    </row>
    <row r="102" spans="1:16" x14ac:dyDescent="0.65">
      <c r="A102" s="592"/>
      <c r="B102" s="331" t="s">
        <v>654</v>
      </c>
      <c r="C102" s="348">
        <v>0.27132945987715312</v>
      </c>
      <c r="D102" s="348">
        <v>0.35399999999999998</v>
      </c>
      <c r="E102" s="348">
        <v>0.19500000000000001</v>
      </c>
      <c r="F102" s="172" t="s">
        <v>645</v>
      </c>
      <c r="G102" s="593"/>
      <c r="M102" s="328"/>
      <c r="N102" s="328"/>
      <c r="O102" s="328"/>
      <c r="P102" s="328"/>
    </row>
    <row r="103" spans="1:16" x14ac:dyDescent="0.65">
      <c r="A103" s="592"/>
      <c r="B103" s="331" t="s">
        <v>675</v>
      </c>
      <c r="C103" s="348">
        <v>0.17318710207426882</v>
      </c>
      <c r="D103" s="348">
        <v>0.22512097156772801</v>
      </c>
      <c r="E103" s="348">
        <v>0.10639999999999999</v>
      </c>
      <c r="F103" s="172" t="s">
        <v>645</v>
      </c>
      <c r="G103" s="593"/>
      <c r="M103" s="328"/>
      <c r="N103" s="328"/>
      <c r="O103" s="328"/>
      <c r="P103" s="328"/>
    </row>
    <row r="104" spans="1:16" x14ac:dyDescent="0.65">
      <c r="A104" s="592"/>
      <c r="B104" s="331" t="s">
        <v>676</v>
      </c>
      <c r="C104" s="348">
        <v>0.37785029563409428</v>
      </c>
      <c r="D104" s="348">
        <v>0.48399999999999999</v>
      </c>
      <c r="E104" s="348">
        <v>0.248</v>
      </c>
      <c r="F104" s="172" t="s">
        <v>645</v>
      </c>
      <c r="G104" s="593"/>
      <c r="M104" s="328"/>
      <c r="N104" s="328"/>
      <c r="O104" s="328"/>
      <c r="P104" s="328"/>
    </row>
    <row r="105" spans="1:16" x14ac:dyDescent="0.65">
      <c r="A105" s="163" t="s">
        <v>712</v>
      </c>
      <c r="B105" s="349"/>
      <c r="C105" s="349"/>
      <c r="D105" s="349"/>
      <c r="E105" s="349"/>
      <c r="F105" s="163"/>
      <c r="G105" s="163"/>
      <c r="M105" s="328"/>
      <c r="N105" s="328"/>
      <c r="O105" s="328"/>
      <c r="P105" s="328"/>
    </row>
    <row r="106" spans="1:16" x14ac:dyDescent="0.65">
      <c r="A106" s="163" t="s">
        <v>713</v>
      </c>
      <c r="B106" s="349"/>
      <c r="C106" s="349"/>
      <c r="D106" s="349"/>
      <c r="E106" s="349"/>
      <c r="F106" s="163"/>
      <c r="G106" s="163"/>
      <c r="M106" s="328"/>
      <c r="N106" s="328"/>
      <c r="O106" s="328"/>
      <c r="P106" s="328"/>
    </row>
    <row r="107" spans="1:16" x14ac:dyDescent="0.65">
      <c r="A107" s="163" t="s">
        <v>714</v>
      </c>
      <c r="B107" s="163"/>
      <c r="C107" s="163"/>
      <c r="D107" s="163"/>
      <c r="E107" s="163"/>
      <c r="F107" s="163"/>
      <c r="G107" s="163"/>
      <c r="M107" s="328"/>
      <c r="N107" s="328"/>
      <c r="O107" s="328"/>
      <c r="P107" s="328"/>
    </row>
    <row r="108" spans="1:16" x14ac:dyDescent="0.65">
      <c r="M108" s="328"/>
      <c r="N108" s="328"/>
      <c r="O108" s="328"/>
      <c r="P108" s="328"/>
    </row>
    <row r="109" spans="1:16" x14ac:dyDescent="0.65">
      <c r="M109" s="328"/>
      <c r="N109" s="328"/>
      <c r="O109" s="328"/>
      <c r="P109" s="328"/>
    </row>
    <row r="110" spans="1:16" x14ac:dyDescent="0.65">
      <c r="M110" s="328"/>
      <c r="N110" s="328"/>
      <c r="O110" s="328"/>
      <c r="P110" s="328"/>
    </row>
    <row r="111" spans="1:16" ht="15" thickBot="1" x14ac:dyDescent="0.8">
      <c r="A111" s="175" t="s">
        <v>715</v>
      </c>
      <c r="B111" s="175"/>
      <c r="C111" s="175"/>
      <c r="D111" s="175"/>
      <c r="E111" s="175"/>
      <c r="F111" s="175"/>
      <c r="G111" s="175"/>
      <c r="M111" s="328"/>
      <c r="N111" s="328"/>
      <c r="O111" s="328"/>
      <c r="P111" s="328"/>
    </row>
    <row r="112" spans="1:16" ht="18.75" customHeight="1" x14ac:dyDescent="0.65">
      <c r="A112" s="594" t="s">
        <v>639</v>
      </c>
      <c r="B112" s="594" t="s">
        <v>640</v>
      </c>
      <c r="C112" s="591" t="s">
        <v>716</v>
      </c>
      <c r="D112" s="591" t="s">
        <v>717</v>
      </c>
      <c r="E112" s="591" t="s">
        <v>718</v>
      </c>
      <c r="F112" s="591" t="s">
        <v>719</v>
      </c>
      <c r="G112" s="591" t="s">
        <v>717</v>
      </c>
      <c r="H112" s="591" t="s">
        <v>718</v>
      </c>
      <c r="I112" s="591" t="s">
        <v>720</v>
      </c>
      <c r="M112" s="328"/>
      <c r="N112" s="328"/>
      <c r="O112" s="328"/>
      <c r="P112" s="328"/>
    </row>
    <row r="113" spans="1:16" ht="21.75" customHeight="1" thickBot="1" x14ac:dyDescent="0.8">
      <c r="A113" s="595"/>
      <c r="B113" s="596"/>
      <c r="C113" s="584"/>
      <c r="D113" s="585"/>
      <c r="E113" s="585"/>
      <c r="F113" s="585"/>
      <c r="G113" s="585"/>
      <c r="H113" s="585"/>
      <c r="I113" s="585"/>
      <c r="M113" s="328"/>
      <c r="N113" s="328"/>
      <c r="O113" s="328"/>
      <c r="P113" s="328"/>
    </row>
    <row r="114" spans="1:16" x14ac:dyDescent="0.65">
      <c r="A114" s="583" t="s">
        <v>721</v>
      </c>
      <c r="B114" s="350" t="s">
        <v>644</v>
      </c>
      <c r="C114" s="351">
        <f>C45</f>
        <v>0.29443459215308304</v>
      </c>
      <c r="D114" s="351">
        <f>D45</f>
        <v>0.36</v>
      </c>
      <c r="E114" s="351">
        <f>E45</f>
        <v>0.22500000000000001</v>
      </c>
      <c r="F114" s="212" t="s">
        <v>722</v>
      </c>
      <c r="G114" s="351">
        <v>0.36</v>
      </c>
      <c r="H114" s="351">
        <v>0.1</v>
      </c>
      <c r="I114" s="586" t="s">
        <v>723</v>
      </c>
      <c r="M114" s="328"/>
      <c r="N114" s="328"/>
      <c r="O114" s="328"/>
      <c r="P114" s="328"/>
    </row>
    <row r="115" spans="1:16" x14ac:dyDescent="0.65">
      <c r="A115" s="584"/>
      <c r="B115" s="352" t="s">
        <v>647</v>
      </c>
      <c r="C115" s="351">
        <f t="shared" ref="C115:E121" si="7">C46</f>
        <v>0.1377312148226065</v>
      </c>
      <c r="D115" s="351">
        <f t="shared" si="7"/>
        <v>0.15</v>
      </c>
      <c r="E115" s="351">
        <f t="shared" si="7"/>
        <v>0.125</v>
      </c>
      <c r="F115" s="212" t="s">
        <v>722</v>
      </c>
      <c r="G115" s="351">
        <v>0.3</v>
      </c>
      <c r="H115" s="351">
        <v>0</v>
      </c>
      <c r="I115" s="587"/>
      <c r="M115" s="328"/>
      <c r="N115" s="328"/>
      <c r="O115" s="328"/>
      <c r="P115" s="328"/>
    </row>
    <row r="116" spans="1:16" x14ac:dyDescent="0.65">
      <c r="A116" s="584"/>
      <c r="B116" s="350" t="s">
        <v>648</v>
      </c>
      <c r="C116" s="351">
        <f t="shared" si="7"/>
        <v>0.39219835986912976</v>
      </c>
      <c r="D116" s="351">
        <f t="shared" si="7"/>
        <v>0.44</v>
      </c>
      <c r="E116" s="351">
        <f t="shared" si="7"/>
        <v>0.2</v>
      </c>
      <c r="F116" s="212" t="s">
        <v>722</v>
      </c>
      <c r="G116" s="351">
        <v>0.44</v>
      </c>
      <c r="H116" s="351">
        <v>0</v>
      </c>
      <c r="I116" s="587"/>
      <c r="M116" s="328"/>
      <c r="N116" s="328"/>
      <c r="O116" s="328"/>
      <c r="P116" s="328"/>
    </row>
    <row r="117" spans="1:16" ht="15" thickBot="1" x14ac:dyDescent="0.8">
      <c r="A117" s="585"/>
      <c r="B117" s="352" t="s">
        <v>649</v>
      </c>
      <c r="C117" s="351">
        <f t="shared" si="7"/>
        <v>0.17451323515534936</v>
      </c>
      <c r="D117" s="351">
        <f t="shared" si="7"/>
        <v>0.45</v>
      </c>
      <c r="E117" s="351">
        <f t="shared" si="7"/>
        <v>0.05</v>
      </c>
      <c r="F117" s="212" t="s">
        <v>722</v>
      </c>
      <c r="G117" s="351">
        <v>0.9</v>
      </c>
      <c r="H117" s="351">
        <v>0.05</v>
      </c>
      <c r="I117" s="588"/>
      <c r="M117" s="328"/>
      <c r="N117" s="328"/>
      <c r="O117" s="328"/>
      <c r="P117" s="328"/>
    </row>
    <row r="118" spans="1:16" x14ac:dyDescent="0.65">
      <c r="A118" s="583" t="s">
        <v>724</v>
      </c>
      <c r="B118" s="350" t="s">
        <v>651</v>
      </c>
      <c r="C118" s="351">
        <f t="shared" si="7"/>
        <v>0.15657864421938422</v>
      </c>
      <c r="D118" s="351">
        <f t="shared" si="7"/>
        <v>0.21</v>
      </c>
      <c r="E118" s="351">
        <f t="shared" si="7"/>
        <v>0.1</v>
      </c>
      <c r="F118" s="212" t="s">
        <v>722</v>
      </c>
      <c r="G118" s="351">
        <v>0.21</v>
      </c>
      <c r="H118" s="351">
        <v>0.1</v>
      </c>
      <c r="I118" s="586" t="s">
        <v>725</v>
      </c>
      <c r="M118" s="328"/>
      <c r="N118" s="328"/>
      <c r="O118" s="328"/>
      <c r="P118" s="328"/>
    </row>
    <row r="119" spans="1:16" x14ac:dyDescent="0.65">
      <c r="A119" s="584"/>
      <c r="B119" s="352" t="s">
        <v>653</v>
      </c>
      <c r="C119" s="351">
        <f t="shared" si="7"/>
        <v>0.275462429645213</v>
      </c>
      <c r="D119" s="351">
        <f t="shared" si="7"/>
        <v>0.3</v>
      </c>
      <c r="E119" s="351">
        <f t="shared" si="7"/>
        <v>0.25</v>
      </c>
      <c r="F119" s="212" t="s">
        <v>722</v>
      </c>
      <c r="G119" s="351">
        <v>0.3</v>
      </c>
      <c r="H119" s="351">
        <v>0</v>
      </c>
      <c r="I119" s="587"/>
      <c r="M119" s="328"/>
      <c r="N119" s="328"/>
      <c r="O119" s="328"/>
      <c r="P119" s="328"/>
    </row>
    <row r="120" spans="1:16" x14ac:dyDescent="0.65">
      <c r="A120" s="584"/>
      <c r="B120" s="350" t="s">
        <v>654</v>
      </c>
      <c r="C120" s="351">
        <f t="shared" si="7"/>
        <v>0.39219835986912976</v>
      </c>
      <c r="D120" s="351">
        <f t="shared" si="7"/>
        <v>0.44</v>
      </c>
      <c r="E120" s="351">
        <f t="shared" si="7"/>
        <v>0.2</v>
      </c>
      <c r="F120" s="212" t="s">
        <v>722</v>
      </c>
      <c r="G120" s="351">
        <v>0.44</v>
      </c>
      <c r="H120" s="351">
        <v>0</v>
      </c>
      <c r="I120" s="587"/>
      <c r="M120" s="328"/>
      <c r="N120" s="328"/>
      <c r="O120" s="328"/>
      <c r="P120" s="328"/>
    </row>
    <row r="121" spans="1:16" ht="15" thickBot="1" x14ac:dyDescent="0.8">
      <c r="A121" s="585"/>
      <c r="B121" s="352" t="s">
        <v>655</v>
      </c>
      <c r="C121" s="351">
        <f t="shared" si="7"/>
        <v>0.17451323515534936</v>
      </c>
      <c r="D121" s="351">
        <f t="shared" si="7"/>
        <v>0.45</v>
      </c>
      <c r="E121" s="351">
        <f t="shared" si="7"/>
        <v>0.05</v>
      </c>
      <c r="F121" s="212" t="s">
        <v>722</v>
      </c>
      <c r="G121" s="351">
        <v>0.9</v>
      </c>
      <c r="H121" s="351">
        <v>0.05</v>
      </c>
      <c r="I121" s="588"/>
      <c r="M121" s="328"/>
      <c r="N121" s="328"/>
      <c r="O121" s="328"/>
      <c r="P121" s="328"/>
    </row>
    <row r="122" spans="1:16" x14ac:dyDescent="0.65">
      <c r="A122" s="583" t="s">
        <v>726</v>
      </c>
      <c r="B122" s="350" t="s">
        <v>727</v>
      </c>
      <c r="C122" s="351">
        <f>C13</f>
        <v>0.17804098360655737</v>
      </c>
      <c r="D122" s="351">
        <f>D13</f>
        <v>0.25600000000000001</v>
      </c>
      <c r="E122" s="351">
        <f>E13</f>
        <v>0.109</v>
      </c>
      <c r="F122" s="212" t="s">
        <v>722</v>
      </c>
      <c r="G122" s="351">
        <v>0.25600000000000001</v>
      </c>
      <c r="H122" s="351">
        <v>0.122</v>
      </c>
      <c r="I122" s="586" t="s">
        <v>728</v>
      </c>
      <c r="M122" s="328"/>
      <c r="N122" s="328"/>
      <c r="O122" s="328"/>
      <c r="P122" s="328"/>
    </row>
    <row r="123" spans="1:16" x14ac:dyDescent="0.65">
      <c r="A123" s="584"/>
      <c r="B123" s="352" t="s">
        <v>729</v>
      </c>
      <c r="C123" s="351">
        <f t="shared" ref="C123:E125" si="8">C14</f>
        <v>0.27099180327868866</v>
      </c>
      <c r="D123" s="351">
        <f t="shared" si="8"/>
        <v>0.35399999999999998</v>
      </c>
      <c r="E123" s="351">
        <f t="shared" si="8"/>
        <v>0.19500000000000001</v>
      </c>
      <c r="F123" s="212" t="s">
        <v>722</v>
      </c>
      <c r="G123" s="351">
        <v>0.35399999999999998</v>
      </c>
      <c r="H123" s="351">
        <v>0.19500000000000001</v>
      </c>
      <c r="I123" s="587"/>
      <c r="M123" s="328"/>
      <c r="N123" s="328"/>
      <c r="O123" s="328"/>
      <c r="P123" s="328"/>
    </row>
    <row r="124" spans="1:16" x14ac:dyDescent="0.65">
      <c r="A124" s="584"/>
      <c r="B124" s="350" t="s">
        <v>730</v>
      </c>
      <c r="C124" s="351">
        <f t="shared" si="8"/>
        <v>0.17295081967213111</v>
      </c>
      <c r="D124" s="351">
        <f t="shared" si="8"/>
        <v>0.26800000000000002</v>
      </c>
      <c r="E124" s="351">
        <f t="shared" si="8"/>
        <v>0.106</v>
      </c>
      <c r="F124" s="212" t="s">
        <v>722</v>
      </c>
      <c r="G124" s="351">
        <v>0.22500000000000001</v>
      </c>
      <c r="H124" s="351">
        <v>0.106</v>
      </c>
      <c r="I124" s="587"/>
      <c r="M124" s="328"/>
      <c r="N124" s="328"/>
      <c r="O124" s="328"/>
      <c r="P124" s="328"/>
    </row>
    <row r="125" spans="1:16" ht="15" thickBot="1" x14ac:dyDescent="0.8">
      <c r="A125" s="585"/>
      <c r="B125" s="352" t="s">
        <v>731</v>
      </c>
      <c r="C125" s="351">
        <f t="shared" si="8"/>
        <v>0.37801639344262267</v>
      </c>
      <c r="D125" s="351">
        <f t="shared" si="8"/>
        <v>0.48399999999999999</v>
      </c>
      <c r="E125" s="351">
        <f t="shared" si="8"/>
        <v>0.248</v>
      </c>
      <c r="F125" s="212" t="s">
        <v>722</v>
      </c>
      <c r="G125" s="351">
        <v>0.48399999999999999</v>
      </c>
      <c r="H125" s="351">
        <v>0.248</v>
      </c>
      <c r="I125" s="588"/>
      <c r="M125" s="328"/>
      <c r="N125" s="328"/>
      <c r="O125" s="328"/>
      <c r="P125" s="328"/>
    </row>
    <row r="126" spans="1:16" x14ac:dyDescent="0.65">
      <c r="A126" s="583" t="s">
        <v>732</v>
      </c>
      <c r="B126" s="350" t="s">
        <v>674</v>
      </c>
      <c r="C126" s="351">
        <f>C114</f>
        <v>0.29443459215308304</v>
      </c>
      <c r="D126" s="351">
        <f>D114</f>
        <v>0.36</v>
      </c>
      <c r="E126" s="351">
        <f>E114</f>
        <v>0.22500000000000001</v>
      </c>
      <c r="F126" s="212" t="s">
        <v>722</v>
      </c>
      <c r="G126" s="351">
        <v>0.36</v>
      </c>
      <c r="H126" s="351">
        <v>0.1</v>
      </c>
      <c r="I126" s="586" t="s">
        <v>723</v>
      </c>
      <c r="M126" s="328"/>
      <c r="N126" s="328"/>
      <c r="O126" s="328"/>
      <c r="P126" s="328"/>
    </row>
    <row r="127" spans="1:16" x14ac:dyDescent="0.65">
      <c r="A127" s="584"/>
      <c r="B127" s="352" t="s">
        <v>654</v>
      </c>
      <c r="C127" s="351">
        <f t="shared" ref="C127:E129" si="9">C115</f>
        <v>0.1377312148226065</v>
      </c>
      <c r="D127" s="351">
        <f t="shared" si="9"/>
        <v>0.15</v>
      </c>
      <c r="E127" s="351">
        <f t="shared" si="9"/>
        <v>0.125</v>
      </c>
      <c r="F127" s="212" t="s">
        <v>722</v>
      </c>
      <c r="G127" s="351">
        <v>0.3</v>
      </c>
      <c r="H127" s="351">
        <v>0</v>
      </c>
      <c r="I127" s="587"/>
      <c r="M127" s="328"/>
      <c r="N127" s="328"/>
      <c r="O127" s="328"/>
      <c r="P127" s="328"/>
    </row>
    <row r="128" spans="1:16" x14ac:dyDescent="0.65">
      <c r="A128" s="584"/>
      <c r="B128" s="350" t="s">
        <v>675</v>
      </c>
      <c r="C128" s="351">
        <f t="shared" si="9"/>
        <v>0.39219835986912976</v>
      </c>
      <c r="D128" s="351">
        <f t="shared" si="9"/>
        <v>0.44</v>
      </c>
      <c r="E128" s="351">
        <f t="shared" si="9"/>
        <v>0.2</v>
      </c>
      <c r="F128" s="212" t="s">
        <v>722</v>
      </c>
      <c r="G128" s="351">
        <v>0.44</v>
      </c>
      <c r="H128" s="351">
        <v>0</v>
      </c>
      <c r="I128" s="587"/>
      <c r="M128" s="328"/>
      <c r="N128" s="328"/>
      <c r="O128" s="328"/>
      <c r="P128" s="328"/>
    </row>
    <row r="129" spans="1:16" ht="15" thickBot="1" x14ac:dyDescent="0.8">
      <c r="A129" s="589"/>
      <c r="B129" s="352" t="s">
        <v>676</v>
      </c>
      <c r="C129" s="351">
        <f t="shared" si="9"/>
        <v>0.17451323515534936</v>
      </c>
      <c r="D129" s="351">
        <f t="shared" si="9"/>
        <v>0.45</v>
      </c>
      <c r="E129" s="351">
        <f t="shared" si="9"/>
        <v>0.05</v>
      </c>
      <c r="F129" s="212" t="s">
        <v>722</v>
      </c>
      <c r="G129" s="351">
        <v>0.9</v>
      </c>
      <c r="H129" s="351">
        <v>0.05</v>
      </c>
      <c r="I129" s="588"/>
      <c r="M129" s="328"/>
      <c r="N129" s="328"/>
      <c r="O129" s="328"/>
      <c r="P129" s="328"/>
    </row>
    <row r="130" spans="1:16" x14ac:dyDescent="0.65">
      <c r="A130" s="175" t="s">
        <v>733</v>
      </c>
      <c r="B130" s="175"/>
      <c r="C130" s="175"/>
      <c r="D130" s="175"/>
      <c r="E130" s="175"/>
      <c r="F130" s="175"/>
      <c r="G130" s="175"/>
      <c r="M130" s="328"/>
      <c r="N130" s="328"/>
      <c r="O130" s="328"/>
      <c r="P130" s="328"/>
    </row>
    <row r="131" spans="1:16" x14ac:dyDescent="0.65">
      <c r="A131" s="175" t="s">
        <v>734</v>
      </c>
      <c r="B131" s="175"/>
      <c r="C131" s="175"/>
      <c r="D131" s="175"/>
      <c r="E131" s="175"/>
      <c r="F131" s="175"/>
      <c r="G131" s="175"/>
      <c r="M131" s="328"/>
      <c r="N131" s="328"/>
      <c r="O131" s="328"/>
      <c r="P131" s="328"/>
    </row>
    <row r="132" spans="1:16" x14ac:dyDescent="0.65">
      <c r="M132" s="328"/>
      <c r="N132" s="328"/>
      <c r="O132" s="328"/>
      <c r="P132" s="328"/>
    </row>
    <row r="133" spans="1:16" x14ac:dyDescent="0.65">
      <c r="M133" s="328"/>
      <c r="N133" s="328"/>
      <c r="O133" s="328"/>
      <c r="P133" s="328"/>
    </row>
    <row r="134" spans="1:16" x14ac:dyDescent="0.65">
      <c r="A134" s="353" t="s">
        <v>735</v>
      </c>
      <c r="B134" s="353"/>
      <c r="C134" s="353"/>
      <c r="D134" s="353"/>
      <c r="E134" s="353"/>
      <c r="F134" s="353"/>
      <c r="G134" s="353"/>
      <c r="M134" s="328"/>
      <c r="N134" s="328"/>
      <c r="O134" s="328"/>
      <c r="P134" s="328"/>
    </row>
    <row r="135" spans="1:16" ht="19.5" customHeight="1" x14ac:dyDescent="0.65">
      <c r="A135" s="590" t="s">
        <v>639</v>
      </c>
      <c r="B135" s="590" t="s">
        <v>640</v>
      </c>
      <c r="C135" s="578" t="s">
        <v>285</v>
      </c>
      <c r="D135" s="578" t="s">
        <v>286</v>
      </c>
      <c r="E135" s="578" t="s">
        <v>287</v>
      </c>
      <c r="F135" s="578" t="s">
        <v>680</v>
      </c>
      <c r="G135" s="578" t="s">
        <v>286</v>
      </c>
      <c r="H135" s="578" t="s">
        <v>287</v>
      </c>
      <c r="I135" s="578" t="s">
        <v>642</v>
      </c>
      <c r="M135" s="328"/>
      <c r="N135" s="328"/>
      <c r="O135" s="328"/>
      <c r="P135" s="328"/>
    </row>
    <row r="136" spans="1:16" ht="21" customHeight="1" x14ac:dyDescent="0.65">
      <c r="A136" s="590"/>
      <c r="B136" s="590"/>
      <c r="C136" s="578"/>
      <c r="D136" s="578"/>
      <c r="E136" s="578"/>
      <c r="F136" s="578"/>
      <c r="G136" s="578"/>
      <c r="H136" s="578"/>
      <c r="I136" s="578"/>
      <c r="M136" s="328"/>
      <c r="N136" s="328"/>
      <c r="O136" s="328"/>
      <c r="P136" s="328"/>
    </row>
    <row r="137" spans="1:16" x14ac:dyDescent="0.65">
      <c r="A137" s="578" t="s">
        <v>681</v>
      </c>
      <c r="B137" s="354" t="s">
        <v>644</v>
      </c>
      <c r="C137" s="355">
        <f>C174</f>
        <v>0.24124999999999999</v>
      </c>
      <c r="D137" s="356">
        <f>C175</f>
        <v>0.37</v>
      </c>
      <c r="E137" s="356">
        <f>C176</f>
        <v>0.15</v>
      </c>
      <c r="F137" s="357" t="s">
        <v>682</v>
      </c>
      <c r="G137" s="356">
        <v>0.37</v>
      </c>
      <c r="H137" s="356">
        <v>0.15</v>
      </c>
      <c r="I137" s="578" t="s">
        <v>646</v>
      </c>
      <c r="M137" s="328"/>
      <c r="N137" s="328"/>
      <c r="O137" s="328"/>
      <c r="P137" s="328"/>
    </row>
    <row r="138" spans="1:16" x14ac:dyDescent="0.65">
      <c r="A138" s="578"/>
      <c r="B138" s="354" t="s">
        <v>647</v>
      </c>
      <c r="C138" s="355">
        <f>D174</f>
        <v>0.16958333333333334</v>
      </c>
      <c r="D138" s="355">
        <f>D175</f>
        <v>0.22999999999999998</v>
      </c>
      <c r="E138" s="355">
        <f>D176</f>
        <v>0.12</v>
      </c>
      <c r="F138" s="358" t="s">
        <v>682</v>
      </c>
      <c r="G138" s="356">
        <v>0.23</v>
      </c>
      <c r="H138" s="356">
        <v>0.12</v>
      </c>
      <c r="I138" s="578"/>
      <c r="M138" s="328"/>
      <c r="N138" s="328"/>
      <c r="O138" s="328"/>
      <c r="P138" s="328"/>
    </row>
    <row r="139" spans="1:16" x14ac:dyDescent="0.65">
      <c r="A139" s="578"/>
      <c r="B139" s="354" t="s">
        <v>648</v>
      </c>
      <c r="C139" s="355">
        <f>E174</f>
        <v>0.33916666666666667</v>
      </c>
      <c r="D139" s="355">
        <f>E175</f>
        <v>0.45999999999999996</v>
      </c>
      <c r="E139" s="355">
        <f>E176</f>
        <v>0.24</v>
      </c>
      <c r="F139" s="358" t="s">
        <v>682</v>
      </c>
      <c r="G139" s="356">
        <v>0.46</v>
      </c>
      <c r="H139" s="356">
        <v>0.24</v>
      </c>
      <c r="I139" s="578"/>
      <c r="M139" s="328"/>
      <c r="N139" s="328"/>
      <c r="O139" s="328"/>
      <c r="P139" s="328"/>
    </row>
    <row r="140" spans="1:16" x14ac:dyDescent="0.65">
      <c r="A140" s="578"/>
      <c r="B140" s="354" t="s">
        <v>649</v>
      </c>
      <c r="C140" s="355">
        <f>F174</f>
        <v>0.25</v>
      </c>
      <c r="D140" s="355">
        <f>F175</f>
        <v>0.39</v>
      </c>
      <c r="E140" s="355">
        <f>F176</f>
        <v>0.16000000000000003</v>
      </c>
      <c r="F140" s="358" t="s">
        <v>682</v>
      </c>
      <c r="G140" s="356">
        <v>0.39</v>
      </c>
      <c r="H140" s="356">
        <v>0.16</v>
      </c>
      <c r="I140" s="578"/>
      <c r="M140" s="328"/>
      <c r="N140" s="328"/>
      <c r="O140" s="328"/>
      <c r="P140" s="328"/>
    </row>
    <row r="141" spans="1:16" x14ac:dyDescent="0.65">
      <c r="A141" s="578" t="s">
        <v>650</v>
      </c>
      <c r="B141" s="354" t="s">
        <v>651</v>
      </c>
      <c r="C141" s="355">
        <f>C187</f>
        <v>0.16083333333333333</v>
      </c>
      <c r="D141" s="355">
        <f>C188</f>
        <v>0.24666666666666667</v>
      </c>
      <c r="E141" s="355">
        <f>C189</f>
        <v>9.9999999999999992E-2</v>
      </c>
      <c r="F141" s="358" t="s">
        <v>682</v>
      </c>
      <c r="G141" s="356">
        <v>0.247</v>
      </c>
      <c r="H141" s="356">
        <v>0.1</v>
      </c>
      <c r="I141" s="578" t="s">
        <v>652</v>
      </c>
      <c r="M141" s="328"/>
      <c r="N141" s="328"/>
      <c r="O141" s="328"/>
      <c r="P141" s="328"/>
    </row>
    <row r="142" spans="1:16" x14ac:dyDescent="0.65">
      <c r="A142" s="578"/>
      <c r="B142" s="354" t="s">
        <v>653</v>
      </c>
      <c r="C142" s="355">
        <f>D187</f>
        <v>0.25</v>
      </c>
      <c r="D142" s="355">
        <f>D188</f>
        <v>0.27999999999999997</v>
      </c>
      <c r="E142" s="355">
        <f>D189</f>
        <v>0.20333333333333331</v>
      </c>
      <c r="F142" s="358" t="s">
        <v>682</v>
      </c>
      <c r="G142" s="356">
        <v>0.28000000000000003</v>
      </c>
      <c r="H142" s="356">
        <v>0.20300000000000001</v>
      </c>
      <c r="I142" s="578"/>
      <c r="M142" s="328"/>
      <c r="N142" s="328"/>
      <c r="O142" s="328"/>
      <c r="P142" s="328"/>
    </row>
    <row r="143" spans="1:16" x14ac:dyDescent="0.65">
      <c r="A143" s="578"/>
      <c r="B143" s="354" t="s">
        <v>654</v>
      </c>
      <c r="C143" s="355">
        <f>E187</f>
        <v>0.42250000000000004</v>
      </c>
      <c r="D143" s="355">
        <f>E188</f>
        <v>0.51333333333333331</v>
      </c>
      <c r="E143" s="355">
        <f>E189</f>
        <v>0.35333333333333333</v>
      </c>
      <c r="F143" s="358" t="s">
        <v>682</v>
      </c>
      <c r="G143" s="356">
        <v>0.51300000000000001</v>
      </c>
      <c r="H143" s="356">
        <v>0.35299999999999998</v>
      </c>
      <c r="I143" s="578"/>
      <c r="M143" s="328"/>
      <c r="N143" s="328"/>
      <c r="O143" s="328"/>
      <c r="P143" s="328"/>
    </row>
    <row r="144" spans="1:16" x14ac:dyDescent="0.65">
      <c r="A144" s="578"/>
      <c r="B144" s="354" t="s">
        <v>655</v>
      </c>
      <c r="C144" s="355">
        <f>F187</f>
        <v>0.16666666666666666</v>
      </c>
      <c r="D144" s="355">
        <f>F188</f>
        <v>0.26000000000000012</v>
      </c>
      <c r="E144" s="355">
        <f>F189</f>
        <v>0.1066666666666668</v>
      </c>
      <c r="F144" s="358" t="s">
        <v>682</v>
      </c>
      <c r="G144" s="356">
        <v>0.26</v>
      </c>
      <c r="H144" s="356">
        <v>0.107</v>
      </c>
      <c r="I144" s="578"/>
      <c r="M144" s="328"/>
      <c r="N144" s="328"/>
      <c r="O144" s="328"/>
      <c r="P144" s="328"/>
    </row>
    <row r="145" spans="1:16" x14ac:dyDescent="0.65">
      <c r="A145" s="578" t="s">
        <v>736</v>
      </c>
      <c r="B145" s="354" t="s">
        <v>657</v>
      </c>
      <c r="C145" s="355">
        <v>0.17763314241448383</v>
      </c>
      <c r="D145" s="355">
        <v>0.25600000000000001</v>
      </c>
      <c r="E145" s="355">
        <v>0.1216</v>
      </c>
      <c r="F145" s="358" t="s">
        <v>682</v>
      </c>
      <c r="G145" s="356">
        <v>0.25600000000000001</v>
      </c>
      <c r="H145" s="356">
        <v>0.122</v>
      </c>
      <c r="I145" s="578" t="s">
        <v>658</v>
      </c>
      <c r="M145" s="328"/>
      <c r="N145" s="328"/>
      <c r="O145" s="328"/>
      <c r="P145" s="328"/>
    </row>
    <row r="146" spans="1:16" x14ac:dyDescent="0.65">
      <c r="A146" s="578"/>
      <c r="B146" s="354" t="s">
        <v>659</v>
      </c>
      <c r="C146" s="355">
        <v>0.27132945987715312</v>
      </c>
      <c r="D146" s="355">
        <v>0.35399999999999998</v>
      </c>
      <c r="E146" s="355">
        <v>0.19500000000000001</v>
      </c>
      <c r="F146" s="358" t="s">
        <v>682</v>
      </c>
      <c r="G146" s="356">
        <v>0.35399999999999998</v>
      </c>
      <c r="H146" s="356">
        <v>0.19500000000000001</v>
      </c>
      <c r="I146" s="578"/>
      <c r="M146" s="328"/>
      <c r="N146" s="328"/>
      <c r="O146" s="328"/>
      <c r="P146" s="328"/>
    </row>
    <row r="147" spans="1:16" x14ac:dyDescent="0.65">
      <c r="A147" s="578"/>
      <c r="B147" s="354" t="s">
        <v>660</v>
      </c>
      <c r="C147" s="355">
        <v>0.17318710207426882</v>
      </c>
      <c r="D147" s="355">
        <v>0.22512097156772801</v>
      </c>
      <c r="E147" s="355">
        <v>0.10639999999999999</v>
      </c>
      <c r="F147" s="358" t="s">
        <v>682</v>
      </c>
      <c r="G147" s="356">
        <v>0.22500000000000001</v>
      </c>
      <c r="H147" s="356">
        <v>0.106</v>
      </c>
      <c r="I147" s="578"/>
      <c r="M147" s="328"/>
      <c r="N147" s="328"/>
      <c r="O147" s="328"/>
      <c r="P147" s="328"/>
    </row>
    <row r="148" spans="1:16" x14ac:dyDescent="0.65">
      <c r="A148" s="578"/>
      <c r="B148" s="354" t="s">
        <v>661</v>
      </c>
      <c r="C148" s="355">
        <v>0.37785029563409428</v>
      </c>
      <c r="D148" s="355">
        <v>0.48399999999999999</v>
      </c>
      <c r="E148" s="355">
        <v>0.248</v>
      </c>
      <c r="F148" s="358" t="s">
        <v>682</v>
      </c>
      <c r="G148" s="356">
        <v>0.48399999999999999</v>
      </c>
      <c r="H148" s="356">
        <v>0.248</v>
      </c>
      <c r="I148" s="578"/>
      <c r="M148" s="328"/>
      <c r="N148" s="328"/>
      <c r="O148" s="328"/>
      <c r="P148" s="328"/>
    </row>
    <row r="149" spans="1:16" x14ac:dyDescent="0.65">
      <c r="A149" s="578" t="s">
        <v>732</v>
      </c>
      <c r="B149" s="354" t="s">
        <v>674</v>
      </c>
      <c r="C149" s="355">
        <f>C137</f>
        <v>0.24124999999999999</v>
      </c>
      <c r="D149" s="355">
        <f>D137</f>
        <v>0.37</v>
      </c>
      <c r="E149" s="355">
        <f>E137</f>
        <v>0.15</v>
      </c>
      <c r="F149" s="358" t="s">
        <v>682</v>
      </c>
      <c r="G149" s="356">
        <v>0.37</v>
      </c>
      <c r="H149" s="356">
        <v>0.15</v>
      </c>
      <c r="I149" s="578" t="s">
        <v>646</v>
      </c>
      <c r="M149" s="328"/>
      <c r="N149" s="328"/>
      <c r="O149" s="328"/>
      <c r="P149" s="328"/>
    </row>
    <row r="150" spans="1:16" x14ac:dyDescent="0.65">
      <c r="A150" s="578"/>
      <c r="B150" s="354" t="s">
        <v>654</v>
      </c>
      <c r="C150" s="355">
        <f t="shared" ref="C150:E152" si="10">C138</f>
        <v>0.16958333333333334</v>
      </c>
      <c r="D150" s="355">
        <f t="shared" si="10"/>
        <v>0.22999999999999998</v>
      </c>
      <c r="E150" s="355">
        <f t="shared" si="10"/>
        <v>0.12</v>
      </c>
      <c r="F150" s="358" t="s">
        <v>682</v>
      </c>
      <c r="G150" s="356">
        <v>0.23</v>
      </c>
      <c r="H150" s="356">
        <v>0.12</v>
      </c>
      <c r="I150" s="578"/>
      <c r="M150" s="328"/>
      <c r="N150" s="328"/>
      <c r="O150" s="328"/>
      <c r="P150" s="328"/>
    </row>
    <row r="151" spans="1:16" x14ac:dyDescent="0.65">
      <c r="A151" s="578"/>
      <c r="B151" s="354" t="s">
        <v>675</v>
      </c>
      <c r="C151" s="355">
        <f t="shared" si="10"/>
        <v>0.33916666666666667</v>
      </c>
      <c r="D151" s="355">
        <f t="shared" si="10"/>
        <v>0.45999999999999996</v>
      </c>
      <c r="E151" s="355">
        <f t="shared" si="10"/>
        <v>0.24</v>
      </c>
      <c r="F151" s="358" t="s">
        <v>682</v>
      </c>
      <c r="G151" s="356">
        <v>0.46</v>
      </c>
      <c r="H151" s="356">
        <v>0.24</v>
      </c>
      <c r="I151" s="578"/>
      <c r="M151" s="328"/>
      <c r="N151" s="328"/>
      <c r="O151" s="328"/>
      <c r="P151" s="328"/>
    </row>
    <row r="152" spans="1:16" x14ac:dyDescent="0.65">
      <c r="A152" s="578"/>
      <c r="B152" s="354" t="s">
        <v>676</v>
      </c>
      <c r="C152" s="355">
        <f t="shared" si="10"/>
        <v>0.25</v>
      </c>
      <c r="D152" s="355">
        <f t="shared" si="10"/>
        <v>0.39</v>
      </c>
      <c r="E152" s="355">
        <f t="shared" si="10"/>
        <v>0.16000000000000003</v>
      </c>
      <c r="F152" s="358" t="s">
        <v>682</v>
      </c>
      <c r="G152" s="356">
        <v>0.39</v>
      </c>
      <c r="H152" s="356">
        <v>0.16</v>
      </c>
      <c r="I152" s="578"/>
      <c r="M152" s="328"/>
      <c r="N152" s="328"/>
      <c r="O152" s="328"/>
      <c r="P152" s="328"/>
    </row>
    <row r="153" spans="1:16" x14ac:dyDescent="0.65">
      <c r="A153" s="353"/>
      <c r="B153" s="353"/>
      <c r="C153" s="353"/>
      <c r="D153" s="353"/>
      <c r="E153" s="353"/>
      <c r="F153" s="353"/>
      <c r="G153" s="353"/>
      <c r="M153" s="328"/>
      <c r="N153" s="328"/>
      <c r="O153" s="328"/>
      <c r="P153" s="328"/>
    </row>
    <row r="154" spans="1:16" x14ac:dyDescent="0.65">
      <c r="A154" s="353" t="s">
        <v>737</v>
      </c>
      <c r="B154" s="353"/>
      <c r="C154" s="353"/>
      <c r="D154" s="353"/>
      <c r="E154" s="353"/>
      <c r="F154" s="353"/>
      <c r="G154" s="353"/>
      <c r="M154" s="328"/>
      <c r="N154" s="328"/>
      <c r="O154" s="328"/>
      <c r="P154" s="328"/>
    </row>
    <row r="155" spans="1:16" x14ac:dyDescent="0.65">
      <c r="A155" s="353" t="s">
        <v>738</v>
      </c>
      <c r="B155" s="358" t="s">
        <v>739</v>
      </c>
      <c r="C155" s="358" t="s">
        <v>740</v>
      </c>
      <c r="D155" s="358" t="s">
        <v>741</v>
      </c>
      <c r="E155" s="358" t="s">
        <v>742</v>
      </c>
      <c r="F155" s="358" t="s">
        <v>743</v>
      </c>
      <c r="G155" s="353"/>
      <c r="M155" s="328"/>
      <c r="N155" s="328"/>
      <c r="O155" s="328"/>
      <c r="P155" s="328"/>
    </row>
    <row r="156" spans="1:16" x14ac:dyDescent="0.65">
      <c r="A156" s="579" t="s">
        <v>744</v>
      </c>
      <c r="B156" s="359">
        <v>1</v>
      </c>
      <c r="C156" s="359">
        <v>0.84</v>
      </c>
      <c r="D156" s="359">
        <v>0.15</v>
      </c>
      <c r="E156" s="359">
        <v>0.06</v>
      </c>
      <c r="F156" s="359">
        <v>0.02</v>
      </c>
      <c r="G156" s="353"/>
      <c r="M156" s="328"/>
      <c r="N156" s="328"/>
      <c r="O156" s="328"/>
      <c r="P156" s="328"/>
    </row>
    <row r="157" spans="1:16" x14ac:dyDescent="0.65">
      <c r="A157" s="580"/>
      <c r="B157" s="359">
        <v>1</v>
      </c>
      <c r="C157" s="359">
        <v>0.8</v>
      </c>
      <c r="D157" s="359">
        <v>0.37</v>
      </c>
      <c r="E157" s="359">
        <v>0.26</v>
      </c>
      <c r="F157" s="359">
        <v>0.05</v>
      </c>
      <c r="G157" s="353"/>
      <c r="M157" s="328"/>
      <c r="N157" s="328"/>
      <c r="O157" s="328"/>
      <c r="P157" s="328"/>
    </row>
    <row r="158" spans="1:16" x14ac:dyDescent="0.65">
      <c r="A158" s="580"/>
      <c r="B158" s="359">
        <v>1</v>
      </c>
      <c r="C158" s="359">
        <v>0.69</v>
      </c>
      <c r="D158" s="359">
        <v>0.19</v>
      </c>
      <c r="E158" s="359">
        <v>0.12</v>
      </c>
      <c r="F158" s="359">
        <v>0.04</v>
      </c>
      <c r="G158" s="353"/>
      <c r="M158" s="328"/>
      <c r="N158" s="328"/>
      <c r="O158" s="328"/>
      <c r="P158" s="328"/>
    </row>
    <row r="159" spans="1:16" x14ac:dyDescent="0.65">
      <c r="A159" s="580"/>
      <c r="B159" s="359">
        <v>1</v>
      </c>
      <c r="C159" s="359">
        <v>0.79</v>
      </c>
      <c r="D159" s="359">
        <v>0.3</v>
      </c>
      <c r="E159" s="359">
        <v>0.2</v>
      </c>
      <c r="F159" s="359">
        <v>0.06</v>
      </c>
      <c r="G159" s="353"/>
      <c r="M159" s="328"/>
      <c r="N159" s="328"/>
      <c r="O159" s="328"/>
      <c r="P159" s="328"/>
    </row>
    <row r="160" spans="1:16" x14ac:dyDescent="0.65">
      <c r="A160" s="580"/>
      <c r="B160" s="359">
        <v>1</v>
      </c>
      <c r="C160" s="359">
        <v>0.8</v>
      </c>
      <c r="D160" s="359">
        <v>0.27</v>
      </c>
      <c r="E160" s="359">
        <v>0.19</v>
      </c>
      <c r="F160" s="359">
        <v>0.06</v>
      </c>
      <c r="G160" s="353"/>
      <c r="M160" s="328"/>
      <c r="N160" s="328"/>
      <c r="O160" s="328"/>
      <c r="P160" s="328"/>
    </row>
    <row r="161" spans="1:16" x14ac:dyDescent="0.65">
      <c r="A161" s="580"/>
      <c r="B161" s="359">
        <v>1</v>
      </c>
      <c r="C161" s="359">
        <v>0.74</v>
      </c>
      <c r="D161" s="359">
        <v>0.22</v>
      </c>
      <c r="E161" s="359">
        <v>0.14000000000000001</v>
      </c>
      <c r="F161" s="359">
        <v>0.05</v>
      </c>
      <c r="G161" s="353"/>
      <c r="M161" s="328"/>
      <c r="N161" s="328"/>
      <c r="O161" s="328"/>
      <c r="P161" s="328"/>
    </row>
    <row r="162" spans="1:16" x14ac:dyDescent="0.65">
      <c r="A162" s="580"/>
      <c r="B162" s="359">
        <v>1</v>
      </c>
      <c r="C162" s="359">
        <v>0.61</v>
      </c>
      <c r="D162" s="359">
        <v>0.25</v>
      </c>
      <c r="E162" s="359">
        <v>0.17</v>
      </c>
      <c r="F162" s="359">
        <v>0.04</v>
      </c>
      <c r="G162" s="353"/>
      <c r="M162" s="328"/>
      <c r="N162" s="328"/>
      <c r="O162" s="328"/>
      <c r="P162" s="328"/>
    </row>
    <row r="163" spans="1:16" x14ac:dyDescent="0.65">
      <c r="A163" s="581"/>
      <c r="B163" s="359">
        <v>1</v>
      </c>
      <c r="C163" s="359">
        <v>0.73</v>
      </c>
      <c r="D163" s="359">
        <v>0.18</v>
      </c>
      <c r="E163" s="359">
        <v>0.09</v>
      </c>
      <c r="F163" s="359">
        <v>0.05</v>
      </c>
      <c r="G163" s="353"/>
      <c r="M163" s="328"/>
      <c r="N163" s="328"/>
      <c r="O163" s="328"/>
      <c r="P163" s="328"/>
    </row>
    <row r="164" spans="1:16" x14ac:dyDescent="0.65">
      <c r="A164" s="353"/>
      <c r="B164" s="353"/>
      <c r="C164" s="353"/>
      <c r="D164" s="353"/>
      <c r="E164" s="353"/>
      <c r="F164" s="353"/>
      <c r="G164" s="353"/>
      <c r="M164" s="328"/>
      <c r="N164" s="328"/>
      <c r="O164" s="328"/>
      <c r="P164" s="328"/>
    </row>
    <row r="165" spans="1:16" x14ac:dyDescent="0.65">
      <c r="A165" s="582" t="s">
        <v>670</v>
      </c>
      <c r="B165" s="358"/>
      <c r="C165" s="358" t="s">
        <v>745</v>
      </c>
      <c r="D165" s="358" t="s">
        <v>746</v>
      </c>
      <c r="E165" s="358" t="s">
        <v>747</v>
      </c>
      <c r="F165" s="358" t="s">
        <v>683</v>
      </c>
      <c r="G165" s="353"/>
    </row>
    <row r="166" spans="1:16" x14ac:dyDescent="0.65">
      <c r="A166" s="582"/>
      <c r="B166" s="358">
        <v>1</v>
      </c>
      <c r="C166" s="360">
        <v>0.15</v>
      </c>
      <c r="D166" s="360">
        <v>0.22999999999999998</v>
      </c>
      <c r="E166" s="360">
        <v>0.45999999999999996</v>
      </c>
      <c r="F166" s="360">
        <v>0.16000000000000003</v>
      </c>
      <c r="G166" s="353"/>
    </row>
    <row r="167" spans="1:16" x14ac:dyDescent="0.65">
      <c r="A167" s="582"/>
      <c r="B167" s="358">
        <v>2</v>
      </c>
      <c r="C167" s="360">
        <v>0.37</v>
      </c>
      <c r="D167" s="360">
        <v>0.14333333333333334</v>
      </c>
      <c r="E167" s="360">
        <v>0.28666666666666668</v>
      </c>
      <c r="F167" s="360">
        <v>0.19999999999999996</v>
      </c>
      <c r="G167" s="353"/>
    </row>
    <row r="168" spans="1:16" x14ac:dyDescent="0.65">
      <c r="A168" s="582"/>
      <c r="B168" s="358">
        <v>3</v>
      </c>
      <c r="C168" s="360">
        <v>0.19</v>
      </c>
      <c r="D168" s="360">
        <v>0.16666666666666666</v>
      </c>
      <c r="E168" s="360">
        <v>0.33333333333333331</v>
      </c>
      <c r="F168" s="360">
        <v>0.31000000000000005</v>
      </c>
      <c r="G168" s="353"/>
    </row>
    <row r="169" spans="1:16" x14ac:dyDescent="0.65">
      <c r="A169" s="582"/>
      <c r="B169" s="358">
        <v>4</v>
      </c>
      <c r="C169" s="360">
        <v>0.3</v>
      </c>
      <c r="D169" s="360">
        <v>0.16333333333333336</v>
      </c>
      <c r="E169" s="360">
        <v>0.32666666666666672</v>
      </c>
      <c r="F169" s="360">
        <v>0.20999999999999996</v>
      </c>
      <c r="G169" s="353"/>
    </row>
    <row r="170" spans="1:16" x14ac:dyDescent="0.65">
      <c r="A170" s="582"/>
      <c r="B170" s="358">
        <v>5</v>
      </c>
      <c r="C170" s="360">
        <v>0.27</v>
      </c>
      <c r="D170" s="360">
        <v>0.17666666666666667</v>
      </c>
      <c r="E170" s="360">
        <v>0.35333333333333333</v>
      </c>
      <c r="F170" s="360">
        <v>0.19999999999999996</v>
      </c>
      <c r="G170" s="353"/>
    </row>
    <row r="171" spans="1:16" x14ac:dyDescent="0.65">
      <c r="A171" s="582"/>
      <c r="B171" s="358">
        <v>6</v>
      </c>
      <c r="C171" s="360">
        <v>0.22</v>
      </c>
      <c r="D171" s="360">
        <v>0.17333333333333334</v>
      </c>
      <c r="E171" s="360">
        <v>0.34666666666666668</v>
      </c>
      <c r="F171" s="360">
        <v>0.26</v>
      </c>
      <c r="G171" s="353"/>
    </row>
    <row r="172" spans="1:16" x14ac:dyDescent="0.65">
      <c r="A172" s="582"/>
      <c r="B172" s="358">
        <v>7</v>
      </c>
      <c r="C172" s="360">
        <v>0.25</v>
      </c>
      <c r="D172" s="360">
        <v>0.12</v>
      </c>
      <c r="E172" s="360">
        <v>0.24</v>
      </c>
      <c r="F172" s="360">
        <v>0.39</v>
      </c>
      <c r="G172" s="353"/>
    </row>
    <row r="173" spans="1:16" x14ac:dyDescent="0.65">
      <c r="A173" s="582"/>
      <c r="B173" s="358">
        <v>8</v>
      </c>
      <c r="C173" s="360">
        <v>0.18</v>
      </c>
      <c r="D173" s="360">
        <v>0.18333333333333335</v>
      </c>
      <c r="E173" s="360">
        <v>0.3666666666666667</v>
      </c>
      <c r="F173" s="360">
        <v>0.27</v>
      </c>
      <c r="G173" s="353"/>
    </row>
    <row r="174" spans="1:16" x14ac:dyDescent="0.65">
      <c r="A174" s="582"/>
      <c r="B174" s="358" t="s">
        <v>498</v>
      </c>
      <c r="C174" s="322">
        <f>SUM(C166:C173)/8</f>
        <v>0.24124999999999999</v>
      </c>
      <c r="D174" s="322">
        <f>SUM(D166:D173)/8</f>
        <v>0.16958333333333334</v>
      </c>
      <c r="E174" s="322">
        <f>SUM(E166:E173)/8</f>
        <v>0.33916666666666667</v>
      </c>
      <c r="F174" s="322">
        <f>SUM(F166:F173)/8</f>
        <v>0.25</v>
      </c>
      <c r="G174" s="353"/>
    </row>
    <row r="175" spans="1:16" x14ac:dyDescent="0.65">
      <c r="A175" s="582"/>
      <c r="B175" s="358" t="s">
        <v>286</v>
      </c>
      <c r="C175" s="322">
        <f>MAX(C166:C173)</f>
        <v>0.37</v>
      </c>
      <c r="D175" s="322">
        <f>MAX(D166:D173)</f>
        <v>0.22999999999999998</v>
      </c>
      <c r="E175" s="322">
        <f>MAX(E166:E173)</f>
        <v>0.45999999999999996</v>
      </c>
      <c r="F175" s="322">
        <f>MAX(F166:F173)</f>
        <v>0.39</v>
      </c>
      <c r="G175" s="353"/>
    </row>
    <row r="176" spans="1:16" x14ac:dyDescent="0.65">
      <c r="A176" s="582"/>
      <c r="B176" s="358" t="s">
        <v>287</v>
      </c>
      <c r="C176" s="322">
        <f>MIN(C166:C173)</f>
        <v>0.15</v>
      </c>
      <c r="D176" s="322">
        <f>MIN(D166:D173)</f>
        <v>0.12</v>
      </c>
      <c r="E176" s="322">
        <f>MIN(E166:E173)</f>
        <v>0.24</v>
      </c>
      <c r="F176" s="322">
        <f>MIN(F166:F173)</f>
        <v>0.16000000000000003</v>
      </c>
      <c r="G176" s="353"/>
    </row>
    <row r="177" spans="1:7" x14ac:dyDescent="0.65">
      <c r="A177" s="353"/>
      <c r="B177" s="353"/>
      <c r="C177" s="353"/>
      <c r="D177" s="353"/>
      <c r="E177" s="353"/>
      <c r="F177" s="353"/>
      <c r="G177" s="353"/>
    </row>
    <row r="178" spans="1:7" x14ac:dyDescent="0.65">
      <c r="A178" s="579" t="s">
        <v>678</v>
      </c>
      <c r="B178" s="358"/>
      <c r="C178" s="354" t="s">
        <v>651</v>
      </c>
      <c r="D178" s="354" t="s">
        <v>653</v>
      </c>
      <c r="E178" s="354" t="s">
        <v>654</v>
      </c>
      <c r="F178" s="354" t="s">
        <v>655</v>
      </c>
      <c r="G178" s="353"/>
    </row>
    <row r="179" spans="1:7" x14ac:dyDescent="0.65">
      <c r="A179" s="580"/>
      <c r="B179" s="358">
        <v>1</v>
      </c>
      <c r="C179" s="360">
        <v>9.9999999999999992E-2</v>
      </c>
      <c r="D179" s="360">
        <v>0.27999999999999997</v>
      </c>
      <c r="E179" s="360">
        <v>0.51333333333333331</v>
      </c>
      <c r="F179" s="361">
        <v>0.1066666666666668</v>
      </c>
      <c r="G179" s="353"/>
    </row>
    <row r="180" spans="1:7" x14ac:dyDescent="0.65">
      <c r="A180" s="580"/>
      <c r="B180" s="358">
        <v>2</v>
      </c>
      <c r="C180" s="360">
        <v>0.24666666666666667</v>
      </c>
      <c r="D180" s="360">
        <v>0.26666666666666666</v>
      </c>
      <c r="E180" s="360">
        <v>0.35333333333333333</v>
      </c>
      <c r="F180" s="361">
        <v>0.1333333333333333</v>
      </c>
      <c r="G180" s="353"/>
    </row>
    <row r="181" spans="1:7" x14ac:dyDescent="0.65">
      <c r="A181" s="580"/>
      <c r="B181" s="358">
        <v>3</v>
      </c>
      <c r="C181" s="360">
        <v>0.12666666666666668</v>
      </c>
      <c r="D181" s="360">
        <v>0.22999999999999998</v>
      </c>
      <c r="E181" s="360">
        <v>0.43666666666666665</v>
      </c>
      <c r="F181" s="361">
        <v>0.20666666666666667</v>
      </c>
      <c r="G181" s="353"/>
    </row>
    <row r="182" spans="1:7" x14ac:dyDescent="0.65">
      <c r="A182" s="580"/>
      <c r="B182" s="358">
        <v>4</v>
      </c>
      <c r="C182" s="360">
        <v>0.19999999999999998</v>
      </c>
      <c r="D182" s="360">
        <v>0.26333333333333336</v>
      </c>
      <c r="E182" s="360">
        <v>0.39666666666666672</v>
      </c>
      <c r="F182" s="361">
        <v>0.1399999999999999</v>
      </c>
      <c r="G182" s="353"/>
    </row>
    <row r="183" spans="1:7" x14ac:dyDescent="0.65">
      <c r="A183" s="580"/>
      <c r="B183" s="358">
        <v>5</v>
      </c>
      <c r="C183" s="360">
        <v>0.18000000000000002</v>
      </c>
      <c r="D183" s="360">
        <v>0.26666666666666666</v>
      </c>
      <c r="E183" s="360">
        <v>0.42</v>
      </c>
      <c r="F183" s="361">
        <v>0.13333333333333325</v>
      </c>
      <c r="G183" s="353"/>
    </row>
    <row r="184" spans="1:7" x14ac:dyDescent="0.65">
      <c r="A184" s="580"/>
      <c r="B184" s="358">
        <v>6</v>
      </c>
      <c r="C184" s="360">
        <v>0.14666666666666667</v>
      </c>
      <c r="D184" s="360">
        <v>0.24666666666666667</v>
      </c>
      <c r="E184" s="360">
        <v>0.43333333333333335</v>
      </c>
      <c r="F184" s="361">
        <v>0.17333333333333323</v>
      </c>
      <c r="G184" s="353"/>
    </row>
    <row r="185" spans="1:7" x14ac:dyDescent="0.65">
      <c r="A185" s="580"/>
      <c r="B185" s="358">
        <v>7</v>
      </c>
      <c r="C185" s="360">
        <v>0.16666666666666666</v>
      </c>
      <c r="D185" s="360">
        <v>0.20333333333333331</v>
      </c>
      <c r="E185" s="360">
        <v>0.37</v>
      </c>
      <c r="F185" s="361">
        <v>0.26000000000000012</v>
      </c>
      <c r="G185" s="353"/>
    </row>
    <row r="186" spans="1:7" x14ac:dyDescent="0.65">
      <c r="A186" s="580"/>
      <c r="B186" s="358">
        <v>8</v>
      </c>
      <c r="C186" s="360">
        <v>0.12</v>
      </c>
      <c r="D186" s="360">
        <v>0.24333333333333335</v>
      </c>
      <c r="E186" s="360">
        <v>0.45666666666666672</v>
      </c>
      <c r="F186" s="361">
        <v>0.18</v>
      </c>
      <c r="G186" s="353"/>
    </row>
    <row r="187" spans="1:7" x14ac:dyDescent="0.65">
      <c r="A187" s="580"/>
      <c r="B187" s="358" t="s">
        <v>498</v>
      </c>
      <c r="C187" s="322">
        <f>SUM(C179:C186)/8</f>
        <v>0.16083333333333333</v>
      </c>
      <c r="D187" s="322">
        <f>SUM(D179:D186)/8</f>
        <v>0.25</v>
      </c>
      <c r="E187" s="322">
        <f>SUM(E179:E186)/8</f>
        <v>0.42250000000000004</v>
      </c>
      <c r="F187" s="322">
        <f>SUM(F179:F186)/8</f>
        <v>0.16666666666666666</v>
      </c>
      <c r="G187" s="353"/>
    </row>
    <row r="188" spans="1:7" x14ac:dyDescent="0.65">
      <c r="A188" s="580"/>
      <c r="B188" s="358" t="s">
        <v>286</v>
      </c>
      <c r="C188" s="322">
        <f>MAX(C179:C186)</f>
        <v>0.24666666666666667</v>
      </c>
      <c r="D188" s="322">
        <f>MAX(D179:D186)</f>
        <v>0.27999999999999997</v>
      </c>
      <c r="E188" s="322">
        <f>MAX(E179:E186)</f>
        <v>0.51333333333333331</v>
      </c>
      <c r="F188" s="322">
        <f>MAX(F179:F186)</f>
        <v>0.26000000000000012</v>
      </c>
      <c r="G188" s="353"/>
    </row>
    <row r="189" spans="1:7" x14ac:dyDescent="0.65">
      <c r="A189" s="581"/>
      <c r="B189" s="358" t="s">
        <v>287</v>
      </c>
      <c r="C189" s="322">
        <f>MIN(C179:C186)</f>
        <v>9.9999999999999992E-2</v>
      </c>
      <c r="D189" s="322">
        <f>MIN(D179:D186)</f>
        <v>0.20333333333333331</v>
      </c>
      <c r="E189" s="322">
        <f>MIN(E179:E186)</f>
        <v>0.35333333333333333</v>
      </c>
      <c r="F189" s="322">
        <f>MIN(F179:F186)</f>
        <v>0.1066666666666668</v>
      </c>
      <c r="G189" s="353"/>
    </row>
    <row r="190" spans="1:7" x14ac:dyDescent="0.65">
      <c r="A190" s="362" t="s">
        <v>748</v>
      </c>
      <c r="B190" s="353"/>
      <c r="C190" s="353"/>
      <c r="D190" s="353"/>
      <c r="E190" s="353"/>
      <c r="F190" s="353"/>
      <c r="G190" s="353"/>
    </row>
    <row r="191" spans="1:7" x14ac:dyDescent="0.65">
      <c r="A191" s="362" t="s">
        <v>749</v>
      </c>
      <c r="B191" s="353"/>
      <c r="C191" s="353"/>
      <c r="D191" s="353"/>
      <c r="E191" s="353"/>
      <c r="F191" s="353"/>
      <c r="G191" s="353"/>
    </row>
    <row r="192" spans="1:7" x14ac:dyDescent="0.65">
      <c r="A192" s="362" t="s">
        <v>750</v>
      </c>
      <c r="B192" s="353"/>
      <c r="C192" s="353"/>
      <c r="D192" s="353"/>
      <c r="E192" s="353"/>
      <c r="F192" s="353"/>
      <c r="G192" s="353"/>
    </row>
  </sheetData>
  <mergeCells count="83">
    <mergeCell ref="A13:A16"/>
    <mergeCell ref="I13:I16"/>
    <mergeCell ref="A9:A12"/>
    <mergeCell ref="I9:I12"/>
    <mergeCell ref="A3:A4"/>
    <mergeCell ref="B3:B4"/>
    <mergeCell ref="C3:C4"/>
    <mergeCell ref="D3:D4"/>
    <mergeCell ref="E3:E4"/>
    <mergeCell ref="F3:F4"/>
    <mergeCell ref="G3:G4"/>
    <mergeCell ref="H3:H4"/>
    <mergeCell ref="I3:I4"/>
    <mergeCell ref="A5:A8"/>
    <mergeCell ref="I5:I8"/>
    <mergeCell ref="A17:A20"/>
    <mergeCell ref="I17:I20"/>
    <mergeCell ref="A25:A28"/>
    <mergeCell ref="A37:A40"/>
    <mergeCell ref="A43:A44"/>
    <mergeCell ref="B43:B44"/>
    <mergeCell ref="C43:C44"/>
    <mergeCell ref="D43:D44"/>
    <mergeCell ref="F43:F44"/>
    <mergeCell ref="G43:G44"/>
    <mergeCell ref="H43:H44"/>
    <mergeCell ref="I43:I44"/>
    <mergeCell ref="A31:A34"/>
    <mergeCell ref="A45:A48"/>
    <mergeCell ref="I45:I48"/>
    <mergeCell ref="E43:E44"/>
    <mergeCell ref="A49:A52"/>
    <mergeCell ref="I49:I52"/>
    <mergeCell ref="A53:A56"/>
    <mergeCell ref="I53:I56"/>
    <mergeCell ref="A57:A60"/>
    <mergeCell ref="I57:I60"/>
    <mergeCell ref="G99:G100"/>
    <mergeCell ref="A99:A100"/>
    <mergeCell ref="B99:B100"/>
    <mergeCell ref="C99:C100"/>
    <mergeCell ref="D99:D100"/>
    <mergeCell ref="E99:E100"/>
    <mergeCell ref="F99:F100"/>
    <mergeCell ref="A101:A104"/>
    <mergeCell ref="G101:G104"/>
    <mergeCell ref="A112:A113"/>
    <mergeCell ref="B112:B113"/>
    <mergeCell ref="C112:C113"/>
    <mergeCell ref="D112:D113"/>
    <mergeCell ref="E112:E113"/>
    <mergeCell ref="F112:F113"/>
    <mergeCell ref="G112:G113"/>
    <mergeCell ref="H112:H113"/>
    <mergeCell ref="I112:I113"/>
    <mergeCell ref="A114:A117"/>
    <mergeCell ref="I114:I117"/>
    <mergeCell ref="A118:A121"/>
    <mergeCell ref="I118:I121"/>
    <mergeCell ref="A122:A125"/>
    <mergeCell ref="I122:I125"/>
    <mergeCell ref="A126:A129"/>
    <mergeCell ref="I126:I129"/>
    <mergeCell ref="A135:A136"/>
    <mergeCell ref="B135:B136"/>
    <mergeCell ref="C135:C136"/>
    <mergeCell ref="D135:D136"/>
    <mergeCell ref="E135:E136"/>
    <mergeCell ref="F135:F136"/>
    <mergeCell ref="G135:G136"/>
    <mergeCell ref="H135:H136"/>
    <mergeCell ref="I135:I136"/>
    <mergeCell ref="I137:I140"/>
    <mergeCell ref="A178:A189"/>
    <mergeCell ref="A145:A148"/>
    <mergeCell ref="I145:I148"/>
    <mergeCell ref="A149:A152"/>
    <mergeCell ref="I149:I152"/>
    <mergeCell ref="A156:A163"/>
    <mergeCell ref="A165:A176"/>
    <mergeCell ref="A141:A144"/>
    <mergeCell ref="I141:I144"/>
    <mergeCell ref="A137:A140"/>
  </mergeCells>
  <phoneticPr fontId="7" type="noConversion"/>
  <conditionalFormatting sqref="A1">
    <cfRule type="cellIs" dxfId="17" priority="1" operator="lessThan">
      <formula>0</formula>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0C226-11F9-4D12-9D04-D06F392556FD}">
  <dimension ref="A1:H1151"/>
  <sheetViews>
    <sheetView workbookViewId="0"/>
  </sheetViews>
  <sheetFormatPr defaultColWidth="8.8671875" defaultRowHeight="14.25" x14ac:dyDescent="0.65"/>
  <cols>
    <col min="1" max="1" width="12.8671875" style="259" customWidth="1"/>
    <col min="2" max="2" width="11.6484375" style="259" customWidth="1"/>
    <col min="3" max="3" width="11.21484375" style="259" customWidth="1"/>
    <col min="4" max="4" width="13.6484375" style="259" customWidth="1"/>
    <col min="5" max="5" width="11.6484375" style="74" bestFit="1" customWidth="1"/>
    <col min="6" max="6" width="9.43359375" style="74" bestFit="1" customWidth="1"/>
    <col min="7" max="16384" width="8.8671875" style="74"/>
  </cols>
  <sheetData>
    <row r="1" spans="1:8" ht="17.75" x14ac:dyDescent="0.75">
      <c r="A1" s="6" t="s">
        <v>587</v>
      </c>
    </row>
    <row r="2" spans="1:8" ht="18" x14ac:dyDescent="0.8">
      <c r="A2" s="75"/>
    </row>
    <row r="3" spans="1:8" x14ac:dyDescent="0.65">
      <c r="A3" s="198" t="s">
        <v>588</v>
      </c>
    </row>
    <row r="4" spans="1:8" ht="15" thickBot="1" x14ac:dyDescent="0.8">
      <c r="A4" s="198" t="s">
        <v>589</v>
      </c>
    </row>
    <row r="5" spans="1:8" ht="39" x14ac:dyDescent="0.65">
      <c r="A5" s="278" t="s">
        <v>590</v>
      </c>
      <c r="B5" s="278" t="s">
        <v>591</v>
      </c>
      <c r="C5" s="279" t="s">
        <v>592</v>
      </c>
      <c r="D5" s="279" t="s">
        <v>593</v>
      </c>
    </row>
    <row r="6" spans="1:8" x14ac:dyDescent="0.65">
      <c r="A6" s="280" t="s">
        <v>498</v>
      </c>
      <c r="B6" s="281">
        <f>AVERAGE(B7:B1150)</f>
        <v>0.70174038461538535</v>
      </c>
      <c r="C6" s="281">
        <f>AVERAGE(C7:C1150)</f>
        <v>0.17896765734265718</v>
      </c>
      <c r="D6" s="281">
        <f>AVERAGE(D7:D1150)</f>
        <v>0.11939632545931761</v>
      </c>
    </row>
    <row r="7" spans="1:8" x14ac:dyDescent="0.65">
      <c r="A7" s="282">
        <v>1</v>
      </c>
      <c r="B7" s="283">
        <v>0.65700000000000003</v>
      </c>
      <c r="C7" s="283">
        <v>0.20399999999999999</v>
      </c>
      <c r="D7" s="283">
        <v>0.13900000000000001</v>
      </c>
      <c r="E7" s="197"/>
      <c r="F7" s="197"/>
      <c r="G7" s="284"/>
      <c r="H7" s="197"/>
    </row>
    <row r="8" spans="1:8" x14ac:dyDescent="0.65">
      <c r="A8" s="282">
        <v>2</v>
      </c>
      <c r="B8" s="283">
        <v>0.748</v>
      </c>
      <c r="C8" s="283">
        <v>0.183</v>
      </c>
      <c r="D8" s="283">
        <v>6.9000000000000006E-2</v>
      </c>
      <c r="E8" s="197"/>
      <c r="F8" s="197"/>
      <c r="H8" s="197"/>
    </row>
    <row r="9" spans="1:8" x14ac:dyDescent="0.65">
      <c r="A9" s="282">
        <v>3</v>
      </c>
      <c r="B9" s="283">
        <v>0.70199999999999996</v>
      </c>
      <c r="C9" s="283">
        <v>0.20300000000000001</v>
      </c>
      <c r="D9" s="283">
        <v>9.4999999999999973E-2</v>
      </c>
      <c r="E9" s="197"/>
      <c r="F9" s="197"/>
      <c r="H9" s="197"/>
    </row>
    <row r="10" spans="1:8" x14ac:dyDescent="0.65">
      <c r="A10" s="282">
        <v>4</v>
      </c>
      <c r="B10" s="283">
        <v>0.66500000000000004</v>
      </c>
      <c r="C10" s="283">
        <v>0.19600000000000001</v>
      </c>
      <c r="D10" s="283">
        <v>0.13900000000000001</v>
      </c>
      <c r="E10" s="197"/>
      <c r="F10" s="197"/>
      <c r="H10" s="197"/>
    </row>
    <row r="11" spans="1:8" x14ac:dyDescent="0.65">
      <c r="A11" s="282">
        <v>5</v>
      </c>
      <c r="B11" s="283">
        <v>0.67999999999999994</v>
      </c>
      <c r="C11" s="283">
        <v>0.17599999999999999</v>
      </c>
      <c r="D11" s="283">
        <v>0.14400000000000002</v>
      </c>
      <c r="E11" s="197"/>
      <c r="F11" s="197"/>
      <c r="H11" s="197"/>
    </row>
    <row r="12" spans="1:8" x14ac:dyDescent="0.65">
      <c r="A12" s="282">
        <v>6</v>
      </c>
      <c r="B12" s="283">
        <v>0.752</v>
      </c>
      <c r="C12" s="283">
        <v>0.17399999999999999</v>
      </c>
      <c r="D12" s="283">
        <v>7.400000000000001E-2</v>
      </c>
      <c r="E12" s="197"/>
      <c r="F12" s="197"/>
      <c r="H12" s="197"/>
    </row>
    <row r="13" spans="1:8" x14ac:dyDescent="0.65">
      <c r="A13" s="282">
        <v>7</v>
      </c>
      <c r="B13" s="283">
        <v>0.79200000000000004</v>
      </c>
      <c r="C13" s="283">
        <v>0.16900000000000001</v>
      </c>
      <c r="D13" s="283">
        <v>3.8999999999999993E-2</v>
      </c>
      <c r="E13" s="197"/>
      <c r="F13" s="197"/>
      <c r="H13" s="197"/>
    </row>
    <row r="14" spans="1:8" x14ac:dyDescent="0.65">
      <c r="A14" s="282">
        <v>8</v>
      </c>
      <c r="B14" s="283">
        <v>0.64300000000000002</v>
      </c>
      <c r="C14" s="283">
        <v>0.22</v>
      </c>
      <c r="D14" s="283">
        <v>0.13700000000000001</v>
      </c>
      <c r="E14" s="197"/>
      <c r="F14" s="197"/>
      <c r="H14" s="197"/>
    </row>
    <row r="15" spans="1:8" x14ac:dyDescent="0.65">
      <c r="A15" s="282">
        <v>9</v>
      </c>
      <c r="B15" s="283">
        <v>0.65600000000000003</v>
      </c>
      <c r="C15" s="283">
        <v>0.186</v>
      </c>
      <c r="D15" s="283">
        <v>0.15799999999999997</v>
      </c>
      <c r="E15" s="197"/>
      <c r="F15" s="197"/>
      <c r="H15" s="197"/>
    </row>
    <row r="16" spans="1:8" x14ac:dyDescent="0.65">
      <c r="A16" s="282">
        <v>10</v>
      </c>
      <c r="B16" s="283">
        <v>0.71700000000000008</v>
      </c>
      <c r="C16" s="283">
        <v>0.17499999999999999</v>
      </c>
      <c r="D16" s="283">
        <v>0.10799999999999998</v>
      </c>
      <c r="E16" s="197"/>
      <c r="F16" s="197"/>
      <c r="H16" s="197"/>
    </row>
    <row r="17" spans="1:8" x14ac:dyDescent="0.65">
      <c r="A17" s="282">
        <v>11</v>
      </c>
      <c r="B17" s="283">
        <v>0.7350000000000001</v>
      </c>
      <c r="C17" s="283">
        <v>0.17199999999999999</v>
      </c>
      <c r="D17" s="283">
        <v>9.2999999999999972E-2</v>
      </c>
      <c r="E17" s="197"/>
      <c r="F17" s="197"/>
      <c r="H17" s="197"/>
    </row>
    <row r="18" spans="1:8" x14ac:dyDescent="0.65">
      <c r="A18" s="282">
        <v>12</v>
      </c>
      <c r="B18" s="283">
        <v>0.64500000000000002</v>
      </c>
      <c r="C18" s="283">
        <v>0.17299999999999999</v>
      </c>
      <c r="D18" s="283">
        <v>0.182</v>
      </c>
      <c r="E18" s="197"/>
      <c r="F18" s="197"/>
      <c r="H18" s="197"/>
    </row>
    <row r="19" spans="1:8" x14ac:dyDescent="0.65">
      <c r="A19" s="282">
        <v>13</v>
      </c>
      <c r="B19" s="283">
        <v>0.66199999999999992</v>
      </c>
      <c r="C19" s="283">
        <v>0.22900000000000001</v>
      </c>
      <c r="D19" s="283">
        <v>0.10899999999999999</v>
      </c>
      <c r="E19" s="197"/>
      <c r="F19" s="197"/>
      <c r="H19" s="197"/>
    </row>
    <row r="20" spans="1:8" x14ac:dyDescent="0.65">
      <c r="A20" s="282">
        <v>14</v>
      </c>
      <c r="B20" s="283">
        <v>0.63500000000000001</v>
      </c>
      <c r="C20" s="283">
        <v>0.29299999999999998</v>
      </c>
      <c r="D20" s="283">
        <v>7.2000000000000008E-2</v>
      </c>
      <c r="E20" s="197"/>
      <c r="F20" s="197"/>
      <c r="H20" s="197"/>
    </row>
    <row r="21" spans="1:8" x14ac:dyDescent="0.65">
      <c r="A21" s="282">
        <v>15</v>
      </c>
      <c r="B21" s="283">
        <v>0.75100000000000011</v>
      </c>
      <c r="C21" s="283">
        <v>0.17799999999999999</v>
      </c>
      <c r="D21" s="283">
        <v>7.1000000000000008E-2</v>
      </c>
      <c r="E21" s="197"/>
      <c r="F21" s="197"/>
      <c r="H21" s="197"/>
    </row>
    <row r="22" spans="1:8" x14ac:dyDescent="0.65">
      <c r="A22" s="282">
        <v>16</v>
      </c>
      <c r="B22" s="283">
        <v>0.71599999999999997</v>
      </c>
      <c r="C22" s="283">
        <v>0.182</v>
      </c>
      <c r="D22" s="283">
        <v>0.10199999999999998</v>
      </c>
      <c r="E22" s="197"/>
      <c r="F22" s="197"/>
      <c r="H22" s="197"/>
    </row>
    <row r="23" spans="1:8" x14ac:dyDescent="0.65">
      <c r="A23" s="282">
        <v>17</v>
      </c>
      <c r="B23" s="283">
        <v>0.68799999999999994</v>
      </c>
      <c r="C23" s="283">
        <v>0.17299999999999999</v>
      </c>
      <c r="D23" s="283">
        <v>0.13900000000000001</v>
      </c>
      <c r="E23" s="197"/>
      <c r="F23" s="197"/>
      <c r="H23" s="197"/>
    </row>
    <row r="24" spans="1:8" x14ac:dyDescent="0.65">
      <c r="A24" s="282">
        <v>18</v>
      </c>
      <c r="B24" s="283">
        <v>0.64400000000000002</v>
      </c>
      <c r="C24" s="283">
        <v>0.19600000000000001</v>
      </c>
      <c r="D24" s="283">
        <v>0.15999999999999998</v>
      </c>
      <c r="E24" s="197"/>
      <c r="F24" s="197"/>
      <c r="H24" s="197"/>
    </row>
    <row r="25" spans="1:8" x14ac:dyDescent="0.65">
      <c r="A25" s="282">
        <v>19</v>
      </c>
      <c r="B25" s="283">
        <v>0.67599999999999993</v>
      </c>
      <c r="C25" s="283">
        <v>0.17399999999999999</v>
      </c>
      <c r="D25" s="283">
        <v>0.15000000000000002</v>
      </c>
      <c r="E25" s="197"/>
      <c r="F25" s="197"/>
      <c r="H25" s="197"/>
    </row>
    <row r="26" spans="1:8" x14ac:dyDescent="0.65">
      <c r="A26" s="282">
        <v>20</v>
      </c>
      <c r="B26" s="283">
        <v>0.69300000000000006</v>
      </c>
      <c r="C26" s="283">
        <v>0.16</v>
      </c>
      <c r="D26" s="283">
        <v>0.14700000000000002</v>
      </c>
      <c r="E26" s="197"/>
      <c r="F26" s="197"/>
      <c r="H26" s="197"/>
    </row>
    <row r="27" spans="1:8" x14ac:dyDescent="0.65">
      <c r="A27" s="282">
        <v>21</v>
      </c>
      <c r="B27" s="283">
        <v>0.72799999999999998</v>
      </c>
      <c r="C27" s="283">
        <v>0.16700000000000001</v>
      </c>
      <c r="D27" s="283">
        <v>0.10499999999999998</v>
      </c>
      <c r="E27" s="197"/>
      <c r="F27" s="197"/>
      <c r="H27" s="197"/>
    </row>
    <row r="28" spans="1:8" x14ac:dyDescent="0.65">
      <c r="A28" s="282">
        <v>22</v>
      </c>
      <c r="B28" s="283">
        <v>0.68300000000000005</v>
      </c>
      <c r="C28" s="283">
        <v>0.161</v>
      </c>
      <c r="D28" s="283">
        <v>0.15599999999999997</v>
      </c>
      <c r="E28" s="197"/>
      <c r="F28" s="197"/>
      <c r="H28" s="197"/>
    </row>
    <row r="29" spans="1:8" x14ac:dyDescent="0.65">
      <c r="A29" s="282">
        <v>23</v>
      </c>
      <c r="B29" s="283">
        <v>0.74500000000000011</v>
      </c>
      <c r="C29" s="283">
        <v>0.16200000000000001</v>
      </c>
      <c r="D29" s="283">
        <v>9.2999999999999972E-2</v>
      </c>
      <c r="E29" s="197"/>
      <c r="F29" s="197"/>
      <c r="H29" s="197"/>
    </row>
    <row r="30" spans="1:8" x14ac:dyDescent="0.65">
      <c r="A30" s="282">
        <v>24</v>
      </c>
      <c r="B30" s="283">
        <v>0.71599999999999997</v>
      </c>
      <c r="C30" s="283">
        <v>0.13500000000000001</v>
      </c>
      <c r="D30" s="283">
        <v>0.14900000000000002</v>
      </c>
      <c r="E30" s="197"/>
      <c r="F30" s="197"/>
      <c r="H30" s="197"/>
    </row>
    <row r="31" spans="1:8" x14ac:dyDescent="0.65">
      <c r="A31" s="282">
        <v>25</v>
      </c>
      <c r="B31" s="283">
        <v>0.77</v>
      </c>
      <c r="C31" s="283">
        <v>0.111</v>
      </c>
      <c r="D31" s="283">
        <v>0.11899999999999999</v>
      </c>
      <c r="E31" s="197"/>
      <c r="F31" s="197"/>
      <c r="H31" s="197"/>
    </row>
    <row r="32" spans="1:8" x14ac:dyDescent="0.65">
      <c r="A32" s="282">
        <v>26</v>
      </c>
      <c r="B32" s="283">
        <v>0.65100000000000002</v>
      </c>
      <c r="C32" s="283">
        <v>0.17799999999999999</v>
      </c>
      <c r="D32" s="283">
        <v>0.17099999999999999</v>
      </c>
      <c r="E32" s="197"/>
      <c r="F32" s="197"/>
      <c r="H32" s="197"/>
    </row>
    <row r="33" spans="1:8" x14ac:dyDescent="0.65">
      <c r="A33" s="282">
        <v>27</v>
      </c>
      <c r="B33" s="283">
        <v>0.7330000000000001</v>
      </c>
      <c r="C33" s="283">
        <v>0.186</v>
      </c>
      <c r="D33" s="283">
        <v>8.1000000000000016E-2</v>
      </c>
      <c r="E33" s="197"/>
      <c r="F33" s="197"/>
      <c r="H33" s="197"/>
    </row>
    <row r="34" spans="1:8" x14ac:dyDescent="0.65">
      <c r="A34" s="282">
        <v>28</v>
      </c>
      <c r="B34" s="283">
        <v>0.75800000000000001</v>
      </c>
      <c r="C34" s="283">
        <v>0.20699999999999999</v>
      </c>
      <c r="D34" s="283">
        <v>3.4999999999999989E-2</v>
      </c>
      <c r="E34" s="197"/>
      <c r="F34" s="197"/>
      <c r="H34" s="197"/>
    </row>
    <row r="35" spans="1:8" x14ac:dyDescent="0.65">
      <c r="A35" s="282">
        <v>29</v>
      </c>
      <c r="B35" s="283">
        <v>0.69900000000000007</v>
      </c>
      <c r="C35" s="283">
        <v>0.15</v>
      </c>
      <c r="D35" s="283">
        <v>0.15099999999999997</v>
      </c>
      <c r="E35" s="197"/>
      <c r="F35" s="197"/>
      <c r="H35" s="197"/>
    </row>
    <row r="36" spans="1:8" x14ac:dyDescent="0.65">
      <c r="A36" s="282">
        <v>30</v>
      </c>
      <c r="B36" s="283">
        <v>0.63900000000000001</v>
      </c>
      <c r="C36" s="283">
        <v>0.17799999999999999</v>
      </c>
      <c r="D36" s="283">
        <v>0.183</v>
      </c>
      <c r="E36" s="197"/>
      <c r="F36" s="197"/>
      <c r="H36" s="197"/>
    </row>
    <row r="37" spans="1:8" x14ac:dyDescent="0.65">
      <c r="A37" s="282">
        <v>31</v>
      </c>
      <c r="B37" s="283">
        <v>0.67999999999999994</v>
      </c>
      <c r="C37" s="283">
        <v>0.19900000000000001</v>
      </c>
      <c r="D37" s="283">
        <v>0.121</v>
      </c>
      <c r="E37" s="197"/>
      <c r="F37" s="197"/>
      <c r="H37" s="197"/>
    </row>
    <row r="38" spans="1:8" x14ac:dyDescent="0.65">
      <c r="A38" s="282">
        <v>32</v>
      </c>
      <c r="B38" s="283">
        <v>0.69500000000000006</v>
      </c>
      <c r="C38" s="283">
        <v>0.20399999999999999</v>
      </c>
      <c r="D38" s="283">
        <v>0.10099999999999998</v>
      </c>
      <c r="E38" s="197"/>
      <c r="F38" s="197"/>
      <c r="H38" s="197"/>
    </row>
    <row r="39" spans="1:8" x14ac:dyDescent="0.65">
      <c r="A39" s="282">
        <v>33</v>
      </c>
      <c r="B39" s="283">
        <v>0.73</v>
      </c>
      <c r="C39" s="283">
        <v>0.16400000000000001</v>
      </c>
      <c r="D39" s="283">
        <v>0.10599999999999998</v>
      </c>
      <c r="E39" s="197"/>
      <c r="F39" s="197"/>
      <c r="H39" s="197"/>
    </row>
    <row r="40" spans="1:8" x14ac:dyDescent="0.65">
      <c r="A40" s="282">
        <v>34</v>
      </c>
      <c r="B40" s="283">
        <v>0.7669999999999999</v>
      </c>
      <c r="C40" s="283">
        <v>0.161</v>
      </c>
      <c r="D40" s="283">
        <v>7.2000000000000008E-2</v>
      </c>
      <c r="E40" s="197"/>
      <c r="F40" s="197"/>
      <c r="H40" s="197"/>
    </row>
    <row r="41" spans="1:8" x14ac:dyDescent="0.65">
      <c r="A41" s="282">
        <v>35</v>
      </c>
      <c r="B41" s="283">
        <v>0.56600000000000006</v>
      </c>
      <c r="C41" s="283">
        <v>0.16600000000000001</v>
      </c>
      <c r="D41" s="283">
        <v>0.26800000000000002</v>
      </c>
      <c r="E41" s="197"/>
      <c r="F41" s="197"/>
      <c r="H41" s="197"/>
    </row>
    <row r="42" spans="1:8" x14ac:dyDescent="0.65">
      <c r="A42" s="282">
        <v>36</v>
      </c>
      <c r="B42" s="283">
        <v>0.7370000000000001</v>
      </c>
      <c r="C42" s="283">
        <v>0.16400000000000001</v>
      </c>
      <c r="D42" s="283">
        <v>9.8999999999999977E-2</v>
      </c>
      <c r="E42" s="197"/>
      <c r="F42" s="197"/>
      <c r="H42" s="197"/>
    </row>
    <row r="43" spans="1:8" x14ac:dyDescent="0.65">
      <c r="A43" s="282">
        <v>37</v>
      </c>
      <c r="B43" s="283">
        <v>0.67500000000000004</v>
      </c>
      <c r="C43" s="283">
        <v>0.19900000000000001</v>
      </c>
      <c r="D43" s="283">
        <v>0.126</v>
      </c>
      <c r="E43" s="197"/>
      <c r="F43" s="197"/>
      <c r="H43" s="197"/>
    </row>
    <row r="44" spans="1:8" x14ac:dyDescent="0.65">
      <c r="A44" s="282">
        <v>38</v>
      </c>
      <c r="B44" s="283">
        <v>0.68300000000000005</v>
      </c>
      <c r="C44" s="283">
        <v>0.14099999999999999</v>
      </c>
      <c r="D44" s="283">
        <v>0.17599999999999999</v>
      </c>
      <c r="E44" s="197"/>
      <c r="F44" s="197"/>
      <c r="H44" s="197"/>
    </row>
    <row r="45" spans="1:8" x14ac:dyDescent="0.65">
      <c r="A45" s="282">
        <v>39</v>
      </c>
      <c r="B45" s="283">
        <v>0.70100000000000007</v>
      </c>
      <c r="C45" s="283">
        <v>0.15</v>
      </c>
      <c r="D45" s="283">
        <v>0.14900000000000002</v>
      </c>
      <c r="E45" s="197"/>
      <c r="F45" s="197"/>
      <c r="H45" s="197"/>
    </row>
    <row r="46" spans="1:8" x14ac:dyDescent="0.65">
      <c r="A46" s="282">
        <v>40</v>
      </c>
      <c r="B46" s="283">
        <v>0.64300000000000002</v>
      </c>
      <c r="C46" s="283">
        <v>0.27800000000000002</v>
      </c>
      <c r="D46" s="283">
        <v>7.9000000000000015E-2</v>
      </c>
      <c r="E46" s="197"/>
      <c r="F46" s="197"/>
      <c r="H46" s="197"/>
    </row>
    <row r="47" spans="1:8" x14ac:dyDescent="0.65">
      <c r="A47" s="282">
        <v>41</v>
      </c>
      <c r="B47" s="283">
        <v>0.70700000000000007</v>
      </c>
      <c r="C47" s="283">
        <v>0.158</v>
      </c>
      <c r="D47" s="283">
        <v>0.13500000000000001</v>
      </c>
      <c r="E47" s="197"/>
      <c r="F47" s="197"/>
      <c r="H47" s="197"/>
    </row>
    <row r="48" spans="1:8" x14ac:dyDescent="0.65">
      <c r="A48" s="282">
        <v>42</v>
      </c>
      <c r="B48" s="283">
        <v>0.64700000000000002</v>
      </c>
      <c r="C48" s="283">
        <v>0.186</v>
      </c>
      <c r="D48" s="283">
        <v>0.16699999999999998</v>
      </c>
      <c r="E48" s="197"/>
      <c r="F48" s="197"/>
      <c r="H48" s="197"/>
    </row>
    <row r="49" spans="1:8" x14ac:dyDescent="0.65">
      <c r="A49" s="282">
        <v>43</v>
      </c>
      <c r="B49" s="283">
        <v>0.66700000000000004</v>
      </c>
      <c r="C49" s="283">
        <v>0.193</v>
      </c>
      <c r="D49" s="283">
        <v>0.14000000000000001</v>
      </c>
      <c r="E49" s="197"/>
      <c r="F49" s="197"/>
      <c r="H49" s="197"/>
    </row>
    <row r="50" spans="1:8" x14ac:dyDescent="0.65">
      <c r="A50" s="282">
        <v>44</v>
      </c>
      <c r="B50" s="283">
        <v>0.64300000000000002</v>
      </c>
      <c r="C50" s="283">
        <v>0.22</v>
      </c>
      <c r="D50" s="283">
        <v>0.13700000000000001</v>
      </c>
      <c r="E50" s="197"/>
      <c r="F50" s="197"/>
      <c r="H50" s="197"/>
    </row>
    <row r="51" spans="1:8" x14ac:dyDescent="0.65">
      <c r="A51" s="282">
        <v>45</v>
      </c>
      <c r="B51" s="283">
        <v>0.68199999999999994</v>
      </c>
      <c r="C51" s="283">
        <v>0.253</v>
      </c>
      <c r="D51" s="283">
        <v>6.5000000000000002E-2</v>
      </c>
      <c r="E51" s="197"/>
      <c r="F51" s="197"/>
      <c r="H51" s="197"/>
    </row>
    <row r="52" spans="1:8" x14ac:dyDescent="0.65">
      <c r="A52" s="282">
        <v>46</v>
      </c>
      <c r="B52" s="283">
        <v>0.69300000000000006</v>
      </c>
      <c r="C52" s="283">
        <v>0.191</v>
      </c>
      <c r="D52" s="283">
        <v>0.11599999999999999</v>
      </c>
      <c r="E52" s="197"/>
      <c r="F52" s="197"/>
      <c r="H52" s="197"/>
    </row>
    <row r="53" spans="1:8" x14ac:dyDescent="0.65">
      <c r="A53" s="282">
        <v>47</v>
      </c>
      <c r="B53" s="283">
        <v>0.70700000000000007</v>
      </c>
      <c r="C53" s="283">
        <v>0.153</v>
      </c>
      <c r="D53" s="283">
        <v>0.14000000000000001</v>
      </c>
      <c r="E53" s="197"/>
      <c r="F53" s="197"/>
      <c r="H53" s="197"/>
    </row>
    <row r="54" spans="1:8" x14ac:dyDescent="0.65">
      <c r="A54" s="282">
        <v>48</v>
      </c>
      <c r="B54" s="283">
        <v>0.64500000000000002</v>
      </c>
      <c r="C54" s="283">
        <v>0.191</v>
      </c>
      <c r="D54" s="283">
        <v>0.16399999999999998</v>
      </c>
      <c r="E54" s="197"/>
      <c r="F54" s="197"/>
      <c r="H54" s="197"/>
    </row>
    <row r="55" spans="1:8" x14ac:dyDescent="0.65">
      <c r="A55" s="282">
        <v>49</v>
      </c>
      <c r="B55" s="283">
        <v>0.77600000000000002</v>
      </c>
      <c r="C55" s="283">
        <v>0.17299999999999999</v>
      </c>
      <c r="D55" s="283">
        <v>5.0999999999999976E-2</v>
      </c>
      <c r="E55" s="197"/>
      <c r="F55" s="197"/>
      <c r="H55" s="197"/>
    </row>
    <row r="56" spans="1:8" x14ac:dyDescent="0.65">
      <c r="A56" s="282">
        <v>50</v>
      </c>
      <c r="B56" s="283">
        <v>0.68799999999999994</v>
      </c>
      <c r="C56" s="283">
        <v>0.21</v>
      </c>
      <c r="D56" s="283">
        <v>0.10199999999999998</v>
      </c>
      <c r="E56" s="197"/>
      <c r="F56" s="197"/>
      <c r="H56" s="197"/>
    </row>
    <row r="57" spans="1:8" x14ac:dyDescent="0.65">
      <c r="A57" s="282">
        <v>51</v>
      </c>
      <c r="B57" s="283">
        <v>0.65600000000000003</v>
      </c>
      <c r="C57" s="283">
        <v>0.2</v>
      </c>
      <c r="D57" s="283">
        <v>0.14400000000000002</v>
      </c>
      <c r="E57" s="197"/>
      <c r="F57" s="197"/>
      <c r="H57" s="197"/>
    </row>
    <row r="58" spans="1:8" x14ac:dyDescent="0.65">
      <c r="A58" s="282">
        <v>52</v>
      </c>
      <c r="B58" s="283">
        <v>0.71599999999999997</v>
      </c>
      <c r="C58" s="283">
        <v>0.17499999999999999</v>
      </c>
      <c r="D58" s="283">
        <v>0.10899999999999999</v>
      </c>
      <c r="E58" s="197"/>
      <c r="F58" s="197"/>
      <c r="H58" s="197"/>
    </row>
    <row r="59" spans="1:8" x14ac:dyDescent="0.65">
      <c r="A59" s="282">
        <v>53</v>
      </c>
      <c r="B59" s="283">
        <v>0.72700000000000009</v>
      </c>
      <c r="C59" s="283">
        <v>0.20499999999999999</v>
      </c>
      <c r="D59" s="283">
        <v>6.8000000000000005E-2</v>
      </c>
      <c r="E59" s="197"/>
      <c r="F59" s="197"/>
      <c r="H59" s="197"/>
    </row>
    <row r="60" spans="1:8" x14ac:dyDescent="0.65">
      <c r="A60" s="282">
        <v>54</v>
      </c>
      <c r="B60" s="283">
        <v>0.629</v>
      </c>
      <c r="C60" s="283">
        <v>0.25800000000000001</v>
      </c>
      <c r="D60" s="283">
        <v>0.11299999999999999</v>
      </c>
      <c r="E60" s="197"/>
      <c r="F60" s="197"/>
      <c r="H60" s="197"/>
    </row>
    <row r="61" spans="1:8" x14ac:dyDescent="0.65">
      <c r="A61" s="282">
        <v>55</v>
      </c>
      <c r="B61" s="283">
        <v>0.64</v>
      </c>
      <c r="C61" s="283">
        <v>0.20899999999999999</v>
      </c>
      <c r="D61" s="283">
        <v>0.15099999999999997</v>
      </c>
      <c r="E61" s="197"/>
      <c r="F61" s="197"/>
      <c r="H61" s="197"/>
    </row>
    <row r="62" spans="1:8" x14ac:dyDescent="0.65">
      <c r="A62" s="282">
        <v>56</v>
      </c>
      <c r="B62" s="283">
        <v>0.66399999999999992</v>
      </c>
      <c r="C62" s="283">
        <v>0.25</v>
      </c>
      <c r="D62" s="283">
        <v>8.6000000000000021E-2</v>
      </c>
      <c r="E62" s="197"/>
      <c r="F62" s="197"/>
      <c r="H62" s="197"/>
    </row>
    <row r="63" spans="1:8" x14ac:dyDescent="0.65">
      <c r="A63" s="282">
        <v>57</v>
      </c>
      <c r="B63" s="283">
        <v>0.626</v>
      </c>
      <c r="C63" s="283">
        <v>0.189</v>
      </c>
      <c r="D63" s="283">
        <v>0.185</v>
      </c>
      <c r="E63" s="197"/>
      <c r="F63" s="197"/>
      <c r="H63" s="197"/>
    </row>
    <row r="64" spans="1:8" x14ac:dyDescent="0.65">
      <c r="A64" s="282">
        <v>58</v>
      </c>
      <c r="B64" s="283">
        <v>0.71300000000000008</v>
      </c>
      <c r="C64" s="283">
        <v>0.192</v>
      </c>
      <c r="D64" s="283">
        <v>9.4999999999999973E-2</v>
      </c>
      <c r="E64" s="197"/>
      <c r="F64" s="197"/>
      <c r="H64" s="197"/>
    </row>
    <row r="65" spans="1:8" x14ac:dyDescent="0.65">
      <c r="A65" s="282">
        <v>59</v>
      </c>
      <c r="B65" s="283">
        <v>0.71</v>
      </c>
      <c r="C65" s="283">
        <v>0.20399999999999999</v>
      </c>
      <c r="D65" s="283">
        <v>8.6000000000000021E-2</v>
      </c>
      <c r="E65" s="197"/>
      <c r="F65" s="197"/>
      <c r="H65" s="197"/>
    </row>
    <row r="66" spans="1:8" x14ac:dyDescent="0.65">
      <c r="A66" s="282">
        <v>60</v>
      </c>
      <c r="B66" s="283">
        <v>0.7370000000000001</v>
      </c>
      <c r="C66" s="283">
        <v>0.14199999999999999</v>
      </c>
      <c r="D66" s="283">
        <v>0.121</v>
      </c>
      <c r="E66" s="197"/>
      <c r="F66" s="197"/>
      <c r="H66" s="197"/>
    </row>
    <row r="67" spans="1:8" x14ac:dyDescent="0.65">
      <c r="A67" s="282">
        <v>61</v>
      </c>
      <c r="B67" s="283">
        <v>0.69599999999999995</v>
      </c>
      <c r="C67" s="283">
        <v>0.14799999999999999</v>
      </c>
      <c r="D67" s="283">
        <v>0.15599999999999997</v>
      </c>
      <c r="E67" s="197"/>
      <c r="F67" s="197"/>
      <c r="H67" s="197"/>
    </row>
    <row r="68" spans="1:8" x14ac:dyDescent="0.65">
      <c r="A68" s="282">
        <v>62</v>
      </c>
      <c r="B68" s="283">
        <v>0.66500000000000004</v>
      </c>
      <c r="C68" s="283">
        <v>0.188</v>
      </c>
      <c r="D68" s="283">
        <v>0.14700000000000002</v>
      </c>
      <c r="E68" s="197"/>
      <c r="F68" s="197"/>
      <c r="H68" s="197"/>
    </row>
    <row r="69" spans="1:8" x14ac:dyDescent="0.65">
      <c r="A69" s="282">
        <v>63</v>
      </c>
      <c r="B69" s="283">
        <v>0.69</v>
      </c>
      <c r="C69" s="283">
        <v>0.192</v>
      </c>
      <c r="D69" s="283">
        <v>0.11799999999999999</v>
      </c>
      <c r="E69" s="197"/>
      <c r="F69" s="197"/>
      <c r="H69" s="197"/>
    </row>
    <row r="70" spans="1:8" x14ac:dyDescent="0.65">
      <c r="A70" s="282">
        <v>64</v>
      </c>
      <c r="B70" s="283">
        <v>0.68900000000000006</v>
      </c>
      <c r="C70" s="283">
        <v>0.20399999999999999</v>
      </c>
      <c r="D70" s="283">
        <v>0.10699999999999998</v>
      </c>
      <c r="E70" s="197"/>
      <c r="F70" s="197"/>
      <c r="H70" s="197"/>
    </row>
    <row r="71" spans="1:8" x14ac:dyDescent="0.65">
      <c r="A71" s="282">
        <v>65</v>
      </c>
      <c r="B71" s="283">
        <v>0.68199999999999994</v>
      </c>
      <c r="C71" s="283">
        <v>0.151</v>
      </c>
      <c r="D71" s="283">
        <v>0.16699999999999998</v>
      </c>
      <c r="E71" s="197"/>
      <c r="F71" s="197"/>
      <c r="H71" s="197"/>
    </row>
    <row r="72" spans="1:8" x14ac:dyDescent="0.65">
      <c r="A72" s="282">
        <v>66</v>
      </c>
      <c r="B72" s="283">
        <v>0.73599999999999999</v>
      </c>
      <c r="C72" s="283">
        <v>0.19600000000000001</v>
      </c>
      <c r="D72" s="283">
        <v>6.8000000000000005E-2</v>
      </c>
      <c r="E72" s="197"/>
      <c r="F72" s="197"/>
      <c r="H72" s="197"/>
    </row>
    <row r="73" spans="1:8" x14ac:dyDescent="0.65">
      <c r="A73" s="282">
        <v>67</v>
      </c>
      <c r="B73" s="283">
        <v>0.72799999999999998</v>
      </c>
      <c r="C73" s="283">
        <v>0.17199999999999999</v>
      </c>
      <c r="D73" s="283">
        <v>9.9999999999999978E-2</v>
      </c>
      <c r="E73" s="197"/>
      <c r="F73" s="197"/>
      <c r="H73" s="197"/>
    </row>
    <row r="74" spans="1:8" x14ac:dyDescent="0.65">
      <c r="A74" s="282">
        <v>68</v>
      </c>
      <c r="B74" s="283">
        <v>0.70100000000000007</v>
      </c>
      <c r="C74" s="283">
        <v>0.218</v>
      </c>
      <c r="D74" s="283">
        <v>8.1000000000000016E-2</v>
      </c>
      <c r="E74" s="197"/>
      <c r="F74" s="197"/>
      <c r="H74" s="197"/>
    </row>
    <row r="75" spans="1:8" x14ac:dyDescent="0.65">
      <c r="A75" s="282">
        <v>69</v>
      </c>
      <c r="B75" s="283">
        <v>0.66900000000000004</v>
      </c>
      <c r="C75" s="283">
        <v>0.33100000000000002</v>
      </c>
      <c r="D75" s="283">
        <v>0</v>
      </c>
      <c r="E75" s="197"/>
      <c r="F75" s="285"/>
      <c r="H75" s="197"/>
    </row>
    <row r="76" spans="1:8" x14ac:dyDescent="0.65">
      <c r="A76" s="282">
        <v>70</v>
      </c>
      <c r="B76" s="283">
        <v>0.70799999999999996</v>
      </c>
      <c r="C76" s="283">
        <v>0.16700000000000001</v>
      </c>
      <c r="D76" s="283">
        <v>0.125</v>
      </c>
      <c r="E76" s="197"/>
      <c r="F76" s="197"/>
      <c r="H76" s="197"/>
    </row>
    <row r="77" spans="1:8" x14ac:dyDescent="0.65">
      <c r="A77" s="282">
        <v>71</v>
      </c>
      <c r="B77" s="283">
        <v>0.7390000000000001</v>
      </c>
      <c r="C77" s="283">
        <v>0.21199999999999999</v>
      </c>
      <c r="D77" s="283">
        <v>4.8999999999999974E-2</v>
      </c>
      <c r="E77" s="197"/>
      <c r="F77" s="197"/>
      <c r="H77" s="197"/>
    </row>
    <row r="78" spans="1:8" x14ac:dyDescent="0.65">
      <c r="A78" s="282">
        <v>72</v>
      </c>
      <c r="B78" s="283">
        <v>0.59499999999999997</v>
      </c>
      <c r="C78" s="283">
        <v>0.26500000000000001</v>
      </c>
      <c r="D78" s="283">
        <v>0.14000000000000001</v>
      </c>
      <c r="E78" s="197"/>
      <c r="F78" s="197"/>
      <c r="H78" s="197"/>
    </row>
    <row r="79" spans="1:8" x14ac:dyDescent="0.65">
      <c r="A79" s="282">
        <v>73</v>
      </c>
      <c r="B79" s="283">
        <v>0.66599999999999993</v>
      </c>
      <c r="C79" s="283">
        <v>0.16</v>
      </c>
      <c r="D79" s="283">
        <v>0.17399999999999999</v>
      </c>
      <c r="E79" s="197"/>
      <c r="F79" s="197"/>
      <c r="H79" s="197"/>
    </row>
    <row r="80" spans="1:8" x14ac:dyDescent="0.65">
      <c r="A80" s="282">
        <v>74</v>
      </c>
      <c r="B80" s="283">
        <v>0.68599999999999994</v>
      </c>
      <c r="C80" s="283">
        <v>0.14499999999999999</v>
      </c>
      <c r="D80" s="283">
        <v>0.16899999999999998</v>
      </c>
      <c r="E80" s="197"/>
      <c r="F80" s="197"/>
      <c r="H80" s="197"/>
    </row>
    <row r="81" spans="1:8" x14ac:dyDescent="0.65">
      <c r="A81" s="282">
        <v>75</v>
      </c>
      <c r="B81" s="283">
        <v>0.73599999999999999</v>
      </c>
      <c r="C81" s="283">
        <v>0.13400000000000001</v>
      </c>
      <c r="D81" s="283">
        <v>0.13</v>
      </c>
      <c r="E81" s="197"/>
      <c r="F81" s="197"/>
      <c r="H81" s="197"/>
    </row>
    <row r="82" spans="1:8" x14ac:dyDescent="0.65">
      <c r="A82" s="282">
        <v>76</v>
      </c>
      <c r="B82" s="283">
        <v>0.69700000000000006</v>
      </c>
      <c r="C82" s="283">
        <v>0.20799999999999999</v>
      </c>
      <c r="D82" s="283">
        <v>9.4999999999999973E-2</v>
      </c>
      <c r="E82" s="197"/>
      <c r="F82" s="197"/>
      <c r="H82" s="197"/>
    </row>
    <row r="83" spans="1:8" x14ac:dyDescent="0.65">
      <c r="A83" s="282">
        <v>77</v>
      </c>
      <c r="B83" s="283">
        <v>0.69100000000000006</v>
      </c>
      <c r="C83" s="283">
        <v>0.16500000000000001</v>
      </c>
      <c r="D83" s="283">
        <v>0.14400000000000002</v>
      </c>
      <c r="E83" s="197"/>
      <c r="F83" s="197"/>
      <c r="H83" s="197"/>
    </row>
    <row r="84" spans="1:8" x14ac:dyDescent="0.65">
      <c r="A84" s="282">
        <v>78</v>
      </c>
      <c r="B84" s="283">
        <v>0.73199999999999998</v>
      </c>
      <c r="C84" s="283">
        <v>0.11</v>
      </c>
      <c r="D84" s="283">
        <v>0.15799999999999997</v>
      </c>
      <c r="E84" s="197"/>
      <c r="F84" s="197"/>
      <c r="H84" s="197"/>
    </row>
    <row r="85" spans="1:8" x14ac:dyDescent="0.65">
      <c r="A85" s="282">
        <v>79</v>
      </c>
      <c r="B85" s="283">
        <v>0.71399999999999997</v>
      </c>
      <c r="C85" s="283">
        <v>8.4000000000000005E-2</v>
      </c>
      <c r="D85" s="283">
        <v>0.20200000000000001</v>
      </c>
      <c r="E85" s="197"/>
      <c r="F85" s="197"/>
      <c r="H85" s="197"/>
    </row>
    <row r="86" spans="1:8" x14ac:dyDescent="0.65">
      <c r="A86" s="282">
        <v>80</v>
      </c>
      <c r="B86" s="283">
        <v>0.71199999999999997</v>
      </c>
      <c r="C86" s="283">
        <v>0.20499999999999999</v>
      </c>
      <c r="D86" s="283">
        <v>8.3000000000000018E-2</v>
      </c>
      <c r="E86" s="197"/>
      <c r="F86" s="197"/>
      <c r="H86" s="197"/>
    </row>
    <row r="87" spans="1:8" x14ac:dyDescent="0.65">
      <c r="A87" s="282">
        <v>81</v>
      </c>
      <c r="B87" s="283">
        <v>0.65200000000000002</v>
      </c>
      <c r="C87" s="283">
        <v>0.26300000000000001</v>
      </c>
      <c r="D87" s="283">
        <v>8.500000000000002E-2</v>
      </c>
      <c r="E87" s="197"/>
      <c r="F87" s="197"/>
      <c r="H87" s="197"/>
    </row>
    <row r="88" spans="1:8" x14ac:dyDescent="0.65">
      <c r="A88" s="282">
        <v>82</v>
      </c>
      <c r="B88" s="283">
        <v>0.66799999999999993</v>
      </c>
      <c r="C88" s="283">
        <v>0.184</v>
      </c>
      <c r="D88" s="283">
        <v>0.14800000000000002</v>
      </c>
      <c r="E88" s="197"/>
      <c r="F88" s="197"/>
      <c r="H88" s="197"/>
    </row>
    <row r="89" spans="1:8" x14ac:dyDescent="0.65">
      <c r="A89" s="282">
        <v>83</v>
      </c>
      <c r="B89" s="283">
        <v>0.7390000000000001</v>
      </c>
      <c r="C89" s="283">
        <v>0.14000000000000001</v>
      </c>
      <c r="D89" s="283">
        <v>0.121</v>
      </c>
      <c r="E89" s="197"/>
      <c r="F89" s="197"/>
      <c r="H89" s="197"/>
    </row>
    <row r="90" spans="1:8" x14ac:dyDescent="0.65">
      <c r="A90" s="282">
        <v>84</v>
      </c>
      <c r="B90" s="283">
        <v>0.69</v>
      </c>
      <c r="C90" s="283">
        <v>0.186</v>
      </c>
      <c r="D90" s="283">
        <v>0.124</v>
      </c>
      <c r="E90" s="197"/>
      <c r="F90" s="197"/>
      <c r="H90" s="197"/>
    </row>
    <row r="91" spans="1:8" x14ac:dyDescent="0.65">
      <c r="A91" s="282">
        <v>85</v>
      </c>
      <c r="B91" s="283">
        <v>0.69799999999999995</v>
      </c>
      <c r="C91" s="283">
        <v>0.187</v>
      </c>
      <c r="D91" s="283">
        <v>0.11499999999999999</v>
      </c>
      <c r="E91" s="197"/>
      <c r="F91" s="197"/>
      <c r="H91" s="197"/>
    </row>
    <row r="92" spans="1:8" x14ac:dyDescent="0.65">
      <c r="A92" s="282">
        <v>86</v>
      </c>
      <c r="B92" s="283">
        <v>0.193</v>
      </c>
      <c r="C92" s="283">
        <v>0.15</v>
      </c>
      <c r="D92" s="283">
        <v>0.65700000000000003</v>
      </c>
      <c r="E92" s="197"/>
      <c r="F92" s="197"/>
      <c r="H92" s="197"/>
    </row>
    <row r="93" spans="1:8" x14ac:dyDescent="0.65">
      <c r="A93" s="282">
        <v>87</v>
      </c>
      <c r="B93" s="283">
        <v>0.71799999999999997</v>
      </c>
      <c r="C93" s="283">
        <v>0.16</v>
      </c>
      <c r="D93" s="283">
        <v>0.122</v>
      </c>
      <c r="E93" s="197"/>
      <c r="F93" s="197"/>
      <c r="H93" s="197"/>
    </row>
    <row r="94" spans="1:8" x14ac:dyDescent="0.65">
      <c r="A94" s="282">
        <v>88</v>
      </c>
      <c r="B94" s="283">
        <v>0.72700000000000009</v>
      </c>
      <c r="C94" s="283">
        <v>0.19600000000000001</v>
      </c>
      <c r="D94" s="283">
        <v>7.7000000000000013E-2</v>
      </c>
      <c r="E94" s="197"/>
      <c r="F94" s="197"/>
      <c r="H94" s="197"/>
    </row>
    <row r="95" spans="1:8" x14ac:dyDescent="0.65">
      <c r="A95" s="282">
        <v>89</v>
      </c>
      <c r="B95" s="283">
        <v>0.66399999999999992</v>
      </c>
      <c r="C95" s="283">
        <v>0.218</v>
      </c>
      <c r="D95" s="283">
        <v>0.11799999999999999</v>
      </c>
      <c r="E95" s="197"/>
      <c r="F95" s="197"/>
      <c r="H95" s="197"/>
    </row>
    <row r="96" spans="1:8" x14ac:dyDescent="0.65">
      <c r="A96" s="282">
        <v>90</v>
      </c>
      <c r="B96" s="283">
        <v>0.73399999999999999</v>
      </c>
      <c r="C96" s="283">
        <v>0.17100000000000001</v>
      </c>
      <c r="D96" s="283">
        <v>9.4999999999999973E-2</v>
      </c>
      <c r="E96" s="197"/>
      <c r="F96" s="197"/>
      <c r="H96" s="197"/>
    </row>
    <row r="97" spans="1:8" x14ac:dyDescent="0.65">
      <c r="A97" s="282">
        <v>91</v>
      </c>
      <c r="B97" s="283">
        <v>0.75800000000000001</v>
      </c>
      <c r="C97" s="283">
        <v>0.17100000000000001</v>
      </c>
      <c r="D97" s="283">
        <v>7.1000000000000008E-2</v>
      </c>
      <c r="E97" s="197"/>
      <c r="F97" s="197"/>
      <c r="H97" s="197"/>
    </row>
    <row r="98" spans="1:8" x14ac:dyDescent="0.65">
      <c r="A98" s="282">
        <v>92</v>
      </c>
      <c r="B98" s="283">
        <v>0.71199999999999997</v>
      </c>
      <c r="C98" s="283">
        <v>0.186</v>
      </c>
      <c r="D98" s="283">
        <v>0.10199999999999998</v>
      </c>
      <c r="E98" s="197"/>
      <c r="F98" s="197"/>
      <c r="H98" s="197"/>
    </row>
    <row r="99" spans="1:8" x14ac:dyDescent="0.65">
      <c r="A99" s="282">
        <v>93</v>
      </c>
      <c r="B99" s="283">
        <v>0.72100000000000009</v>
      </c>
      <c r="C99" s="283">
        <v>0.17299999999999999</v>
      </c>
      <c r="D99" s="283">
        <v>0.10599999999999998</v>
      </c>
      <c r="E99" s="197"/>
      <c r="F99" s="197"/>
      <c r="H99" s="197"/>
    </row>
    <row r="100" spans="1:8" x14ac:dyDescent="0.65">
      <c r="A100" s="282">
        <v>94</v>
      </c>
      <c r="B100" s="283">
        <v>0.67199999999999993</v>
      </c>
      <c r="C100" s="283">
        <v>0.156</v>
      </c>
      <c r="D100" s="283">
        <v>0.17199999999999999</v>
      </c>
      <c r="E100" s="197"/>
      <c r="F100" s="197"/>
      <c r="H100" s="197"/>
    </row>
    <row r="101" spans="1:8" x14ac:dyDescent="0.65">
      <c r="A101" s="282">
        <v>95</v>
      </c>
      <c r="B101" s="283">
        <v>0.74199999999999999</v>
      </c>
      <c r="C101" s="283">
        <v>0.17699999999999999</v>
      </c>
      <c r="D101" s="283">
        <v>8.1000000000000016E-2</v>
      </c>
      <c r="E101" s="197"/>
      <c r="F101" s="197"/>
      <c r="H101" s="197"/>
    </row>
    <row r="102" spans="1:8" x14ac:dyDescent="0.65">
      <c r="A102" s="282">
        <v>96</v>
      </c>
      <c r="B102" s="283">
        <v>0.68799999999999994</v>
      </c>
      <c r="C102" s="283">
        <v>0.157</v>
      </c>
      <c r="D102" s="283">
        <v>0.15499999999999997</v>
      </c>
      <c r="E102" s="197"/>
      <c r="F102" s="197"/>
      <c r="H102" s="197"/>
    </row>
    <row r="103" spans="1:8" x14ac:dyDescent="0.65">
      <c r="A103" s="282">
        <v>97</v>
      </c>
      <c r="B103" s="283">
        <v>0.74399999999999999</v>
      </c>
      <c r="C103" s="283">
        <v>0.20899999999999999</v>
      </c>
      <c r="D103" s="283">
        <v>4.6999999999999972E-2</v>
      </c>
      <c r="E103" s="197"/>
      <c r="F103" s="197"/>
      <c r="H103" s="197"/>
    </row>
    <row r="104" spans="1:8" x14ac:dyDescent="0.65">
      <c r="A104" s="282">
        <v>98</v>
      </c>
      <c r="B104" s="283">
        <v>0.752</v>
      </c>
      <c r="C104" s="283">
        <v>0.115</v>
      </c>
      <c r="D104" s="283">
        <v>0.13300000000000001</v>
      </c>
      <c r="E104" s="197"/>
      <c r="F104" s="197"/>
      <c r="H104" s="197"/>
    </row>
    <row r="105" spans="1:8" x14ac:dyDescent="0.65">
      <c r="A105" s="282">
        <v>99</v>
      </c>
      <c r="B105" s="283">
        <v>0.90599999999999992</v>
      </c>
      <c r="C105" s="283">
        <v>0</v>
      </c>
      <c r="D105" s="283">
        <v>9.3999999999999972E-2</v>
      </c>
      <c r="E105" s="197"/>
      <c r="F105" s="197"/>
      <c r="H105" s="197"/>
    </row>
    <row r="106" spans="1:8" x14ac:dyDescent="0.65">
      <c r="A106" s="282">
        <v>100</v>
      </c>
      <c r="B106" s="283">
        <v>0.65100000000000002</v>
      </c>
      <c r="C106" s="283">
        <v>0.17299999999999999</v>
      </c>
      <c r="D106" s="283">
        <v>0.17599999999999999</v>
      </c>
      <c r="E106" s="197"/>
      <c r="F106" s="197"/>
      <c r="H106" s="197"/>
    </row>
    <row r="107" spans="1:8" x14ac:dyDescent="0.65">
      <c r="A107" s="282">
        <v>101</v>
      </c>
      <c r="B107" s="283">
        <v>0.74500000000000011</v>
      </c>
      <c r="C107" s="283">
        <v>0.185</v>
      </c>
      <c r="D107" s="283">
        <v>7.0000000000000007E-2</v>
      </c>
      <c r="E107" s="197"/>
      <c r="F107" s="197"/>
      <c r="H107" s="197"/>
    </row>
    <row r="108" spans="1:8" x14ac:dyDescent="0.65">
      <c r="A108" s="282">
        <v>102</v>
      </c>
      <c r="B108" s="283">
        <v>0.68799999999999994</v>
      </c>
      <c r="C108" s="283">
        <v>0.23799999999999999</v>
      </c>
      <c r="D108" s="283">
        <v>7.400000000000001E-2</v>
      </c>
      <c r="E108" s="197"/>
      <c r="F108" s="197"/>
      <c r="H108" s="197"/>
    </row>
    <row r="109" spans="1:8" x14ac:dyDescent="0.65">
      <c r="A109" s="282">
        <v>103</v>
      </c>
      <c r="B109" s="283">
        <v>0.71700000000000008</v>
      </c>
      <c r="C109" s="283">
        <v>0.20499999999999999</v>
      </c>
      <c r="D109" s="283">
        <v>7.8000000000000014E-2</v>
      </c>
      <c r="E109" s="197"/>
      <c r="F109" s="197"/>
      <c r="H109" s="197"/>
    </row>
    <row r="110" spans="1:8" x14ac:dyDescent="0.65">
      <c r="A110" s="282">
        <v>104</v>
      </c>
      <c r="B110" s="283">
        <v>0.67999999999999994</v>
      </c>
      <c r="C110" s="283">
        <v>0.183</v>
      </c>
      <c r="D110" s="283">
        <v>0.13700000000000001</v>
      </c>
      <c r="E110" s="197"/>
      <c r="F110" s="197"/>
      <c r="H110" s="197"/>
    </row>
    <row r="111" spans="1:8" x14ac:dyDescent="0.65">
      <c r="A111" s="282">
        <v>105</v>
      </c>
      <c r="B111" s="283">
        <v>0.72700000000000009</v>
      </c>
      <c r="C111" s="283">
        <v>8.7999999999999995E-2</v>
      </c>
      <c r="D111" s="283">
        <v>0.185</v>
      </c>
      <c r="E111" s="197"/>
      <c r="F111" s="197"/>
      <c r="H111" s="197"/>
    </row>
    <row r="112" spans="1:8" x14ac:dyDescent="0.65">
      <c r="A112" s="282">
        <v>106</v>
      </c>
      <c r="B112" s="283">
        <v>0.73799999999999999</v>
      </c>
      <c r="C112" s="283">
        <v>0.19700000000000001</v>
      </c>
      <c r="D112" s="283">
        <v>6.5000000000000002E-2</v>
      </c>
      <c r="E112" s="197"/>
      <c r="F112" s="197"/>
      <c r="H112" s="197"/>
    </row>
    <row r="113" spans="1:8" x14ac:dyDescent="0.65">
      <c r="A113" s="282">
        <v>107</v>
      </c>
      <c r="B113" s="283">
        <v>0.70599999999999996</v>
      </c>
      <c r="C113" s="283">
        <v>0.193</v>
      </c>
      <c r="D113" s="283">
        <v>0.10099999999999998</v>
      </c>
      <c r="E113" s="197"/>
      <c r="F113" s="197"/>
      <c r="H113" s="197"/>
    </row>
    <row r="114" spans="1:8" x14ac:dyDescent="0.65">
      <c r="A114" s="282">
        <v>108</v>
      </c>
      <c r="B114" s="283">
        <v>0.79</v>
      </c>
      <c r="C114" s="283">
        <v>0.14799999999999999</v>
      </c>
      <c r="D114" s="283">
        <v>6.2E-2</v>
      </c>
      <c r="E114" s="197"/>
      <c r="F114" s="197"/>
      <c r="H114" s="197"/>
    </row>
    <row r="115" spans="1:8" x14ac:dyDescent="0.65">
      <c r="A115" s="282">
        <v>109</v>
      </c>
      <c r="B115" s="283">
        <v>0.66100000000000003</v>
      </c>
      <c r="C115" s="283">
        <v>0.193</v>
      </c>
      <c r="D115" s="283">
        <v>0.14600000000000002</v>
      </c>
      <c r="E115" s="197"/>
      <c r="F115" s="197"/>
      <c r="H115" s="197"/>
    </row>
    <row r="116" spans="1:8" x14ac:dyDescent="0.65">
      <c r="A116" s="282">
        <v>110</v>
      </c>
      <c r="B116" s="283">
        <v>0.67199999999999993</v>
      </c>
      <c r="C116" s="283">
        <v>0.20200000000000001</v>
      </c>
      <c r="D116" s="283">
        <v>0.126</v>
      </c>
      <c r="E116" s="197"/>
      <c r="F116" s="197"/>
      <c r="H116" s="197"/>
    </row>
    <row r="117" spans="1:8" x14ac:dyDescent="0.65">
      <c r="A117" s="282">
        <v>111</v>
      </c>
      <c r="B117" s="283">
        <v>0.71300000000000008</v>
      </c>
      <c r="C117" s="283">
        <v>0.17399999999999999</v>
      </c>
      <c r="D117" s="283">
        <v>0.11299999999999999</v>
      </c>
      <c r="E117" s="197"/>
      <c r="F117" s="197"/>
      <c r="H117" s="197"/>
    </row>
    <row r="118" spans="1:8" x14ac:dyDescent="0.65">
      <c r="A118" s="282">
        <v>112</v>
      </c>
      <c r="B118" s="283">
        <v>0.66</v>
      </c>
      <c r="C118" s="283">
        <v>0.20499999999999999</v>
      </c>
      <c r="D118" s="283">
        <v>0.13500000000000001</v>
      </c>
      <c r="E118" s="197"/>
      <c r="F118" s="197"/>
      <c r="H118" s="197"/>
    </row>
    <row r="119" spans="1:8" x14ac:dyDescent="0.65">
      <c r="A119" s="282">
        <v>113</v>
      </c>
      <c r="B119" s="283">
        <v>0.70399999999999996</v>
      </c>
      <c r="C119" s="283">
        <v>0.18099999999999999</v>
      </c>
      <c r="D119" s="283">
        <v>0.11499999999999999</v>
      </c>
      <c r="E119" s="197"/>
      <c r="F119" s="197"/>
      <c r="H119" s="197"/>
    </row>
    <row r="120" spans="1:8" x14ac:dyDescent="0.65">
      <c r="A120" s="282">
        <v>114</v>
      </c>
      <c r="B120" s="283">
        <v>0.66999999999999993</v>
      </c>
      <c r="C120" s="283">
        <v>0.14899999999999999</v>
      </c>
      <c r="D120" s="283">
        <v>0.18099999999999999</v>
      </c>
      <c r="E120" s="197"/>
      <c r="F120" s="197"/>
      <c r="H120" s="197"/>
    </row>
    <row r="121" spans="1:8" x14ac:dyDescent="0.65">
      <c r="A121" s="282">
        <v>115</v>
      </c>
      <c r="B121" s="283">
        <v>0.74700000000000011</v>
      </c>
      <c r="C121" s="283">
        <v>9.7000000000000003E-2</v>
      </c>
      <c r="D121" s="283">
        <v>0.15599999999999997</v>
      </c>
      <c r="E121" s="197"/>
      <c r="F121" s="197"/>
      <c r="H121" s="197"/>
    </row>
    <row r="122" spans="1:8" x14ac:dyDescent="0.65">
      <c r="A122" s="282">
        <v>116</v>
      </c>
      <c r="B122" s="283">
        <v>0.67799999999999994</v>
      </c>
      <c r="C122" s="283">
        <v>0.17299999999999999</v>
      </c>
      <c r="D122" s="283">
        <v>0.14900000000000002</v>
      </c>
      <c r="E122" s="197"/>
      <c r="F122" s="197"/>
      <c r="H122" s="197"/>
    </row>
    <row r="123" spans="1:8" x14ac:dyDescent="0.65">
      <c r="A123" s="282">
        <v>117</v>
      </c>
      <c r="B123" s="283">
        <v>0.66900000000000004</v>
      </c>
      <c r="C123" s="283">
        <v>0.20399999999999999</v>
      </c>
      <c r="D123" s="283">
        <v>0.127</v>
      </c>
      <c r="E123" s="197"/>
      <c r="F123" s="197"/>
      <c r="H123" s="197"/>
    </row>
    <row r="124" spans="1:8" x14ac:dyDescent="0.65">
      <c r="A124" s="282">
        <v>118</v>
      </c>
      <c r="B124" s="283">
        <v>0.70500000000000007</v>
      </c>
      <c r="C124" s="283">
        <v>0.189</v>
      </c>
      <c r="D124" s="283">
        <v>0.10599999999999998</v>
      </c>
      <c r="E124" s="197"/>
      <c r="F124" s="197"/>
      <c r="H124" s="197"/>
    </row>
    <row r="125" spans="1:8" x14ac:dyDescent="0.65">
      <c r="A125" s="282">
        <v>119</v>
      </c>
      <c r="B125" s="283">
        <v>0.60799999999999998</v>
      </c>
      <c r="C125" s="283">
        <v>0.216</v>
      </c>
      <c r="D125" s="283">
        <v>0.17599999999999999</v>
      </c>
      <c r="E125" s="197"/>
      <c r="F125" s="197"/>
      <c r="H125" s="197"/>
    </row>
    <row r="126" spans="1:8" x14ac:dyDescent="0.65">
      <c r="A126" s="282">
        <v>120</v>
      </c>
      <c r="B126" s="283">
        <v>0.71100000000000008</v>
      </c>
      <c r="C126" s="283">
        <v>0.193</v>
      </c>
      <c r="D126" s="283">
        <v>9.5999999999999974E-2</v>
      </c>
      <c r="E126" s="197"/>
      <c r="F126" s="197"/>
      <c r="H126" s="197"/>
    </row>
    <row r="127" spans="1:8" x14ac:dyDescent="0.65">
      <c r="A127" s="282">
        <v>121</v>
      </c>
      <c r="B127" s="283">
        <v>0.70500000000000007</v>
      </c>
      <c r="C127" s="283">
        <v>0.12</v>
      </c>
      <c r="D127" s="283">
        <v>0.17499999999999999</v>
      </c>
      <c r="E127" s="197"/>
      <c r="F127" s="197"/>
      <c r="H127" s="197"/>
    </row>
    <row r="128" spans="1:8" x14ac:dyDescent="0.65">
      <c r="A128" s="282">
        <v>122</v>
      </c>
      <c r="B128" s="283">
        <v>0.72300000000000009</v>
      </c>
      <c r="C128" s="283">
        <v>0.20399999999999999</v>
      </c>
      <c r="D128" s="283">
        <v>7.3000000000000009E-2</v>
      </c>
      <c r="E128" s="197"/>
      <c r="F128" s="197"/>
      <c r="H128" s="197"/>
    </row>
    <row r="129" spans="1:8" x14ac:dyDescent="0.65">
      <c r="A129" s="282">
        <v>123</v>
      </c>
      <c r="B129" s="283">
        <v>0.75300000000000011</v>
      </c>
      <c r="C129" s="283">
        <v>0.13400000000000001</v>
      </c>
      <c r="D129" s="283">
        <v>0.11299999999999999</v>
      </c>
      <c r="E129" s="197"/>
      <c r="F129" s="197"/>
      <c r="H129" s="197"/>
    </row>
    <row r="130" spans="1:8" x14ac:dyDescent="0.65">
      <c r="A130" s="282">
        <v>124</v>
      </c>
      <c r="B130" s="283">
        <v>0.754</v>
      </c>
      <c r="C130" s="283">
        <v>0.109</v>
      </c>
      <c r="D130" s="283">
        <v>0.13700000000000001</v>
      </c>
      <c r="E130" s="197"/>
      <c r="F130" s="197"/>
      <c r="H130" s="197"/>
    </row>
    <row r="131" spans="1:8" x14ac:dyDescent="0.65">
      <c r="A131" s="282">
        <v>125</v>
      </c>
      <c r="B131" s="283">
        <v>0.67799999999999994</v>
      </c>
      <c r="C131" s="283">
        <v>0.21</v>
      </c>
      <c r="D131" s="283">
        <v>0.11199999999999999</v>
      </c>
      <c r="E131" s="197"/>
      <c r="F131" s="197"/>
      <c r="H131" s="197"/>
    </row>
    <row r="132" spans="1:8" x14ac:dyDescent="0.65">
      <c r="A132" s="282">
        <v>126</v>
      </c>
      <c r="B132" s="283">
        <v>0.70799999999999996</v>
      </c>
      <c r="C132" s="283">
        <v>0.185</v>
      </c>
      <c r="D132" s="283">
        <v>0.10699999999999998</v>
      </c>
      <c r="E132" s="197"/>
      <c r="F132" s="197"/>
      <c r="H132" s="197"/>
    </row>
    <row r="133" spans="1:8" x14ac:dyDescent="0.65">
      <c r="A133" s="282">
        <v>127</v>
      </c>
      <c r="B133" s="283">
        <v>0.63500000000000001</v>
      </c>
      <c r="C133" s="283">
        <v>0.192</v>
      </c>
      <c r="D133" s="283">
        <v>0.17299999999999999</v>
      </c>
      <c r="E133" s="197"/>
      <c r="F133" s="197"/>
      <c r="H133" s="197"/>
    </row>
    <row r="134" spans="1:8" x14ac:dyDescent="0.65">
      <c r="A134" s="282">
        <v>128</v>
      </c>
      <c r="B134" s="283">
        <v>0.72</v>
      </c>
      <c r="C134" s="283">
        <v>0.154</v>
      </c>
      <c r="D134" s="283">
        <v>0.126</v>
      </c>
      <c r="E134" s="197"/>
      <c r="F134" s="197"/>
      <c r="H134" s="197"/>
    </row>
    <row r="135" spans="1:8" x14ac:dyDescent="0.65">
      <c r="A135" s="282">
        <v>129</v>
      </c>
      <c r="B135" s="283">
        <v>0.74399999999999999</v>
      </c>
      <c r="C135" s="283">
        <v>0.13500000000000001</v>
      </c>
      <c r="D135" s="283">
        <v>0.121</v>
      </c>
      <c r="E135" s="197"/>
      <c r="F135" s="197"/>
      <c r="H135" s="197"/>
    </row>
    <row r="136" spans="1:8" x14ac:dyDescent="0.65">
      <c r="A136" s="282">
        <v>130</v>
      </c>
      <c r="B136" s="283">
        <v>0.72300000000000009</v>
      </c>
      <c r="C136" s="283">
        <v>0.16400000000000001</v>
      </c>
      <c r="D136" s="283">
        <v>0.11299999999999999</v>
      </c>
      <c r="E136" s="197"/>
      <c r="F136" s="197"/>
      <c r="H136" s="197"/>
    </row>
    <row r="137" spans="1:8" x14ac:dyDescent="0.65">
      <c r="A137" s="282">
        <v>131</v>
      </c>
      <c r="B137" s="283">
        <v>0.78</v>
      </c>
      <c r="C137" s="283">
        <v>0.17399999999999999</v>
      </c>
      <c r="D137" s="283">
        <v>4.5999999999999971E-2</v>
      </c>
      <c r="E137" s="197"/>
      <c r="F137" s="197"/>
      <c r="H137" s="197"/>
    </row>
    <row r="138" spans="1:8" x14ac:dyDescent="0.65">
      <c r="A138" s="282">
        <v>132</v>
      </c>
      <c r="B138" s="283">
        <v>0.70500000000000007</v>
      </c>
      <c r="C138" s="283">
        <v>0.19400000000000001</v>
      </c>
      <c r="D138" s="283">
        <v>0.10099999999999998</v>
      </c>
      <c r="E138" s="197"/>
      <c r="F138" s="197"/>
      <c r="H138" s="197"/>
    </row>
    <row r="139" spans="1:8" x14ac:dyDescent="0.65">
      <c r="A139" s="282">
        <v>133</v>
      </c>
      <c r="B139" s="283">
        <v>0.65600000000000003</v>
      </c>
      <c r="C139" s="283">
        <v>0.16600000000000001</v>
      </c>
      <c r="D139" s="283">
        <v>0.17799999999999999</v>
      </c>
      <c r="E139" s="197"/>
      <c r="F139" s="197"/>
      <c r="H139" s="197"/>
    </row>
    <row r="140" spans="1:8" x14ac:dyDescent="0.65">
      <c r="A140" s="282">
        <v>134</v>
      </c>
      <c r="B140" s="283">
        <v>0.70300000000000007</v>
      </c>
      <c r="C140" s="283">
        <v>0.182</v>
      </c>
      <c r="D140" s="283">
        <v>0.11499999999999999</v>
      </c>
      <c r="E140" s="197"/>
      <c r="F140" s="197"/>
      <c r="H140" s="197"/>
    </row>
    <row r="141" spans="1:8" x14ac:dyDescent="0.65">
      <c r="A141" s="282">
        <v>135</v>
      </c>
      <c r="B141" s="283">
        <v>0.70599999999999996</v>
      </c>
      <c r="C141" s="283">
        <v>0.18</v>
      </c>
      <c r="D141" s="283">
        <v>0.11399999999999999</v>
      </c>
      <c r="E141" s="197"/>
      <c r="F141" s="197"/>
      <c r="H141" s="197"/>
    </row>
    <row r="142" spans="1:8" x14ac:dyDescent="0.65">
      <c r="A142" s="282">
        <v>136</v>
      </c>
      <c r="B142" s="283">
        <v>0.72900000000000009</v>
      </c>
      <c r="C142" s="283">
        <v>0.17899999999999999</v>
      </c>
      <c r="D142" s="283">
        <v>9.1999999999999971E-2</v>
      </c>
      <c r="E142" s="197"/>
      <c r="F142" s="197"/>
      <c r="H142" s="197"/>
    </row>
    <row r="143" spans="1:8" x14ac:dyDescent="0.65">
      <c r="A143" s="282">
        <v>137</v>
      </c>
      <c r="B143" s="283">
        <v>0.71700000000000008</v>
      </c>
      <c r="C143" s="283">
        <v>0.17</v>
      </c>
      <c r="D143" s="283">
        <v>0.11299999999999999</v>
      </c>
      <c r="E143" s="197"/>
      <c r="F143" s="197"/>
      <c r="H143" s="197"/>
    </row>
    <row r="144" spans="1:8" x14ac:dyDescent="0.65">
      <c r="A144" s="282">
        <v>138</v>
      </c>
      <c r="B144" s="283">
        <v>0.64300000000000002</v>
      </c>
      <c r="C144" s="283">
        <v>0.21</v>
      </c>
      <c r="D144" s="283">
        <v>0.14700000000000002</v>
      </c>
      <c r="E144" s="197"/>
      <c r="F144" s="197"/>
      <c r="H144" s="197"/>
    </row>
    <row r="145" spans="1:8" x14ac:dyDescent="0.65">
      <c r="A145" s="282">
        <v>139</v>
      </c>
      <c r="B145" s="283">
        <v>0.72</v>
      </c>
      <c r="C145" s="283">
        <v>0.155</v>
      </c>
      <c r="D145" s="283">
        <v>0.125</v>
      </c>
      <c r="E145" s="197"/>
      <c r="F145" s="197"/>
      <c r="H145" s="197"/>
    </row>
    <row r="146" spans="1:8" x14ac:dyDescent="0.65">
      <c r="A146" s="282">
        <v>140</v>
      </c>
      <c r="B146" s="283">
        <v>0.76</v>
      </c>
      <c r="C146" s="283">
        <v>0.193</v>
      </c>
      <c r="D146" s="283">
        <v>4.6999999999999972E-2</v>
      </c>
      <c r="E146" s="197"/>
      <c r="F146" s="197"/>
      <c r="H146" s="197"/>
    </row>
    <row r="147" spans="1:8" x14ac:dyDescent="0.65">
      <c r="A147" s="282">
        <v>141</v>
      </c>
      <c r="B147" s="283">
        <v>0.61099999999999999</v>
      </c>
      <c r="C147" s="283">
        <v>0.216</v>
      </c>
      <c r="D147" s="283">
        <v>0.17299999999999999</v>
      </c>
      <c r="E147" s="197"/>
      <c r="F147" s="197"/>
      <c r="H147" s="197"/>
    </row>
    <row r="148" spans="1:8" x14ac:dyDescent="0.65">
      <c r="A148" s="282">
        <v>142</v>
      </c>
      <c r="B148" s="283">
        <v>0.72399999999999998</v>
      </c>
      <c r="C148" s="283">
        <v>0.16200000000000001</v>
      </c>
      <c r="D148" s="283">
        <v>0.11399999999999999</v>
      </c>
      <c r="E148" s="197"/>
      <c r="F148" s="197"/>
      <c r="H148" s="197"/>
    </row>
    <row r="149" spans="1:8" x14ac:dyDescent="0.65">
      <c r="A149" s="282">
        <v>143</v>
      </c>
      <c r="B149" s="283">
        <v>0.746</v>
      </c>
      <c r="C149" s="283">
        <v>0.16600000000000001</v>
      </c>
      <c r="D149" s="283">
        <v>8.8000000000000023E-2</v>
      </c>
      <c r="E149" s="197"/>
      <c r="F149" s="197"/>
      <c r="H149" s="197"/>
    </row>
    <row r="150" spans="1:8" x14ac:dyDescent="0.65">
      <c r="A150" s="282">
        <v>144</v>
      </c>
      <c r="B150" s="283">
        <v>0.64400000000000002</v>
      </c>
      <c r="C150" s="283">
        <v>0.20499999999999999</v>
      </c>
      <c r="D150" s="283">
        <v>0.15099999999999997</v>
      </c>
      <c r="E150" s="197"/>
      <c r="F150" s="197"/>
      <c r="H150" s="197"/>
    </row>
    <row r="151" spans="1:8" x14ac:dyDescent="0.65">
      <c r="A151" s="282">
        <v>145</v>
      </c>
      <c r="B151" s="283">
        <v>0.66300000000000003</v>
      </c>
      <c r="C151" s="283">
        <v>0.222</v>
      </c>
      <c r="D151" s="283">
        <v>0.11499999999999999</v>
      </c>
      <c r="E151" s="197"/>
      <c r="F151" s="197"/>
      <c r="H151" s="197"/>
    </row>
    <row r="152" spans="1:8" x14ac:dyDescent="0.65">
      <c r="A152" s="282">
        <v>146</v>
      </c>
      <c r="B152" s="283">
        <v>0.65300000000000002</v>
      </c>
      <c r="C152" s="283">
        <v>0.20699999999999999</v>
      </c>
      <c r="D152" s="283">
        <v>0.14000000000000001</v>
      </c>
      <c r="E152" s="197"/>
      <c r="F152" s="197"/>
      <c r="H152" s="197"/>
    </row>
    <row r="153" spans="1:8" x14ac:dyDescent="0.65">
      <c r="A153" s="282">
        <v>147</v>
      </c>
      <c r="B153" s="283">
        <v>0.64500000000000002</v>
      </c>
      <c r="C153" s="283">
        <v>0.215</v>
      </c>
      <c r="D153" s="283">
        <v>0.14000000000000001</v>
      </c>
      <c r="E153" s="197"/>
      <c r="F153" s="197"/>
      <c r="H153" s="197"/>
    </row>
    <row r="154" spans="1:8" x14ac:dyDescent="0.65">
      <c r="A154" s="282">
        <v>148</v>
      </c>
      <c r="B154" s="283">
        <v>0.65800000000000003</v>
      </c>
      <c r="C154" s="283">
        <v>0.219</v>
      </c>
      <c r="D154" s="283">
        <v>0.123</v>
      </c>
      <c r="E154" s="197"/>
      <c r="F154" s="197"/>
      <c r="H154" s="197"/>
    </row>
    <row r="155" spans="1:8" x14ac:dyDescent="0.65">
      <c r="A155" s="282">
        <v>149</v>
      </c>
      <c r="B155" s="283">
        <v>0.66300000000000003</v>
      </c>
      <c r="C155" s="283">
        <v>0.23899999999999999</v>
      </c>
      <c r="D155" s="283">
        <v>9.7999999999999976E-2</v>
      </c>
      <c r="E155" s="197"/>
      <c r="F155" s="197"/>
      <c r="H155" s="197"/>
    </row>
    <row r="156" spans="1:8" x14ac:dyDescent="0.65">
      <c r="A156" s="282">
        <v>150</v>
      </c>
      <c r="B156" s="283">
        <v>0.625</v>
      </c>
      <c r="C156" s="283">
        <v>0.126</v>
      </c>
      <c r="D156" s="283">
        <v>0.249</v>
      </c>
      <c r="E156" s="197"/>
      <c r="F156" s="197"/>
      <c r="H156" s="197"/>
    </row>
    <row r="157" spans="1:8" x14ac:dyDescent="0.65">
      <c r="A157" s="282">
        <v>151</v>
      </c>
      <c r="B157" s="283">
        <v>0.68900000000000006</v>
      </c>
      <c r="C157" s="283">
        <v>0.20699999999999999</v>
      </c>
      <c r="D157" s="283">
        <v>0.10399999999999998</v>
      </c>
      <c r="E157" s="197"/>
      <c r="F157" s="197"/>
      <c r="H157" s="197"/>
    </row>
    <row r="158" spans="1:8" x14ac:dyDescent="0.65">
      <c r="A158" s="282">
        <v>152</v>
      </c>
      <c r="B158" s="283">
        <v>0.74500000000000011</v>
      </c>
      <c r="C158" s="283">
        <v>0.154</v>
      </c>
      <c r="D158" s="283">
        <v>0.10099999999999998</v>
      </c>
      <c r="E158" s="197"/>
      <c r="F158" s="197"/>
      <c r="H158" s="197"/>
    </row>
    <row r="159" spans="1:8" x14ac:dyDescent="0.65">
      <c r="A159" s="282">
        <v>153</v>
      </c>
      <c r="B159" s="283">
        <v>0.63500000000000001</v>
      </c>
      <c r="C159" s="283">
        <v>0.192</v>
      </c>
      <c r="D159" s="283">
        <v>0.17299999999999999</v>
      </c>
      <c r="E159" s="197"/>
      <c r="F159" s="197"/>
      <c r="H159" s="197"/>
    </row>
    <row r="160" spans="1:8" x14ac:dyDescent="0.65">
      <c r="A160" s="282">
        <v>154</v>
      </c>
      <c r="B160" s="283">
        <v>0.70599999999999996</v>
      </c>
      <c r="C160" s="283">
        <v>0.19</v>
      </c>
      <c r="D160" s="283">
        <v>0.10399999999999998</v>
      </c>
      <c r="E160" s="197"/>
      <c r="F160" s="197"/>
      <c r="H160" s="197"/>
    </row>
    <row r="161" spans="1:8" x14ac:dyDescent="0.65">
      <c r="A161" s="282">
        <v>155</v>
      </c>
      <c r="B161" s="283">
        <v>0.7350000000000001</v>
      </c>
      <c r="C161" s="283">
        <v>0.13300000000000001</v>
      </c>
      <c r="D161" s="283">
        <v>0.13200000000000001</v>
      </c>
      <c r="E161" s="197"/>
      <c r="F161" s="197"/>
      <c r="H161" s="197"/>
    </row>
    <row r="162" spans="1:8" x14ac:dyDescent="0.65">
      <c r="A162" s="282">
        <v>156</v>
      </c>
      <c r="B162" s="283">
        <v>0.66700000000000004</v>
      </c>
      <c r="C162" s="283">
        <v>0.184</v>
      </c>
      <c r="D162" s="283">
        <v>0.14900000000000002</v>
      </c>
      <c r="E162" s="197"/>
      <c r="F162" s="197"/>
      <c r="H162" s="197"/>
    </row>
    <row r="163" spans="1:8" x14ac:dyDescent="0.65">
      <c r="A163" s="282">
        <v>157</v>
      </c>
      <c r="B163" s="283">
        <v>0.66300000000000003</v>
      </c>
      <c r="C163" s="283">
        <v>0.215</v>
      </c>
      <c r="D163" s="283">
        <v>0.122</v>
      </c>
      <c r="E163" s="197"/>
      <c r="F163" s="197"/>
      <c r="H163" s="197"/>
    </row>
    <row r="164" spans="1:8" x14ac:dyDescent="0.65">
      <c r="A164" s="282">
        <v>158</v>
      </c>
      <c r="B164" s="283">
        <v>0.69599999999999995</v>
      </c>
      <c r="C164" s="283">
        <v>0.16900000000000001</v>
      </c>
      <c r="D164" s="283">
        <v>0.13500000000000001</v>
      </c>
      <c r="E164" s="197"/>
      <c r="F164" s="197"/>
      <c r="H164" s="197"/>
    </row>
    <row r="165" spans="1:8" x14ac:dyDescent="0.65">
      <c r="A165" s="282">
        <v>159</v>
      </c>
      <c r="B165" s="283">
        <v>0.74</v>
      </c>
      <c r="C165" s="283">
        <v>0.16600000000000001</v>
      </c>
      <c r="D165" s="283">
        <v>9.3999999999999972E-2</v>
      </c>
      <c r="E165" s="197"/>
      <c r="F165" s="197"/>
      <c r="H165" s="197"/>
    </row>
    <row r="166" spans="1:8" x14ac:dyDescent="0.65">
      <c r="A166" s="282">
        <v>160</v>
      </c>
      <c r="B166" s="283">
        <v>0.71100000000000008</v>
      </c>
      <c r="C166" s="283">
        <v>0.187</v>
      </c>
      <c r="D166" s="283">
        <v>0.10199999999999998</v>
      </c>
      <c r="E166" s="197"/>
      <c r="F166" s="197"/>
      <c r="H166" s="197"/>
    </row>
    <row r="167" spans="1:8" x14ac:dyDescent="0.65">
      <c r="A167" s="282">
        <v>161</v>
      </c>
      <c r="B167" s="283">
        <v>0.59000000000000008</v>
      </c>
      <c r="C167" s="283">
        <v>0.25800000000000001</v>
      </c>
      <c r="D167" s="283">
        <v>0.15199999999999997</v>
      </c>
      <c r="E167" s="197"/>
      <c r="F167" s="197"/>
      <c r="H167" s="197"/>
    </row>
    <row r="168" spans="1:8" x14ac:dyDescent="0.65">
      <c r="A168" s="282">
        <v>162</v>
      </c>
      <c r="B168" s="283">
        <v>0.64</v>
      </c>
      <c r="C168" s="283">
        <v>0.18</v>
      </c>
      <c r="D168" s="283">
        <v>0.18</v>
      </c>
      <c r="E168" s="197"/>
      <c r="F168" s="197"/>
      <c r="H168" s="197"/>
    </row>
    <row r="169" spans="1:8" x14ac:dyDescent="0.65">
      <c r="A169" s="282">
        <v>163</v>
      </c>
      <c r="B169" s="283">
        <v>0.69700000000000006</v>
      </c>
      <c r="C169" s="283">
        <v>0.182</v>
      </c>
      <c r="D169" s="283">
        <v>0.121</v>
      </c>
      <c r="E169" s="197"/>
      <c r="F169" s="197"/>
      <c r="H169" s="197"/>
    </row>
    <row r="170" spans="1:8" x14ac:dyDescent="0.65">
      <c r="A170" s="282">
        <v>164</v>
      </c>
      <c r="B170" s="283">
        <v>0.73</v>
      </c>
      <c r="C170" s="283">
        <v>0.158</v>
      </c>
      <c r="D170" s="283">
        <v>0.11199999999999999</v>
      </c>
      <c r="E170" s="197"/>
      <c r="F170" s="197"/>
      <c r="H170" s="197"/>
    </row>
    <row r="171" spans="1:8" x14ac:dyDescent="0.65">
      <c r="A171" s="282">
        <v>165</v>
      </c>
      <c r="B171" s="283">
        <v>0.626</v>
      </c>
      <c r="C171" s="283">
        <v>0.19900000000000001</v>
      </c>
      <c r="D171" s="283">
        <v>0.17499999999999999</v>
      </c>
      <c r="E171" s="197"/>
      <c r="F171" s="197"/>
      <c r="H171" s="197"/>
    </row>
    <row r="172" spans="1:8" x14ac:dyDescent="0.65">
      <c r="A172" s="282">
        <v>166</v>
      </c>
      <c r="B172" s="283">
        <v>0.72</v>
      </c>
      <c r="C172" s="283">
        <v>0.185</v>
      </c>
      <c r="D172" s="283">
        <v>9.4999999999999973E-2</v>
      </c>
      <c r="E172" s="197"/>
      <c r="F172" s="197"/>
      <c r="H172" s="197"/>
    </row>
    <row r="173" spans="1:8" x14ac:dyDescent="0.65">
      <c r="A173" s="282">
        <v>167</v>
      </c>
      <c r="B173" s="283">
        <v>0.70500000000000007</v>
      </c>
      <c r="C173" s="283">
        <v>0.16600000000000001</v>
      </c>
      <c r="D173" s="283">
        <v>0.129</v>
      </c>
      <c r="E173" s="197"/>
      <c r="F173" s="197"/>
      <c r="H173" s="197"/>
    </row>
    <row r="174" spans="1:8" x14ac:dyDescent="0.65">
      <c r="A174" s="282">
        <v>168</v>
      </c>
      <c r="B174" s="283">
        <v>0.67700000000000005</v>
      </c>
      <c r="C174" s="283">
        <v>0.16</v>
      </c>
      <c r="D174" s="283">
        <v>0.16299999999999998</v>
      </c>
      <c r="E174" s="197"/>
      <c r="F174" s="197"/>
      <c r="H174" s="197"/>
    </row>
    <row r="175" spans="1:8" x14ac:dyDescent="0.65">
      <c r="A175" s="282">
        <v>169</v>
      </c>
      <c r="B175" s="283">
        <v>0.72799999999999998</v>
      </c>
      <c r="C175" s="283">
        <v>0.19400000000000001</v>
      </c>
      <c r="D175" s="283">
        <v>7.8000000000000014E-2</v>
      </c>
      <c r="E175" s="197"/>
      <c r="F175" s="197"/>
      <c r="H175" s="197"/>
    </row>
    <row r="176" spans="1:8" x14ac:dyDescent="0.65">
      <c r="A176" s="282">
        <v>170</v>
      </c>
      <c r="B176" s="283">
        <v>0.623</v>
      </c>
      <c r="C176" s="283">
        <v>0.23</v>
      </c>
      <c r="D176" s="283">
        <v>0.14700000000000002</v>
      </c>
      <c r="E176" s="197"/>
      <c r="F176" s="197"/>
      <c r="H176" s="197"/>
    </row>
    <row r="177" spans="1:8" x14ac:dyDescent="0.65">
      <c r="A177" s="282">
        <v>171</v>
      </c>
      <c r="B177" s="283">
        <v>0.70599999999999996</v>
      </c>
      <c r="C177" s="283">
        <v>0.2</v>
      </c>
      <c r="D177" s="283">
        <v>9.3999999999999972E-2</v>
      </c>
      <c r="E177" s="197"/>
      <c r="F177" s="197"/>
      <c r="H177" s="197"/>
    </row>
    <row r="178" spans="1:8" x14ac:dyDescent="0.65">
      <c r="A178" s="282">
        <v>172</v>
      </c>
      <c r="B178" s="283">
        <v>0.71900000000000008</v>
      </c>
      <c r="C178" s="283">
        <v>0.17899999999999999</v>
      </c>
      <c r="D178" s="283">
        <v>0.10199999999999998</v>
      </c>
      <c r="E178" s="197"/>
      <c r="F178" s="197"/>
      <c r="H178" s="197"/>
    </row>
    <row r="179" spans="1:8" x14ac:dyDescent="0.65">
      <c r="A179" s="282">
        <v>173</v>
      </c>
      <c r="B179" s="283">
        <v>0.72799999999999998</v>
      </c>
      <c r="C179" s="283">
        <v>0.127</v>
      </c>
      <c r="D179" s="283">
        <v>0.14500000000000002</v>
      </c>
      <c r="E179" s="197"/>
      <c r="F179" s="197"/>
      <c r="H179" s="197"/>
    </row>
    <row r="180" spans="1:8" x14ac:dyDescent="0.65">
      <c r="A180" s="282">
        <v>174</v>
      </c>
      <c r="B180" s="283">
        <v>0.7350000000000001</v>
      </c>
      <c r="C180" s="283">
        <v>0.13200000000000001</v>
      </c>
      <c r="D180" s="283">
        <v>0.13300000000000001</v>
      </c>
      <c r="E180" s="197"/>
      <c r="F180" s="197"/>
      <c r="H180" s="197"/>
    </row>
    <row r="181" spans="1:8" x14ac:dyDescent="0.65">
      <c r="A181" s="282">
        <v>175</v>
      </c>
      <c r="B181" s="283">
        <v>0.73799999999999999</v>
      </c>
      <c r="C181" s="283">
        <v>0.185</v>
      </c>
      <c r="D181" s="283">
        <v>7.7000000000000013E-2</v>
      </c>
      <c r="E181" s="197"/>
      <c r="F181" s="197"/>
      <c r="H181" s="197"/>
    </row>
    <row r="182" spans="1:8" x14ac:dyDescent="0.65">
      <c r="A182" s="282">
        <v>176</v>
      </c>
      <c r="B182" s="283">
        <v>0.68900000000000006</v>
      </c>
      <c r="C182" s="283">
        <v>0.17100000000000001</v>
      </c>
      <c r="D182" s="283">
        <v>0.14000000000000001</v>
      </c>
      <c r="E182" s="197"/>
      <c r="F182" s="197"/>
      <c r="H182" s="197"/>
    </row>
    <row r="183" spans="1:8" x14ac:dyDescent="0.65">
      <c r="A183" s="282">
        <v>177</v>
      </c>
      <c r="B183" s="283">
        <v>0.67599999999999993</v>
      </c>
      <c r="C183" s="283">
        <v>0.185</v>
      </c>
      <c r="D183" s="283">
        <v>0.13900000000000001</v>
      </c>
      <c r="E183" s="197"/>
      <c r="F183" s="197"/>
      <c r="H183" s="197"/>
    </row>
    <row r="184" spans="1:8" x14ac:dyDescent="0.65">
      <c r="A184" s="282">
        <v>178</v>
      </c>
      <c r="B184" s="283">
        <v>0.68300000000000005</v>
      </c>
      <c r="C184" s="283">
        <v>0.13100000000000001</v>
      </c>
      <c r="D184" s="283">
        <v>0.186</v>
      </c>
      <c r="E184" s="197"/>
      <c r="F184" s="197"/>
      <c r="H184" s="197"/>
    </row>
    <row r="185" spans="1:8" x14ac:dyDescent="0.65">
      <c r="A185" s="282">
        <v>179</v>
      </c>
      <c r="B185" s="283">
        <v>0.622</v>
      </c>
      <c r="C185" s="283">
        <v>0.27200000000000002</v>
      </c>
      <c r="D185" s="283">
        <v>0.10599999999999998</v>
      </c>
      <c r="E185" s="197"/>
      <c r="F185" s="197"/>
      <c r="H185" s="197"/>
    </row>
    <row r="186" spans="1:8" x14ac:dyDescent="0.65">
      <c r="A186" s="282">
        <v>180</v>
      </c>
      <c r="B186" s="283">
        <v>0.73799999999999999</v>
      </c>
      <c r="C186" s="283">
        <v>0.17399999999999999</v>
      </c>
      <c r="D186" s="283">
        <v>8.8000000000000023E-2</v>
      </c>
      <c r="E186" s="197"/>
      <c r="F186" s="197"/>
      <c r="H186" s="197"/>
    </row>
    <row r="187" spans="1:8" x14ac:dyDescent="0.65">
      <c r="A187" s="282">
        <v>181</v>
      </c>
      <c r="B187" s="283">
        <v>0.72599999999999998</v>
      </c>
      <c r="C187" s="283">
        <v>0.158</v>
      </c>
      <c r="D187" s="283">
        <v>0.11599999999999999</v>
      </c>
      <c r="E187" s="197"/>
      <c r="F187" s="197"/>
      <c r="H187" s="197"/>
    </row>
    <row r="188" spans="1:8" x14ac:dyDescent="0.65">
      <c r="A188" s="282">
        <v>182</v>
      </c>
      <c r="B188" s="283">
        <v>0.72799999999999998</v>
      </c>
      <c r="C188" s="283">
        <v>0.17699999999999999</v>
      </c>
      <c r="D188" s="283">
        <v>9.4999999999999973E-2</v>
      </c>
      <c r="E188" s="197"/>
      <c r="F188" s="197"/>
      <c r="H188" s="197"/>
    </row>
    <row r="189" spans="1:8" x14ac:dyDescent="0.65">
      <c r="A189" s="282">
        <v>183</v>
      </c>
      <c r="B189" s="283">
        <v>0.69399999999999995</v>
      </c>
      <c r="C189" s="283">
        <v>0.19900000000000001</v>
      </c>
      <c r="D189" s="283">
        <v>0.10699999999999998</v>
      </c>
      <c r="E189" s="197"/>
      <c r="F189" s="197"/>
      <c r="H189" s="197"/>
    </row>
    <row r="190" spans="1:8" x14ac:dyDescent="0.65">
      <c r="A190" s="282">
        <v>184</v>
      </c>
      <c r="B190" s="283">
        <v>0.68100000000000005</v>
      </c>
      <c r="C190" s="283">
        <v>0.183</v>
      </c>
      <c r="D190" s="283">
        <v>0.13600000000000001</v>
      </c>
      <c r="E190" s="197"/>
      <c r="F190" s="197"/>
      <c r="H190" s="197"/>
    </row>
    <row r="191" spans="1:8" x14ac:dyDescent="0.65">
      <c r="A191" s="282">
        <v>185</v>
      </c>
      <c r="B191" s="283">
        <v>0.71399999999999997</v>
      </c>
      <c r="C191" s="283">
        <v>0.22700000000000001</v>
      </c>
      <c r="D191" s="283">
        <v>5.8999999999999997E-2</v>
      </c>
      <c r="E191" s="197"/>
      <c r="F191" s="197"/>
      <c r="H191" s="197"/>
    </row>
    <row r="192" spans="1:8" x14ac:dyDescent="0.65">
      <c r="A192" s="282">
        <v>186</v>
      </c>
      <c r="B192" s="283">
        <v>0.7430000000000001</v>
      </c>
      <c r="C192" s="283">
        <v>0.17699999999999999</v>
      </c>
      <c r="D192" s="283">
        <v>8.0000000000000016E-2</v>
      </c>
      <c r="E192" s="197"/>
      <c r="F192" s="197"/>
      <c r="H192" s="197"/>
    </row>
    <row r="193" spans="1:8" x14ac:dyDescent="0.65">
      <c r="A193" s="282">
        <v>187</v>
      </c>
      <c r="B193" s="283">
        <v>0.63</v>
      </c>
      <c r="C193" s="283">
        <v>0.20399999999999999</v>
      </c>
      <c r="D193" s="283">
        <v>0.16599999999999998</v>
      </c>
      <c r="E193" s="197"/>
      <c r="F193" s="197"/>
      <c r="H193" s="197"/>
    </row>
    <row r="194" spans="1:8" x14ac:dyDescent="0.65">
      <c r="A194" s="282">
        <v>188</v>
      </c>
      <c r="B194" s="283">
        <v>0.66100000000000003</v>
      </c>
      <c r="C194" s="283">
        <v>0.20799999999999999</v>
      </c>
      <c r="D194" s="283">
        <v>0.13100000000000001</v>
      </c>
      <c r="E194" s="197"/>
      <c r="F194" s="197"/>
      <c r="H194" s="197"/>
    </row>
    <row r="195" spans="1:8" x14ac:dyDescent="0.65">
      <c r="A195" s="282">
        <v>189</v>
      </c>
      <c r="B195" s="283">
        <v>0.75100000000000011</v>
      </c>
      <c r="C195" s="283">
        <v>0.183</v>
      </c>
      <c r="D195" s="283">
        <v>6.6000000000000003E-2</v>
      </c>
      <c r="E195" s="197"/>
      <c r="F195" s="197"/>
      <c r="H195" s="197"/>
    </row>
    <row r="196" spans="1:8" x14ac:dyDescent="0.65">
      <c r="A196" s="282">
        <v>190</v>
      </c>
      <c r="B196" s="283">
        <v>0.73399999999999999</v>
      </c>
      <c r="C196" s="283">
        <v>0.20399999999999999</v>
      </c>
      <c r="D196" s="283">
        <v>6.2E-2</v>
      </c>
      <c r="E196" s="197"/>
      <c r="F196" s="197"/>
      <c r="H196" s="197"/>
    </row>
    <row r="197" spans="1:8" x14ac:dyDescent="0.65">
      <c r="A197" s="282">
        <v>191</v>
      </c>
      <c r="B197" s="283">
        <v>0.72599999999999998</v>
      </c>
      <c r="C197" s="283">
        <v>0.11600000000000001</v>
      </c>
      <c r="D197" s="283">
        <v>0.15799999999999997</v>
      </c>
      <c r="E197" s="197"/>
      <c r="F197" s="197"/>
      <c r="H197" s="197"/>
    </row>
    <row r="198" spans="1:8" x14ac:dyDescent="0.65">
      <c r="A198" s="282">
        <v>192</v>
      </c>
      <c r="B198" s="283">
        <v>0.77499999999999991</v>
      </c>
      <c r="C198" s="283">
        <v>0.15</v>
      </c>
      <c r="D198" s="283">
        <v>7.5000000000000011E-2</v>
      </c>
      <c r="E198" s="197"/>
      <c r="F198" s="197"/>
      <c r="H198" s="197"/>
    </row>
    <row r="199" spans="1:8" x14ac:dyDescent="0.65">
      <c r="A199" s="282">
        <v>193</v>
      </c>
      <c r="B199" s="283">
        <v>0.73100000000000009</v>
      </c>
      <c r="C199" s="283">
        <v>0.151</v>
      </c>
      <c r="D199" s="283">
        <v>0.11799999999999999</v>
      </c>
      <c r="E199" s="197"/>
      <c r="F199" s="197"/>
      <c r="H199" s="197"/>
    </row>
    <row r="200" spans="1:8" x14ac:dyDescent="0.65">
      <c r="A200" s="282">
        <v>194</v>
      </c>
      <c r="B200" s="283">
        <v>0.67300000000000004</v>
      </c>
      <c r="C200" s="283">
        <v>0.20799999999999999</v>
      </c>
      <c r="D200" s="283">
        <v>0.11899999999999999</v>
      </c>
      <c r="E200" s="197"/>
      <c r="F200" s="197"/>
      <c r="H200" s="197"/>
    </row>
    <row r="201" spans="1:8" x14ac:dyDescent="0.65">
      <c r="A201" s="282">
        <v>195</v>
      </c>
      <c r="B201" s="283">
        <v>0.68100000000000005</v>
      </c>
      <c r="C201" s="283">
        <v>0.20300000000000001</v>
      </c>
      <c r="D201" s="283">
        <v>0.11599999999999999</v>
      </c>
      <c r="E201" s="197"/>
      <c r="F201" s="197"/>
      <c r="H201" s="197"/>
    </row>
    <row r="202" spans="1:8" x14ac:dyDescent="0.65">
      <c r="A202" s="282">
        <v>196</v>
      </c>
      <c r="B202" s="283">
        <v>0.76800000000000002</v>
      </c>
      <c r="C202" s="283">
        <v>0.185</v>
      </c>
      <c r="D202" s="283">
        <v>4.6999999999999972E-2</v>
      </c>
      <c r="E202" s="197"/>
      <c r="F202" s="197"/>
      <c r="H202" s="197"/>
    </row>
    <row r="203" spans="1:8" x14ac:dyDescent="0.65">
      <c r="A203" s="282">
        <v>197</v>
      </c>
      <c r="B203" s="283">
        <v>0.67100000000000004</v>
      </c>
      <c r="C203" s="283">
        <v>0.16200000000000001</v>
      </c>
      <c r="D203" s="283">
        <v>0.16699999999999998</v>
      </c>
      <c r="E203" s="197"/>
      <c r="F203" s="197"/>
      <c r="H203" s="197"/>
    </row>
    <row r="204" spans="1:8" x14ac:dyDescent="0.65">
      <c r="A204" s="282">
        <v>198</v>
      </c>
      <c r="B204" s="283">
        <v>0.65500000000000003</v>
      </c>
      <c r="C204" s="283">
        <v>0.17499999999999999</v>
      </c>
      <c r="D204" s="283">
        <v>0.16999999999999998</v>
      </c>
      <c r="E204" s="197"/>
      <c r="F204" s="197"/>
      <c r="H204" s="197"/>
    </row>
    <row r="205" spans="1:8" x14ac:dyDescent="0.65">
      <c r="A205" s="282">
        <v>199</v>
      </c>
      <c r="B205" s="283">
        <v>0.77600000000000002</v>
      </c>
      <c r="C205" s="283">
        <v>0.16600000000000001</v>
      </c>
      <c r="D205" s="283">
        <v>5.7999999999999996E-2</v>
      </c>
      <c r="E205" s="197"/>
      <c r="F205" s="197"/>
      <c r="H205" s="197"/>
    </row>
    <row r="206" spans="1:8" x14ac:dyDescent="0.65">
      <c r="A206" s="282">
        <v>200</v>
      </c>
      <c r="B206" s="283">
        <v>0.754</v>
      </c>
      <c r="C206" s="283">
        <v>0.187</v>
      </c>
      <c r="D206" s="283">
        <v>5.8999999999999997E-2</v>
      </c>
      <c r="E206" s="197"/>
      <c r="F206" s="197"/>
      <c r="H206" s="197"/>
    </row>
    <row r="207" spans="1:8" x14ac:dyDescent="0.65">
      <c r="A207" s="282">
        <v>201</v>
      </c>
      <c r="B207" s="283">
        <v>0.67900000000000005</v>
      </c>
      <c r="C207" s="283">
        <v>0.17100000000000001</v>
      </c>
      <c r="D207" s="283">
        <v>0.15000000000000002</v>
      </c>
      <c r="E207" s="197"/>
      <c r="F207" s="197"/>
      <c r="H207" s="197"/>
    </row>
    <row r="208" spans="1:8" x14ac:dyDescent="0.65">
      <c r="A208" s="282">
        <v>202</v>
      </c>
      <c r="B208" s="283">
        <v>0.68500000000000005</v>
      </c>
      <c r="C208" s="283">
        <v>0.189</v>
      </c>
      <c r="D208" s="283">
        <v>0.126</v>
      </c>
      <c r="E208" s="197"/>
      <c r="F208" s="197"/>
      <c r="H208" s="197"/>
    </row>
    <row r="209" spans="1:8" x14ac:dyDescent="0.65">
      <c r="A209" s="282">
        <v>203</v>
      </c>
      <c r="B209" s="283">
        <v>0.67199999999999993</v>
      </c>
      <c r="C209" s="283">
        <v>0.20699999999999999</v>
      </c>
      <c r="D209" s="283">
        <v>0.121</v>
      </c>
      <c r="E209" s="197"/>
      <c r="F209" s="197"/>
      <c r="H209" s="197"/>
    </row>
    <row r="210" spans="1:8" x14ac:dyDescent="0.65">
      <c r="A210" s="282">
        <v>204</v>
      </c>
      <c r="B210" s="283">
        <v>0.8</v>
      </c>
      <c r="C210" s="283">
        <v>0.128</v>
      </c>
      <c r="D210" s="283">
        <v>7.2000000000000008E-2</v>
      </c>
      <c r="E210" s="197"/>
      <c r="F210" s="197"/>
      <c r="H210" s="197"/>
    </row>
    <row r="211" spans="1:8" x14ac:dyDescent="0.65">
      <c r="A211" s="282">
        <v>205</v>
      </c>
      <c r="B211" s="283">
        <v>0.65100000000000002</v>
      </c>
      <c r="C211" s="283">
        <v>0.19600000000000001</v>
      </c>
      <c r="D211" s="283">
        <v>0.15299999999999997</v>
      </c>
      <c r="E211" s="197"/>
      <c r="F211" s="197"/>
      <c r="H211" s="197"/>
    </row>
    <row r="212" spans="1:8" x14ac:dyDescent="0.65">
      <c r="A212" s="282">
        <v>206</v>
      </c>
      <c r="B212" s="283">
        <v>0.67100000000000004</v>
      </c>
      <c r="C212" s="283">
        <v>0.21299999999999999</v>
      </c>
      <c r="D212" s="283">
        <v>0.11599999999999999</v>
      </c>
      <c r="E212" s="197"/>
      <c r="F212" s="197"/>
      <c r="H212" s="197"/>
    </row>
    <row r="213" spans="1:8" x14ac:dyDescent="0.65">
      <c r="A213" s="282">
        <v>207</v>
      </c>
      <c r="B213" s="283">
        <v>0.71500000000000008</v>
      </c>
      <c r="C213" s="283">
        <v>0.18</v>
      </c>
      <c r="D213" s="283">
        <v>0.10499999999999998</v>
      </c>
      <c r="E213" s="197"/>
      <c r="F213" s="197"/>
      <c r="H213" s="197"/>
    </row>
    <row r="214" spans="1:8" x14ac:dyDescent="0.65">
      <c r="A214" s="282">
        <v>208</v>
      </c>
      <c r="B214" s="283">
        <v>0.7649999999999999</v>
      </c>
      <c r="C214" s="283">
        <v>7.6999999999999999E-2</v>
      </c>
      <c r="D214" s="283">
        <v>0.15799999999999997</v>
      </c>
      <c r="E214" s="197"/>
      <c r="F214" s="197"/>
      <c r="H214" s="197"/>
    </row>
    <row r="215" spans="1:8" x14ac:dyDescent="0.65">
      <c r="A215" s="282">
        <v>209</v>
      </c>
      <c r="B215" s="283">
        <v>0.65800000000000003</v>
      </c>
      <c r="C215" s="283">
        <v>0.17100000000000001</v>
      </c>
      <c r="D215" s="283">
        <v>0.17099999999999999</v>
      </c>
      <c r="E215" s="197"/>
      <c r="F215" s="197"/>
      <c r="H215" s="197"/>
    </row>
    <row r="216" spans="1:8" x14ac:dyDescent="0.65">
      <c r="A216" s="282">
        <v>210</v>
      </c>
      <c r="B216" s="283">
        <v>0.67599999999999993</v>
      </c>
      <c r="C216" s="283">
        <v>0.23300000000000001</v>
      </c>
      <c r="D216" s="283">
        <v>9.099999999999997E-2</v>
      </c>
      <c r="E216" s="197"/>
      <c r="F216" s="197"/>
      <c r="H216" s="197"/>
    </row>
    <row r="217" spans="1:8" x14ac:dyDescent="0.65">
      <c r="A217" s="282">
        <v>211</v>
      </c>
      <c r="B217" s="283">
        <v>0.73399999999999999</v>
      </c>
      <c r="C217" s="283">
        <v>0.193</v>
      </c>
      <c r="D217" s="283">
        <v>7.3000000000000009E-2</v>
      </c>
      <c r="E217" s="197"/>
      <c r="F217" s="197"/>
      <c r="H217" s="197"/>
    </row>
    <row r="218" spans="1:8" x14ac:dyDescent="0.65">
      <c r="A218" s="282">
        <v>212</v>
      </c>
      <c r="B218" s="283">
        <v>0.75</v>
      </c>
      <c r="C218" s="283">
        <v>0.189</v>
      </c>
      <c r="D218" s="283">
        <v>6.0999999999999999E-2</v>
      </c>
      <c r="E218" s="197"/>
      <c r="F218" s="197"/>
      <c r="H218" s="197"/>
    </row>
    <row r="219" spans="1:8" x14ac:dyDescent="0.65">
      <c r="A219" s="282">
        <v>213</v>
      </c>
      <c r="B219" s="283">
        <v>0.72300000000000009</v>
      </c>
      <c r="C219" s="283">
        <v>0.14799999999999999</v>
      </c>
      <c r="D219" s="283">
        <v>0.129</v>
      </c>
      <c r="E219" s="197"/>
      <c r="F219" s="197"/>
      <c r="H219" s="197"/>
    </row>
    <row r="220" spans="1:8" x14ac:dyDescent="0.65">
      <c r="A220" s="282">
        <v>214</v>
      </c>
      <c r="B220" s="283">
        <v>0.66500000000000004</v>
      </c>
      <c r="C220" s="283">
        <v>0.18099999999999999</v>
      </c>
      <c r="D220" s="283">
        <v>0.15399999999999997</v>
      </c>
      <c r="E220" s="197"/>
      <c r="F220" s="197"/>
      <c r="H220" s="197"/>
    </row>
    <row r="221" spans="1:8" x14ac:dyDescent="0.65">
      <c r="A221" s="282">
        <v>215</v>
      </c>
      <c r="B221" s="283">
        <v>0.73</v>
      </c>
      <c r="C221" s="283">
        <v>0.13400000000000001</v>
      </c>
      <c r="D221" s="283">
        <v>0.13600000000000001</v>
      </c>
      <c r="E221" s="197"/>
      <c r="F221" s="197"/>
      <c r="H221" s="197"/>
    </row>
    <row r="222" spans="1:8" x14ac:dyDescent="0.65">
      <c r="A222" s="282">
        <v>216</v>
      </c>
      <c r="B222" s="283">
        <v>0.69799999999999995</v>
      </c>
      <c r="C222" s="283">
        <v>0.17599999999999999</v>
      </c>
      <c r="D222" s="283">
        <v>0.126</v>
      </c>
      <c r="E222" s="197"/>
      <c r="F222" s="197"/>
      <c r="H222" s="197"/>
    </row>
    <row r="223" spans="1:8" x14ac:dyDescent="0.65">
      <c r="A223" s="282">
        <v>217</v>
      </c>
      <c r="B223" s="283">
        <v>0.71100000000000008</v>
      </c>
      <c r="C223" s="283">
        <v>0.17899999999999999</v>
      </c>
      <c r="D223" s="283">
        <v>0.10999999999999999</v>
      </c>
      <c r="E223" s="197"/>
      <c r="F223" s="197"/>
      <c r="H223" s="197"/>
    </row>
    <row r="224" spans="1:8" x14ac:dyDescent="0.65">
      <c r="A224" s="282">
        <v>218</v>
      </c>
      <c r="B224" s="283">
        <v>0.71599999999999997</v>
      </c>
      <c r="C224" s="283">
        <v>0.16700000000000001</v>
      </c>
      <c r="D224" s="283">
        <v>0.11699999999999999</v>
      </c>
      <c r="E224" s="197"/>
      <c r="F224" s="197"/>
      <c r="H224" s="197"/>
    </row>
    <row r="225" spans="1:8" x14ac:dyDescent="0.65">
      <c r="A225" s="282">
        <v>219</v>
      </c>
      <c r="B225" s="283">
        <v>0.7589999999999999</v>
      </c>
      <c r="C225" s="283">
        <v>0.17299999999999999</v>
      </c>
      <c r="D225" s="283">
        <v>6.8000000000000005E-2</v>
      </c>
      <c r="E225" s="197"/>
      <c r="F225" s="197"/>
      <c r="H225" s="197"/>
    </row>
    <row r="226" spans="1:8" x14ac:dyDescent="0.65">
      <c r="A226" s="282">
        <v>220</v>
      </c>
      <c r="B226" s="283">
        <v>0.75800000000000001</v>
      </c>
      <c r="C226" s="283">
        <v>0.1</v>
      </c>
      <c r="D226" s="283">
        <v>0.14200000000000002</v>
      </c>
      <c r="E226" s="197"/>
      <c r="F226" s="197"/>
      <c r="H226" s="197"/>
    </row>
    <row r="227" spans="1:8" x14ac:dyDescent="0.65">
      <c r="A227" s="282">
        <v>221</v>
      </c>
      <c r="B227" s="283">
        <v>0.64500000000000002</v>
      </c>
      <c r="C227" s="283">
        <v>0.20899999999999999</v>
      </c>
      <c r="D227" s="283">
        <v>0.14600000000000002</v>
      </c>
      <c r="E227" s="197"/>
      <c r="F227" s="197"/>
      <c r="H227" s="197"/>
    </row>
    <row r="228" spans="1:8" x14ac:dyDescent="0.65">
      <c r="A228" s="282">
        <v>222</v>
      </c>
      <c r="B228" s="283">
        <v>0.71599999999999997</v>
      </c>
      <c r="C228" s="283">
        <v>0.18099999999999999</v>
      </c>
      <c r="D228" s="283">
        <v>0.10299999999999998</v>
      </c>
      <c r="E228" s="197"/>
      <c r="F228" s="197"/>
      <c r="H228" s="197"/>
    </row>
    <row r="229" spans="1:8" x14ac:dyDescent="0.65">
      <c r="A229" s="282">
        <v>223</v>
      </c>
      <c r="B229" s="283">
        <v>0.68900000000000006</v>
      </c>
      <c r="C229" s="283">
        <v>0.20399999999999999</v>
      </c>
      <c r="D229" s="283">
        <v>0.10699999999999998</v>
      </c>
      <c r="E229" s="197"/>
      <c r="F229" s="197"/>
      <c r="H229" s="197"/>
    </row>
    <row r="230" spans="1:8" x14ac:dyDescent="0.65">
      <c r="A230" s="282">
        <v>224</v>
      </c>
      <c r="B230" s="283">
        <v>0.63</v>
      </c>
      <c r="C230" s="283">
        <v>0.19400000000000001</v>
      </c>
      <c r="D230" s="283">
        <v>0.17599999999999999</v>
      </c>
      <c r="E230" s="197"/>
      <c r="F230" s="197"/>
      <c r="H230" s="197"/>
    </row>
    <row r="231" spans="1:8" x14ac:dyDescent="0.65">
      <c r="A231" s="282">
        <v>225</v>
      </c>
      <c r="B231" s="283">
        <v>0.66199999999999992</v>
      </c>
      <c r="C231" s="283">
        <v>0.182</v>
      </c>
      <c r="D231" s="283">
        <v>0.15599999999999997</v>
      </c>
      <c r="E231" s="197"/>
      <c r="F231" s="197"/>
      <c r="H231" s="197"/>
    </row>
    <row r="232" spans="1:8" x14ac:dyDescent="0.65">
      <c r="A232" s="282">
        <v>226</v>
      </c>
      <c r="B232" s="283">
        <v>0.88900000000000001</v>
      </c>
      <c r="C232" s="283">
        <v>0</v>
      </c>
      <c r="D232" s="283">
        <v>0.11099999999999999</v>
      </c>
      <c r="E232" s="197"/>
      <c r="F232" s="197"/>
      <c r="H232" s="197"/>
    </row>
    <row r="233" spans="1:8" x14ac:dyDescent="0.65">
      <c r="A233" s="282">
        <v>227</v>
      </c>
      <c r="B233" s="283">
        <v>0.73799999999999999</v>
      </c>
      <c r="C233" s="283">
        <v>0.20399999999999999</v>
      </c>
      <c r="D233" s="283">
        <v>5.7999999999999996E-2</v>
      </c>
      <c r="E233" s="197"/>
      <c r="F233" s="197"/>
      <c r="H233" s="197"/>
    </row>
    <row r="234" spans="1:8" x14ac:dyDescent="0.65">
      <c r="A234" s="282">
        <v>228</v>
      </c>
      <c r="B234" s="283">
        <v>0.76200000000000001</v>
      </c>
      <c r="C234" s="283">
        <v>0.153</v>
      </c>
      <c r="D234" s="283">
        <v>8.500000000000002E-2</v>
      </c>
      <c r="E234" s="197"/>
      <c r="F234" s="197"/>
      <c r="H234" s="197"/>
    </row>
    <row r="235" spans="1:8" x14ac:dyDescent="0.65">
      <c r="A235" s="282">
        <v>229</v>
      </c>
      <c r="B235" s="283">
        <v>0.69500000000000006</v>
      </c>
      <c r="C235" s="283">
        <v>0.26400000000000001</v>
      </c>
      <c r="D235" s="283">
        <v>4.0999999999999995E-2</v>
      </c>
      <c r="E235" s="197"/>
      <c r="F235" s="197"/>
      <c r="H235" s="197"/>
    </row>
    <row r="236" spans="1:8" x14ac:dyDescent="0.65">
      <c r="A236" s="282">
        <v>230</v>
      </c>
      <c r="B236" s="283">
        <v>0.7430000000000001</v>
      </c>
      <c r="C236" s="283">
        <v>0.17499999999999999</v>
      </c>
      <c r="D236" s="283">
        <v>8.2000000000000017E-2</v>
      </c>
      <c r="E236" s="197"/>
      <c r="F236" s="197"/>
      <c r="H236" s="197"/>
    </row>
    <row r="237" spans="1:8" x14ac:dyDescent="0.65">
      <c r="A237" s="282">
        <v>231</v>
      </c>
      <c r="B237" s="283">
        <v>0.7</v>
      </c>
      <c r="C237" s="283">
        <v>0.189</v>
      </c>
      <c r="D237" s="283">
        <v>0.11099999999999999</v>
      </c>
      <c r="E237" s="197"/>
      <c r="F237" s="197"/>
      <c r="H237" s="197"/>
    </row>
    <row r="238" spans="1:8" x14ac:dyDescent="0.65">
      <c r="A238" s="282">
        <v>232</v>
      </c>
      <c r="B238" s="283">
        <v>0.67500000000000004</v>
      </c>
      <c r="C238" s="283">
        <v>0.17499999999999999</v>
      </c>
      <c r="D238" s="283">
        <v>0.15000000000000002</v>
      </c>
      <c r="E238" s="197"/>
      <c r="F238" s="197"/>
      <c r="H238" s="197"/>
    </row>
    <row r="239" spans="1:8" x14ac:dyDescent="0.65">
      <c r="A239" s="282">
        <v>233</v>
      </c>
      <c r="B239" s="283">
        <v>0.67300000000000004</v>
      </c>
      <c r="C239" s="283">
        <v>0.183</v>
      </c>
      <c r="D239" s="283">
        <v>0.14400000000000002</v>
      </c>
      <c r="E239" s="197"/>
      <c r="F239" s="197"/>
      <c r="H239" s="197"/>
    </row>
    <row r="240" spans="1:8" x14ac:dyDescent="0.65">
      <c r="A240" s="282">
        <v>234</v>
      </c>
      <c r="B240" s="283">
        <v>0.71900000000000008</v>
      </c>
      <c r="C240" s="283">
        <v>0.17199999999999999</v>
      </c>
      <c r="D240" s="283">
        <v>0.10899999999999999</v>
      </c>
      <c r="E240" s="197"/>
      <c r="F240" s="197"/>
      <c r="H240" s="197"/>
    </row>
    <row r="241" spans="1:8" x14ac:dyDescent="0.65">
      <c r="A241" s="282">
        <v>235</v>
      </c>
      <c r="B241" s="283">
        <v>0.77099999999999991</v>
      </c>
      <c r="C241" s="283">
        <v>0.16800000000000001</v>
      </c>
      <c r="D241" s="283">
        <v>6.0999999999999999E-2</v>
      </c>
      <c r="E241" s="197"/>
      <c r="F241" s="197"/>
      <c r="H241" s="197"/>
    </row>
    <row r="242" spans="1:8" x14ac:dyDescent="0.65">
      <c r="A242" s="282">
        <v>236</v>
      </c>
      <c r="B242" s="283">
        <v>0.69500000000000006</v>
      </c>
      <c r="C242" s="283">
        <v>0.19700000000000001</v>
      </c>
      <c r="D242" s="283">
        <v>0.10799999999999998</v>
      </c>
      <c r="E242" s="197"/>
      <c r="F242" s="197"/>
      <c r="H242" s="197"/>
    </row>
    <row r="243" spans="1:8" x14ac:dyDescent="0.65">
      <c r="A243" s="282">
        <v>237</v>
      </c>
      <c r="B243" s="283">
        <v>0.7370000000000001</v>
      </c>
      <c r="C243" s="283">
        <v>0.193</v>
      </c>
      <c r="D243" s="283">
        <v>7.0000000000000007E-2</v>
      </c>
      <c r="E243" s="197"/>
      <c r="F243" s="197"/>
      <c r="H243" s="197"/>
    </row>
    <row r="244" spans="1:8" x14ac:dyDescent="0.65">
      <c r="A244" s="282">
        <v>238</v>
      </c>
      <c r="B244" s="283">
        <v>0.74199999999999999</v>
      </c>
      <c r="C244" s="283">
        <v>0.20300000000000001</v>
      </c>
      <c r="D244" s="283">
        <v>5.4999999999999979E-2</v>
      </c>
      <c r="E244" s="197"/>
      <c r="F244" s="197"/>
      <c r="H244" s="197"/>
    </row>
    <row r="245" spans="1:8" x14ac:dyDescent="0.65">
      <c r="A245" s="282">
        <v>239</v>
      </c>
      <c r="B245" s="283">
        <v>0.76400000000000001</v>
      </c>
      <c r="C245" s="283">
        <v>0.16800000000000001</v>
      </c>
      <c r="D245" s="283">
        <v>6.8000000000000005E-2</v>
      </c>
      <c r="E245" s="197"/>
      <c r="F245" s="197"/>
      <c r="H245" s="197"/>
    </row>
    <row r="246" spans="1:8" x14ac:dyDescent="0.65">
      <c r="A246" s="282">
        <v>240</v>
      </c>
      <c r="B246" s="283">
        <v>0.67100000000000004</v>
      </c>
      <c r="C246" s="283">
        <v>0.17699999999999999</v>
      </c>
      <c r="D246" s="283">
        <v>0.15199999999999997</v>
      </c>
      <c r="E246" s="197"/>
      <c r="F246" s="197"/>
      <c r="H246" s="197"/>
    </row>
    <row r="247" spans="1:8" x14ac:dyDescent="0.65">
      <c r="A247" s="282">
        <v>241</v>
      </c>
      <c r="B247" s="283">
        <v>0.63300000000000001</v>
      </c>
      <c r="C247" s="283">
        <v>0.23400000000000001</v>
      </c>
      <c r="D247" s="283">
        <v>0.13300000000000001</v>
      </c>
      <c r="E247" s="197"/>
      <c r="F247" s="197"/>
      <c r="H247" s="197"/>
    </row>
    <row r="248" spans="1:8" x14ac:dyDescent="0.65">
      <c r="A248" s="282">
        <v>242</v>
      </c>
      <c r="B248" s="283">
        <v>0.61899999999999999</v>
      </c>
      <c r="C248" s="283">
        <v>0.19900000000000001</v>
      </c>
      <c r="D248" s="283">
        <v>0.182</v>
      </c>
      <c r="E248" s="197"/>
      <c r="F248" s="197"/>
      <c r="H248" s="197"/>
    </row>
    <row r="249" spans="1:8" x14ac:dyDescent="0.65">
      <c r="A249" s="282">
        <v>243</v>
      </c>
      <c r="B249" s="283">
        <v>0.58099999999999996</v>
      </c>
      <c r="C249" s="283">
        <v>0.29499999999999998</v>
      </c>
      <c r="D249" s="283">
        <v>0.124</v>
      </c>
      <c r="E249" s="197"/>
      <c r="F249" s="197"/>
      <c r="H249" s="197"/>
    </row>
    <row r="250" spans="1:8" x14ac:dyDescent="0.65">
      <c r="A250" s="282">
        <v>244</v>
      </c>
      <c r="B250" s="283">
        <v>0.73799999999999999</v>
      </c>
      <c r="C250" s="283">
        <v>0.16400000000000001</v>
      </c>
      <c r="D250" s="283">
        <v>9.7999999999999976E-2</v>
      </c>
      <c r="E250" s="197"/>
      <c r="F250" s="197"/>
      <c r="H250" s="197"/>
    </row>
    <row r="251" spans="1:8" x14ac:dyDescent="0.65">
      <c r="A251" s="282">
        <v>245</v>
      </c>
      <c r="B251" s="283">
        <v>0.69399999999999995</v>
      </c>
      <c r="C251" s="283">
        <v>0.183</v>
      </c>
      <c r="D251" s="283">
        <v>0.123</v>
      </c>
      <c r="E251" s="197"/>
      <c r="F251" s="197"/>
      <c r="H251" s="197"/>
    </row>
    <row r="252" spans="1:8" x14ac:dyDescent="0.65">
      <c r="A252" s="282">
        <v>246</v>
      </c>
      <c r="B252" s="283">
        <v>0.752</v>
      </c>
      <c r="C252" s="283">
        <v>0.20399999999999999</v>
      </c>
      <c r="D252" s="283">
        <v>4.399999999999997E-2</v>
      </c>
      <c r="E252" s="197"/>
      <c r="F252" s="197"/>
      <c r="H252" s="197"/>
    </row>
    <row r="253" spans="1:8" x14ac:dyDescent="0.65">
      <c r="A253" s="282">
        <v>247</v>
      </c>
      <c r="B253" s="283">
        <v>0.63500000000000001</v>
      </c>
      <c r="C253" s="283">
        <v>0.26300000000000001</v>
      </c>
      <c r="D253" s="283">
        <v>0.10199999999999998</v>
      </c>
      <c r="E253" s="197"/>
      <c r="F253" s="197"/>
      <c r="H253" s="197"/>
    </row>
    <row r="254" spans="1:8" x14ac:dyDescent="0.65">
      <c r="A254" s="282">
        <v>248</v>
      </c>
      <c r="B254" s="283">
        <v>0.72</v>
      </c>
      <c r="C254" s="283">
        <v>0.20699999999999999</v>
      </c>
      <c r="D254" s="283">
        <v>7.3000000000000009E-2</v>
      </c>
      <c r="E254" s="197"/>
      <c r="F254" s="197"/>
      <c r="H254" s="197"/>
    </row>
    <row r="255" spans="1:8" x14ac:dyDescent="0.65">
      <c r="A255" s="282">
        <v>249</v>
      </c>
      <c r="B255" s="283">
        <v>0.66399999999999992</v>
      </c>
      <c r="C255" s="283">
        <v>0.16700000000000001</v>
      </c>
      <c r="D255" s="283">
        <v>0.16899999999999998</v>
      </c>
      <c r="E255" s="197"/>
      <c r="F255" s="197"/>
      <c r="H255" s="197"/>
    </row>
    <row r="256" spans="1:8" x14ac:dyDescent="0.65">
      <c r="A256" s="282">
        <v>250</v>
      </c>
      <c r="B256" s="283">
        <v>0.69500000000000006</v>
      </c>
      <c r="C256" s="283">
        <v>0.17599999999999999</v>
      </c>
      <c r="D256" s="283">
        <v>0.129</v>
      </c>
      <c r="E256" s="197"/>
      <c r="F256" s="197"/>
      <c r="H256" s="197"/>
    </row>
    <row r="257" spans="1:8" x14ac:dyDescent="0.65">
      <c r="A257" s="282">
        <v>251</v>
      </c>
      <c r="B257" s="283">
        <v>0.65100000000000002</v>
      </c>
      <c r="C257" s="283">
        <v>0.16400000000000001</v>
      </c>
      <c r="D257" s="283">
        <v>0.185</v>
      </c>
      <c r="E257" s="197"/>
      <c r="F257" s="197"/>
      <c r="H257" s="197"/>
    </row>
    <row r="258" spans="1:8" x14ac:dyDescent="0.65">
      <c r="A258" s="282">
        <v>252</v>
      </c>
      <c r="B258" s="283">
        <v>0.71900000000000008</v>
      </c>
      <c r="C258" s="283">
        <v>0.17299999999999999</v>
      </c>
      <c r="D258" s="283">
        <v>0.10799999999999998</v>
      </c>
      <c r="E258" s="197"/>
      <c r="F258" s="197"/>
      <c r="H258" s="197"/>
    </row>
    <row r="259" spans="1:8" x14ac:dyDescent="0.65">
      <c r="A259" s="282">
        <v>253</v>
      </c>
      <c r="B259" s="283">
        <v>0.69700000000000006</v>
      </c>
      <c r="C259" s="283">
        <v>0.17599999999999999</v>
      </c>
      <c r="D259" s="283">
        <v>0.127</v>
      </c>
      <c r="E259" s="197"/>
      <c r="F259" s="197"/>
      <c r="H259" s="197"/>
    </row>
    <row r="260" spans="1:8" x14ac:dyDescent="0.65">
      <c r="A260" s="282">
        <v>254</v>
      </c>
      <c r="B260" s="283">
        <v>0.66500000000000004</v>
      </c>
      <c r="C260" s="283">
        <v>0.16800000000000001</v>
      </c>
      <c r="D260" s="283">
        <v>0.16699999999999998</v>
      </c>
      <c r="E260" s="197"/>
      <c r="F260" s="197"/>
      <c r="H260" s="197"/>
    </row>
    <row r="261" spans="1:8" x14ac:dyDescent="0.65">
      <c r="A261" s="282">
        <v>255</v>
      </c>
      <c r="B261" s="283">
        <v>0.70900000000000007</v>
      </c>
      <c r="C261" s="283">
        <v>0.192</v>
      </c>
      <c r="D261" s="283">
        <v>9.8999999999999977E-2</v>
      </c>
      <c r="E261" s="197"/>
      <c r="F261" s="197"/>
      <c r="H261" s="197"/>
    </row>
    <row r="262" spans="1:8" x14ac:dyDescent="0.65">
      <c r="A262" s="282">
        <v>256</v>
      </c>
      <c r="B262" s="283">
        <v>0.309</v>
      </c>
      <c r="C262" s="283">
        <v>0.52300000000000002</v>
      </c>
      <c r="D262" s="283">
        <v>0.16799999999999998</v>
      </c>
      <c r="E262" s="197"/>
      <c r="F262" s="197"/>
      <c r="H262" s="197"/>
    </row>
    <row r="263" spans="1:8" x14ac:dyDescent="0.65">
      <c r="A263" s="282">
        <v>257</v>
      </c>
      <c r="B263" s="283">
        <v>0.67700000000000005</v>
      </c>
      <c r="C263" s="283">
        <v>0.216</v>
      </c>
      <c r="D263" s="283">
        <v>0.10699999999999998</v>
      </c>
      <c r="E263" s="197"/>
      <c r="F263" s="197"/>
      <c r="H263" s="197"/>
    </row>
    <row r="264" spans="1:8" x14ac:dyDescent="0.65">
      <c r="A264" s="282">
        <v>258</v>
      </c>
      <c r="B264" s="283">
        <v>0.68500000000000005</v>
      </c>
      <c r="C264" s="283">
        <v>0.20899999999999999</v>
      </c>
      <c r="D264" s="283">
        <v>0.10599999999999998</v>
      </c>
      <c r="E264" s="197"/>
      <c r="F264" s="197"/>
      <c r="H264" s="197"/>
    </row>
    <row r="265" spans="1:8" x14ac:dyDescent="0.65">
      <c r="A265" s="282">
        <v>259</v>
      </c>
      <c r="B265" s="283">
        <v>0.69199999999999995</v>
      </c>
      <c r="C265" s="283">
        <v>0.14299999999999999</v>
      </c>
      <c r="D265" s="283">
        <v>0.16499999999999998</v>
      </c>
      <c r="E265" s="197"/>
      <c r="F265" s="197"/>
      <c r="H265" s="197"/>
    </row>
    <row r="266" spans="1:8" x14ac:dyDescent="0.65">
      <c r="A266" s="282">
        <v>260</v>
      </c>
      <c r="B266" s="283">
        <v>0.7</v>
      </c>
      <c r="C266" s="283">
        <v>0.193</v>
      </c>
      <c r="D266" s="283">
        <v>0.10699999999999998</v>
      </c>
      <c r="E266" s="197"/>
      <c r="F266" s="197"/>
      <c r="H266" s="197"/>
    </row>
    <row r="267" spans="1:8" x14ac:dyDescent="0.65">
      <c r="A267" s="282">
        <v>261</v>
      </c>
      <c r="B267" s="283">
        <v>0.72100000000000009</v>
      </c>
      <c r="C267" s="283">
        <v>0.21199999999999999</v>
      </c>
      <c r="D267" s="283">
        <v>6.7000000000000004E-2</v>
      </c>
      <c r="E267" s="197"/>
      <c r="F267" s="197"/>
      <c r="H267" s="197"/>
    </row>
    <row r="268" spans="1:8" x14ac:dyDescent="0.65">
      <c r="A268" s="282">
        <v>262</v>
      </c>
      <c r="B268" s="283">
        <v>0.72199999999999998</v>
      </c>
      <c r="C268" s="283">
        <v>0.16900000000000001</v>
      </c>
      <c r="D268" s="283">
        <v>0.10899999999999999</v>
      </c>
      <c r="E268" s="197"/>
      <c r="F268" s="197"/>
      <c r="H268" s="197"/>
    </row>
    <row r="269" spans="1:8" x14ac:dyDescent="0.65">
      <c r="A269" s="282">
        <v>263</v>
      </c>
      <c r="B269" s="283">
        <v>0.7350000000000001</v>
      </c>
      <c r="C269" s="283">
        <v>0.191</v>
      </c>
      <c r="D269" s="283">
        <v>7.400000000000001E-2</v>
      </c>
      <c r="E269" s="197"/>
      <c r="F269" s="197"/>
      <c r="H269" s="197"/>
    </row>
    <row r="270" spans="1:8" x14ac:dyDescent="0.65">
      <c r="A270" s="282">
        <v>264</v>
      </c>
      <c r="B270" s="283">
        <v>0.68599999999999994</v>
      </c>
      <c r="C270" s="283">
        <v>0.19900000000000001</v>
      </c>
      <c r="D270" s="283">
        <v>0.11499999999999999</v>
      </c>
      <c r="E270" s="197"/>
      <c r="F270" s="197"/>
      <c r="H270" s="197"/>
    </row>
    <row r="271" spans="1:8" x14ac:dyDescent="0.65">
      <c r="A271" s="282">
        <v>265</v>
      </c>
      <c r="B271" s="283">
        <v>0.66500000000000004</v>
      </c>
      <c r="C271" s="283">
        <v>0.16900000000000001</v>
      </c>
      <c r="D271" s="283">
        <v>0.16599999999999998</v>
      </c>
      <c r="E271" s="197"/>
      <c r="F271" s="197"/>
      <c r="H271" s="197"/>
    </row>
    <row r="272" spans="1:8" x14ac:dyDescent="0.65">
      <c r="A272" s="282">
        <v>266</v>
      </c>
      <c r="B272" s="283">
        <v>0.71100000000000008</v>
      </c>
      <c r="C272" s="283">
        <v>0.112</v>
      </c>
      <c r="D272" s="283">
        <v>0.17699999999999999</v>
      </c>
      <c r="E272" s="197"/>
      <c r="F272" s="197"/>
      <c r="H272" s="197"/>
    </row>
    <row r="273" spans="1:8" x14ac:dyDescent="0.65">
      <c r="A273" s="282">
        <v>267</v>
      </c>
      <c r="B273" s="283">
        <v>0.68900000000000006</v>
      </c>
      <c r="C273" s="283">
        <v>0.19400000000000001</v>
      </c>
      <c r="D273" s="283">
        <v>0.11699999999999999</v>
      </c>
      <c r="E273" s="197"/>
      <c r="F273" s="197"/>
      <c r="H273" s="197"/>
    </row>
    <row r="274" spans="1:8" x14ac:dyDescent="0.65">
      <c r="A274" s="282">
        <v>268</v>
      </c>
      <c r="B274" s="283">
        <v>0.70300000000000007</v>
      </c>
      <c r="C274" s="283">
        <v>0.13100000000000001</v>
      </c>
      <c r="D274" s="283">
        <v>0.16599999999999998</v>
      </c>
      <c r="E274" s="197"/>
      <c r="F274" s="197"/>
      <c r="H274" s="197"/>
    </row>
    <row r="275" spans="1:8" x14ac:dyDescent="0.65">
      <c r="A275" s="282">
        <v>269</v>
      </c>
      <c r="B275" s="283">
        <v>0.71500000000000008</v>
      </c>
      <c r="C275" s="283">
        <v>0.17</v>
      </c>
      <c r="D275" s="283">
        <v>0.11499999999999999</v>
      </c>
      <c r="E275" s="197"/>
      <c r="F275" s="197"/>
      <c r="H275" s="197"/>
    </row>
    <row r="276" spans="1:8" x14ac:dyDescent="0.65">
      <c r="A276" s="282">
        <v>270</v>
      </c>
      <c r="B276" s="283">
        <v>0.74700000000000011</v>
      </c>
      <c r="C276" s="283">
        <v>0.19500000000000001</v>
      </c>
      <c r="D276" s="283">
        <v>5.7999999999999996E-2</v>
      </c>
      <c r="E276" s="197"/>
      <c r="F276" s="197"/>
      <c r="H276" s="197"/>
    </row>
    <row r="277" spans="1:8" x14ac:dyDescent="0.65">
      <c r="A277" s="282">
        <v>271</v>
      </c>
      <c r="B277" s="283">
        <v>0.68700000000000006</v>
      </c>
      <c r="C277" s="283">
        <v>0.159</v>
      </c>
      <c r="D277" s="283">
        <v>0.15399999999999997</v>
      </c>
      <c r="E277" s="197"/>
      <c r="F277" s="197"/>
      <c r="H277" s="197"/>
    </row>
    <row r="278" spans="1:8" x14ac:dyDescent="0.65">
      <c r="A278" s="282">
        <v>272</v>
      </c>
      <c r="B278" s="283">
        <v>0.64600000000000002</v>
      </c>
      <c r="C278" s="283">
        <v>0.156</v>
      </c>
      <c r="D278" s="283">
        <v>0.19800000000000001</v>
      </c>
      <c r="E278" s="197"/>
      <c r="F278" s="197"/>
      <c r="H278" s="197"/>
    </row>
    <row r="279" spans="1:8" x14ac:dyDescent="0.65">
      <c r="A279" s="282">
        <v>273</v>
      </c>
      <c r="B279" s="283">
        <v>0.64400000000000002</v>
      </c>
      <c r="C279" s="283">
        <v>0.188</v>
      </c>
      <c r="D279" s="283">
        <v>0.16799999999999998</v>
      </c>
      <c r="E279" s="197"/>
      <c r="F279" s="197"/>
      <c r="H279" s="197"/>
    </row>
    <row r="280" spans="1:8" x14ac:dyDescent="0.65">
      <c r="A280" s="282">
        <v>274</v>
      </c>
      <c r="B280" s="283">
        <v>0.70700000000000007</v>
      </c>
      <c r="C280" s="283">
        <v>0.18</v>
      </c>
      <c r="D280" s="283">
        <v>0.11299999999999999</v>
      </c>
      <c r="E280" s="197"/>
      <c r="F280" s="197"/>
      <c r="H280" s="197"/>
    </row>
    <row r="281" spans="1:8" x14ac:dyDescent="0.65">
      <c r="A281" s="282">
        <v>275</v>
      </c>
      <c r="B281" s="283">
        <v>0.60099999999999998</v>
      </c>
      <c r="C281" s="283">
        <v>0.31</v>
      </c>
      <c r="D281" s="283">
        <v>8.8999999999999968E-2</v>
      </c>
      <c r="E281" s="197"/>
      <c r="F281" s="197"/>
      <c r="H281" s="197"/>
    </row>
    <row r="282" spans="1:8" x14ac:dyDescent="0.65">
      <c r="A282" s="282">
        <v>276</v>
      </c>
      <c r="B282" s="283">
        <v>0.65500000000000003</v>
      </c>
      <c r="C282" s="283">
        <v>0.14699999999999999</v>
      </c>
      <c r="D282" s="283">
        <v>0.19800000000000001</v>
      </c>
      <c r="E282" s="197"/>
      <c r="F282" s="197"/>
      <c r="H282" s="197"/>
    </row>
    <row r="283" spans="1:8" x14ac:dyDescent="0.65">
      <c r="A283" s="282">
        <v>277</v>
      </c>
      <c r="B283" s="283">
        <v>0.68100000000000005</v>
      </c>
      <c r="C283" s="283">
        <v>0.14899999999999999</v>
      </c>
      <c r="D283" s="283">
        <v>0.16999999999999998</v>
      </c>
      <c r="E283" s="197"/>
      <c r="F283" s="197"/>
      <c r="H283" s="197"/>
    </row>
    <row r="284" spans="1:8" x14ac:dyDescent="0.65">
      <c r="A284" s="282">
        <v>278</v>
      </c>
      <c r="B284" s="283">
        <v>0.69900000000000007</v>
      </c>
      <c r="C284" s="283">
        <v>0.11</v>
      </c>
      <c r="D284" s="283">
        <v>0.191</v>
      </c>
      <c r="E284" s="197"/>
      <c r="F284" s="197"/>
      <c r="H284" s="197"/>
    </row>
    <row r="285" spans="1:8" x14ac:dyDescent="0.65">
      <c r="A285" s="282">
        <v>279</v>
      </c>
      <c r="B285" s="283">
        <v>0.63500000000000001</v>
      </c>
      <c r="C285" s="283">
        <v>0.19</v>
      </c>
      <c r="D285" s="283">
        <v>0.17499999999999999</v>
      </c>
      <c r="E285" s="197"/>
      <c r="F285" s="197"/>
      <c r="H285" s="197"/>
    </row>
    <row r="286" spans="1:8" x14ac:dyDescent="0.65">
      <c r="A286" s="282">
        <v>280</v>
      </c>
      <c r="B286" s="283">
        <v>0.75100000000000011</v>
      </c>
      <c r="C286" s="283">
        <v>0.16900000000000001</v>
      </c>
      <c r="D286" s="283">
        <v>8.0000000000000016E-2</v>
      </c>
      <c r="E286" s="197"/>
      <c r="F286" s="197"/>
      <c r="H286" s="197"/>
    </row>
    <row r="287" spans="1:8" x14ac:dyDescent="0.65">
      <c r="A287" s="282">
        <v>281</v>
      </c>
      <c r="B287" s="283">
        <v>0.70599999999999996</v>
      </c>
      <c r="C287" s="283">
        <v>0.20499999999999999</v>
      </c>
      <c r="D287" s="283">
        <v>8.8999999999999968E-2</v>
      </c>
      <c r="E287" s="197"/>
      <c r="F287" s="197"/>
      <c r="H287" s="197"/>
    </row>
    <row r="288" spans="1:8" x14ac:dyDescent="0.65">
      <c r="A288" s="282">
        <v>282</v>
      </c>
      <c r="B288" s="283">
        <v>0.65900000000000003</v>
      </c>
      <c r="C288" s="283">
        <v>0.19900000000000001</v>
      </c>
      <c r="D288" s="283">
        <v>0.14200000000000002</v>
      </c>
      <c r="E288" s="197"/>
      <c r="F288" s="197"/>
      <c r="H288" s="197"/>
    </row>
    <row r="289" spans="1:8" x14ac:dyDescent="0.65">
      <c r="A289" s="282">
        <v>283</v>
      </c>
      <c r="B289" s="283">
        <v>0.65200000000000002</v>
      </c>
      <c r="C289" s="283">
        <v>0.20899999999999999</v>
      </c>
      <c r="D289" s="283">
        <v>0.13900000000000001</v>
      </c>
      <c r="E289" s="197"/>
      <c r="F289" s="197"/>
      <c r="H289" s="197"/>
    </row>
    <row r="290" spans="1:8" x14ac:dyDescent="0.65">
      <c r="A290" s="282">
        <v>284</v>
      </c>
      <c r="B290" s="283">
        <v>0.66199999999999992</v>
      </c>
      <c r="C290" s="283">
        <v>0.16500000000000001</v>
      </c>
      <c r="D290" s="283">
        <v>0.17299999999999999</v>
      </c>
      <c r="E290" s="197"/>
      <c r="F290" s="197"/>
      <c r="H290" s="197"/>
    </row>
    <row r="291" spans="1:8" x14ac:dyDescent="0.65">
      <c r="A291" s="282">
        <v>285</v>
      </c>
      <c r="B291" s="283">
        <v>0.69399999999999995</v>
      </c>
      <c r="C291" s="283">
        <v>0.20499999999999999</v>
      </c>
      <c r="D291" s="283">
        <v>0.10099999999999998</v>
      </c>
      <c r="E291" s="197"/>
      <c r="F291" s="197"/>
      <c r="H291" s="197"/>
    </row>
    <row r="292" spans="1:8" x14ac:dyDescent="0.65">
      <c r="A292" s="282">
        <v>286</v>
      </c>
      <c r="B292" s="283">
        <v>0.68799999999999994</v>
      </c>
      <c r="C292" s="283">
        <v>0.17299999999999999</v>
      </c>
      <c r="D292" s="283">
        <v>0.13900000000000001</v>
      </c>
      <c r="E292" s="197"/>
      <c r="F292" s="197"/>
      <c r="H292" s="197"/>
    </row>
    <row r="293" spans="1:8" x14ac:dyDescent="0.65">
      <c r="A293" s="282">
        <v>287</v>
      </c>
      <c r="B293" s="283">
        <v>0.72700000000000009</v>
      </c>
      <c r="C293" s="283">
        <v>0.16900000000000001</v>
      </c>
      <c r="D293" s="283">
        <v>0.10399999999999998</v>
      </c>
      <c r="E293" s="197"/>
      <c r="F293" s="197"/>
      <c r="H293" s="197"/>
    </row>
    <row r="294" spans="1:8" x14ac:dyDescent="0.65">
      <c r="A294" s="282">
        <v>288</v>
      </c>
      <c r="B294" s="283">
        <v>0.67799999999999994</v>
      </c>
      <c r="C294" s="283">
        <v>0.191</v>
      </c>
      <c r="D294" s="283">
        <v>0.13100000000000001</v>
      </c>
      <c r="E294" s="197"/>
      <c r="F294" s="197"/>
      <c r="H294" s="197"/>
    </row>
    <row r="295" spans="1:8" x14ac:dyDescent="0.65">
      <c r="A295" s="282">
        <v>289</v>
      </c>
      <c r="B295" s="283">
        <v>0.67999999999999994</v>
      </c>
      <c r="C295" s="283">
        <v>0.187</v>
      </c>
      <c r="D295" s="283">
        <v>0.13300000000000001</v>
      </c>
      <c r="E295" s="197"/>
      <c r="F295" s="197"/>
      <c r="H295" s="197"/>
    </row>
    <row r="296" spans="1:8" x14ac:dyDescent="0.65">
      <c r="A296" s="282">
        <v>290</v>
      </c>
      <c r="B296" s="283">
        <v>0.69900000000000007</v>
      </c>
      <c r="C296" s="283">
        <v>0.19</v>
      </c>
      <c r="D296" s="283">
        <v>0.11099999999999999</v>
      </c>
      <c r="E296" s="197"/>
      <c r="F296" s="197"/>
      <c r="H296" s="197"/>
    </row>
    <row r="297" spans="1:8" x14ac:dyDescent="0.65">
      <c r="A297" s="282">
        <v>291</v>
      </c>
      <c r="B297" s="283">
        <v>0.71900000000000008</v>
      </c>
      <c r="C297" s="283">
        <v>0.28100000000000003</v>
      </c>
      <c r="D297" s="283">
        <v>0</v>
      </c>
      <c r="E297" s="197"/>
      <c r="F297" s="197"/>
      <c r="H297" s="197"/>
    </row>
    <row r="298" spans="1:8" x14ac:dyDescent="0.65">
      <c r="A298" s="282">
        <v>292</v>
      </c>
      <c r="B298" s="283">
        <v>0.70100000000000007</v>
      </c>
      <c r="C298" s="283">
        <v>0.19</v>
      </c>
      <c r="D298" s="283">
        <v>0.10899999999999999</v>
      </c>
      <c r="E298" s="197"/>
      <c r="F298" s="197"/>
      <c r="H298" s="197"/>
    </row>
    <row r="299" spans="1:8" x14ac:dyDescent="0.65">
      <c r="A299" s="282">
        <v>293</v>
      </c>
      <c r="B299" s="283">
        <v>0.7589999999999999</v>
      </c>
      <c r="C299" s="283">
        <v>0.19400000000000001</v>
      </c>
      <c r="D299" s="283">
        <v>4.6999999999999972E-2</v>
      </c>
      <c r="E299" s="197"/>
      <c r="F299" s="197"/>
      <c r="H299" s="197"/>
    </row>
    <row r="300" spans="1:8" x14ac:dyDescent="0.65">
      <c r="A300" s="282">
        <v>294</v>
      </c>
      <c r="B300" s="283">
        <v>0.626</v>
      </c>
      <c r="C300" s="283">
        <v>0.161</v>
      </c>
      <c r="D300" s="283">
        <v>0.21300000000000002</v>
      </c>
      <c r="E300" s="197"/>
      <c r="F300" s="197"/>
      <c r="H300" s="197"/>
    </row>
    <row r="301" spans="1:8" x14ac:dyDescent="0.65">
      <c r="A301" s="282">
        <v>295</v>
      </c>
      <c r="B301" s="283">
        <v>0.67599999999999993</v>
      </c>
      <c r="C301" s="283">
        <v>0.25</v>
      </c>
      <c r="D301" s="283">
        <v>7.400000000000001E-2</v>
      </c>
      <c r="E301" s="197"/>
      <c r="F301" s="197"/>
      <c r="H301" s="197"/>
    </row>
    <row r="302" spans="1:8" x14ac:dyDescent="0.65">
      <c r="A302" s="282">
        <v>296</v>
      </c>
      <c r="B302" s="283">
        <v>0.67900000000000005</v>
      </c>
      <c r="C302" s="283">
        <v>0.19</v>
      </c>
      <c r="D302" s="283">
        <v>0.13100000000000001</v>
      </c>
      <c r="E302" s="197"/>
      <c r="F302" s="197"/>
      <c r="H302" s="197"/>
    </row>
    <row r="303" spans="1:8" x14ac:dyDescent="0.65">
      <c r="A303" s="282">
        <v>297</v>
      </c>
      <c r="B303" s="283">
        <v>0.66300000000000003</v>
      </c>
      <c r="C303" s="283">
        <v>0.183</v>
      </c>
      <c r="D303" s="283">
        <v>0.15399999999999997</v>
      </c>
      <c r="E303" s="197"/>
      <c r="F303" s="197"/>
      <c r="H303" s="197"/>
    </row>
    <row r="304" spans="1:8" x14ac:dyDescent="0.65">
      <c r="A304" s="282">
        <v>298</v>
      </c>
      <c r="B304" s="283">
        <v>0.626</v>
      </c>
      <c r="C304" s="283">
        <v>0.248</v>
      </c>
      <c r="D304" s="283">
        <v>0.126</v>
      </c>
      <c r="E304" s="197"/>
      <c r="F304" s="197"/>
      <c r="H304" s="197"/>
    </row>
    <row r="305" spans="1:8" x14ac:dyDescent="0.65">
      <c r="A305" s="282">
        <v>299</v>
      </c>
      <c r="B305" s="283">
        <v>0.68599999999999994</v>
      </c>
      <c r="C305" s="283">
        <v>0.16900000000000001</v>
      </c>
      <c r="D305" s="283">
        <v>0.14500000000000002</v>
      </c>
      <c r="E305" s="197"/>
      <c r="F305" s="197"/>
      <c r="H305" s="197"/>
    </row>
    <row r="306" spans="1:8" x14ac:dyDescent="0.65">
      <c r="A306" s="282">
        <v>300</v>
      </c>
      <c r="B306" s="283">
        <v>0.69700000000000006</v>
      </c>
      <c r="C306" s="283">
        <v>0.19800000000000001</v>
      </c>
      <c r="D306" s="283">
        <v>0.10499999999999998</v>
      </c>
      <c r="E306" s="197"/>
      <c r="F306" s="197"/>
      <c r="H306" s="197"/>
    </row>
    <row r="307" spans="1:8" x14ac:dyDescent="0.65">
      <c r="A307" s="282">
        <v>301</v>
      </c>
      <c r="B307" s="283">
        <v>0.48499999999999999</v>
      </c>
      <c r="C307" s="283">
        <v>0.184</v>
      </c>
      <c r="D307" s="283">
        <v>0.33100000000000002</v>
      </c>
      <c r="E307" s="197"/>
      <c r="F307" s="197"/>
      <c r="H307" s="197"/>
    </row>
    <row r="308" spans="1:8" x14ac:dyDescent="0.65">
      <c r="A308" s="282">
        <v>302</v>
      </c>
      <c r="B308" s="283">
        <v>0.68700000000000006</v>
      </c>
      <c r="C308" s="283">
        <v>0.192</v>
      </c>
      <c r="D308" s="283">
        <v>0.121</v>
      </c>
      <c r="E308" s="197"/>
      <c r="F308" s="197"/>
      <c r="H308" s="197"/>
    </row>
    <row r="309" spans="1:8" x14ac:dyDescent="0.65">
      <c r="A309" s="282">
        <v>303</v>
      </c>
      <c r="B309" s="283">
        <v>0.75600000000000001</v>
      </c>
      <c r="C309" s="283">
        <v>0.16500000000000001</v>
      </c>
      <c r="D309" s="283">
        <v>7.9000000000000015E-2</v>
      </c>
      <c r="E309" s="197"/>
      <c r="F309" s="197"/>
      <c r="H309" s="197"/>
    </row>
    <row r="310" spans="1:8" x14ac:dyDescent="0.65">
      <c r="A310" s="282">
        <v>304</v>
      </c>
      <c r="B310" s="283">
        <v>0.75500000000000012</v>
      </c>
      <c r="C310" s="283">
        <v>0.15</v>
      </c>
      <c r="D310" s="283">
        <v>9.4999999999999973E-2</v>
      </c>
      <c r="E310" s="197"/>
      <c r="F310" s="197"/>
      <c r="H310" s="197"/>
    </row>
    <row r="311" spans="1:8" x14ac:dyDescent="0.65">
      <c r="A311" s="282">
        <v>305</v>
      </c>
      <c r="B311" s="283">
        <v>0.72199999999999998</v>
      </c>
      <c r="C311" s="283">
        <v>0.16900000000000001</v>
      </c>
      <c r="D311" s="283">
        <v>0.10899999999999999</v>
      </c>
      <c r="E311" s="197"/>
      <c r="F311" s="197"/>
      <c r="H311" s="197"/>
    </row>
    <row r="312" spans="1:8" x14ac:dyDescent="0.65">
      <c r="A312" s="282">
        <v>306</v>
      </c>
      <c r="B312" s="283">
        <v>0.49099999999999999</v>
      </c>
      <c r="C312" s="283">
        <v>0.371</v>
      </c>
      <c r="D312" s="283">
        <v>0.13800000000000001</v>
      </c>
      <c r="E312" s="197"/>
      <c r="F312" s="197"/>
      <c r="H312" s="197"/>
    </row>
    <row r="313" spans="1:8" x14ac:dyDescent="0.65">
      <c r="A313" s="282">
        <v>307</v>
      </c>
      <c r="B313" s="283">
        <v>0.746</v>
      </c>
      <c r="C313" s="283">
        <v>0.19600000000000001</v>
      </c>
      <c r="D313" s="283">
        <v>5.7999999999999996E-2</v>
      </c>
      <c r="E313" s="197"/>
      <c r="F313" s="197"/>
      <c r="H313" s="197"/>
    </row>
    <row r="314" spans="1:8" x14ac:dyDescent="0.65">
      <c r="A314" s="282">
        <v>308</v>
      </c>
      <c r="B314" s="283">
        <v>0.63900000000000001</v>
      </c>
      <c r="C314" s="283">
        <v>0.184</v>
      </c>
      <c r="D314" s="283">
        <v>0.17699999999999999</v>
      </c>
      <c r="E314" s="197"/>
      <c r="F314" s="197"/>
      <c r="H314" s="197"/>
    </row>
    <row r="315" spans="1:8" x14ac:dyDescent="0.65">
      <c r="A315" s="282">
        <v>309</v>
      </c>
      <c r="B315" s="283">
        <v>0.70300000000000007</v>
      </c>
      <c r="C315" s="283">
        <v>0.182</v>
      </c>
      <c r="D315" s="283">
        <v>0.11499999999999999</v>
      </c>
      <c r="E315" s="197"/>
      <c r="F315" s="197"/>
      <c r="H315" s="197"/>
    </row>
    <row r="316" spans="1:8" x14ac:dyDescent="0.65">
      <c r="A316" s="282">
        <v>310</v>
      </c>
      <c r="B316" s="283">
        <v>0.627</v>
      </c>
      <c r="C316" s="283">
        <v>0.17899999999999999</v>
      </c>
      <c r="D316" s="283">
        <v>0.19400000000000001</v>
      </c>
      <c r="E316" s="197"/>
      <c r="F316" s="197"/>
      <c r="H316" s="197"/>
    </row>
    <row r="317" spans="1:8" x14ac:dyDescent="0.65">
      <c r="A317" s="282">
        <v>311</v>
      </c>
      <c r="B317" s="283">
        <v>0.74399999999999999</v>
      </c>
      <c r="C317" s="283">
        <v>0.17</v>
      </c>
      <c r="D317" s="283">
        <v>8.6000000000000021E-2</v>
      </c>
      <c r="E317" s="197"/>
      <c r="F317" s="197"/>
      <c r="H317" s="197"/>
    </row>
    <row r="318" spans="1:8" x14ac:dyDescent="0.65">
      <c r="A318" s="282">
        <v>312</v>
      </c>
      <c r="B318" s="283">
        <v>0.67300000000000004</v>
      </c>
      <c r="C318" s="283">
        <v>0.184</v>
      </c>
      <c r="D318" s="283">
        <v>0.14300000000000002</v>
      </c>
      <c r="E318" s="197"/>
      <c r="F318" s="197"/>
      <c r="H318" s="197"/>
    </row>
    <row r="319" spans="1:8" x14ac:dyDescent="0.65">
      <c r="A319" s="282">
        <v>313</v>
      </c>
      <c r="B319" s="283">
        <v>0.7370000000000001</v>
      </c>
      <c r="C319" s="283">
        <v>0.20200000000000001</v>
      </c>
      <c r="D319" s="283">
        <v>6.0999999999999999E-2</v>
      </c>
      <c r="E319" s="197"/>
      <c r="F319" s="197"/>
      <c r="H319" s="197"/>
    </row>
    <row r="320" spans="1:8" x14ac:dyDescent="0.65">
      <c r="A320" s="282">
        <v>314</v>
      </c>
      <c r="B320" s="283">
        <v>0.73599999999999999</v>
      </c>
      <c r="C320" s="283">
        <v>0.17899999999999999</v>
      </c>
      <c r="D320" s="283">
        <v>8.500000000000002E-2</v>
      </c>
      <c r="E320" s="197"/>
      <c r="F320" s="197"/>
      <c r="H320" s="197"/>
    </row>
    <row r="321" spans="1:8" x14ac:dyDescent="0.65">
      <c r="A321" s="282">
        <v>315</v>
      </c>
      <c r="B321" s="283">
        <v>0.65900000000000003</v>
      </c>
      <c r="C321" s="283">
        <v>0.19900000000000001</v>
      </c>
      <c r="D321" s="283">
        <v>0.14200000000000002</v>
      </c>
      <c r="E321" s="197"/>
      <c r="F321" s="197"/>
      <c r="H321" s="197"/>
    </row>
    <row r="322" spans="1:8" x14ac:dyDescent="0.65">
      <c r="A322" s="282">
        <v>316</v>
      </c>
      <c r="B322" s="283">
        <v>0.7</v>
      </c>
      <c r="C322" s="283">
        <v>0.20699999999999999</v>
      </c>
      <c r="D322" s="283">
        <v>9.2999999999999972E-2</v>
      </c>
      <c r="E322" s="197"/>
      <c r="F322" s="197"/>
      <c r="H322" s="197"/>
    </row>
    <row r="323" spans="1:8" x14ac:dyDescent="0.65">
      <c r="A323" s="282">
        <v>317</v>
      </c>
      <c r="B323" s="283">
        <v>0.67300000000000004</v>
      </c>
      <c r="C323" s="283">
        <v>0.17199999999999999</v>
      </c>
      <c r="D323" s="283">
        <v>0.15499999999999997</v>
      </c>
      <c r="E323" s="197"/>
      <c r="F323" s="197"/>
      <c r="H323" s="197"/>
    </row>
    <row r="324" spans="1:8" x14ac:dyDescent="0.65">
      <c r="A324" s="282">
        <v>318</v>
      </c>
      <c r="B324" s="283">
        <v>0.77899999999999991</v>
      </c>
      <c r="C324" s="283">
        <v>7.9000000000000001E-2</v>
      </c>
      <c r="D324" s="283">
        <v>0.14200000000000002</v>
      </c>
      <c r="E324" s="197"/>
      <c r="F324" s="197"/>
      <c r="H324" s="197"/>
    </row>
    <row r="325" spans="1:8" x14ac:dyDescent="0.65">
      <c r="A325" s="282">
        <v>319</v>
      </c>
      <c r="B325" s="283">
        <v>0.72500000000000009</v>
      </c>
      <c r="C325" s="283">
        <v>0.188</v>
      </c>
      <c r="D325" s="283">
        <v>8.7000000000000022E-2</v>
      </c>
      <c r="E325" s="197"/>
      <c r="F325" s="197"/>
      <c r="H325" s="197"/>
    </row>
    <row r="326" spans="1:8" x14ac:dyDescent="0.65">
      <c r="A326" s="282">
        <v>320</v>
      </c>
      <c r="B326" s="283">
        <v>0.66700000000000004</v>
      </c>
      <c r="C326" s="283">
        <v>0.17499999999999999</v>
      </c>
      <c r="D326" s="283">
        <v>0.15799999999999997</v>
      </c>
      <c r="E326" s="197"/>
      <c r="F326" s="197"/>
      <c r="H326" s="197"/>
    </row>
    <row r="327" spans="1:8" x14ac:dyDescent="0.65">
      <c r="A327" s="282">
        <v>321</v>
      </c>
      <c r="B327" s="283">
        <v>0.68799999999999994</v>
      </c>
      <c r="C327" s="283">
        <v>0.18</v>
      </c>
      <c r="D327" s="283">
        <v>0.13200000000000001</v>
      </c>
      <c r="E327" s="197"/>
      <c r="F327" s="197"/>
      <c r="H327" s="197"/>
    </row>
    <row r="328" spans="1:8" x14ac:dyDescent="0.65">
      <c r="A328" s="282">
        <v>322</v>
      </c>
      <c r="B328" s="283">
        <v>0.754</v>
      </c>
      <c r="C328" s="283">
        <v>0.193</v>
      </c>
      <c r="D328" s="283">
        <v>5.2999999999999978E-2</v>
      </c>
      <c r="E328" s="197"/>
      <c r="F328" s="197"/>
      <c r="H328" s="197"/>
    </row>
    <row r="329" spans="1:8" x14ac:dyDescent="0.65">
      <c r="A329" s="282">
        <v>323</v>
      </c>
      <c r="B329" s="283">
        <v>0.66399999999999992</v>
      </c>
      <c r="C329" s="283">
        <v>0.156</v>
      </c>
      <c r="D329" s="283">
        <v>0.18</v>
      </c>
      <c r="E329" s="197"/>
      <c r="F329" s="197"/>
      <c r="H329" s="197"/>
    </row>
    <row r="330" spans="1:8" x14ac:dyDescent="0.65">
      <c r="A330" s="282">
        <v>324</v>
      </c>
      <c r="B330" s="283">
        <v>0.7</v>
      </c>
      <c r="C330" s="283">
        <v>0.17499999999999999</v>
      </c>
      <c r="D330" s="283">
        <v>0.125</v>
      </c>
      <c r="E330" s="197"/>
      <c r="F330" s="197"/>
      <c r="H330" s="197"/>
    </row>
    <row r="331" spans="1:8" x14ac:dyDescent="0.65">
      <c r="A331" s="282">
        <v>325</v>
      </c>
      <c r="B331" s="283">
        <v>0.69900000000000007</v>
      </c>
      <c r="C331" s="283">
        <v>0.16600000000000001</v>
      </c>
      <c r="D331" s="283">
        <v>0.13500000000000001</v>
      </c>
      <c r="E331" s="197"/>
      <c r="F331" s="197"/>
      <c r="H331" s="197"/>
    </row>
    <row r="332" spans="1:8" x14ac:dyDescent="0.65">
      <c r="A332" s="282">
        <v>326</v>
      </c>
      <c r="B332" s="283">
        <v>0.69300000000000006</v>
      </c>
      <c r="C332" s="283">
        <v>0.248</v>
      </c>
      <c r="D332" s="283">
        <v>5.8999999999999997E-2</v>
      </c>
      <c r="E332" s="197"/>
      <c r="F332" s="197"/>
      <c r="H332" s="197"/>
    </row>
    <row r="333" spans="1:8" x14ac:dyDescent="0.65">
      <c r="A333" s="282">
        <v>327</v>
      </c>
      <c r="B333" s="283">
        <v>0.66</v>
      </c>
      <c r="C333" s="283">
        <v>0.16300000000000001</v>
      </c>
      <c r="D333" s="283">
        <v>0.17699999999999999</v>
      </c>
      <c r="E333" s="197"/>
      <c r="F333" s="197"/>
      <c r="H333" s="197"/>
    </row>
    <row r="334" spans="1:8" x14ac:dyDescent="0.65">
      <c r="A334" s="282">
        <v>328</v>
      </c>
      <c r="B334" s="283">
        <v>0.67900000000000005</v>
      </c>
      <c r="C334" s="283">
        <v>0.19900000000000001</v>
      </c>
      <c r="D334" s="283">
        <v>0.122</v>
      </c>
      <c r="E334" s="197"/>
      <c r="F334" s="197"/>
      <c r="H334" s="197"/>
    </row>
    <row r="335" spans="1:8" x14ac:dyDescent="0.65">
      <c r="A335" s="282">
        <v>329</v>
      </c>
      <c r="B335" s="283">
        <v>0.76</v>
      </c>
      <c r="C335" s="283">
        <v>0.19600000000000001</v>
      </c>
      <c r="D335" s="283">
        <v>4.399999999999997E-2</v>
      </c>
      <c r="E335" s="197"/>
      <c r="F335" s="197"/>
      <c r="H335" s="197"/>
    </row>
    <row r="336" spans="1:8" x14ac:dyDescent="0.65">
      <c r="A336" s="282">
        <v>330</v>
      </c>
      <c r="B336" s="283">
        <v>0.71100000000000008</v>
      </c>
      <c r="C336" s="283">
        <v>0.158</v>
      </c>
      <c r="D336" s="283">
        <v>0.13100000000000001</v>
      </c>
      <c r="E336" s="197"/>
      <c r="F336" s="197"/>
      <c r="H336" s="197"/>
    </row>
    <row r="337" spans="1:8" x14ac:dyDescent="0.65">
      <c r="A337" s="282">
        <v>331</v>
      </c>
      <c r="B337" s="283">
        <v>0.66100000000000003</v>
      </c>
      <c r="C337" s="283">
        <v>0.17899999999999999</v>
      </c>
      <c r="D337" s="283">
        <v>0.15999999999999998</v>
      </c>
      <c r="E337" s="197"/>
      <c r="F337" s="197"/>
      <c r="H337" s="197"/>
    </row>
    <row r="338" spans="1:8" x14ac:dyDescent="0.65">
      <c r="A338" s="282">
        <v>332</v>
      </c>
      <c r="B338" s="283">
        <v>0.69300000000000006</v>
      </c>
      <c r="C338" s="283">
        <v>0.16700000000000001</v>
      </c>
      <c r="D338" s="283">
        <v>0.14000000000000001</v>
      </c>
      <c r="E338" s="197"/>
      <c r="F338" s="197"/>
      <c r="H338" s="197"/>
    </row>
    <row r="339" spans="1:8" x14ac:dyDescent="0.65">
      <c r="A339" s="282">
        <v>333</v>
      </c>
      <c r="B339" s="283">
        <v>0.65400000000000003</v>
      </c>
      <c r="C339" s="283">
        <v>0.19700000000000001</v>
      </c>
      <c r="D339" s="283">
        <v>0.14900000000000002</v>
      </c>
      <c r="E339" s="197"/>
      <c r="F339" s="197"/>
      <c r="H339" s="197"/>
    </row>
    <row r="340" spans="1:8" x14ac:dyDescent="0.65">
      <c r="A340" s="282">
        <v>334</v>
      </c>
      <c r="B340" s="283">
        <v>0.66500000000000004</v>
      </c>
      <c r="C340" s="283">
        <v>0.216</v>
      </c>
      <c r="D340" s="283">
        <v>0.11899999999999999</v>
      </c>
      <c r="E340" s="197"/>
      <c r="F340" s="197"/>
      <c r="H340" s="197"/>
    </row>
    <row r="341" spans="1:8" x14ac:dyDescent="0.65">
      <c r="A341" s="282">
        <v>335</v>
      </c>
      <c r="B341" s="283">
        <v>0.69399999999999995</v>
      </c>
      <c r="C341" s="283">
        <v>0.16200000000000001</v>
      </c>
      <c r="D341" s="283">
        <v>0.14400000000000002</v>
      </c>
      <c r="E341" s="197"/>
      <c r="F341" s="197"/>
      <c r="H341" s="197"/>
    </row>
    <row r="342" spans="1:8" x14ac:dyDescent="0.65">
      <c r="A342" s="282">
        <v>336</v>
      </c>
      <c r="B342" s="283">
        <v>0.7589999999999999</v>
      </c>
      <c r="C342" s="283">
        <v>0.17399999999999999</v>
      </c>
      <c r="D342" s="283">
        <v>6.7000000000000004E-2</v>
      </c>
      <c r="E342" s="197"/>
      <c r="F342" s="197"/>
      <c r="H342" s="197"/>
    </row>
    <row r="343" spans="1:8" x14ac:dyDescent="0.65">
      <c r="A343" s="282">
        <v>337</v>
      </c>
      <c r="B343" s="283">
        <v>0.75600000000000001</v>
      </c>
      <c r="C343" s="283">
        <v>0.19900000000000001</v>
      </c>
      <c r="D343" s="283">
        <v>4.4999999999999971E-2</v>
      </c>
      <c r="E343" s="197"/>
      <c r="F343" s="197"/>
      <c r="H343" s="197"/>
    </row>
    <row r="344" spans="1:8" x14ac:dyDescent="0.65">
      <c r="A344" s="282">
        <v>338</v>
      </c>
      <c r="B344" s="283">
        <v>0.72700000000000009</v>
      </c>
      <c r="C344" s="283">
        <v>0.19500000000000001</v>
      </c>
      <c r="D344" s="283">
        <v>7.8000000000000014E-2</v>
      </c>
      <c r="E344" s="197"/>
      <c r="F344" s="197"/>
      <c r="H344" s="197"/>
    </row>
    <row r="345" spans="1:8" x14ac:dyDescent="0.65">
      <c r="A345" s="282">
        <v>339</v>
      </c>
      <c r="B345" s="283">
        <v>0.66100000000000003</v>
      </c>
      <c r="C345" s="283">
        <v>0.19</v>
      </c>
      <c r="D345" s="283">
        <v>0.14900000000000002</v>
      </c>
      <c r="E345" s="197"/>
      <c r="F345" s="197"/>
      <c r="H345" s="197"/>
    </row>
    <row r="346" spans="1:8" x14ac:dyDescent="0.65">
      <c r="A346" s="282">
        <v>340</v>
      </c>
      <c r="B346" s="283">
        <v>0.75800000000000001</v>
      </c>
      <c r="C346" s="283">
        <v>0.17199999999999999</v>
      </c>
      <c r="D346" s="283">
        <v>7.0000000000000007E-2</v>
      </c>
      <c r="E346" s="197"/>
      <c r="F346" s="197"/>
      <c r="H346" s="197"/>
    </row>
    <row r="347" spans="1:8" x14ac:dyDescent="0.65">
      <c r="A347" s="282">
        <v>341</v>
      </c>
      <c r="B347" s="283">
        <v>0.7330000000000001</v>
      </c>
      <c r="C347" s="283">
        <v>0.182</v>
      </c>
      <c r="D347" s="283">
        <v>8.500000000000002E-2</v>
      </c>
      <c r="E347" s="197"/>
      <c r="F347" s="197"/>
      <c r="H347" s="197"/>
    </row>
    <row r="348" spans="1:8" x14ac:dyDescent="0.65">
      <c r="A348" s="282">
        <v>342</v>
      </c>
      <c r="B348" s="283">
        <v>0.66900000000000004</v>
      </c>
      <c r="C348" s="283">
        <v>0.187</v>
      </c>
      <c r="D348" s="283">
        <v>0.14400000000000002</v>
      </c>
      <c r="E348" s="197"/>
      <c r="F348" s="197"/>
      <c r="H348" s="197"/>
    </row>
    <row r="349" spans="1:8" x14ac:dyDescent="0.65">
      <c r="A349" s="282">
        <v>343</v>
      </c>
      <c r="B349" s="283">
        <v>0.74199999999999999</v>
      </c>
      <c r="C349" s="283">
        <v>0.17599999999999999</v>
      </c>
      <c r="D349" s="283">
        <v>8.2000000000000017E-2</v>
      </c>
      <c r="E349" s="197"/>
      <c r="F349" s="197"/>
      <c r="H349" s="197"/>
    </row>
    <row r="350" spans="1:8" x14ac:dyDescent="0.65">
      <c r="A350" s="282">
        <v>344</v>
      </c>
      <c r="B350" s="283">
        <v>0.626</v>
      </c>
      <c r="C350" s="283">
        <v>0.128</v>
      </c>
      <c r="D350" s="283">
        <v>0.246</v>
      </c>
      <c r="E350" s="197"/>
      <c r="F350" s="197"/>
      <c r="H350" s="197"/>
    </row>
    <row r="351" spans="1:8" x14ac:dyDescent="0.65">
      <c r="A351" s="282">
        <v>345</v>
      </c>
      <c r="B351" s="283">
        <v>0.67900000000000005</v>
      </c>
      <c r="C351" s="283">
        <v>0.255</v>
      </c>
      <c r="D351" s="283">
        <v>6.6000000000000003E-2</v>
      </c>
      <c r="E351" s="197"/>
      <c r="F351" s="197"/>
      <c r="H351" s="197"/>
    </row>
    <row r="352" spans="1:8" x14ac:dyDescent="0.65">
      <c r="A352" s="282">
        <v>346</v>
      </c>
      <c r="B352" s="283">
        <v>0.78099999999999992</v>
      </c>
      <c r="C352" s="283">
        <v>0.114</v>
      </c>
      <c r="D352" s="283">
        <v>0.10499999999999998</v>
      </c>
      <c r="E352" s="197"/>
      <c r="F352" s="197"/>
      <c r="H352" s="197"/>
    </row>
    <row r="353" spans="1:8" x14ac:dyDescent="0.65">
      <c r="A353" s="282">
        <v>347</v>
      </c>
      <c r="B353" s="283">
        <v>0.70199999999999996</v>
      </c>
      <c r="C353" s="283">
        <v>0.184</v>
      </c>
      <c r="D353" s="283">
        <v>0.11399999999999999</v>
      </c>
      <c r="E353" s="197"/>
      <c r="F353" s="197"/>
      <c r="H353" s="197"/>
    </row>
    <row r="354" spans="1:8" x14ac:dyDescent="0.65">
      <c r="A354" s="282">
        <v>348</v>
      </c>
      <c r="B354" s="283">
        <v>0.7370000000000001</v>
      </c>
      <c r="C354" s="283">
        <v>0.16500000000000001</v>
      </c>
      <c r="D354" s="283">
        <v>9.7999999999999976E-2</v>
      </c>
      <c r="E354" s="197"/>
      <c r="F354" s="197"/>
      <c r="H354" s="197"/>
    </row>
    <row r="355" spans="1:8" x14ac:dyDescent="0.65">
      <c r="A355" s="282">
        <v>349</v>
      </c>
      <c r="B355" s="283">
        <v>0.70300000000000007</v>
      </c>
      <c r="C355" s="283">
        <v>0.13100000000000001</v>
      </c>
      <c r="D355" s="283">
        <v>0.16599999999999998</v>
      </c>
      <c r="E355" s="197"/>
      <c r="F355" s="197"/>
      <c r="H355" s="197"/>
    </row>
    <row r="356" spans="1:8" x14ac:dyDescent="0.65">
      <c r="A356" s="282">
        <v>350</v>
      </c>
      <c r="B356" s="283">
        <v>0.60899999999999999</v>
      </c>
      <c r="C356" s="283">
        <v>0.15</v>
      </c>
      <c r="D356" s="283">
        <v>0.24099999999999999</v>
      </c>
      <c r="E356" s="197"/>
      <c r="F356" s="197"/>
      <c r="H356" s="197"/>
    </row>
    <row r="357" spans="1:8" x14ac:dyDescent="0.65">
      <c r="A357" s="282">
        <v>351</v>
      </c>
      <c r="B357" s="283">
        <v>0.752</v>
      </c>
      <c r="C357" s="283">
        <v>0.17100000000000001</v>
      </c>
      <c r="D357" s="283">
        <v>7.7000000000000013E-2</v>
      </c>
      <c r="E357" s="197"/>
      <c r="F357" s="197"/>
      <c r="H357" s="197"/>
    </row>
    <row r="358" spans="1:8" x14ac:dyDescent="0.65">
      <c r="A358" s="282">
        <v>352</v>
      </c>
      <c r="B358" s="283">
        <v>0.71199999999999997</v>
      </c>
      <c r="C358" s="283">
        <v>0.14000000000000001</v>
      </c>
      <c r="D358" s="283">
        <v>0.14800000000000002</v>
      </c>
      <c r="E358" s="197"/>
      <c r="F358" s="197"/>
      <c r="H358" s="197"/>
    </row>
    <row r="359" spans="1:8" x14ac:dyDescent="0.65">
      <c r="A359" s="282">
        <v>353</v>
      </c>
      <c r="B359" s="283">
        <v>0.66100000000000003</v>
      </c>
      <c r="C359" s="283">
        <v>0.193</v>
      </c>
      <c r="D359" s="283">
        <v>0.14600000000000002</v>
      </c>
      <c r="E359" s="197"/>
      <c r="F359" s="197"/>
      <c r="H359" s="197"/>
    </row>
    <row r="360" spans="1:8" x14ac:dyDescent="0.65">
      <c r="A360" s="282">
        <v>354</v>
      </c>
      <c r="B360" s="283">
        <v>0.67399999999999993</v>
      </c>
      <c r="C360" s="283">
        <v>0.183</v>
      </c>
      <c r="D360" s="283">
        <v>0.14300000000000002</v>
      </c>
      <c r="E360" s="197"/>
      <c r="F360" s="197"/>
      <c r="H360" s="197"/>
    </row>
    <row r="361" spans="1:8" x14ac:dyDescent="0.65">
      <c r="A361" s="282">
        <v>355</v>
      </c>
      <c r="B361" s="283">
        <v>0.7410000000000001</v>
      </c>
      <c r="C361" s="283">
        <v>0.156</v>
      </c>
      <c r="D361" s="283">
        <v>0.10299999999999998</v>
      </c>
      <c r="E361" s="197"/>
      <c r="F361" s="197"/>
      <c r="H361" s="197"/>
    </row>
    <row r="362" spans="1:8" x14ac:dyDescent="0.65">
      <c r="A362" s="282">
        <v>356</v>
      </c>
      <c r="B362" s="283">
        <v>0.67999999999999994</v>
      </c>
      <c r="C362" s="283">
        <v>0.184</v>
      </c>
      <c r="D362" s="283">
        <v>0.13600000000000001</v>
      </c>
      <c r="E362" s="197"/>
      <c r="F362" s="197"/>
      <c r="H362" s="197"/>
    </row>
    <row r="363" spans="1:8" x14ac:dyDescent="0.65">
      <c r="A363" s="282">
        <v>357</v>
      </c>
      <c r="B363" s="283">
        <v>0.67599999999999993</v>
      </c>
      <c r="C363" s="283">
        <v>0.161</v>
      </c>
      <c r="D363" s="283">
        <v>0.16299999999999998</v>
      </c>
      <c r="E363" s="197"/>
      <c r="F363" s="197"/>
      <c r="H363" s="197"/>
    </row>
    <row r="364" spans="1:8" x14ac:dyDescent="0.65">
      <c r="A364" s="282">
        <v>358</v>
      </c>
      <c r="B364" s="283">
        <v>0.70399999999999996</v>
      </c>
      <c r="C364" s="283">
        <v>0.16500000000000001</v>
      </c>
      <c r="D364" s="283">
        <v>0.13100000000000001</v>
      </c>
      <c r="E364" s="197"/>
      <c r="F364" s="197"/>
      <c r="H364" s="197"/>
    </row>
    <row r="365" spans="1:8" x14ac:dyDescent="0.65">
      <c r="A365" s="282">
        <v>359</v>
      </c>
      <c r="B365" s="283">
        <v>0.71199999999999997</v>
      </c>
      <c r="C365" s="283">
        <v>0.19</v>
      </c>
      <c r="D365" s="283">
        <v>9.7999999999999976E-2</v>
      </c>
      <c r="E365" s="197"/>
      <c r="F365" s="197"/>
      <c r="H365" s="197"/>
    </row>
    <row r="366" spans="1:8" x14ac:dyDescent="0.65">
      <c r="A366" s="282">
        <v>360</v>
      </c>
      <c r="B366" s="283">
        <v>0.70900000000000007</v>
      </c>
      <c r="C366" s="283">
        <v>0.18099999999999999</v>
      </c>
      <c r="D366" s="283">
        <v>0.10999999999999999</v>
      </c>
      <c r="E366" s="197"/>
      <c r="F366" s="197"/>
      <c r="H366" s="197"/>
    </row>
    <row r="367" spans="1:8" x14ac:dyDescent="0.65">
      <c r="A367" s="282">
        <v>361</v>
      </c>
      <c r="B367" s="283">
        <v>0.71300000000000008</v>
      </c>
      <c r="C367" s="283">
        <v>0.192</v>
      </c>
      <c r="D367" s="283">
        <v>9.4999999999999973E-2</v>
      </c>
      <c r="E367" s="197"/>
      <c r="F367" s="197"/>
      <c r="H367" s="197"/>
    </row>
    <row r="368" spans="1:8" x14ac:dyDescent="0.65">
      <c r="A368" s="282">
        <v>362</v>
      </c>
      <c r="B368" s="283">
        <v>0.71300000000000008</v>
      </c>
      <c r="C368" s="283">
        <v>0.17299999999999999</v>
      </c>
      <c r="D368" s="283">
        <v>0.11399999999999999</v>
      </c>
      <c r="E368" s="197"/>
      <c r="F368" s="197"/>
      <c r="H368" s="197"/>
    </row>
    <row r="369" spans="1:8" x14ac:dyDescent="0.65">
      <c r="A369" s="282">
        <v>363</v>
      </c>
      <c r="B369" s="283">
        <v>0.59899999999999998</v>
      </c>
      <c r="C369" s="283">
        <v>0.17799999999999999</v>
      </c>
      <c r="D369" s="283">
        <v>0.22299999999999998</v>
      </c>
      <c r="E369" s="197"/>
      <c r="F369" s="197"/>
      <c r="H369" s="197"/>
    </row>
    <row r="370" spans="1:8" x14ac:dyDescent="0.65">
      <c r="A370" s="282">
        <v>364</v>
      </c>
      <c r="B370" s="283">
        <v>0.73</v>
      </c>
      <c r="C370" s="283">
        <v>0.14199999999999999</v>
      </c>
      <c r="D370" s="283">
        <v>0.128</v>
      </c>
      <c r="E370" s="197"/>
      <c r="F370" s="197"/>
      <c r="H370" s="197"/>
    </row>
    <row r="371" spans="1:8" x14ac:dyDescent="0.65">
      <c r="A371" s="282">
        <v>365</v>
      </c>
      <c r="B371" s="283">
        <v>0.69199999999999995</v>
      </c>
      <c r="C371" s="283">
        <v>0.17599999999999999</v>
      </c>
      <c r="D371" s="283">
        <v>0.13200000000000001</v>
      </c>
      <c r="E371" s="197"/>
      <c r="F371" s="197"/>
      <c r="H371" s="197"/>
    </row>
    <row r="372" spans="1:8" x14ac:dyDescent="0.65">
      <c r="A372" s="282">
        <v>366</v>
      </c>
      <c r="B372" s="283">
        <v>0.70399999999999996</v>
      </c>
      <c r="C372" s="283">
        <v>0.13800000000000001</v>
      </c>
      <c r="D372" s="283">
        <v>0.15799999999999997</v>
      </c>
      <c r="E372" s="197"/>
      <c r="F372" s="197"/>
      <c r="H372" s="197"/>
    </row>
    <row r="373" spans="1:8" x14ac:dyDescent="0.65">
      <c r="A373" s="282">
        <v>367</v>
      </c>
      <c r="B373" s="283">
        <v>0.626</v>
      </c>
      <c r="C373" s="283">
        <v>0.33600000000000002</v>
      </c>
      <c r="D373" s="283">
        <v>3.7999999999999992E-2</v>
      </c>
      <c r="E373" s="197"/>
      <c r="F373" s="197"/>
      <c r="H373" s="197"/>
    </row>
    <row r="374" spans="1:8" x14ac:dyDescent="0.65">
      <c r="A374" s="282">
        <v>368</v>
      </c>
      <c r="B374" s="283">
        <v>0.68599999999999994</v>
      </c>
      <c r="C374" s="283">
        <v>0.21099999999999999</v>
      </c>
      <c r="D374" s="283">
        <v>0.10299999999999998</v>
      </c>
      <c r="E374" s="197"/>
      <c r="F374" s="197"/>
      <c r="H374" s="197"/>
    </row>
    <row r="375" spans="1:8" x14ac:dyDescent="0.65">
      <c r="A375" s="282">
        <v>369</v>
      </c>
      <c r="B375" s="283">
        <v>0.65</v>
      </c>
      <c r="C375" s="283">
        <v>0.27</v>
      </c>
      <c r="D375" s="283">
        <v>8.0000000000000016E-2</v>
      </c>
      <c r="E375" s="197"/>
      <c r="F375" s="197"/>
      <c r="H375" s="197"/>
    </row>
    <row r="376" spans="1:8" x14ac:dyDescent="0.65">
      <c r="A376" s="282">
        <v>370</v>
      </c>
      <c r="B376" s="283">
        <v>0.68599999999999994</v>
      </c>
      <c r="C376" s="283">
        <v>0.20300000000000001</v>
      </c>
      <c r="D376" s="283">
        <v>0.11099999999999999</v>
      </c>
      <c r="E376" s="197"/>
      <c r="F376" s="197"/>
      <c r="H376" s="197"/>
    </row>
    <row r="377" spans="1:8" x14ac:dyDescent="0.65">
      <c r="A377" s="282">
        <v>371</v>
      </c>
      <c r="B377" s="283">
        <v>0.64400000000000002</v>
      </c>
      <c r="C377" s="283">
        <v>0.20399999999999999</v>
      </c>
      <c r="D377" s="283">
        <v>0.15199999999999997</v>
      </c>
      <c r="E377" s="197"/>
      <c r="F377" s="197"/>
      <c r="H377" s="197"/>
    </row>
    <row r="378" spans="1:8" x14ac:dyDescent="0.65">
      <c r="A378" s="282">
        <v>372</v>
      </c>
      <c r="B378" s="283">
        <v>0.73</v>
      </c>
      <c r="C378" s="283">
        <v>0.192</v>
      </c>
      <c r="D378" s="283">
        <v>7.8000000000000014E-2</v>
      </c>
      <c r="E378" s="197"/>
      <c r="F378" s="197"/>
      <c r="H378" s="197"/>
    </row>
    <row r="379" spans="1:8" x14ac:dyDescent="0.65">
      <c r="A379" s="282">
        <v>373</v>
      </c>
      <c r="B379" s="283">
        <v>0.67399999999999993</v>
      </c>
      <c r="C379" s="283">
        <v>0.16800000000000001</v>
      </c>
      <c r="D379" s="283">
        <v>0.15799999999999997</v>
      </c>
      <c r="E379" s="197"/>
      <c r="F379" s="197"/>
      <c r="H379" s="197"/>
    </row>
    <row r="380" spans="1:8" x14ac:dyDescent="0.65">
      <c r="A380" s="282">
        <v>374</v>
      </c>
      <c r="B380" s="283">
        <v>0.65800000000000003</v>
      </c>
      <c r="C380" s="283">
        <v>0.17299999999999999</v>
      </c>
      <c r="D380" s="283">
        <v>0.16899999999999998</v>
      </c>
      <c r="E380" s="197"/>
      <c r="F380" s="197"/>
      <c r="H380" s="197"/>
    </row>
    <row r="381" spans="1:8" x14ac:dyDescent="0.65">
      <c r="A381" s="282">
        <v>375</v>
      </c>
      <c r="B381" s="283">
        <v>0.78</v>
      </c>
      <c r="C381" s="283">
        <v>0.18099999999999999</v>
      </c>
      <c r="D381" s="283">
        <v>3.8999999999999993E-2</v>
      </c>
      <c r="E381" s="197"/>
      <c r="F381" s="197"/>
      <c r="H381" s="197"/>
    </row>
    <row r="382" spans="1:8" x14ac:dyDescent="0.65">
      <c r="A382" s="282">
        <v>376</v>
      </c>
      <c r="B382" s="283">
        <v>0.69399999999999995</v>
      </c>
      <c r="C382" s="283">
        <v>0.13200000000000001</v>
      </c>
      <c r="D382" s="283">
        <v>0.17399999999999999</v>
      </c>
      <c r="E382" s="197"/>
      <c r="F382" s="197"/>
      <c r="H382" s="197"/>
    </row>
    <row r="383" spans="1:8" x14ac:dyDescent="0.65">
      <c r="A383" s="282">
        <v>377</v>
      </c>
      <c r="B383" s="283">
        <v>0.64</v>
      </c>
      <c r="C383" s="283">
        <v>0.21299999999999999</v>
      </c>
      <c r="D383" s="283">
        <v>0.14700000000000002</v>
      </c>
      <c r="E383" s="197"/>
      <c r="F383" s="197"/>
      <c r="H383" s="197"/>
    </row>
    <row r="384" spans="1:8" x14ac:dyDescent="0.65">
      <c r="A384" s="282">
        <v>378</v>
      </c>
      <c r="B384" s="283">
        <v>0.72100000000000009</v>
      </c>
      <c r="C384" s="283">
        <v>0.27900000000000003</v>
      </c>
      <c r="D384" s="283">
        <v>0</v>
      </c>
      <c r="E384" s="197"/>
      <c r="F384" s="197"/>
      <c r="H384" s="197"/>
    </row>
    <row r="385" spans="1:8" x14ac:dyDescent="0.65">
      <c r="A385" s="282">
        <v>379</v>
      </c>
      <c r="B385" s="283">
        <v>0.68300000000000005</v>
      </c>
      <c r="C385" s="283">
        <v>0.16</v>
      </c>
      <c r="D385" s="283">
        <v>0.15699999999999997</v>
      </c>
      <c r="E385" s="197"/>
      <c r="F385" s="197"/>
      <c r="H385" s="197"/>
    </row>
    <row r="386" spans="1:8" x14ac:dyDescent="0.65">
      <c r="A386" s="282">
        <v>380</v>
      </c>
      <c r="B386" s="283">
        <v>0.70399999999999996</v>
      </c>
      <c r="C386" s="283">
        <v>0.17899999999999999</v>
      </c>
      <c r="D386" s="283">
        <v>0.11699999999999999</v>
      </c>
      <c r="E386" s="197"/>
      <c r="F386" s="197"/>
      <c r="H386" s="197"/>
    </row>
    <row r="387" spans="1:8" x14ac:dyDescent="0.65">
      <c r="A387" s="282">
        <v>381</v>
      </c>
      <c r="B387" s="283">
        <v>0.505</v>
      </c>
      <c r="C387" s="283">
        <v>0.17</v>
      </c>
      <c r="D387" s="283">
        <v>0.32500000000000001</v>
      </c>
      <c r="E387" s="197"/>
      <c r="F387" s="197"/>
      <c r="H387" s="197"/>
    </row>
    <row r="388" spans="1:8" x14ac:dyDescent="0.65">
      <c r="A388" s="282">
        <v>382</v>
      </c>
      <c r="B388" s="283">
        <v>0.70700000000000007</v>
      </c>
      <c r="C388" s="283">
        <v>0.184</v>
      </c>
      <c r="D388" s="283">
        <v>0.10899999999999999</v>
      </c>
      <c r="E388" s="197"/>
      <c r="F388" s="197"/>
      <c r="H388" s="197"/>
    </row>
    <row r="389" spans="1:8" x14ac:dyDescent="0.65">
      <c r="A389" s="282">
        <v>383</v>
      </c>
      <c r="B389" s="283">
        <v>0.75</v>
      </c>
      <c r="C389" s="283">
        <v>0.19</v>
      </c>
      <c r="D389" s="283">
        <v>0.06</v>
      </c>
      <c r="E389" s="197"/>
      <c r="F389" s="197"/>
      <c r="H389" s="197"/>
    </row>
    <row r="390" spans="1:8" x14ac:dyDescent="0.65">
      <c r="A390" s="282">
        <v>384</v>
      </c>
      <c r="B390" s="283">
        <v>0.624</v>
      </c>
      <c r="C390" s="283">
        <v>0.17799999999999999</v>
      </c>
      <c r="D390" s="283">
        <v>0.19800000000000001</v>
      </c>
      <c r="E390" s="197"/>
      <c r="F390" s="197"/>
      <c r="H390" s="197"/>
    </row>
    <row r="391" spans="1:8" x14ac:dyDescent="0.65">
      <c r="A391" s="282">
        <v>385</v>
      </c>
      <c r="B391" s="283">
        <v>0.65500000000000003</v>
      </c>
      <c r="C391" s="283">
        <v>0.19800000000000001</v>
      </c>
      <c r="D391" s="283">
        <v>0.14700000000000002</v>
      </c>
      <c r="E391" s="197"/>
      <c r="F391" s="197"/>
      <c r="H391" s="197"/>
    </row>
    <row r="392" spans="1:8" x14ac:dyDescent="0.65">
      <c r="A392" s="282">
        <v>386</v>
      </c>
      <c r="B392" s="283">
        <v>0.64900000000000002</v>
      </c>
      <c r="C392" s="283">
        <v>0.26500000000000001</v>
      </c>
      <c r="D392" s="283">
        <v>8.6000000000000021E-2</v>
      </c>
      <c r="E392" s="197"/>
      <c r="F392" s="197"/>
      <c r="H392" s="197"/>
    </row>
    <row r="393" spans="1:8" x14ac:dyDescent="0.65">
      <c r="A393" s="282">
        <v>387</v>
      </c>
      <c r="B393" s="283">
        <v>0.56800000000000006</v>
      </c>
      <c r="C393" s="283">
        <v>0.31</v>
      </c>
      <c r="D393" s="283">
        <v>0.122</v>
      </c>
      <c r="E393" s="197"/>
      <c r="F393" s="197"/>
      <c r="H393" s="197"/>
    </row>
    <row r="394" spans="1:8" x14ac:dyDescent="0.65">
      <c r="A394" s="282">
        <v>388</v>
      </c>
      <c r="B394" s="283">
        <v>0.69199999999999995</v>
      </c>
      <c r="C394" s="283">
        <v>0.16400000000000001</v>
      </c>
      <c r="D394" s="283">
        <v>0.14400000000000002</v>
      </c>
      <c r="E394" s="197"/>
      <c r="F394" s="197"/>
      <c r="H394" s="197"/>
    </row>
    <row r="395" spans="1:8" x14ac:dyDescent="0.65">
      <c r="A395" s="282">
        <v>389</v>
      </c>
      <c r="B395" s="283">
        <v>0.68300000000000005</v>
      </c>
      <c r="C395" s="283">
        <v>0.19500000000000001</v>
      </c>
      <c r="D395" s="283">
        <v>0.122</v>
      </c>
      <c r="E395" s="197"/>
      <c r="F395" s="197"/>
      <c r="H395" s="197"/>
    </row>
    <row r="396" spans="1:8" x14ac:dyDescent="0.65">
      <c r="A396" s="282">
        <v>390</v>
      </c>
      <c r="B396" s="283">
        <v>0.57600000000000007</v>
      </c>
      <c r="C396" s="283">
        <v>0.254</v>
      </c>
      <c r="D396" s="283">
        <v>0.16999999999999998</v>
      </c>
      <c r="E396" s="197"/>
      <c r="F396" s="197"/>
      <c r="H396" s="197"/>
    </row>
    <row r="397" spans="1:8" x14ac:dyDescent="0.65">
      <c r="A397" s="282">
        <v>391</v>
      </c>
      <c r="B397" s="283">
        <v>0.69</v>
      </c>
      <c r="C397" s="283">
        <v>0.182</v>
      </c>
      <c r="D397" s="283">
        <v>0.128</v>
      </c>
      <c r="E397" s="197"/>
      <c r="F397" s="197"/>
      <c r="H397" s="197"/>
    </row>
    <row r="398" spans="1:8" x14ac:dyDescent="0.65">
      <c r="A398" s="282">
        <v>392</v>
      </c>
      <c r="B398" s="283">
        <v>0.70100000000000007</v>
      </c>
      <c r="C398" s="283">
        <v>0.14599999999999999</v>
      </c>
      <c r="D398" s="283">
        <v>0.15299999999999997</v>
      </c>
      <c r="E398" s="197"/>
      <c r="F398" s="197"/>
      <c r="H398" s="197"/>
    </row>
    <row r="399" spans="1:8" x14ac:dyDescent="0.65">
      <c r="A399" s="282">
        <v>393</v>
      </c>
      <c r="B399" s="283">
        <v>0.7350000000000001</v>
      </c>
      <c r="C399" s="283">
        <v>0.19800000000000001</v>
      </c>
      <c r="D399" s="283">
        <v>6.7000000000000004E-2</v>
      </c>
      <c r="E399" s="197"/>
      <c r="F399" s="197"/>
      <c r="H399" s="197"/>
    </row>
    <row r="400" spans="1:8" x14ac:dyDescent="0.65">
      <c r="A400" s="282">
        <v>394</v>
      </c>
      <c r="B400" s="283">
        <v>0.64800000000000002</v>
      </c>
      <c r="C400" s="283">
        <v>0.191</v>
      </c>
      <c r="D400" s="283">
        <v>0.16099999999999998</v>
      </c>
      <c r="E400" s="197"/>
      <c r="F400" s="197"/>
      <c r="H400" s="197"/>
    </row>
    <row r="401" spans="1:8" x14ac:dyDescent="0.65">
      <c r="A401" s="282">
        <v>395</v>
      </c>
      <c r="B401" s="283">
        <v>0.7589999999999999</v>
      </c>
      <c r="C401" s="283">
        <v>0.20499999999999999</v>
      </c>
      <c r="D401" s="283">
        <v>3.599999999999999E-2</v>
      </c>
      <c r="E401" s="197"/>
      <c r="F401" s="197"/>
      <c r="H401" s="197"/>
    </row>
    <row r="402" spans="1:8" x14ac:dyDescent="0.65">
      <c r="A402" s="282">
        <v>396</v>
      </c>
      <c r="B402" s="283">
        <v>0.73799999999999999</v>
      </c>
      <c r="C402" s="283">
        <v>0.182</v>
      </c>
      <c r="D402" s="283">
        <v>8.0000000000000016E-2</v>
      </c>
      <c r="E402" s="197"/>
      <c r="F402" s="197"/>
      <c r="H402" s="197"/>
    </row>
    <row r="403" spans="1:8" x14ac:dyDescent="0.65">
      <c r="A403" s="282">
        <v>397</v>
      </c>
      <c r="B403" s="283">
        <v>0.68500000000000005</v>
      </c>
      <c r="C403" s="283">
        <v>0.16800000000000001</v>
      </c>
      <c r="D403" s="283">
        <v>0.14700000000000002</v>
      </c>
      <c r="E403" s="197"/>
      <c r="F403" s="197"/>
      <c r="H403" s="197"/>
    </row>
    <row r="404" spans="1:8" x14ac:dyDescent="0.65">
      <c r="A404" s="282">
        <v>398</v>
      </c>
      <c r="B404" s="283">
        <v>0.67100000000000004</v>
      </c>
      <c r="C404" s="283">
        <v>0.187</v>
      </c>
      <c r="D404" s="283">
        <v>0.14200000000000002</v>
      </c>
      <c r="E404" s="197"/>
      <c r="F404" s="197"/>
      <c r="H404" s="197"/>
    </row>
    <row r="405" spans="1:8" x14ac:dyDescent="0.65">
      <c r="A405" s="282">
        <v>399</v>
      </c>
      <c r="B405" s="283">
        <v>0.70799999999999996</v>
      </c>
      <c r="C405" s="283">
        <v>0.19500000000000001</v>
      </c>
      <c r="D405" s="283">
        <v>9.6999999999999975E-2</v>
      </c>
      <c r="E405" s="197"/>
      <c r="F405" s="197"/>
      <c r="H405" s="197"/>
    </row>
    <row r="406" spans="1:8" x14ac:dyDescent="0.65">
      <c r="A406" s="282">
        <v>400</v>
      </c>
      <c r="B406" s="283">
        <v>0.70300000000000007</v>
      </c>
      <c r="C406" s="283">
        <v>0.17799999999999999</v>
      </c>
      <c r="D406" s="283">
        <v>0.11899999999999999</v>
      </c>
      <c r="E406" s="197"/>
      <c r="F406" s="197"/>
      <c r="H406" s="197"/>
    </row>
    <row r="407" spans="1:8" x14ac:dyDescent="0.65">
      <c r="A407" s="282">
        <v>401</v>
      </c>
      <c r="B407" s="283">
        <v>0.71500000000000008</v>
      </c>
      <c r="C407" s="283">
        <v>0.16300000000000001</v>
      </c>
      <c r="D407" s="283">
        <v>0.122</v>
      </c>
      <c r="E407" s="197"/>
      <c r="F407" s="197"/>
      <c r="H407" s="197"/>
    </row>
    <row r="408" spans="1:8" x14ac:dyDescent="0.65">
      <c r="A408" s="282">
        <v>402</v>
      </c>
      <c r="B408" s="283">
        <v>0.66300000000000003</v>
      </c>
      <c r="C408" s="283">
        <v>0.18</v>
      </c>
      <c r="D408" s="283">
        <v>0.15699999999999997</v>
      </c>
      <c r="E408" s="197"/>
      <c r="F408" s="197"/>
      <c r="H408" s="197"/>
    </row>
    <row r="409" spans="1:8" x14ac:dyDescent="0.65">
      <c r="A409" s="282">
        <v>403</v>
      </c>
      <c r="B409" s="283">
        <v>0.73599999999999999</v>
      </c>
      <c r="C409" s="283">
        <v>0.11700000000000001</v>
      </c>
      <c r="D409" s="283">
        <v>0.14700000000000002</v>
      </c>
      <c r="E409" s="197"/>
      <c r="F409" s="197"/>
      <c r="H409" s="197"/>
    </row>
    <row r="410" spans="1:8" x14ac:dyDescent="0.65">
      <c r="A410" s="282">
        <v>404</v>
      </c>
      <c r="B410" s="283">
        <v>0.65</v>
      </c>
      <c r="C410" s="283">
        <v>0.221</v>
      </c>
      <c r="D410" s="283">
        <v>0.129</v>
      </c>
      <c r="E410" s="197"/>
      <c r="F410" s="197"/>
      <c r="H410" s="197"/>
    </row>
    <row r="411" spans="1:8" x14ac:dyDescent="0.65">
      <c r="A411" s="282">
        <v>405</v>
      </c>
      <c r="B411" s="283">
        <v>0.67900000000000005</v>
      </c>
      <c r="C411" s="283">
        <v>0.19</v>
      </c>
      <c r="D411" s="283">
        <v>0.13100000000000001</v>
      </c>
      <c r="E411" s="197"/>
      <c r="F411" s="197"/>
      <c r="H411" s="197"/>
    </row>
    <row r="412" spans="1:8" x14ac:dyDescent="0.65">
      <c r="A412" s="282">
        <v>406</v>
      </c>
      <c r="B412" s="283">
        <v>0.69500000000000006</v>
      </c>
      <c r="C412" s="283">
        <v>0.17199999999999999</v>
      </c>
      <c r="D412" s="283">
        <v>0.13300000000000001</v>
      </c>
      <c r="E412" s="197"/>
      <c r="F412" s="197"/>
      <c r="H412" s="197"/>
    </row>
    <row r="413" spans="1:8" x14ac:dyDescent="0.65">
      <c r="A413" s="282">
        <v>407</v>
      </c>
      <c r="B413" s="283">
        <v>0.69199999999999995</v>
      </c>
      <c r="C413" s="283">
        <v>0.151</v>
      </c>
      <c r="D413" s="283">
        <v>0.15699999999999997</v>
      </c>
      <c r="E413" s="197"/>
      <c r="F413" s="197"/>
      <c r="H413" s="197"/>
    </row>
    <row r="414" spans="1:8" x14ac:dyDescent="0.65">
      <c r="A414" s="282">
        <v>408</v>
      </c>
      <c r="B414" s="283">
        <v>0.71500000000000008</v>
      </c>
      <c r="C414" s="283">
        <v>0.17499999999999999</v>
      </c>
      <c r="D414" s="283">
        <v>0.10999999999999999</v>
      </c>
      <c r="E414" s="197"/>
      <c r="F414" s="197"/>
      <c r="H414" s="197"/>
    </row>
    <row r="415" spans="1:8" x14ac:dyDescent="0.65">
      <c r="A415" s="282">
        <v>409</v>
      </c>
      <c r="B415" s="283">
        <v>0.67799999999999994</v>
      </c>
      <c r="C415" s="283">
        <v>0.17399999999999999</v>
      </c>
      <c r="D415" s="283">
        <v>0.14800000000000002</v>
      </c>
      <c r="E415" s="197"/>
      <c r="F415" s="197"/>
      <c r="H415" s="197"/>
    </row>
    <row r="416" spans="1:8" x14ac:dyDescent="0.65">
      <c r="A416" s="282">
        <v>410</v>
      </c>
      <c r="B416" s="283">
        <v>0.67999999999999994</v>
      </c>
      <c r="C416" s="283">
        <v>0.187</v>
      </c>
      <c r="D416" s="283">
        <v>0.13300000000000001</v>
      </c>
      <c r="E416" s="197"/>
      <c r="F416" s="197"/>
      <c r="H416" s="197"/>
    </row>
    <row r="417" spans="1:8" x14ac:dyDescent="0.65">
      <c r="A417" s="282">
        <v>411</v>
      </c>
      <c r="B417" s="283">
        <v>0.66599999999999993</v>
      </c>
      <c r="C417" s="283">
        <v>0.183</v>
      </c>
      <c r="D417" s="283">
        <v>0.15099999999999997</v>
      </c>
      <c r="E417" s="197"/>
      <c r="F417" s="197"/>
      <c r="H417" s="197"/>
    </row>
    <row r="418" spans="1:8" x14ac:dyDescent="0.65">
      <c r="A418" s="282">
        <v>412</v>
      </c>
      <c r="B418" s="283">
        <v>0.71500000000000008</v>
      </c>
      <c r="C418" s="283">
        <v>0.186</v>
      </c>
      <c r="D418" s="283">
        <v>9.8999999999999977E-2</v>
      </c>
      <c r="E418" s="197"/>
      <c r="F418" s="197"/>
      <c r="H418" s="197"/>
    </row>
    <row r="419" spans="1:8" x14ac:dyDescent="0.65">
      <c r="A419" s="282">
        <v>413</v>
      </c>
      <c r="B419" s="283">
        <v>0.69199999999999995</v>
      </c>
      <c r="C419" s="283">
        <v>0.14199999999999999</v>
      </c>
      <c r="D419" s="283">
        <v>0.16599999999999998</v>
      </c>
      <c r="E419" s="197"/>
      <c r="F419" s="197"/>
      <c r="H419" s="197"/>
    </row>
    <row r="420" spans="1:8" x14ac:dyDescent="0.65">
      <c r="A420" s="282">
        <v>414</v>
      </c>
      <c r="B420" s="283">
        <v>0.79499999999999993</v>
      </c>
      <c r="C420" s="283">
        <v>0.188</v>
      </c>
      <c r="D420" s="283">
        <v>1.6999999999999973E-2</v>
      </c>
      <c r="E420" s="197"/>
      <c r="F420" s="197"/>
      <c r="H420" s="197"/>
    </row>
    <row r="421" spans="1:8" x14ac:dyDescent="0.65">
      <c r="A421" s="282">
        <v>415</v>
      </c>
      <c r="B421" s="283">
        <v>0.68599999999999994</v>
      </c>
      <c r="C421" s="283">
        <v>0.192</v>
      </c>
      <c r="D421" s="283">
        <v>0.122</v>
      </c>
      <c r="E421" s="197"/>
      <c r="F421" s="197"/>
      <c r="H421" s="197"/>
    </row>
    <row r="422" spans="1:8" x14ac:dyDescent="0.65">
      <c r="A422" s="282">
        <v>416</v>
      </c>
      <c r="B422" s="283">
        <v>0.67300000000000004</v>
      </c>
      <c r="C422" s="283">
        <v>0.19800000000000001</v>
      </c>
      <c r="D422" s="283">
        <v>0.129</v>
      </c>
      <c r="E422" s="197"/>
      <c r="F422" s="197"/>
      <c r="H422" s="197"/>
    </row>
    <row r="423" spans="1:8" x14ac:dyDescent="0.65">
      <c r="A423" s="282">
        <v>417</v>
      </c>
      <c r="B423" s="283">
        <v>0.65</v>
      </c>
      <c r="C423" s="283">
        <v>0.2</v>
      </c>
      <c r="D423" s="283">
        <v>0.15000000000000002</v>
      </c>
      <c r="E423" s="197"/>
      <c r="F423" s="197"/>
      <c r="H423" s="197"/>
    </row>
    <row r="424" spans="1:8" x14ac:dyDescent="0.65">
      <c r="A424" s="282">
        <v>418</v>
      </c>
      <c r="B424" s="283">
        <v>0.67900000000000005</v>
      </c>
      <c r="C424" s="283">
        <v>0.17899999999999999</v>
      </c>
      <c r="D424" s="283">
        <v>0.14200000000000002</v>
      </c>
      <c r="E424" s="197"/>
      <c r="F424" s="197"/>
      <c r="H424" s="197"/>
    </row>
    <row r="425" spans="1:8" x14ac:dyDescent="0.65">
      <c r="A425" s="282">
        <v>419</v>
      </c>
      <c r="B425" s="283">
        <v>0.65700000000000003</v>
      </c>
      <c r="C425" s="283">
        <v>0.185</v>
      </c>
      <c r="D425" s="283">
        <v>0.15799999999999997</v>
      </c>
      <c r="E425" s="197"/>
      <c r="F425" s="197"/>
      <c r="H425" s="197"/>
    </row>
    <row r="426" spans="1:8" x14ac:dyDescent="0.65">
      <c r="A426" s="282">
        <v>420</v>
      </c>
      <c r="B426" s="283">
        <v>0.64300000000000002</v>
      </c>
      <c r="C426" s="283">
        <v>0.24299999999999999</v>
      </c>
      <c r="D426" s="283">
        <v>0.11399999999999999</v>
      </c>
      <c r="E426" s="197"/>
      <c r="F426" s="197"/>
      <c r="H426" s="197"/>
    </row>
    <row r="427" spans="1:8" x14ac:dyDescent="0.65">
      <c r="A427" s="282">
        <v>421</v>
      </c>
      <c r="B427" s="283">
        <v>0.72599999999999998</v>
      </c>
      <c r="C427" s="283">
        <v>0.159</v>
      </c>
      <c r="D427" s="283">
        <v>0.11499999999999999</v>
      </c>
      <c r="E427" s="197"/>
      <c r="F427" s="197"/>
      <c r="H427" s="197"/>
    </row>
    <row r="428" spans="1:8" x14ac:dyDescent="0.65">
      <c r="A428" s="282">
        <v>422</v>
      </c>
      <c r="B428" s="283">
        <v>0.73399999999999999</v>
      </c>
      <c r="C428" s="283">
        <v>0.19500000000000001</v>
      </c>
      <c r="D428" s="283">
        <v>7.1000000000000008E-2</v>
      </c>
      <c r="E428" s="197"/>
      <c r="F428" s="197"/>
      <c r="H428" s="197"/>
    </row>
    <row r="429" spans="1:8" x14ac:dyDescent="0.65">
      <c r="A429" s="282">
        <v>423</v>
      </c>
      <c r="B429" s="283">
        <v>0.65100000000000002</v>
      </c>
      <c r="C429" s="283">
        <v>0.18</v>
      </c>
      <c r="D429" s="283">
        <v>0.16899999999999998</v>
      </c>
      <c r="E429" s="197"/>
      <c r="F429" s="197"/>
      <c r="H429" s="197"/>
    </row>
    <row r="430" spans="1:8" x14ac:dyDescent="0.65">
      <c r="A430" s="282">
        <v>424</v>
      </c>
      <c r="B430" s="283">
        <v>0.63200000000000001</v>
      </c>
      <c r="C430" s="283">
        <v>0.216</v>
      </c>
      <c r="D430" s="283">
        <v>0.15199999999999997</v>
      </c>
      <c r="E430" s="197"/>
      <c r="F430" s="197"/>
      <c r="H430" s="197"/>
    </row>
    <row r="431" spans="1:8" x14ac:dyDescent="0.65">
      <c r="A431" s="282">
        <v>425</v>
      </c>
      <c r="B431" s="283">
        <v>0.73399999999999999</v>
      </c>
      <c r="C431" s="283">
        <v>0.20899999999999999</v>
      </c>
      <c r="D431" s="283">
        <v>5.6999999999999995E-2</v>
      </c>
      <c r="E431" s="197"/>
      <c r="F431" s="197"/>
      <c r="H431" s="197"/>
    </row>
    <row r="432" spans="1:8" x14ac:dyDescent="0.65">
      <c r="A432" s="282">
        <v>426</v>
      </c>
      <c r="B432" s="283">
        <v>0.74399999999999999</v>
      </c>
      <c r="C432" s="283">
        <v>0.18</v>
      </c>
      <c r="D432" s="283">
        <v>7.6000000000000012E-2</v>
      </c>
      <c r="E432" s="197"/>
      <c r="F432" s="197"/>
      <c r="H432" s="197"/>
    </row>
    <row r="433" spans="1:8" x14ac:dyDescent="0.65">
      <c r="A433" s="282">
        <v>427</v>
      </c>
      <c r="B433" s="283">
        <v>0.65900000000000003</v>
      </c>
      <c r="C433" s="283">
        <v>0.188</v>
      </c>
      <c r="D433" s="283">
        <v>0.15299999999999997</v>
      </c>
      <c r="E433" s="197"/>
      <c r="F433" s="197"/>
      <c r="H433" s="197"/>
    </row>
    <row r="434" spans="1:8" x14ac:dyDescent="0.65">
      <c r="A434" s="282">
        <v>428</v>
      </c>
      <c r="B434" s="283">
        <v>0.68700000000000006</v>
      </c>
      <c r="C434" s="283">
        <v>0.23</v>
      </c>
      <c r="D434" s="283">
        <v>8.3000000000000018E-2</v>
      </c>
      <c r="E434" s="197"/>
      <c r="F434" s="197"/>
      <c r="H434" s="197"/>
    </row>
    <row r="435" spans="1:8" x14ac:dyDescent="0.65">
      <c r="A435" s="282">
        <v>429</v>
      </c>
      <c r="B435" s="283">
        <v>0.70500000000000007</v>
      </c>
      <c r="C435" s="283">
        <v>0.189</v>
      </c>
      <c r="D435" s="283">
        <v>0.10599999999999998</v>
      </c>
      <c r="E435" s="197"/>
      <c r="F435" s="197"/>
      <c r="H435" s="197"/>
    </row>
    <row r="436" spans="1:8" x14ac:dyDescent="0.65">
      <c r="A436" s="282">
        <v>430</v>
      </c>
      <c r="B436" s="283">
        <v>0.72399999999999998</v>
      </c>
      <c r="C436" s="283">
        <v>0.20699999999999999</v>
      </c>
      <c r="D436" s="283">
        <v>6.9000000000000006E-2</v>
      </c>
      <c r="E436" s="197"/>
      <c r="F436" s="197"/>
      <c r="H436" s="197"/>
    </row>
    <row r="437" spans="1:8" x14ac:dyDescent="0.65">
      <c r="A437" s="282">
        <v>431</v>
      </c>
      <c r="B437" s="283">
        <v>0.66700000000000004</v>
      </c>
      <c r="C437" s="283">
        <v>0.17399999999999999</v>
      </c>
      <c r="D437" s="283">
        <v>0.15899999999999997</v>
      </c>
      <c r="E437" s="197"/>
      <c r="F437" s="197"/>
      <c r="H437" s="197"/>
    </row>
    <row r="438" spans="1:8" x14ac:dyDescent="0.65">
      <c r="A438" s="282">
        <v>432</v>
      </c>
      <c r="B438" s="283">
        <v>0.7430000000000001</v>
      </c>
      <c r="C438" s="283">
        <v>0.21099999999999999</v>
      </c>
      <c r="D438" s="283">
        <v>4.5999999999999971E-2</v>
      </c>
      <c r="E438" s="197"/>
      <c r="F438" s="197"/>
      <c r="H438" s="197"/>
    </row>
    <row r="439" spans="1:8" x14ac:dyDescent="0.65">
      <c r="A439" s="282">
        <v>433</v>
      </c>
      <c r="B439" s="283">
        <v>0.68300000000000005</v>
      </c>
      <c r="C439" s="283">
        <v>0.19700000000000001</v>
      </c>
      <c r="D439" s="283">
        <v>0.12</v>
      </c>
      <c r="E439" s="197"/>
      <c r="F439" s="197"/>
      <c r="H439" s="197"/>
    </row>
    <row r="440" spans="1:8" x14ac:dyDescent="0.65">
      <c r="A440" s="282">
        <v>434</v>
      </c>
      <c r="B440" s="283">
        <v>0.64400000000000002</v>
      </c>
      <c r="C440" s="283">
        <v>0.182</v>
      </c>
      <c r="D440" s="283">
        <v>0.17399999999999999</v>
      </c>
      <c r="E440" s="197"/>
      <c r="F440" s="197"/>
      <c r="H440" s="197"/>
    </row>
    <row r="441" spans="1:8" x14ac:dyDescent="0.65">
      <c r="A441" s="282">
        <v>435</v>
      </c>
      <c r="B441" s="283">
        <v>0.60099999999999998</v>
      </c>
      <c r="C441" s="283">
        <v>0.27400000000000002</v>
      </c>
      <c r="D441" s="283">
        <v>0.125</v>
      </c>
      <c r="E441" s="197"/>
      <c r="F441" s="197"/>
      <c r="H441" s="197"/>
    </row>
    <row r="442" spans="1:8" x14ac:dyDescent="0.65">
      <c r="A442" s="282">
        <v>436</v>
      </c>
      <c r="B442" s="283">
        <v>0.63500000000000001</v>
      </c>
      <c r="C442" s="283">
        <v>0.2</v>
      </c>
      <c r="D442" s="283">
        <v>0.16499999999999998</v>
      </c>
      <c r="E442" s="197"/>
      <c r="F442" s="197"/>
      <c r="H442" s="197"/>
    </row>
    <row r="443" spans="1:8" x14ac:dyDescent="0.65">
      <c r="A443" s="282">
        <v>437</v>
      </c>
      <c r="B443" s="283">
        <v>0.64500000000000002</v>
      </c>
      <c r="C443" s="283">
        <v>0.17499999999999999</v>
      </c>
      <c r="D443" s="283">
        <v>0.18</v>
      </c>
      <c r="E443" s="197"/>
      <c r="F443" s="197"/>
      <c r="H443" s="197"/>
    </row>
    <row r="444" spans="1:8" x14ac:dyDescent="0.65">
      <c r="A444" s="282">
        <v>438</v>
      </c>
      <c r="B444" s="283">
        <v>0.68399999999999994</v>
      </c>
      <c r="C444" s="283">
        <v>0.16500000000000001</v>
      </c>
      <c r="D444" s="283">
        <v>0.15099999999999997</v>
      </c>
      <c r="E444" s="197"/>
      <c r="F444" s="197"/>
      <c r="H444" s="197"/>
    </row>
    <row r="445" spans="1:8" x14ac:dyDescent="0.65">
      <c r="A445" s="282">
        <v>439</v>
      </c>
      <c r="B445" s="283">
        <v>0.74500000000000011</v>
      </c>
      <c r="C445" s="283">
        <v>0.17100000000000001</v>
      </c>
      <c r="D445" s="283">
        <v>8.4000000000000019E-2</v>
      </c>
      <c r="E445" s="197"/>
      <c r="F445" s="197"/>
      <c r="H445" s="197"/>
    </row>
    <row r="446" spans="1:8" x14ac:dyDescent="0.65">
      <c r="A446" s="282">
        <v>440</v>
      </c>
      <c r="B446" s="283">
        <v>0.71199999999999997</v>
      </c>
      <c r="C446" s="283">
        <v>0.158</v>
      </c>
      <c r="D446" s="283">
        <v>0.13</v>
      </c>
      <c r="E446" s="197"/>
      <c r="F446" s="197"/>
      <c r="H446" s="197"/>
    </row>
    <row r="447" spans="1:8" x14ac:dyDescent="0.65">
      <c r="A447" s="282">
        <v>441</v>
      </c>
      <c r="B447" s="283">
        <v>0.71100000000000008</v>
      </c>
      <c r="C447" s="283">
        <v>0.18</v>
      </c>
      <c r="D447" s="283">
        <v>0.10899999999999999</v>
      </c>
      <c r="E447" s="197"/>
      <c r="F447" s="197"/>
      <c r="H447" s="197"/>
    </row>
    <row r="448" spans="1:8" x14ac:dyDescent="0.65">
      <c r="A448" s="282">
        <v>442</v>
      </c>
      <c r="B448" s="283">
        <v>0.71500000000000008</v>
      </c>
      <c r="C448" s="283">
        <v>0.14099999999999999</v>
      </c>
      <c r="D448" s="283">
        <v>0.14400000000000002</v>
      </c>
      <c r="E448" s="197"/>
      <c r="F448" s="197"/>
      <c r="H448" s="197"/>
    </row>
    <row r="449" spans="1:8" x14ac:dyDescent="0.65">
      <c r="A449" s="282">
        <v>443</v>
      </c>
      <c r="B449" s="283">
        <v>0.65200000000000002</v>
      </c>
      <c r="C449" s="283">
        <v>0.20200000000000001</v>
      </c>
      <c r="D449" s="283">
        <v>0.14600000000000002</v>
      </c>
      <c r="E449" s="197"/>
      <c r="F449" s="197"/>
      <c r="H449" s="197"/>
    </row>
    <row r="450" spans="1:8" x14ac:dyDescent="0.65">
      <c r="A450" s="282">
        <v>444</v>
      </c>
      <c r="B450" s="283">
        <v>0.65400000000000003</v>
      </c>
      <c r="C450" s="283">
        <v>0.17399999999999999</v>
      </c>
      <c r="D450" s="283">
        <v>0.17199999999999999</v>
      </c>
      <c r="E450" s="197"/>
      <c r="F450" s="197"/>
      <c r="H450" s="197"/>
    </row>
    <row r="451" spans="1:8" x14ac:dyDescent="0.65">
      <c r="A451" s="282">
        <v>445</v>
      </c>
      <c r="B451" s="283">
        <v>0.70199999999999996</v>
      </c>
      <c r="C451" s="283">
        <v>0.191</v>
      </c>
      <c r="D451" s="283">
        <v>0.10699999999999998</v>
      </c>
      <c r="E451" s="197"/>
      <c r="F451" s="197"/>
      <c r="H451" s="197"/>
    </row>
    <row r="452" spans="1:8" x14ac:dyDescent="0.65">
      <c r="A452" s="282">
        <v>446</v>
      </c>
      <c r="B452" s="283">
        <v>0.68500000000000005</v>
      </c>
      <c r="C452" s="283">
        <v>0.19500000000000001</v>
      </c>
      <c r="D452" s="283">
        <v>0.12</v>
      </c>
      <c r="E452" s="197"/>
      <c r="F452" s="197"/>
      <c r="H452" s="197"/>
    </row>
    <row r="453" spans="1:8" x14ac:dyDescent="0.65">
      <c r="A453" s="282">
        <v>447</v>
      </c>
      <c r="B453" s="283">
        <v>0.73799999999999999</v>
      </c>
      <c r="C453" s="283">
        <v>0.17899999999999999</v>
      </c>
      <c r="D453" s="283">
        <v>8.3000000000000018E-2</v>
      </c>
      <c r="E453" s="197"/>
      <c r="F453" s="197"/>
      <c r="H453" s="197"/>
    </row>
    <row r="454" spans="1:8" x14ac:dyDescent="0.65">
      <c r="A454" s="282">
        <v>448</v>
      </c>
      <c r="B454" s="283">
        <v>0.75100000000000011</v>
      </c>
      <c r="C454" s="283">
        <v>0.17599999999999999</v>
      </c>
      <c r="D454" s="283">
        <v>7.3000000000000009E-2</v>
      </c>
      <c r="E454" s="197"/>
      <c r="F454" s="197"/>
      <c r="H454" s="197"/>
    </row>
    <row r="455" spans="1:8" x14ac:dyDescent="0.65">
      <c r="A455" s="282">
        <v>449</v>
      </c>
      <c r="B455" s="283">
        <v>0.629</v>
      </c>
      <c r="C455" s="283">
        <v>0.185</v>
      </c>
      <c r="D455" s="283">
        <v>0.186</v>
      </c>
      <c r="E455" s="197"/>
      <c r="F455" s="197"/>
      <c r="H455" s="197"/>
    </row>
    <row r="456" spans="1:8" x14ac:dyDescent="0.65">
      <c r="A456" s="282">
        <v>450</v>
      </c>
      <c r="B456" s="283">
        <v>0.71300000000000008</v>
      </c>
      <c r="C456" s="283">
        <v>0.17699999999999999</v>
      </c>
      <c r="D456" s="283">
        <v>0.10999999999999999</v>
      </c>
      <c r="E456" s="197"/>
      <c r="F456" s="197"/>
      <c r="H456" s="197"/>
    </row>
    <row r="457" spans="1:8" x14ac:dyDescent="0.65">
      <c r="A457" s="282">
        <v>451</v>
      </c>
      <c r="B457" s="283">
        <v>0.68100000000000005</v>
      </c>
      <c r="C457" s="283">
        <v>0.17299999999999999</v>
      </c>
      <c r="D457" s="283">
        <v>0.14600000000000002</v>
      </c>
      <c r="E457" s="197"/>
      <c r="F457" s="197"/>
      <c r="H457" s="197"/>
    </row>
    <row r="458" spans="1:8" x14ac:dyDescent="0.65">
      <c r="A458" s="282">
        <v>452</v>
      </c>
      <c r="B458" s="283">
        <v>0.66700000000000004</v>
      </c>
      <c r="C458" s="283">
        <v>0.20300000000000001</v>
      </c>
      <c r="D458" s="283">
        <v>0.13</v>
      </c>
      <c r="E458" s="197"/>
      <c r="F458" s="197"/>
      <c r="H458" s="197"/>
    </row>
    <row r="459" spans="1:8" x14ac:dyDescent="0.65">
      <c r="A459" s="282">
        <v>453</v>
      </c>
      <c r="B459" s="283">
        <v>0.71700000000000008</v>
      </c>
      <c r="C459" s="283">
        <v>0.17299999999999999</v>
      </c>
      <c r="D459" s="283">
        <v>0.10999999999999999</v>
      </c>
      <c r="E459" s="197"/>
      <c r="F459" s="197"/>
      <c r="H459" s="197"/>
    </row>
    <row r="460" spans="1:8" x14ac:dyDescent="0.65">
      <c r="A460" s="282">
        <v>454</v>
      </c>
      <c r="B460" s="283">
        <v>0.72300000000000009</v>
      </c>
      <c r="C460" s="283">
        <v>0.16700000000000001</v>
      </c>
      <c r="D460" s="283">
        <v>0.10999999999999999</v>
      </c>
      <c r="E460" s="197"/>
      <c r="F460" s="197"/>
      <c r="H460" s="197"/>
    </row>
    <row r="461" spans="1:8" x14ac:dyDescent="0.65">
      <c r="A461" s="282">
        <v>455</v>
      </c>
      <c r="B461" s="283">
        <v>0.67999999999999994</v>
      </c>
      <c r="C461" s="283">
        <v>0.17499999999999999</v>
      </c>
      <c r="D461" s="283">
        <v>0.14500000000000002</v>
      </c>
      <c r="E461" s="197"/>
      <c r="F461" s="197"/>
      <c r="H461" s="197"/>
    </row>
    <row r="462" spans="1:8" x14ac:dyDescent="0.65">
      <c r="A462" s="282">
        <v>456</v>
      </c>
      <c r="B462" s="283">
        <v>0.64500000000000002</v>
      </c>
      <c r="C462" s="283">
        <v>0.20300000000000001</v>
      </c>
      <c r="D462" s="283">
        <v>0.15199999999999997</v>
      </c>
      <c r="E462" s="197"/>
      <c r="F462" s="197"/>
      <c r="H462" s="197"/>
    </row>
    <row r="463" spans="1:8" x14ac:dyDescent="0.65">
      <c r="A463" s="282">
        <v>457</v>
      </c>
      <c r="B463" s="283">
        <v>0.69</v>
      </c>
      <c r="C463" s="283">
        <v>0.193</v>
      </c>
      <c r="D463" s="283">
        <v>0.11699999999999999</v>
      </c>
      <c r="E463" s="197"/>
      <c r="F463" s="197"/>
      <c r="H463" s="197"/>
    </row>
    <row r="464" spans="1:8" x14ac:dyDescent="0.65">
      <c r="A464" s="282">
        <v>458</v>
      </c>
      <c r="B464" s="283">
        <v>0.63600000000000001</v>
      </c>
      <c r="C464" s="283">
        <v>0.19800000000000001</v>
      </c>
      <c r="D464" s="283">
        <v>0.16599999999999998</v>
      </c>
      <c r="E464" s="197"/>
      <c r="F464" s="197"/>
      <c r="H464" s="197"/>
    </row>
    <row r="465" spans="1:8" x14ac:dyDescent="0.65">
      <c r="A465" s="282">
        <v>459</v>
      </c>
      <c r="B465" s="283">
        <v>0.193</v>
      </c>
      <c r="C465" s="283">
        <v>0.37</v>
      </c>
      <c r="D465" s="283">
        <v>0.437</v>
      </c>
      <c r="E465" s="197"/>
      <c r="F465" s="197"/>
      <c r="H465" s="197"/>
    </row>
    <row r="466" spans="1:8" x14ac:dyDescent="0.65">
      <c r="A466" s="282">
        <v>460</v>
      </c>
      <c r="B466" s="283">
        <v>0.73799999999999999</v>
      </c>
      <c r="C466" s="283">
        <v>0.185</v>
      </c>
      <c r="D466" s="283">
        <v>7.7000000000000013E-2</v>
      </c>
      <c r="E466" s="197"/>
      <c r="F466" s="197"/>
      <c r="H466" s="197"/>
    </row>
    <row r="467" spans="1:8" x14ac:dyDescent="0.65">
      <c r="A467" s="282">
        <v>461</v>
      </c>
      <c r="B467" s="283">
        <v>0.72199999999999998</v>
      </c>
      <c r="C467" s="283">
        <v>0.21199999999999999</v>
      </c>
      <c r="D467" s="283">
        <v>6.6000000000000003E-2</v>
      </c>
      <c r="E467" s="197"/>
      <c r="F467" s="197"/>
      <c r="H467" s="197"/>
    </row>
    <row r="468" spans="1:8" x14ac:dyDescent="0.65">
      <c r="A468" s="282">
        <v>462</v>
      </c>
      <c r="B468" s="283">
        <v>0.69300000000000006</v>
      </c>
      <c r="C468" s="283">
        <v>0.17199999999999999</v>
      </c>
      <c r="D468" s="283">
        <v>0.13500000000000001</v>
      </c>
      <c r="E468" s="197"/>
      <c r="F468" s="197"/>
      <c r="H468" s="197"/>
    </row>
    <row r="469" spans="1:8" x14ac:dyDescent="0.65">
      <c r="A469" s="282">
        <v>463</v>
      </c>
      <c r="B469" s="283">
        <v>0.74</v>
      </c>
      <c r="C469" s="283">
        <v>0.20499999999999999</v>
      </c>
      <c r="D469" s="283">
        <v>5.4999999999999979E-2</v>
      </c>
      <c r="E469" s="197"/>
      <c r="F469" s="197"/>
      <c r="H469" s="197"/>
    </row>
    <row r="470" spans="1:8" x14ac:dyDescent="0.65">
      <c r="A470" s="282">
        <v>464</v>
      </c>
      <c r="B470" s="283">
        <v>0.64200000000000002</v>
      </c>
      <c r="C470" s="283">
        <v>0.21</v>
      </c>
      <c r="D470" s="283">
        <v>0.14800000000000002</v>
      </c>
      <c r="E470" s="197"/>
      <c r="F470" s="197"/>
      <c r="H470" s="197"/>
    </row>
    <row r="471" spans="1:8" x14ac:dyDescent="0.65">
      <c r="A471" s="282">
        <v>465</v>
      </c>
      <c r="B471" s="283">
        <v>0.66799999999999993</v>
      </c>
      <c r="C471" s="283">
        <v>0.189</v>
      </c>
      <c r="D471" s="283">
        <v>0.14300000000000002</v>
      </c>
      <c r="E471" s="197"/>
      <c r="F471" s="197"/>
      <c r="H471" s="197"/>
    </row>
    <row r="472" spans="1:8" x14ac:dyDescent="0.65">
      <c r="A472" s="282">
        <v>466</v>
      </c>
      <c r="B472" s="283">
        <v>0.66900000000000004</v>
      </c>
      <c r="C472" s="283">
        <v>0.19700000000000001</v>
      </c>
      <c r="D472" s="283">
        <v>0.13400000000000001</v>
      </c>
      <c r="E472" s="197"/>
      <c r="F472" s="197"/>
      <c r="H472" s="197"/>
    </row>
    <row r="473" spans="1:8" x14ac:dyDescent="0.65">
      <c r="A473" s="282">
        <v>467</v>
      </c>
      <c r="B473" s="283">
        <v>0.75100000000000011</v>
      </c>
      <c r="C473" s="283">
        <v>0.13300000000000001</v>
      </c>
      <c r="D473" s="283">
        <v>0.11599999999999999</v>
      </c>
      <c r="E473" s="197"/>
      <c r="F473" s="197"/>
      <c r="H473" s="197"/>
    </row>
    <row r="474" spans="1:8" x14ac:dyDescent="0.65">
      <c r="A474" s="282">
        <v>468</v>
      </c>
      <c r="B474" s="283">
        <v>0.74900000000000011</v>
      </c>
      <c r="C474" s="283">
        <v>0.192</v>
      </c>
      <c r="D474" s="283">
        <v>5.8999999999999997E-2</v>
      </c>
      <c r="E474" s="197"/>
      <c r="F474" s="197"/>
      <c r="H474" s="197"/>
    </row>
    <row r="475" spans="1:8" x14ac:dyDescent="0.65">
      <c r="A475" s="282">
        <v>469</v>
      </c>
      <c r="B475" s="283">
        <v>0.69500000000000006</v>
      </c>
      <c r="C475" s="283">
        <v>0.16700000000000001</v>
      </c>
      <c r="D475" s="283">
        <v>0.13800000000000001</v>
      </c>
      <c r="E475" s="197"/>
      <c r="F475" s="197"/>
      <c r="H475" s="197"/>
    </row>
    <row r="476" spans="1:8" x14ac:dyDescent="0.65">
      <c r="A476" s="282">
        <v>470</v>
      </c>
      <c r="B476" s="283">
        <v>0.73100000000000009</v>
      </c>
      <c r="C476" s="283">
        <v>0.17</v>
      </c>
      <c r="D476" s="283">
        <v>9.8999999999999977E-2</v>
      </c>
      <c r="E476" s="197"/>
      <c r="F476" s="197"/>
      <c r="H476" s="197"/>
    </row>
    <row r="477" spans="1:8" x14ac:dyDescent="0.65">
      <c r="A477" s="282">
        <v>471</v>
      </c>
      <c r="B477" s="283">
        <v>0.66900000000000004</v>
      </c>
      <c r="C477" s="283">
        <v>0.19</v>
      </c>
      <c r="D477" s="283">
        <v>0.14100000000000001</v>
      </c>
      <c r="E477" s="197"/>
      <c r="F477" s="197"/>
      <c r="H477" s="197"/>
    </row>
    <row r="478" spans="1:8" x14ac:dyDescent="0.65">
      <c r="A478" s="282">
        <v>472</v>
      </c>
      <c r="B478" s="283">
        <v>0.7430000000000001</v>
      </c>
      <c r="C478" s="283">
        <v>0.184</v>
      </c>
      <c r="D478" s="283">
        <v>7.3000000000000009E-2</v>
      </c>
      <c r="E478" s="197"/>
      <c r="F478" s="197"/>
      <c r="H478" s="197"/>
    </row>
    <row r="479" spans="1:8" x14ac:dyDescent="0.65">
      <c r="A479" s="282">
        <v>473</v>
      </c>
      <c r="B479" s="283">
        <v>0.7</v>
      </c>
      <c r="C479" s="283">
        <v>0.17100000000000001</v>
      </c>
      <c r="D479" s="283">
        <v>0.129</v>
      </c>
      <c r="E479" s="197"/>
      <c r="F479" s="197"/>
      <c r="H479" s="197"/>
    </row>
    <row r="480" spans="1:8" x14ac:dyDescent="0.65">
      <c r="A480" s="282">
        <v>474</v>
      </c>
      <c r="B480" s="283">
        <v>0.66399999999999992</v>
      </c>
      <c r="C480" s="283">
        <v>0.182</v>
      </c>
      <c r="D480" s="283">
        <v>0.15399999999999997</v>
      </c>
      <c r="E480" s="197"/>
      <c r="F480" s="197"/>
      <c r="H480" s="197"/>
    </row>
    <row r="481" spans="1:8" x14ac:dyDescent="0.65">
      <c r="A481" s="282">
        <v>475</v>
      </c>
      <c r="B481" s="283">
        <v>0.69500000000000006</v>
      </c>
      <c r="C481" s="283">
        <v>0.187</v>
      </c>
      <c r="D481" s="283">
        <v>0.11799999999999999</v>
      </c>
      <c r="E481" s="197"/>
      <c r="F481" s="197"/>
      <c r="H481" s="197"/>
    </row>
    <row r="482" spans="1:8" x14ac:dyDescent="0.65">
      <c r="A482" s="282">
        <v>476</v>
      </c>
      <c r="B482" s="283">
        <v>0.71700000000000008</v>
      </c>
      <c r="C482" s="283">
        <v>0.183</v>
      </c>
      <c r="D482" s="283">
        <v>9.9999999999999978E-2</v>
      </c>
      <c r="E482" s="197"/>
      <c r="F482" s="197"/>
      <c r="H482" s="197"/>
    </row>
    <row r="483" spans="1:8" x14ac:dyDescent="0.65">
      <c r="A483" s="282">
        <v>477</v>
      </c>
      <c r="B483" s="283">
        <v>0.61199999999999999</v>
      </c>
      <c r="C483" s="283">
        <v>0.19600000000000001</v>
      </c>
      <c r="D483" s="283">
        <v>0.192</v>
      </c>
      <c r="E483" s="197"/>
      <c r="F483" s="197"/>
      <c r="H483" s="197"/>
    </row>
    <row r="484" spans="1:8" x14ac:dyDescent="0.65">
      <c r="A484" s="282">
        <v>478</v>
      </c>
      <c r="B484" s="283">
        <v>0.73100000000000009</v>
      </c>
      <c r="C484" s="283">
        <v>0.17499999999999999</v>
      </c>
      <c r="D484" s="283">
        <v>9.3999999999999972E-2</v>
      </c>
      <c r="E484" s="197"/>
      <c r="F484" s="197"/>
      <c r="H484" s="197"/>
    </row>
    <row r="485" spans="1:8" x14ac:dyDescent="0.65">
      <c r="A485" s="282">
        <v>479</v>
      </c>
      <c r="B485" s="283">
        <v>0.7390000000000001</v>
      </c>
      <c r="C485" s="283">
        <v>0.17599999999999999</v>
      </c>
      <c r="D485" s="283">
        <v>8.500000000000002E-2</v>
      </c>
      <c r="E485" s="197"/>
      <c r="F485" s="197"/>
      <c r="H485" s="197"/>
    </row>
    <row r="486" spans="1:8" x14ac:dyDescent="0.65">
      <c r="A486" s="282">
        <v>480</v>
      </c>
      <c r="B486" s="283">
        <v>0.73199999999999998</v>
      </c>
      <c r="C486" s="283">
        <v>7.8E-2</v>
      </c>
      <c r="D486" s="283">
        <v>0.19</v>
      </c>
      <c r="E486" s="197"/>
      <c r="F486" s="197"/>
      <c r="H486" s="197"/>
    </row>
    <row r="487" spans="1:8" x14ac:dyDescent="0.65">
      <c r="A487" s="282">
        <v>481</v>
      </c>
      <c r="B487" s="283">
        <v>0.7569999999999999</v>
      </c>
      <c r="C487" s="283">
        <v>0.183</v>
      </c>
      <c r="D487" s="283">
        <v>0.06</v>
      </c>
      <c r="E487" s="197"/>
      <c r="F487" s="197"/>
      <c r="H487" s="197"/>
    </row>
    <row r="488" spans="1:8" x14ac:dyDescent="0.65">
      <c r="A488" s="282">
        <v>482</v>
      </c>
      <c r="B488" s="283">
        <v>0.83000000000000007</v>
      </c>
      <c r="C488" s="283">
        <v>0.14899999999999999</v>
      </c>
      <c r="D488" s="283">
        <v>2.0999999999999977E-2</v>
      </c>
      <c r="E488" s="197"/>
      <c r="F488" s="197"/>
      <c r="H488" s="197"/>
    </row>
    <row r="489" spans="1:8" x14ac:dyDescent="0.65">
      <c r="A489" s="282">
        <v>483</v>
      </c>
      <c r="B489" s="283">
        <v>0.66799999999999993</v>
      </c>
      <c r="C489" s="283">
        <v>0.17499999999999999</v>
      </c>
      <c r="D489" s="283">
        <v>0.15699999999999997</v>
      </c>
      <c r="E489" s="197"/>
      <c r="F489" s="197"/>
      <c r="H489" s="197"/>
    </row>
    <row r="490" spans="1:8" x14ac:dyDescent="0.65">
      <c r="A490" s="282">
        <v>484</v>
      </c>
      <c r="B490" s="283">
        <v>0.7589999999999999</v>
      </c>
      <c r="C490" s="283">
        <v>0.17599999999999999</v>
      </c>
      <c r="D490" s="283">
        <v>6.5000000000000002E-2</v>
      </c>
      <c r="E490" s="197"/>
      <c r="F490" s="197"/>
      <c r="H490" s="197"/>
    </row>
    <row r="491" spans="1:8" x14ac:dyDescent="0.65">
      <c r="A491" s="282">
        <v>485</v>
      </c>
      <c r="B491" s="283">
        <v>0.65400000000000003</v>
      </c>
      <c r="C491" s="283">
        <v>0.19900000000000001</v>
      </c>
      <c r="D491" s="283">
        <v>0.14700000000000002</v>
      </c>
      <c r="E491" s="197"/>
      <c r="F491" s="197"/>
      <c r="H491" s="197"/>
    </row>
    <row r="492" spans="1:8" x14ac:dyDescent="0.65">
      <c r="A492" s="282">
        <v>486</v>
      </c>
      <c r="B492" s="283">
        <v>0.73</v>
      </c>
      <c r="C492" s="283">
        <v>0.13100000000000001</v>
      </c>
      <c r="D492" s="283">
        <v>0.13900000000000001</v>
      </c>
      <c r="E492" s="197"/>
      <c r="F492" s="197"/>
      <c r="H492" s="197"/>
    </row>
    <row r="493" spans="1:8" x14ac:dyDescent="0.65">
      <c r="A493" s="282">
        <v>487</v>
      </c>
      <c r="B493" s="283">
        <v>0.7430000000000001</v>
      </c>
      <c r="C493" s="283">
        <v>0.20100000000000001</v>
      </c>
      <c r="D493" s="283">
        <v>5.5999999999999994E-2</v>
      </c>
      <c r="E493" s="197"/>
      <c r="F493" s="197"/>
      <c r="H493" s="197"/>
    </row>
    <row r="494" spans="1:8" x14ac:dyDescent="0.65">
      <c r="A494" s="282">
        <v>488</v>
      </c>
      <c r="B494" s="283">
        <v>0.65800000000000003</v>
      </c>
      <c r="C494" s="283">
        <v>0.25</v>
      </c>
      <c r="D494" s="283">
        <v>9.1999999999999971E-2</v>
      </c>
      <c r="E494" s="197"/>
      <c r="F494" s="197"/>
      <c r="H494" s="197"/>
    </row>
    <row r="495" spans="1:8" x14ac:dyDescent="0.65">
      <c r="A495" s="282">
        <v>489</v>
      </c>
      <c r="B495" s="283">
        <v>0.65900000000000003</v>
      </c>
      <c r="C495" s="283">
        <v>0.185</v>
      </c>
      <c r="D495" s="283">
        <v>0.15599999999999997</v>
      </c>
      <c r="E495" s="197"/>
      <c r="F495" s="197"/>
      <c r="H495" s="197"/>
    </row>
    <row r="496" spans="1:8" x14ac:dyDescent="0.65">
      <c r="A496" s="282">
        <v>490</v>
      </c>
      <c r="B496" s="283">
        <v>0.68100000000000005</v>
      </c>
      <c r="C496" s="283">
        <v>0.23899999999999999</v>
      </c>
      <c r="D496" s="283">
        <v>8.0000000000000016E-2</v>
      </c>
      <c r="E496" s="197"/>
      <c r="F496" s="197"/>
      <c r="H496" s="197"/>
    </row>
    <row r="497" spans="1:8" x14ac:dyDescent="0.65">
      <c r="A497" s="282">
        <v>491</v>
      </c>
      <c r="B497" s="283">
        <v>0.66</v>
      </c>
      <c r="C497" s="283">
        <v>0.19800000000000001</v>
      </c>
      <c r="D497" s="283">
        <v>0.14200000000000002</v>
      </c>
      <c r="E497" s="197"/>
      <c r="F497" s="197"/>
      <c r="H497" s="197"/>
    </row>
    <row r="498" spans="1:8" x14ac:dyDescent="0.65">
      <c r="A498" s="282">
        <v>492</v>
      </c>
      <c r="B498" s="283">
        <v>0.7410000000000001</v>
      </c>
      <c r="C498" s="283">
        <v>0.151</v>
      </c>
      <c r="D498" s="283">
        <v>0.10799999999999998</v>
      </c>
      <c r="E498" s="197"/>
      <c r="F498" s="197"/>
      <c r="H498" s="197"/>
    </row>
    <row r="499" spans="1:8" x14ac:dyDescent="0.65">
      <c r="A499" s="282">
        <v>493</v>
      </c>
      <c r="B499" s="283">
        <v>0.67799999999999994</v>
      </c>
      <c r="C499" s="283">
        <v>0.188</v>
      </c>
      <c r="D499" s="283">
        <v>0.13400000000000001</v>
      </c>
      <c r="E499" s="197"/>
      <c r="F499" s="197"/>
      <c r="H499" s="197"/>
    </row>
    <row r="500" spans="1:8" x14ac:dyDescent="0.65">
      <c r="A500" s="282">
        <v>494</v>
      </c>
      <c r="B500" s="283">
        <v>0.68900000000000006</v>
      </c>
      <c r="C500" s="283">
        <v>0.192</v>
      </c>
      <c r="D500" s="283">
        <v>0.11899999999999999</v>
      </c>
      <c r="E500" s="197"/>
      <c r="F500" s="197"/>
      <c r="H500" s="197"/>
    </row>
    <row r="501" spans="1:8" x14ac:dyDescent="0.65">
      <c r="A501" s="282">
        <v>495</v>
      </c>
      <c r="B501" s="283">
        <v>0.66199999999999992</v>
      </c>
      <c r="C501" s="283">
        <v>0.19700000000000001</v>
      </c>
      <c r="D501" s="283">
        <v>0.14100000000000001</v>
      </c>
      <c r="E501" s="197"/>
      <c r="F501" s="197"/>
      <c r="H501" s="197"/>
    </row>
    <row r="502" spans="1:8" x14ac:dyDescent="0.65">
      <c r="A502" s="282">
        <v>496</v>
      </c>
      <c r="B502" s="283">
        <v>0.65900000000000003</v>
      </c>
      <c r="C502" s="283">
        <v>0.214</v>
      </c>
      <c r="D502" s="283">
        <v>0.127</v>
      </c>
      <c r="E502" s="197"/>
      <c r="F502" s="197"/>
      <c r="H502" s="197"/>
    </row>
    <row r="503" spans="1:8" x14ac:dyDescent="0.65">
      <c r="A503" s="282">
        <v>497</v>
      </c>
      <c r="B503" s="283">
        <v>0.72900000000000009</v>
      </c>
      <c r="C503" s="283">
        <v>0.17199999999999999</v>
      </c>
      <c r="D503" s="283">
        <v>9.8999999999999977E-2</v>
      </c>
      <c r="E503" s="197"/>
      <c r="F503" s="197"/>
      <c r="H503" s="197"/>
    </row>
    <row r="504" spans="1:8" x14ac:dyDescent="0.65">
      <c r="A504" s="282">
        <v>498</v>
      </c>
      <c r="B504" s="283">
        <v>0.68500000000000005</v>
      </c>
      <c r="C504" s="283">
        <v>0.22</v>
      </c>
      <c r="D504" s="283">
        <v>9.4999999999999973E-2</v>
      </c>
      <c r="E504" s="197"/>
      <c r="F504" s="197"/>
      <c r="H504" s="197"/>
    </row>
    <row r="505" spans="1:8" x14ac:dyDescent="0.65">
      <c r="A505" s="282">
        <v>499</v>
      </c>
      <c r="B505" s="283">
        <v>0.69100000000000006</v>
      </c>
      <c r="C505" s="283">
        <v>0.17100000000000001</v>
      </c>
      <c r="D505" s="283">
        <v>0.13800000000000001</v>
      </c>
      <c r="E505" s="197"/>
      <c r="F505" s="197"/>
      <c r="H505" s="197"/>
    </row>
    <row r="506" spans="1:8" x14ac:dyDescent="0.65">
      <c r="A506" s="282">
        <v>500</v>
      </c>
      <c r="B506" s="283">
        <v>0.67999999999999994</v>
      </c>
      <c r="C506" s="283">
        <v>0.189</v>
      </c>
      <c r="D506" s="283">
        <v>0.13100000000000001</v>
      </c>
      <c r="E506" s="197"/>
      <c r="F506" s="197"/>
      <c r="H506" s="197"/>
    </row>
    <row r="507" spans="1:8" x14ac:dyDescent="0.65">
      <c r="A507" s="282">
        <v>501</v>
      </c>
      <c r="B507" s="283">
        <v>0.66399999999999992</v>
      </c>
      <c r="C507" s="283">
        <v>0.215</v>
      </c>
      <c r="D507" s="283">
        <v>0.121</v>
      </c>
      <c r="E507" s="197"/>
      <c r="F507" s="197"/>
      <c r="H507" s="197"/>
    </row>
    <row r="508" spans="1:8" x14ac:dyDescent="0.65">
      <c r="A508" s="282">
        <v>502</v>
      </c>
      <c r="B508" s="283">
        <v>0.63200000000000001</v>
      </c>
      <c r="C508" s="283">
        <v>0.26</v>
      </c>
      <c r="D508" s="283">
        <v>0.10799999999999998</v>
      </c>
      <c r="E508" s="197"/>
      <c r="F508" s="197"/>
      <c r="H508" s="197"/>
    </row>
    <row r="509" spans="1:8" x14ac:dyDescent="0.65">
      <c r="A509" s="282">
        <v>503</v>
      </c>
      <c r="B509" s="283">
        <v>0.71</v>
      </c>
      <c r="C509" s="283">
        <v>0.19600000000000001</v>
      </c>
      <c r="D509" s="283">
        <v>9.3999999999999972E-2</v>
      </c>
      <c r="E509" s="197"/>
      <c r="F509" s="197"/>
      <c r="H509" s="197"/>
    </row>
    <row r="510" spans="1:8" x14ac:dyDescent="0.65">
      <c r="A510" s="282">
        <v>504</v>
      </c>
      <c r="B510" s="283">
        <v>0.61099999999999999</v>
      </c>
      <c r="C510" s="283">
        <v>0.15</v>
      </c>
      <c r="D510" s="283">
        <v>0.23899999999999999</v>
      </c>
      <c r="E510" s="197"/>
      <c r="F510" s="197"/>
      <c r="H510" s="197"/>
    </row>
    <row r="511" spans="1:8" x14ac:dyDescent="0.65">
      <c r="A511" s="282">
        <v>505</v>
      </c>
      <c r="B511" s="283">
        <v>0.74399999999999999</v>
      </c>
      <c r="C511" s="283">
        <v>0.16900000000000001</v>
      </c>
      <c r="D511" s="283">
        <v>8.7000000000000022E-2</v>
      </c>
      <c r="E511" s="197"/>
      <c r="F511" s="197"/>
      <c r="H511" s="197"/>
    </row>
    <row r="512" spans="1:8" x14ac:dyDescent="0.65">
      <c r="A512" s="282">
        <v>506</v>
      </c>
      <c r="B512" s="283">
        <v>0.6</v>
      </c>
      <c r="C512" s="283">
        <v>0.26600000000000001</v>
      </c>
      <c r="D512" s="283">
        <v>0.13400000000000001</v>
      </c>
      <c r="E512" s="197"/>
      <c r="F512" s="197"/>
      <c r="H512" s="197"/>
    </row>
    <row r="513" spans="1:8" x14ac:dyDescent="0.65">
      <c r="A513" s="282">
        <v>507</v>
      </c>
      <c r="B513" s="283">
        <v>0.69300000000000006</v>
      </c>
      <c r="C513" s="283">
        <v>0.193</v>
      </c>
      <c r="D513" s="283">
        <v>0.11399999999999999</v>
      </c>
      <c r="E513" s="197"/>
      <c r="F513" s="197"/>
      <c r="H513" s="197"/>
    </row>
    <row r="514" spans="1:8" x14ac:dyDescent="0.65">
      <c r="A514" s="282">
        <v>508</v>
      </c>
      <c r="B514" s="283">
        <v>0.64700000000000002</v>
      </c>
      <c r="C514" s="283">
        <v>0.20499999999999999</v>
      </c>
      <c r="D514" s="283">
        <v>0.14800000000000002</v>
      </c>
      <c r="E514" s="197"/>
      <c r="F514" s="197"/>
      <c r="H514" s="197"/>
    </row>
    <row r="515" spans="1:8" x14ac:dyDescent="0.65">
      <c r="A515" s="282">
        <v>509</v>
      </c>
      <c r="B515" s="283">
        <v>0.65</v>
      </c>
      <c r="C515" s="283">
        <v>0.186</v>
      </c>
      <c r="D515" s="283">
        <v>0.16399999999999998</v>
      </c>
      <c r="E515" s="197"/>
      <c r="F515" s="197"/>
      <c r="H515" s="197"/>
    </row>
    <row r="516" spans="1:8" x14ac:dyDescent="0.65">
      <c r="A516" s="282">
        <v>510</v>
      </c>
      <c r="B516" s="283">
        <v>0.78299999999999992</v>
      </c>
      <c r="C516" s="283">
        <v>0.182</v>
      </c>
      <c r="D516" s="283">
        <v>3.4999999999999989E-2</v>
      </c>
      <c r="E516" s="197"/>
      <c r="F516" s="197"/>
      <c r="H516" s="197"/>
    </row>
    <row r="517" spans="1:8" x14ac:dyDescent="0.65">
      <c r="A517" s="282">
        <v>511</v>
      </c>
      <c r="B517" s="283">
        <v>0.65100000000000002</v>
      </c>
      <c r="C517" s="283">
        <v>0.2</v>
      </c>
      <c r="D517" s="283">
        <v>0.14900000000000002</v>
      </c>
      <c r="E517" s="197"/>
      <c r="F517" s="197"/>
      <c r="H517" s="197"/>
    </row>
    <row r="518" spans="1:8" x14ac:dyDescent="0.65">
      <c r="A518" s="282">
        <v>512</v>
      </c>
      <c r="B518" s="283">
        <v>0.72</v>
      </c>
      <c r="C518" s="283">
        <v>0.185</v>
      </c>
      <c r="D518" s="283">
        <v>9.4999999999999973E-2</v>
      </c>
      <c r="E518" s="197"/>
      <c r="F518" s="197"/>
      <c r="H518" s="197"/>
    </row>
    <row r="519" spans="1:8" x14ac:dyDescent="0.65">
      <c r="A519" s="282">
        <v>513</v>
      </c>
      <c r="B519" s="283">
        <v>0.71599999999999997</v>
      </c>
      <c r="C519" s="283">
        <v>0.13600000000000001</v>
      </c>
      <c r="D519" s="283">
        <v>0.14800000000000002</v>
      </c>
      <c r="E519" s="197"/>
      <c r="F519" s="197"/>
      <c r="H519" s="197"/>
    </row>
    <row r="520" spans="1:8" x14ac:dyDescent="0.65">
      <c r="A520" s="282">
        <v>514</v>
      </c>
      <c r="B520" s="283">
        <v>0.70500000000000007</v>
      </c>
      <c r="C520" s="283">
        <v>0.10199999999999999</v>
      </c>
      <c r="D520" s="283">
        <v>0.193</v>
      </c>
      <c r="E520" s="197"/>
      <c r="F520" s="197"/>
      <c r="H520" s="197"/>
    </row>
    <row r="521" spans="1:8" x14ac:dyDescent="0.65">
      <c r="A521" s="282">
        <v>515</v>
      </c>
      <c r="B521" s="283">
        <v>0.68900000000000006</v>
      </c>
      <c r="C521" s="283">
        <v>0.156</v>
      </c>
      <c r="D521" s="283">
        <v>0.15499999999999997</v>
      </c>
      <c r="E521" s="197"/>
      <c r="F521" s="197"/>
      <c r="H521" s="197"/>
    </row>
    <row r="522" spans="1:8" x14ac:dyDescent="0.65">
      <c r="A522" s="282">
        <v>516</v>
      </c>
      <c r="B522" s="283">
        <v>0.621</v>
      </c>
      <c r="C522" s="283">
        <v>0.19800000000000001</v>
      </c>
      <c r="D522" s="283">
        <v>0.18099999999999999</v>
      </c>
      <c r="E522" s="197"/>
      <c r="F522" s="197"/>
      <c r="H522" s="197"/>
    </row>
    <row r="523" spans="1:8" x14ac:dyDescent="0.65">
      <c r="A523" s="282">
        <v>517</v>
      </c>
      <c r="B523" s="283">
        <v>0.72399999999999998</v>
      </c>
      <c r="C523" s="283">
        <v>0.161</v>
      </c>
      <c r="D523" s="283">
        <v>0.11499999999999999</v>
      </c>
      <c r="E523" s="197"/>
      <c r="F523" s="197"/>
      <c r="H523" s="197"/>
    </row>
    <row r="524" spans="1:8" x14ac:dyDescent="0.65">
      <c r="A524" s="282">
        <v>518</v>
      </c>
      <c r="B524" s="283">
        <v>0.69900000000000007</v>
      </c>
      <c r="C524" s="283">
        <v>0.192</v>
      </c>
      <c r="D524" s="283">
        <v>0.10899999999999999</v>
      </c>
      <c r="E524" s="197"/>
      <c r="F524" s="197"/>
      <c r="H524" s="197"/>
    </row>
    <row r="525" spans="1:8" x14ac:dyDescent="0.65">
      <c r="A525" s="282">
        <v>519</v>
      </c>
      <c r="B525" s="283">
        <v>0.76</v>
      </c>
      <c r="C525" s="283">
        <v>5.2999999999999999E-2</v>
      </c>
      <c r="D525" s="283">
        <v>0.187</v>
      </c>
      <c r="E525" s="197"/>
      <c r="F525" s="197"/>
      <c r="H525" s="197"/>
    </row>
    <row r="526" spans="1:8" x14ac:dyDescent="0.65">
      <c r="A526" s="282">
        <v>520</v>
      </c>
      <c r="B526" s="283">
        <v>0.70599999999999996</v>
      </c>
      <c r="C526" s="283">
        <v>0.14299999999999999</v>
      </c>
      <c r="D526" s="283">
        <v>0.15099999999999997</v>
      </c>
      <c r="E526" s="197"/>
      <c r="F526" s="197"/>
      <c r="H526" s="197"/>
    </row>
    <row r="527" spans="1:8" x14ac:dyDescent="0.65">
      <c r="A527" s="282">
        <v>521</v>
      </c>
      <c r="B527" s="283">
        <v>0.61599999999999999</v>
      </c>
      <c r="C527" s="283">
        <v>0.26900000000000002</v>
      </c>
      <c r="D527" s="283">
        <v>0.11499999999999999</v>
      </c>
      <c r="E527" s="197"/>
      <c r="F527" s="197"/>
      <c r="H527" s="197"/>
    </row>
    <row r="528" spans="1:8" x14ac:dyDescent="0.65">
      <c r="A528" s="282">
        <v>522</v>
      </c>
      <c r="B528" s="283">
        <v>0.65600000000000003</v>
      </c>
      <c r="C528" s="283">
        <v>0.157</v>
      </c>
      <c r="D528" s="283">
        <v>0.187</v>
      </c>
      <c r="E528" s="197"/>
      <c r="F528" s="197"/>
      <c r="H528" s="197"/>
    </row>
    <row r="529" spans="1:8" x14ac:dyDescent="0.65">
      <c r="A529" s="282">
        <v>523</v>
      </c>
      <c r="B529" s="283">
        <v>0.71</v>
      </c>
      <c r="C529" s="283">
        <v>0.13600000000000001</v>
      </c>
      <c r="D529" s="283">
        <v>0.15399999999999997</v>
      </c>
      <c r="E529" s="197"/>
      <c r="F529" s="197"/>
      <c r="H529" s="197"/>
    </row>
    <row r="530" spans="1:8" x14ac:dyDescent="0.65">
      <c r="A530" s="282">
        <v>524</v>
      </c>
      <c r="B530" s="283">
        <v>0.68399999999999994</v>
      </c>
      <c r="C530" s="283">
        <v>0.17499999999999999</v>
      </c>
      <c r="D530" s="283">
        <v>0.14100000000000001</v>
      </c>
      <c r="E530" s="197"/>
      <c r="F530" s="197"/>
      <c r="H530" s="197"/>
    </row>
    <row r="531" spans="1:8" x14ac:dyDescent="0.65">
      <c r="A531" s="282">
        <v>525</v>
      </c>
      <c r="B531" s="283">
        <v>0.68500000000000005</v>
      </c>
      <c r="C531" s="283">
        <v>0.19500000000000001</v>
      </c>
      <c r="D531" s="283">
        <v>0.12</v>
      </c>
      <c r="E531" s="197"/>
      <c r="F531" s="197"/>
      <c r="H531" s="197"/>
    </row>
    <row r="532" spans="1:8" x14ac:dyDescent="0.65">
      <c r="A532" s="282">
        <v>526</v>
      </c>
      <c r="B532" s="283">
        <v>0.73</v>
      </c>
      <c r="C532" s="283">
        <v>0.184</v>
      </c>
      <c r="D532" s="283">
        <v>8.6000000000000021E-2</v>
      </c>
      <c r="E532" s="197"/>
      <c r="F532" s="197"/>
      <c r="H532" s="197"/>
    </row>
    <row r="533" spans="1:8" x14ac:dyDescent="0.65">
      <c r="A533" s="282">
        <v>527</v>
      </c>
      <c r="B533" s="283">
        <v>0.67900000000000005</v>
      </c>
      <c r="C533" s="283">
        <v>0.17699999999999999</v>
      </c>
      <c r="D533" s="283">
        <v>0.14400000000000002</v>
      </c>
      <c r="E533" s="197"/>
      <c r="F533" s="197"/>
      <c r="H533" s="197"/>
    </row>
    <row r="534" spans="1:8" x14ac:dyDescent="0.65">
      <c r="A534" s="282">
        <v>528</v>
      </c>
      <c r="B534" s="283">
        <v>0.72300000000000009</v>
      </c>
      <c r="C534" s="283">
        <v>0.19600000000000001</v>
      </c>
      <c r="D534" s="283">
        <v>8.1000000000000016E-2</v>
      </c>
      <c r="E534" s="197"/>
      <c r="F534" s="197"/>
      <c r="H534" s="197"/>
    </row>
    <row r="535" spans="1:8" x14ac:dyDescent="0.65">
      <c r="A535" s="282">
        <v>529</v>
      </c>
      <c r="B535" s="283">
        <v>0.70599999999999996</v>
      </c>
      <c r="C535" s="283">
        <v>0.18099999999999999</v>
      </c>
      <c r="D535" s="283">
        <v>0.11299999999999999</v>
      </c>
      <c r="E535" s="197"/>
      <c r="F535" s="197"/>
      <c r="H535" s="197"/>
    </row>
    <row r="536" spans="1:8" x14ac:dyDescent="0.65">
      <c r="A536" s="282">
        <v>530</v>
      </c>
      <c r="B536" s="283">
        <v>0.70199999999999996</v>
      </c>
      <c r="C536" s="283">
        <v>0.20599999999999999</v>
      </c>
      <c r="D536" s="283">
        <v>9.1999999999999971E-2</v>
      </c>
      <c r="E536" s="197"/>
      <c r="F536" s="197"/>
      <c r="H536" s="197"/>
    </row>
    <row r="537" spans="1:8" x14ac:dyDescent="0.65">
      <c r="A537" s="282">
        <v>531</v>
      </c>
      <c r="B537" s="283">
        <v>0.66500000000000004</v>
      </c>
      <c r="C537" s="283">
        <v>0.191</v>
      </c>
      <c r="D537" s="283">
        <v>0.14400000000000002</v>
      </c>
      <c r="E537" s="197"/>
      <c r="F537" s="197"/>
      <c r="H537" s="197"/>
    </row>
    <row r="538" spans="1:8" x14ac:dyDescent="0.65">
      <c r="A538" s="282">
        <v>532</v>
      </c>
      <c r="B538" s="283">
        <v>0.60799999999999998</v>
      </c>
      <c r="C538" s="283">
        <v>0.16300000000000001</v>
      </c>
      <c r="D538" s="283">
        <v>0.22899999999999998</v>
      </c>
      <c r="E538" s="197"/>
      <c r="F538" s="197"/>
      <c r="H538" s="197"/>
    </row>
    <row r="539" spans="1:8" x14ac:dyDescent="0.65">
      <c r="A539" s="282">
        <v>533</v>
      </c>
      <c r="B539" s="283">
        <v>0.71100000000000008</v>
      </c>
      <c r="C539" s="283">
        <v>0.187</v>
      </c>
      <c r="D539" s="283">
        <v>0.10199999999999998</v>
      </c>
      <c r="E539" s="197"/>
      <c r="F539" s="197"/>
      <c r="H539" s="197"/>
    </row>
    <row r="540" spans="1:8" x14ac:dyDescent="0.65">
      <c r="A540" s="282">
        <v>534</v>
      </c>
      <c r="B540" s="283">
        <v>0.66399999999999992</v>
      </c>
      <c r="C540" s="283">
        <v>0.191</v>
      </c>
      <c r="D540" s="283">
        <v>0.14500000000000002</v>
      </c>
      <c r="E540" s="197"/>
      <c r="F540" s="197"/>
      <c r="H540" s="197"/>
    </row>
    <row r="541" spans="1:8" x14ac:dyDescent="0.65">
      <c r="A541" s="282">
        <v>535</v>
      </c>
      <c r="B541" s="283">
        <v>0.69199999999999995</v>
      </c>
      <c r="C541" s="283">
        <v>0.2</v>
      </c>
      <c r="D541" s="283">
        <v>0.10799999999999998</v>
      </c>
      <c r="E541" s="197"/>
      <c r="F541" s="197"/>
      <c r="H541" s="197"/>
    </row>
    <row r="542" spans="1:8" x14ac:dyDescent="0.65">
      <c r="A542" s="282">
        <v>536</v>
      </c>
      <c r="B542" s="283">
        <v>0.64</v>
      </c>
      <c r="C542" s="283">
        <v>0.20499999999999999</v>
      </c>
      <c r="D542" s="283">
        <v>0.15499999999999997</v>
      </c>
      <c r="E542" s="197"/>
      <c r="F542" s="197"/>
      <c r="H542" s="197"/>
    </row>
    <row r="543" spans="1:8" x14ac:dyDescent="0.65">
      <c r="A543" s="282">
        <v>537</v>
      </c>
      <c r="B543" s="283">
        <v>0.66900000000000004</v>
      </c>
      <c r="C543" s="283">
        <v>0.17</v>
      </c>
      <c r="D543" s="283">
        <v>0.16099999999999998</v>
      </c>
      <c r="E543" s="197"/>
      <c r="F543" s="197"/>
      <c r="H543" s="197"/>
    </row>
    <row r="544" spans="1:8" x14ac:dyDescent="0.65">
      <c r="A544" s="282">
        <v>538</v>
      </c>
      <c r="B544" s="283">
        <v>0.64900000000000002</v>
      </c>
      <c r="C544" s="283">
        <v>0.21199999999999999</v>
      </c>
      <c r="D544" s="283">
        <v>0.13900000000000001</v>
      </c>
      <c r="E544" s="197"/>
      <c r="F544" s="197"/>
      <c r="H544" s="197"/>
    </row>
    <row r="545" spans="1:8" x14ac:dyDescent="0.65">
      <c r="A545" s="282">
        <v>539</v>
      </c>
      <c r="B545" s="283">
        <v>0.70700000000000007</v>
      </c>
      <c r="C545" s="283">
        <v>0.18099999999999999</v>
      </c>
      <c r="D545" s="283">
        <v>0.11199999999999999</v>
      </c>
      <c r="E545" s="197"/>
      <c r="F545" s="197"/>
      <c r="H545" s="197"/>
    </row>
    <row r="546" spans="1:8" x14ac:dyDescent="0.65">
      <c r="A546" s="282">
        <v>540</v>
      </c>
      <c r="B546" s="283">
        <v>0.67399999999999993</v>
      </c>
      <c r="C546" s="283">
        <v>0.17799999999999999</v>
      </c>
      <c r="D546" s="283">
        <v>0.14800000000000002</v>
      </c>
      <c r="E546" s="197"/>
      <c r="F546" s="197"/>
      <c r="H546" s="197"/>
    </row>
    <row r="547" spans="1:8" x14ac:dyDescent="0.65">
      <c r="A547" s="282">
        <v>541</v>
      </c>
      <c r="B547" s="283">
        <v>0.67900000000000005</v>
      </c>
      <c r="C547" s="283">
        <v>0.16200000000000001</v>
      </c>
      <c r="D547" s="283">
        <v>0.15899999999999997</v>
      </c>
      <c r="E547" s="197"/>
      <c r="F547" s="197"/>
      <c r="H547" s="197"/>
    </row>
    <row r="548" spans="1:8" x14ac:dyDescent="0.65">
      <c r="A548" s="282">
        <v>542</v>
      </c>
      <c r="B548" s="283">
        <v>0.71900000000000008</v>
      </c>
      <c r="C548" s="283">
        <v>0.19</v>
      </c>
      <c r="D548" s="283">
        <v>9.099999999999997E-2</v>
      </c>
      <c r="E548" s="197"/>
      <c r="F548" s="197"/>
      <c r="H548" s="197"/>
    </row>
    <row r="549" spans="1:8" x14ac:dyDescent="0.65">
      <c r="A549" s="282">
        <v>543</v>
      </c>
      <c r="B549" s="283">
        <v>0.60099999999999998</v>
      </c>
      <c r="C549" s="283">
        <v>0.307</v>
      </c>
      <c r="D549" s="283">
        <v>9.1999999999999971E-2</v>
      </c>
      <c r="E549" s="197"/>
      <c r="F549" s="197"/>
      <c r="H549" s="197"/>
    </row>
    <row r="550" spans="1:8" x14ac:dyDescent="0.65">
      <c r="A550" s="282">
        <v>544</v>
      </c>
      <c r="B550" s="283">
        <v>0.66100000000000003</v>
      </c>
      <c r="C550" s="283">
        <v>0.21</v>
      </c>
      <c r="D550" s="283">
        <v>0.129</v>
      </c>
      <c r="E550" s="197"/>
      <c r="F550" s="197"/>
      <c r="H550" s="197"/>
    </row>
    <row r="551" spans="1:8" x14ac:dyDescent="0.65">
      <c r="A551" s="282">
        <v>545</v>
      </c>
      <c r="B551" s="283">
        <v>0.69599999999999995</v>
      </c>
      <c r="C551" s="283">
        <v>0.17599999999999999</v>
      </c>
      <c r="D551" s="283">
        <v>0.128</v>
      </c>
      <c r="E551" s="197"/>
      <c r="F551" s="197"/>
      <c r="H551" s="197"/>
    </row>
    <row r="552" spans="1:8" x14ac:dyDescent="0.65">
      <c r="A552" s="282">
        <v>546</v>
      </c>
      <c r="B552" s="283">
        <v>0.70500000000000007</v>
      </c>
      <c r="C552" s="283">
        <v>0.193</v>
      </c>
      <c r="D552" s="283">
        <v>0.10199999999999998</v>
      </c>
      <c r="E552" s="197"/>
      <c r="F552" s="197"/>
      <c r="H552" s="197"/>
    </row>
    <row r="553" spans="1:8" x14ac:dyDescent="0.65">
      <c r="A553" s="282">
        <v>547</v>
      </c>
      <c r="B553" s="283">
        <v>0.7649999999999999</v>
      </c>
      <c r="C553" s="283">
        <v>0.16700000000000001</v>
      </c>
      <c r="D553" s="283">
        <v>6.8000000000000005E-2</v>
      </c>
      <c r="E553" s="197"/>
      <c r="F553" s="197"/>
      <c r="H553" s="197"/>
    </row>
    <row r="554" spans="1:8" x14ac:dyDescent="0.65">
      <c r="A554" s="282">
        <v>548</v>
      </c>
      <c r="B554" s="283">
        <v>0.75100000000000011</v>
      </c>
      <c r="C554" s="283">
        <v>0.188</v>
      </c>
      <c r="D554" s="283">
        <v>6.0999999999999999E-2</v>
      </c>
      <c r="E554" s="197"/>
      <c r="F554" s="197"/>
      <c r="H554" s="197"/>
    </row>
    <row r="555" spans="1:8" x14ac:dyDescent="0.65">
      <c r="A555" s="282">
        <v>549</v>
      </c>
      <c r="B555" s="283">
        <v>0.72100000000000009</v>
      </c>
      <c r="C555" s="283">
        <v>0.161</v>
      </c>
      <c r="D555" s="283">
        <v>0.11799999999999999</v>
      </c>
      <c r="E555" s="197"/>
      <c r="F555" s="197"/>
      <c r="H555" s="197"/>
    </row>
    <row r="556" spans="1:8" x14ac:dyDescent="0.65">
      <c r="A556" s="282">
        <v>550</v>
      </c>
      <c r="B556" s="283">
        <v>0.68599999999999994</v>
      </c>
      <c r="C556" s="283">
        <v>0.19900000000000001</v>
      </c>
      <c r="D556" s="283">
        <v>0.11499999999999999</v>
      </c>
      <c r="E556" s="197"/>
      <c r="F556" s="197"/>
      <c r="H556" s="197"/>
    </row>
    <row r="557" spans="1:8" x14ac:dyDescent="0.65">
      <c r="A557" s="282">
        <v>551</v>
      </c>
      <c r="B557" s="283">
        <v>0.72300000000000009</v>
      </c>
      <c r="C557" s="283">
        <v>0.187</v>
      </c>
      <c r="D557" s="283">
        <v>8.9999999999999969E-2</v>
      </c>
      <c r="E557" s="197"/>
      <c r="F557" s="197"/>
      <c r="H557" s="197"/>
    </row>
    <row r="558" spans="1:8" x14ac:dyDescent="0.65">
      <c r="A558" s="282">
        <v>552</v>
      </c>
      <c r="B558" s="283">
        <v>0.71500000000000008</v>
      </c>
      <c r="C558" s="283">
        <v>0.17100000000000001</v>
      </c>
      <c r="D558" s="283">
        <v>0.11399999999999999</v>
      </c>
      <c r="E558" s="197"/>
      <c r="F558" s="197"/>
      <c r="H558" s="197"/>
    </row>
    <row r="559" spans="1:8" x14ac:dyDescent="0.65">
      <c r="A559" s="282">
        <v>553</v>
      </c>
      <c r="B559" s="283">
        <v>0.76400000000000001</v>
      </c>
      <c r="C559" s="283">
        <v>0.15</v>
      </c>
      <c r="D559" s="283">
        <v>8.6000000000000021E-2</v>
      </c>
      <c r="E559" s="197"/>
      <c r="F559" s="197"/>
      <c r="H559" s="197"/>
    </row>
    <row r="560" spans="1:8" x14ac:dyDescent="0.65">
      <c r="A560" s="282">
        <v>554</v>
      </c>
      <c r="B560" s="283">
        <v>0.66100000000000003</v>
      </c>
      <c r="C560" s="283">
        <v>0.188</v>
      </c>
      <c r="D560" s="283">
        <v>0.15099999999999997</v>
      </c>
      <c r="E560" s="197"/>
      <c r="F560" s="197"/>
      <c r="H560" s="197"/>
    </row>
    <row r="561" spans="1:8" x14ac:dyDescent="0.65">
      <c r="A561" s="282">
        <v>555</v>
      </c>
      <c r="B561" s="283">
        <v>0.71799999999999997</v>
      </c>
      <c r="C561" s="283">
        <v>0.19</v>
      </c>
      <c r="D561" s="283">
        <v>9.1999999999999971E-2</v>
      </c>
      <c r="E561" s="197"/>
      <c r="F561" s="197"/>
      <c r="H561" s="197"/>
    </row>
    <row r="562" spans="1:8" x14ac:dyDescent="0.65">
      <c r="A562" s="282">
        <v>556</v>
      </c>
      <c r="B562" s="283">
        <v>0.7390000000000001</v>
      </c>
      <c r="C562" s="283">
        <v>0.17799999999999999</v>
      </c>
      <c r="D562" s="283">
        <v>8.3000000000000018E-2</v>
      </c>
      <c r="E562" s="197"/>
      <c r="F562" s="197"/>
      <c r="H562" s="197"/>
    </row>
    <row r="563" spans="1:8" x14ac:dyDescent="0.65">
      <c r="A563" s="282">
        <v>557</v>
      </c>
      <c r="B563" s="283">
        <v>0.71100000000000008</v>
      </c>
      <c r="C563" s="283">
        <v>0.2</v>
      </c>
      <c r="D563" s="283">
        <v>8.8999999999999968E-2</v>
      </c>
      <c r="E563" s="197"/>
      <c r="F563" s="197"/>
      <c r="H563" s="197"/>
    </row>
    <row r="564" spans="1:8" x14ac:dyDescent="0.65">
      <c r="A564" s="282">
        <v>558</v>
      </c>
      <c r="B564" s="283">
        <v>0.70399999999999996</v>
      </c>
      <c r="C564" s="283">
        <v>0.16500000000000001</v>
      </c>
      <c r="D564" s="283">
        <v>0.13100000000000001</v>
      </c>
      <c r="E564" s="197"/>
      <c r="F564" s="197"/>
      <c r="H564" s="197"/>
    </row>
    <row r="565" spans="1:8" x14ac:dyDescent="0.65">
      <c r="A565" s="282">
        <v>559</v>
      </c>
      <c r="B565" s="283">
        <v>0.70399999999999996</v>
      </c>
      <c r="C565" s="283">
        <v>0.17299999999999999</v>
      </c>
      <c r="D565" s="283">
        <v>0.123</v>
      </c>
      <c r="E565" s="197"/>
      <c r="F565" s="197"/>
      <c r="H565" s="197"/>
    </row>
    <row r="566" spans="1:8" x14ac:dyDescent="0.65">
      <c r="A566" s="282">
        <v>560</v>
      </c>
      <c r="B566" s="283">
        <v>0.81</v>
      </c>
      <c r="C566" s="283">
        <v>0.13300000000000001</v>
      </c>
      <c r="D566" s="283">
        <v>5.6999999999999995E-2</v>
      </c>
      <c r="E566" s="197"/>
      <c r="F566" s="197"/>
      <c r="H566" s="197"/>
    </row>
    <row r="567" spans="1:8" x14ac:dyDescent="0.65">
      <c r="A567" s="282">
        <v>561</v>
      </c>
      <c r="B567" s="283">
        <v>0.61899999999999999</v>
      </c>
      <c r="C567" s="283">
        <v>0.187</v>
      </c>
      <c r="D567" s="283">
        <v>0.19400000000000001</v>
      </c>
      <c r="E567" s="197"/>
      <c r="F567" s="197"/>
      <c r="H567" s="197"/>
    </row>
    <row r="568" spans="1:8" x14ac:dyDescent="0.65">
      <c r="A568" s="282">
        <v>562</v>
      </c>
      <c r="B568" s="283">
        <v>0.64100000000000001</v>
      </c>
      <c r="C568" s="283">
        <v>0.183</v>
      </c>
      <c r="D568" s="283">
        <v>0.17599999999999999</v>
      </c>
      <c r="E568" s="197"/>
      <c r="F568" s="197"/>
      <c r="H568" s="197"/>
    </row>
    <row r="569" spans="1:8" x14ac:dyDescent="0.65">
      <c r="A569" s="282">
        <v>563</v>
      </c>
      <c r="B569" s="283">
        <v>0.76400000000000001</v>
      </c>
      <c r="C569" s="283">
        <v>0.19500000000000001</v>
      </c>
      <c r="D569" s="283">
        <v>4.0999999999999995E-2</v>
      </c>
      <c r="E569" s="197"/>
      <c r="F569" s="197"/>
      <c r="H569" s="197"/>
    </row>
    <row r="570" spans="1:8" x14ac:dyDescent="0.65">
      <c r="A570" s="282">
        <v>564</v>
      </c>
      <c r="B570" s="283">
        <v>0.71900000000000008</v>
      </c>
      <c r="C570" s="283">
        <v>0.156</v>
      </c>
      <c r="D570" s="283">
        <v>0.125</v>
      </c>
      <c r="E570" s="197"/>
      <c r="F570" s="197"/>
      <c r="H570" s="197"/>
    </row>
    <row r="571" spans="1:8" x14ac:dyDescent="0.65">
      <c r="A571" s="282">
        <v>565</v>
      </c>
      <c r="B571" s="283">
        <v>0.7410000000000001</v>
      </c>
      <c r="C571" s="283">
        <v>0.17199999999999999</v>
      </c>
      <c r="D571" s="283">
        <v>8.7000000000000022E-2</v>
      </c>
      <c r="E571" s="197"/>
      <c r="F571" s="197"/>
      <c r="H571" s="197"/>
    </row>
    <row r="572" spans="1:8" x14ac:dyDescent="0.65">
      <c r="A572" s="282">
        <v>566</v>
      </c>
      <c r="B572" s="283">
        <v>0.72900000000000009</v>
      </c>
      <c r="C572" s="283">
        <v>0.19500000000000001</v>
      </c>
      <c r="D572" s="283">
        <v>7.6000000000000012E-2</v>
      </c>
      <c r="E572" s="197"/>
      <c r="F572" s="197"/>
      <c r="H572" s="197"/>
    </row>
    <row r="573" spans="1:8" x14ac:dyDescent="0.65">
      <c r="A573" s="282">
        <v>567</v>
      </c>
      <c r="B573" s="283">
        <v>0.66700000000000004</v>
      </c>
      <c r="C573" s="283">
        <v>0.16600000000000001</v>
      </c>
      <c r="D573" s="283">
        <v>0.16699999999999998</v>
      </c>
      <c r="E573" s="197"/>
      <c r="F573" s="197"/>
      <c r="H573" s="197"/>
    </row>
    <row r="574" spans="1:8" x14ac:dyDescent="0.65">
      <c r="A574" s="282">
        <v>568</v>
      </c>
      <c r="B574" s="283">
        <v>0.67500000000000004</v>
      </c>
      <c r="C574" s="283">
        <v>0.23499999999999999</v>
      </c>
      <c r="D574" s="283">
        <v>8.9999999999999969E-2</v>
      </c>
      <c r="E574" s="197"/>
      <c r="F574" s="197"/>
      <c r="H574" s="197"/>
    </row>
    <row r="575" spans="1:8" x14ac:dyDescent="0.65">
      <c r="A575" s="282">
        <v>569</v>
      </c>
      <c r="B575" s="283">
        <v>0.74700000000000011</v>
      </c>
      <c r="C575" s="283">
        <v>7.9000000000000001E-2</v>
      </c>
      <c r="D575" s="283">
        <v>0.17399999999999999</v>
      </c>
      <c r="E575" s="197"/>
      <c r="F575" s="197"/>
      <c r="H575" s="197"/>
    </row>
    <row r="576" spans="1:8" x14ac:dyDescent="0.65">
      <c r="A576" s="282">
        <v>570</v>
      </c>
      <c r="B576" s="283">
        <v>0.73199999999999998</v>
      </c>
      <c r="C576" s="283">
        <v>0.2</v>
      </c>
      <c r="D576" s="283">
        <v>6.8000000000000005E-2</v>
      </c>
      <c r="E576" s="197"/>
      <c r="F576" s="197"/>
      <c r="H576" s="197"/>
    </row>
    <row r="577" spans="1:8" x14ac:dyDescent="0.65">
      <c r="A577" s="282">
        <v>571</v>
      </c>
      <c r="B577" s="283">
        <v>0.70599999999999996</v>
      </c>
      <c r="C577" s="283">
        <v>0.159</v>
      </c>
      <c r="D577" s="283">
        <v>0.13500000000000001</v>
      </c>
      <c r="E577" s="197"/>
      <c r="F577" s="197"/>
      <c r="H577" s="197"/>
    </row>
    <row r="578" spans="1:8" x14ac:dyDescent="0.65">
      <c r="A578" s="282">
        <v>572</v>
      </c>
      <c r="B578" s="283">
        <v>0.72799999999999998</v>
      </c>
      <c r="C578" s="283">
        <v>0.13700000000000001</v>
      </c>
      <c r="D578" s="283">
        <v>0.13500000000000001</v>
      </c>
      <c r="E578" s="197"/>
      <c r="F578" s="197"/>
      <c r="H578" s="197"/>
    </row>
    <row r="579" spans="1:8" x14ac:dyDescent="0.65">
      <c r="A579" s="282">
        <v>573</v>
      </c>
      <c r="B579" s="283">
        <v>0.64100000000000001</v>
      </c>
      <c r="C579" s="283">
        <v>0.20399999999999999</v>
      </c>
      <c r="D579" s="283">
        <v>0.15499999999999997</v>
      </c>
      <c r="E579" s="197"/>
      <c r="F579" s="197"/>
      <c r="H579" s="197"/>
    </row>
    <row r="580" spans="1:8" x14ac:dyDescent="0.65">
      <c r="A580" s="282">
        <v>574</v>
      </c>
      <c r="B580" s="283">
        <v>0.70599999999999996</v>
      </c>
      <c r="C580" s="283">
        <v>0.19700000000000001</v>
      </c>
      <c r="D580" s="283">
        <v>9.6999999999999975E-2</v>
      </c>
      <c r="E580" s="197"/>
      <c r="F580" s="197"/>
      <c r="H580" s="197"/>
    </row>
    <row r="581" spans="1:8" x14ac:dyDescent="0.65">
      <c r="A581" s="282">
        <v>575</v>
      </c>
      <c r="B581" s="283">
        <v>0.73100000000000009</v>
      </c>
      <c r="C581" s="283">
        <v>0.159</v>
      </c>
      <c r="D581" s="283">
        <v>0.10999999999999999</v>
      </c>
      <c r="E581" s="197"/>
      <c r="F581" s="197"/>
      <c r="H581" s="197"/>
    </row>
    <row r="582" spans="1:8" x14ac:dyDescent="0.65">
      <c r="A582" s="282">
        <v>576</v>
      </c>
      <c r="B582" s="283">
        <v>0.75300000000000011</v>
      </c>
      <c r="C582" s="283">
        <v>0.21199999999999999</v>
      </c>
      <c r="D582" s="283">
        <v>3.4999999999999989E-2</v>
      </c>
      <c r="E582" s="197"/>
      <c r="F582" s="197"/>
      <c r="H582" s="197"/>
    </row>
    <row r="583" spans="1:8" x14ac:dyDescent="0.65">
      <c r="A583" s="282">
        <v>577</v>
      </c>
      <c r="B583" s="283">
        <v>0.71700000000000008</v>
      </c>
      <c r="C583" s="283">
        <v>0.16600000000000001</v>
      </c>
      <c r="D583" s="283">
        <v>0.11699999999999999</v>
      </c>
      <c r="E583" s="197"/>
      <c r="F583" s="197"/>
      <c r="H583" s="197"/>
    </row>
    <row r="584" spans="1:8" x14ac:dyDescent="0.65">
      <c r="A584" s="282">
        <v>578</v>
      </c>
      <c r="B584" s="283">
        <v>0.70199999999999996</v>
      </c>
      <c r="C584" s="283">
        <v>0.20499999999999999</v>
      </c>
      <c r="D584" s="283">
        <v>9.2999999999999972E-2</v>
      </c>
      <c r="E584" s="197"/>
      <c r="F584" s="197"/>
      <c r="H584" s="197"/>
    </row>
    <row r="585" spans="1:8" x14ac:dyDescent="0.65">
      <c r="A585" s="282">
        <v>579</v>
      </c>
      <c r="B585" s="283">
        <v>0.71500000000000008</v>
      </c>
      <c r="C585" s="283">
        <v>0.161</v>
      </c>
      <c r="D585" s="283">
        <v>0.124</v>
      </c>
      <c r="E585" s="197"/>
      <c r="F585" s="197"/>
      <c r="H585" s="197"/>
    </row>
    <row r="586" spans="1:8" x14ac:dyDescent="0.65">
      <c r="A586" s="282">
        <v>580</v>
      </c>
      <c r="B586" s="283">
        <v>0.71399999999999997</v>
      </c>
      <c r="C586" s="283">
        <v>0.17199999999999999</v>
      </c>
      <c r="D586" s="283">
        <v>0.11399999999999999</v>
      </c>
      <c r="E586" s="197"/>
      <c r="F586" s="197"/>
      <c r="H586" s="197"/>
    </row>
    <row r="587" spans="1:8" x14ac:dyDescent="0.65">
      <c r="A587" s="282">
        <v>581</v>
      </c>
      <c r="B587" s="283">
        <v>0.72199999999999998</v>
      </c>
      <c r="C587" s="283">
        <v>0.158</v>
      </c>
      <c r="D587" s="283">
        <v>0.12</v>
      </c>
      <c r="E587" s="197"/>
      <c r="F587" s="197"/>
      <c r="H587" s="197"/>
    </row>
    <row r="588" spans="1:8" x14ac:dyDescent="0.65">
      <c r="A588" s="282">
        <v>582</v>
      </c>
      <c r="B588" s="283">
        <v>0.746</v>
      </c>
      <c r="C588" s="283">
        <v>8.5000000000000006E-2</v>
      </c>
      <c r="D588" s="283">
        <v>0.16899999999999998</v>
      </c>
      <c r="E588" s="197"/>
      <c r="F588" s="197"/>
      <c r="H588" s="197"/>
    </row>
    <row r="589" spans="1:8" x14ac:dyDescent="0.65">
      <c r="A589" s="282">
        <v>583</v>
      </c>
      <c r="B589" s="283">
        <v>0.748</v>
      </c>
      <c r="C589" s="283">
        <v>0.124</v>
      </c>
      <c r="D589" s="283">
        <v>0.128</v>
      </c>
      <c r="E589" s="197"/>
      <c r="F589" s="197"/>
      <c r="H589" s="197"/>
    </row>
    <row r="590" spans="1:8" x14ac:dyDescent="0.65">
      <c r="A590" s="282">
        <v>584</v>
      </c>
      <c r="B590" s="283">
        <v>0.65900000000000003</v>
      </c>
      <c r="C590" s="283">
        <v>0.187</v>
      </c>
      <c r="D590" s="283">
        <v>0.15399999999999997</v>
      </c>
      <c r="E590" s="197"/>
      <c r="F590" s="197"/>
      <c r="H590" s="197"/>
    </row>
    <row r="591" spans="1:8" x14ac:dyDescent="0.65">
      <c r="A591" s="282">
        <v>585</v>
      </c>
      <c r="B591" s="283">
        <v>0.68599999999999994</v>
      </c>
      <c r="C591" s="283">
        <v>0.18099999999999999</v>
      </c>
      <c r="D591" s="283">
        <v>0.13300000000000001</v>
      </c>
      <c r="E591" s="197"/>
      <c r="F591" s="197"/>
      <c r="H591" s="197"/>
    </row>
    <row r="592" spans="1:8" x14ac:dyDescent="0.65">
      <c r="A592" s="282">
        <v>586</v>
      </c>
      <c r="B592" s="283">
        <v>0.7</v>
      </c>
      <c r="C592" s="283">
        <v>0.157</v>
      </c>
      <c r="D592" s="283">
        <v>0.14300000000000002</v>
      </c>
      <c r="E592" s="197"/>
      <c r="F592" s="197"/>
      <c r="H592" s="197"/>
    </row>
    <row r="593" spans="1:8" x14ac:dyDescent="0.65">
      <c r="A593" s="282">
        <v>587</v>
      </c>
      <c r="B593" s="283">
        <v>0.78699999999999992</v>
      </c>
      <c r="C593" s="283">
        <v>0.16300000000000001</v>
      </c>
      <c r="D593" s="283">
        <v>4.9999999999999975E-2</v>
      </c>
      <c r="E593" s="197"/>
      <c r="F593" s="197"/>
      <c r="H593" s="197"/>
    </row>
    <row r="594" spans="1:8" x14ac:dyDescent="0.65">
      <c r="A594" s="282">
        <v>588</v>
      </c>
      <c r="B594" s="283">
        <v>0.70399999999999996</v>
      </c>
      <c r="C594" s="283">
        <v>0.187</v>
      </c>
      <c r="D594" s="283">
        <v>0.10899999999999999</v>
      </c>
      <c r="E594" s="197"/>
      <c r="F594" s="197"/>
      <c r="H594" s="197"/>
    </row>
    <row r="595" spans="1:8" x14ac:dyDescent="0.65">
      <c r="A595" s="282">
        <v>589</v>
      </c>
      <c r="B595" s="283">
        <v>0.65400000000000003</v>
      </c>
      <c r="C595" s="283">
        <v>0.17100000000000001</v>
      </c>
      <c r="D595" s="283">
        <v>0.17499999999999999</v>
      </c>
      <c r="E595" s="197"/>
      <c r="F595" s="197"/>
      <c r="H595" s="197"/>
    </row>
    <row r="596" spans="1:8" x14ac:dyDescent="0.65">
      <c r="A596" s="282">
        <v>590</v>
      </c>
      <c r="B596" s="283">
        <v>0.72199999999999998</v>
      </c>
      <c r="C596" s="283">
        <v>0.184</v>
      </c>
      <c r="D596" s="283">
        <v>9.3999999999999972E-2</v>
      </c>
      <c r="E596" s="197"/>
      <c r="F596" s="197"/>
      <c r="H596" s="197"/>
    </row>
    <row r="597" spans="1:8" x14ac:dyDescent="0.65">
      <c r="A597" s="282">
        <v>591</v>
      </c>
      <c r="B597" s="283">
        <v>0.60599999999999998</v>
      </c>
      <c r="C597" s="283">
        <v>0.29799999999999999</v>
      </c>
      <c r="D597" s="283">
        <v>9.5999999999999974E-2</v>
      </c>
      <c r="E597" s="197"/>
      <c r="F597" s="197"/>
      <c r="H597" s="197"/>
    </row>
    <row r="598" spans="1:8" x14ac:dyDescent="0.65">
      <c r="A598" s="282">
        <v>592</v>
      </c>
      <c r="B598" s="283">
        <v>0.7569999999999999</v>
      </c>
      <c r="C598" s="283">
        <v>0.08</v>
      </c>
      <c r="D598" s="283">
        <v>0.16299999999999998</v>
      </c>
      <c r="E598" s="197"/>
      <c r="F598" s="197"/>
      <c r="H598" s="197"/>
    </row>
    <row r="599" spans="1:8" x14ac:dyDescent="0.65">
      <c r="A599" s="282">
        <v>593</v>
      </c>
      <c r="B599" s="283">
        <v>0.72900000000000009</v>
      </c>
      <c r="C599" s="283">
        <v>0.20399999999999999</v>
      </c>
      <c r="D599" s="283">
        <v>6.7000000000000004E-2</v>
      </c>
      <c r="E599" s="197"/>
      <c r="F599" s="197"/>
      <c r="H599" s="197"/>
    </row>
    <row r="600" spans="1:8" x14ac:dyDescent="0.65">
      <c r="A600" s="282">
        <v>594</v>
      </c>
      <c r="B600" s="283">
        <v>0.72799999999999998</v>
      </c>
      <c r="C600" s="283">
        <v>0.128</v>
      </c>
      <c r="D600" s="283">
        <v>0.14400000000000002</v>
      </c>
      <c r="E600" s="197"/>
      <c r="F600" s="197"/>
      <c r="H600" s="197"/>
    </row>
    <row r="601" spans="1:8" x14ac:dyDescent="0.65">
      <c r="A601" s="282">
        <v>595</v>
      </c>
      <c r="B601" s="283">
        <v>0.70599999999999996</v>
      </c>
      <c r="C601" s="283">
        <v>0.187</v>
      </c>
      <c r="D601" s="283">
        <v>0.10699999999999998</v>
      </c>
      <c r="E601" s="197"/>
      <c r="F601" s="197"/>
      <c r="H601" s="197"/>
    </row>
    <row r="602" spans="1:8" x14ac:dyDescent="0.65">
      <c r="A602" s="282">
        <v>596</v>
      </c>
      <c r="B602" s="283">
        <v>0.69199999999999995</v>
      </c>
      <c r="C602" s="283">
        <v>0.17799999999999999</v>
      </c>
      <c r="D602" s="283">
        <v>0.13</v>
      </c>
      <c r="E602" s="197"/>
      <c r="F602" s="197"/>
      <c r="H602" s="197"/>
    </row>
    <row r="603" spans="1:8" x14ac:dyDescent="0.65">
      <c r="A603" s="282">
        <v>597</v>
      </c>
      <c r="B603" s="283">
        <v>0.628</v>
      </c>
      <c r="C603" s="283">
        <v>0.314</v>
      </c>
      <c r="D603" s="283">
        <v>5.7999999999999996E-2</v>
      </c>
      <c r="E603" s="197"/>
      <c r="F603" s="197"/>
      <c r="H603" s="197"/>
    </row>
    <row r="604" spans="1:8" x14ac:dyDescent="0.65">
      <c r="A604" s="282">
        <v>598</v>
      </c>
      <c r="B604" s="283">
        <v>0.64700000000000002</v>
      </c>
      <c r="C604" s="283">
        <v>0.35299999999999998</v>
      </c>
      <c r="D604" s="283">
        <v>0</v>
      </c>
      <c r="E604" s="197"/>
      <c r="F604" s="197"/>
      <c r="H604" s="197"/>
    </row>
    <row r="605" spans="1:8" x14ac:dyDescent="0.65">
      <c r="A605" s="282">
        <v>599</v>
      </c>
      <c r="B605" s="283">
        <v>0.69599999999999995</v>
      </c>
      <c r="C605" s="283">
        <v>0.161</v>
      </c>
      <c r="D605" s="283">
        <v>0.14300000000000002</v>
      </c>
      <c r="E605" s="197"/>
      <c r="F605" s="197"/>
      <c r="H605" s="197"/>
    </row>
    <row r="606" spans="1:8" x14ac:dyDescent="0.65">
      <c r="A606" s="282">
        <v>600</v>
      </c>
      <c r="B606" s="283">
        <v>0.72199999999999998</v>
      </c>
      <c r="C606" s="283">
        <v>0.187</v>
      </c>
      <c r="D606" s="283">
        <v>9.099999999999997E-2</v>
      </c>
      <c r="E606" s="197"/>
      <c r="F606" s="197"/>
      <c r="H606" s="197"/>
    </row>
    <row r="607" spans="1:8" x14ac:dyDescent="0.65">
      <c r="A607" s="282">
        <v>601</v>
      </c>
      <c r="B607" s="283">
        <v>0.66</v>
      </c>
      <c r="C607" s="283">
        <v>0.21099999999999999</v>
      </c>
      <c r="D607" s="283">
        <v>0.129</v>
      </c>
      <c r="E607" s="197"/>
      <c r="F607" s="197"/>
      <c r="H607" s="197"/>
    </row>
    <row r="608" spans="1:8" x14ac:dyDescent="0.65">
      <c r="A608" s="282">
        <v>602</v>
      </c>
      <c r="B608" s="283">
        <v>0.69399999999999995</v>
      </c>
      <c r="C608" s="283">
        <v>0.20200000000000001</v>
      </c>
      <c r="D608" s="283">
        <v>0.10399999999999998</v>
      </c>
      <c r="E608" s="197"/>
      <c r="F608" s="197"/>
      <c r="H608" s="197"/>
    </row>
    <row r="609" spans="1:8" x14ac:dyDescent="0.65">
      <c r="A609" s="282">
        <v>603</v>
      </c>
      <c r="B609" s="283">
        <v>0.66700000000000004</v>
      </c>
      <c r="C609" s="283">
        <v>0.16200000000000001</v>
      </c>
      <c r="D609" s="283">
        <v>0.17099999999999999</v>
      </c>
      <c r="E609" s="197"/>
      <c r="F609" s="197"/>
      <c r="H609" s="197"/>
    </row>
    <row r="610" spans="1:8" x14ac:dyDescent="0.65">
      <c r="A610" s="282">
        <v>604</v>
      </c>
      <c r="B610" s="283">
        <v>0.72300000000000009</v>
      </c>
      <c r="C610" s="283">
        <v>0.26800000000000002</v>
      </c>
      <c r="D610" s="283">
        <v>8.9999999999999941E-3</v>
      </c>
      <c r="E610" s="197"/>
      <c r="F610" s="197"/>
      <c r="H610" s="197"/>
    </row>
    <row r="611" spans="1:8" x14ac:dyDescent="0.65">
      <c r="A611" s="282">
        <v>605</v>
      </c>
      <c r="B611" s="283">
        <v>0.69</v>
      </c>
      <c r="C611" s="283">
        <v>0.185</v>
      </c>
      <c r="D611" s="283">
        <v>0.125</v>
      </c>
      <c r="E611" s="197"/>
      <c r="F611" s="197"/>
      <c r="H611" s="197"/>
    </row>
    <row r="612" spans="1:8" x14ac:dyDescent="0.65">
      <c r="A612" s="282">
        <v>606</v>
      </c>
      <c r="B612" s="283">
        <v>0.72900000000000009</v>
      </c>
      <c r="C612" s="283">
        <v>0.106</v>
      </c>
      <c r="D612" s="283">
        <v>0.16499999999999998</v>
      </c>
      <c r="E612" s="197"/>
      <c r="F612" s="197"/>
      <c r="H612" s="197"/>
    </row>
    <row r="613" spans="1:8" x14ac:dyDescent="0.65">
      <c r="A613" s="282">
        <v>607</v>
      </c>
      <c r="B613" s="283">
        <v>0.65200000000000002</v>
      </c>
      <c r="C613" s="283">
        <v>0.17299999999999999</v>
      </c>
      <c r="D613" s="283">
        <v>0.17499999999999999</v>
      </c>
      <c r="E613" s="197"/>
      <c r="F613" s="197"/>
      <c r="H613" s="197"/>
    </row>
    <row r="614" spans="1:8" x14ac:dyDescent="0.65">
      <c r="A614" s="282">
        <v>608</v>
      </c>
      <c r="B614" s="283">
        <v>0.70799999999999996</v>
      </c>
      <c r="C614" s="283">
        <v>0.193</v>
      </c>
      <c r="D614" s="283">
        <v>9.8999999999999977E-2</v>
      </c>
      <c r="E614" s="197"/>
      <c r="F614" s="197"/>
      <c r="H614" s="197"/>
    </row>
    <row r="615" spans="1:8" x14ac:dyDescent="0.65">
      <c r="A615" s="282">
        <v>609</v>
      </c>
      <c r="B615" s="283">
        <v>0.75</v>
      </c>
      <c r="C615" s="283">
        <v>0.129</v>
      </c>
      <c r="D615" s="283">
        <v>0.121</v>
      </c>
      <c r="E615" s="197"/>
      <c r="F615" s="197"/>
      <c r="H615" s="197"/>
    </row>
    <row r="616" spans="1:8" x14ac:dyDescent="0.65">
      <c r="A616" s="282">
        <v>610</v>
      </c>
      <c r="B616" s="283">
        <v>0.67799999999999994</v>
      </c>
      <c r="C616" s="283">
        <v>0.16200000000000001</v>
      </c>
      <c r="D616" s="283">
        <v>0.15999999999999998</v>
      </c>
      <c r="E616" s="197"/>
      <c r="F616" s="197"/>
      <c r="H616" s="197"/>
    </row>
    <row r="617" spans="1:8" x14ac:dyDescent="0.65">
      <c r="A617" s="282">
        <v>611</v>
      </c>
      <c r="B617" s="283">
        <v>0.74500000000000011</v>
      </c>
      <c r="C617" s="283">
        <v>0.16800000000000001</v>
      </c>
      <c r="D617" s="283">
        <v>8.7000000000000022E-2</v>
      </c>
      <c r="E617" s="197"/>
      <c r="F617" s="197"/>
      <c r="H617" s="197"/>
    </row>
    <row r="618" spans="1:8" x14ac:dyDescent="0.65">
      <c r="A618" s="282">
        <v>612</v>
      </c>
      <c r="B618" s="283">
        <v>0.67500000000000004</v>
      </c>
      <c r="C618" s="283">
        <v>0.185</v>
      </c>
      <c r="D618" s="283">
        <v>0.14000000000000001</v>
      </c>
      <c r="E618" s="197"/>
      <c r="F618" s="197"/>
      <c r="H618" s="197"/>
    </row>
    <row r="619" spans="1:8" x14ac:dyDescent="0.65">
      <c r="A619" s="282">
        <v>613</v>
      </c>
      <c r="B619" s="283">
        <v>0.70799999999999996</v>
      </c>
      <c r="C619" s="283">
        <v>0.151</v>
      </c>
      <c r="D619" s="283">
        <v>0.14100000000000001</v>
      </c>
      <c r="E619" s="197"/>
      <c r="F619" s="197"/>
      <c r="H619" s="197"/>
    </row>
    <row r="620" spans="1:8" x14ac:dyDescent="0.65">
      <c r="A620" s="282">
        <v>614</v>
      </c>
      <c r="B620" s="283">
        <v>0.71100000000000008</v>
      </c>
      <c r="C620" s="283">
        <v>0.19900000000000001</v>
      </c>
      <c r="D620" s="283">
        <v>8.9999999999999969E-2</v>
      </c>
      <c r="E620" s="197"/>
      <c r="F620" s="197"/>
      <c r="H620" s="197"/>
    </row>
    <row r="621" spans="1:8" x14ac:dyDescent="0.65">
      <c r="A621" s="282">
        <v>615</v>
      </c>
      <c r="B621" s="283">
        <v>0.67700000000000005</v>
      </c>
      <c r="C621" s="283">
        <v>0.17299999999999999</v>
      </c>
      <c r="D621" s="283">
        <v>0.15000000000000002</v>
      </c>
      <c r="E621" s="197"/>
      <c r="F621" s="197"/>
      <c r="H621" s="197"/>
    </row>
    <row r="622" spans="1:8" x14ac:dyDescent="0.65">
      <c r="A622" s="282">
        <v>616</v>
      </c>
      <c r="B622" s="283">
        <v>0.64900000000000002</v>
      </c>
      <c r="C622" s="283">
        <v>0.19500000000000001</v>
      </c>
      <c r="D622" s="283">
        <v>0.15599999999999997</v>
      </c>
      <c r="E622" s="197"/>
      <c r="F622" s="197"/>
      <c r="H622" s="197"/>
    </row>
    <row r="623" spans="1:8" x14ac:dyDescent="0.65">
      <c r="A623" s="282">
        <v>617</v>
      </c>
      <c r="B623" s="283">
        <v>0.748</v>
      </c>
      <c r="C623" s="283">
        <v>0.18099999999999999</v>
      </c>
      <c r="D623" s="283">
        <v>7.1000000000000008E-2</v>
      </c>
      <c r="E623" s="197"/>
      <c r="F623" s="197"/>
      <c r="H623" s="197"/>
    </row>
    <row r="624" spans="1:8" x14ac:dyDescent="0.65">
      <c r="A624" s="282">
        <v>618</v>
      </c>
      <c r="B624" s="283">
        <v>0.66900000000000004</v>
      </c>
      <c r="C624" s="283">
        <v>0.22700000000000001</v>
      </c>
      <c r="D624" s="283">
        <v>0.10399999999999998</v>
      </c>
      <c r="E624" s="197"/>
      <c r="F624" s="197"/>
      <c r="H624" s="197"/>
    </row>
    <row r="625" spans="1:8" x14ac:dyDescent="0.65">
      <c r="A625" s="282">
        <v>619</v>
      </c>
      <c r="B625" s="283">
        <v>0.68199999999999994</v>
      </c>
      <c r="C625" s="283">
        <v>0.187</v>
      </c>
      <c r="D625" s="283">
        <v>0.13100000000000001</v>
      </c>
      <c r="E625" s="197"/>
      <c r="F625" s="197"/>
      <c r="H625" s="197"/>
    </row>
    <row r="626" spans="1:8" x14ac:dyDescent="0.65">
      <c r="A626" s="282">
        <v>620</v>
      </c>
      <c r="B626" s="283">
        <v>0.68700000000000006</v>
      </c>
      <c r="C626" s="283">
        <v>0.158</v>
      </c>
      <c r="D626" s="283">
        <v>0.15499999999999997</v>
      </c>
      <c r="E626" s="197"/>
      <c r="F626" s="197"/>
      <c r="H626" s="197"/>
    </row>
    <row r="627" spans="1:8" x14ac:dyDescent="0.65">
      <c r="A627" s="282">
        <v>621</v>
      </c>
      <c r="B627" s="283">
        <v>0.73</v>
      </c>
      <c r="C627" s="283">
        <v>0.188</v>
      </c>
      <c r="D627" s="283">
        <v>8.2000000000000017E-2</v>
      </c>
      <c r="E627" s="197"/>
      <c r="F627" s="197"/>
      <c r="H627" s="197"/>
    </row>
    <row r="628" spans="1:8" x14ac:dyDescent="0.65">
      <c r="A628" s="282">
        <v>622</v>
      </c>
      <c r="B628" s="283">
        <v>0.69900000000000007</v>
      </c>
      <c r="C628" s="283">
        <v>0.107</v>
      </c>
      <c r="D628" s="283">
        <v>0.19400000000000001</v>
      </c>
      <c r="E628" s="197"/>
      <c r="F628" s="197"/>
      <c r="H628" s="197"/>
    </row>
    <row r="629" spans="1:8" x14ac:dyDescent="0.65">
      <c r="A629" s="282">
        <v>623</v>
      </c>
      <c r="B629" s="283">
        <v>0.70599999999999996</v>
      </c>
      <c r="C629" s="283">
        <v>0.189</v>
      </c>
      <c r="D629" s="283">
        <v>0.10499999999999998</v>
      </c>
      <c r="E629" s="197"/>
      <c r="F629" s="197"/>
      <c r="H629" s="197"/>
    </row>
    <row r="630" spans="1:8" x14ac:dyDescent="0.65">
      <c r="A630" s="282">
        <v>624</v>
      </c>
      <c r="B630" s="283">
        <v>0.73100000000000009</v>
      </c>
      <c r="C630" s="283">
        <v>0.184</v>
      </c>
      <c r="D630" s="283">
        <v>8.500000000000002E-2</v>
      </c>
      <c r="E630" s="197"/>
      <c r="F630" s="197"/>
      <c r="H630" s="197"/>
    </row>
    <row r="631" spans="1:8" x14ac:dyDescent="0.65">
      <c r="A631" s="282">
        <v>625</v>
      </c>
      <c r="B631" s="283">
        <v>0.68599999999999994</v>
      </c>
      <c r="C631" s="283">
        <v>0.20200000000000001</v>
      </c>
      <c r="D631" s="283">
        <v>0.11199999999999999</v>
      </c>
      <c r="E631" s="197"/>
      <c r="F631" s="197"/>
      <c r="H631" s="197"/>
    </row>
    <row r="632" spans="1:8" x14ac:dyDescent="0.65">
      <c r="A632" s="282">
        <v>626</v>
      </c>
      <c r="B632" s="283">
        <v>0.64400000000000002</v>
      </c>
      <c r="C632" s="283">
        <v>0.20100000000000001</v>
      </c>
      <c r="D632" s="283">
        <v>0.15499999999999997</v>
      </c>
      <c r="E632" s="197"/>
      <c r="F632" s="197"/>
      <c r="H632" s="197"/>
    </row>
    <row r="633" spans="1:8" x14ac:dyDescent="0.65">
      <c r="A633" s="282">
        <v>627</v>
      </c>
      <c r="B633" s="283">
        <v>0.70900000000000007</v>
      </c>
      <c r="C633" s="283">
        <v>0.19700000000000001</v>
      </c>
      <c r="D633" s="283">
        <v>9.3999999999999972E-2</v>
      </c>
      <c r="E633" s="197"/>
      <c r="F633" s="197"/>
      <c r="H633" s="197"/>
    </row>
    <row r="634" spans="1:8" x14ac:dyDescent="0.65">
      <c r="A634" s="282">
        <v>628</v>
      </c>
      <c r="B634" s="283">
        <v>0.66500000000000004</v>
      </c>
      <c r="C634" s="283">
        <v>0.193</v>
      </c>
      <c r="D634" s="283">
        <v>0.14200000000000002</v>
      </c>
      <c r="E634" s="197"/>
      <c r="F634" s="197"/>
      <c r="H634" s="197"/>
    </row>
    <row r="635" spans="1:8" x14ac:dyDescent="0.65">
      <c r="A635" s="282">
        <v>629</v>
      </c>
      <c r="B635" s="283">
        <v>0.77699999999999991</v>
      </c>
      <c r="C635" s="283">
        <v>0.11</v>
      </c>
      <c r="D635" s="283">
        <v>0.11299999999999999</v>
      </c>
      <c r="E635" s="197"/>
      <c r="F635" s="197"/>
      <c r="H635" s="197"/>
    </row>
    <row r="636" spans="1:8" x14ac:dyDescent="0.65">
      <c r="A636" s="282">
        <v>630</v>
      </c>
      <c r="B636" s="283">
        <v>0.74500000000000011</v>
      </c>
      <c r="C636" s="283">
        <v>0.20499999999999999</v>
      </c>
      <c r="D636" s="283">
        <v>4.9999999999999975E-2</v>
      </c>
      <c r="E636" s="197"/>
      <c r="F636" s="197"/>
      <c r="H636" s="197"/>
    </row>
    <row r="637" spans="1:8" x14ac:dyDescent="0.65">
      <c r="A637" s="282">
        <v>631</v>
      </c>
      <c r="B637" s="283">
        <v>0.66</v>
      </c>
      <c r="C637" s="283">
        <v>0.34</v>
      </c>
      <c r="D637" s="283">
        <v>0</v>
      </c>
      <c r="E637" s="197"/>
      <c r="F637" s="197"/>
      <c r="H637" s="197"/>
    </row>
    <row r="638" spans="1:8" x14ac:dyDescent="0.65">
      <c r="A638" s="282">
        <v>632</v>
      </c>
      <c r="B638" s="283">
        <v>0.76899999999999991</v>
      </c>
      <c r="C638" s="283">
        <v>0.23100000000000004</v>
      </c>
      <c r="D638" s="283">
        <v>0</v>
      </c>
      <c r="E638" s="197"/>
      <c r="F638" s="197"/>
      <c r="H638" s="197"/>
    </row>
    <row r="639" spans="1:8" x14ac:dyDescent="0.65">
      <c r="A639" s="282">
        <v>633</v>
      </c>
      <c r="B639" s="283">
        <v>0.71199999999999997</v>
      </c>
      <c r="C639" s="283">
        <v>0.28799999999999998</v>
      </c>
      <c r="D639" s="283">
        <v>0</v>
      </c>
      <c r="E639" s="197"/>
      <c r="F639" s="197"/>
      <c r="H639" s="197"/>
    </row>
    <row r="640" spans="1:8" x14ac:dyDescent="0.65">
      <c r="A640" s="282">
        <v>634</v>
      </c>
      <c r="B640" s="283">
        <v>0.70500000000000007</v>
      </c>
      <c r="C640" s="283">
        <v>0.29499999999999998</v>
      </c>
      <c r="D640" s="283">
        <v>0</v>
      </c>
      <c r="E640" s="197"/>
      <c r="F640" s="197"/>
      <c r="H640" s="197"/>
    </row>
    <row r="641" spans="1:8" x14ac:dyDescent="0.65">
      <c r="A641" s="282">
        <v>635</v>
      </c>
      <c r="B641" s="283">
        <v>0.69300000000000006</v>
      </c>
      <c r="C641" s="283">
        <v>0.3</v>
      </c>
      <c r="D641" s="283">
        <v>6.9999999999999923E-3</v>
      </c>
      <c r="E641" s="197"/>
      <c r="F641" s="197"/>
      <c r="H641" s="197"/>
    </row>
    <row r="642" spans="1:8" x14ac:dyDescent="0.65">
      <c r="A642" s="282">
        <v>636</v>
      </c>
      <c r="B642" s="283">
        <v>0.73</v>
      </c>
      <c r="C642" s="283">
        <v>0.27</v>
      </c>
      <c r="D642" s="283">
        <v>0</v>
      </c>
      <c r="E642" s="197"/>
      <c r="F642" s="197"/>
      <c r="H642" s="197"/>
    </row>
    <row r="643" spans="1:8" x14ac:dyDescent="0.65">
      <c r="A643" s="282">
        <v>637</v>
      </c>
      <c r="B643" s="283">
        <v>0.72199999999999998</v>
      </c>
      <c r="C643" s="283">
        <v>0.11700000000000001</v>
      </c>
      <c r="D643" s="283">
        <v>0.16099999999999998</v>
      </c>
      <c r="E643" s="197"/>
      <c r="F643" s="197"/>
      <c r="H643" s="197"/>
    </row>
    <row r="644" spans="1:8" x14ac:dyDescent="0.65">
      <c r="A644" s="282">
        <v>638</v>
      </c>
      <c r="B644" s="283">
        <v>0.76600000000000001</v>
      </c>
      <c r="C644" s="283">
        <v>0.19</v>
      </c>
      <c r="D644" s="283">
        <v>4.399999999999997E-2</v>
      </c>
      <c r="E644" s="197"/>
      <c r="F644" s="197"/>
      <c r="H644" s="197"/>
    </row>
    <row r="645" spans="1:8" x14ac:dyDescent="0.65">
      <c r="A645" s="282">
        <v>639</v>
      </c>
      <c r="B645" s="283">
        <v>0.7330000000000001</v>
      </c>
      <c r="C645" s="283">
        <v>0.193</v>
      </c>
      <c r="D645" s="283">
        <v>7.400000000000001E-2</v>
      </c>
      <c r="E645" s="197"/>
      <c r="F645" s="197"/>
      <c r="H645" s="197"/>
    </row>
    <row r="646" spans="1:8" x14ac:dyDescent="0.65">
      <c r="A646" s="282">
        <v>640</v>
      </c>
      <c r="B646" s="283">
        <v>0.72700000000000009</v>
      </c>
      <c r="C646" s="283">
        <v>0.16</v>
      </c>
      <c r="D646" s="283">
        <v>0.11299999999999999</v>
      </c>
      <c r="E646" s="197"/>
      <c r="F646" s="197"/>
      <c r="H646" s="197"/>
    </row>
    <row r="647" spans="1:8" x14ac:dyDescent="0.65">
      <c r="A647" s="282">
        <v>641</v>
      </c>
      <c r="B647" s="283">
        <v>0.71</v>
      </c>
      <c r="C647" s="283">
        <v>0.151</v>
      </c>
      <c r="D647" s="283">
        <v>0.13900000000000001</v>
      </c>
      <c r="E647" s="197"/>
      <c r="F647" s="197"/>
      <c r="H647" s="197"/>
    </row>
    <row r="648" spans="1:8" x14ac:dyDescent="0.65">
      <c r="A648" s="282">
        <v>642</v>
      </c>
      <c r="B648" s="283">
        <v>0.74399999999999999</v>
      </c>
      <c r="C648" s="283">
        <v>0.215</v>
      </c>
      <c r="D648" s="283">
        <v>4.0999999999999995E-2</v>
      </c>
      <c r="E648" s="197"/>
      <c r="F648" s="197"/>
      <c r="H648" s="197"/>
    </row>
    <row r="649" spans="1:8" x14ac:dyDescent="0.65">
      <c r="A649" s="282">
        <v>643</v>
      </c>
      <c r="B649" s="283">
        <v>0.71300000000000008</v>
      </c>
      <c r="C649" s="283">
        <v>0.214</v>
      </c>
      <c r="D649" s="283">
        <v>7.3000000000000009E-2</v>
      </c>
      <c r="E649" s="197"/>
      <c r="F649" s="197"/>
      <c r="H649" s="197"/>
    </row>
    <row r="650" spans="1:8" x14ac:dyDescent="0.65">
      <c r="A650" s="282">
        <v>644</v>
      </c>
      <c r="B650" s="283">
        <v>0.69100000000000006</v>
      </c>
      <c r="C650" s="283">
        <v>0.193</v>
      </c>
      <c r="D650" s="283">
        <v>0.11599999999999999</v>
      </c>
      <c r="E650" s="197"/>
      <c r="F650" s="197"/>
      <c r="H650" s="197"/>
    </row>
    <row r="651" spans="1:8" x14ac:dyDescent="0.65">
      <c r="A651" s="282">
        <v>645</v>
      </c>
      <c r="B651" s="283">
        <v>0.67900000000000005</v>
      </c>
      <c r="C651" s="283">
        <v>0.217</v>
      </c>
      <c r="D651" s="283">
        <v>0.10399999999999998</v>
      </c>
      <c r="E651" s="197"/>
      <c r="F651" s="197"/>
      <c r="H651" s="197"/>
    </row>
    <row r="652" spans="1:8" x14ac:dyDescent="0.65">
      <c r="A652" s="282">
        <v>646</v>
      </c>
      <c r="B652" s="283">
        <v>0.72199999999999998</v>
      </c>
      <c r="C652" s="283">
        <v>0.121</v>
      </c>
      <c r="D652" s="283">
        <v>0.15699999999999997</v>
      </c>
      <c r="E652" s="197"/>
      <c r="F652" s="197"/>
      <c r="H652" s="197"/>
    </row>
    <row r="653" spans="1:8" x14ac:dyDescent="0.65">
      <c r="A653" s="282">
        <v>647</v>
      </c>
      <c r="B653" s="283">
        <v>0.68199999999999994</v>
      </c>
      <c r="C653" s="283">
        <v>0.185</v>
      </c>
      <c r="D653" s="283">
        <v>0.13300000000000001</v>
      </c>
      <c r="E653" s="197"/>
      <c r="F653" s="197"/>
      <c r="H653" s="197"/>
    </row>
    <row r="654" spans="1:8" x14ac:dyDescent="0.65">
      <c r="A654" s="282">
        <v>648</v>
      </c>
      <c r="B654" s="283">
        <v>0.75500000000000012</v>
      </c>
      <c r="C654" s="283">
        <v>0.16400000000000001</v>
      </c>
      <c r="D654" s="283">
        <v>8.1000000000000016E-2</v>
      </c>
      <c r="E654" s="197"/>
      <c r="F654" s="197"/>
      <c r="H654" s="197"/>
    </row>
    <row r="655" spans="1:8" x14ac:dyDescent="0.65">
      <c r="A655" s="282">
        <v>649</v>
      </c>
      <c r="B655" s="283">
        <v>0.70900000000000007</v>
      </c>
      <c r="C655" s="283">
        <v>0.18</v>
      </c>
      <c r="D655" s="283">
        <v>0.11099999999999999</v>
      </c>
      <c r="E655" s="197"/>
      <c r="F655" s="197"/>
      <c r="H655" s="197"/>
    </row>
    <row r="656" spans="1:8" x14ac:dyDescent="0.65">
      <c r="A656" s="282">
        <v>650</v>
      </c>
      <c r="B656" s="283">
        <v>0.7390000000000001</v>
      </c>
      <c r="C656" s="283">
        <v>0.2</v>
      </c>
      <c r="D656" s="283">
        <v>6.0999999999999999E-2</v>
      </c>
      <c r="E656" s="197"/>
      <c r="F656" s="197"/>
      <c r="H656" s="197"/>
    </row>
    <row r="657" spans="1:8" x14ac:dyDescent="0.65">
      <c r="A657" s="282">
        <v>651</v>
      </c>
      <c r="B657" s="283">
        <v>0.68700000000000006</v>
      </c>
      <c r="C657" s="283">
        <v>0.152</v>
      </c>
      <c r="D657" s="283">
        <v>0.16099999999999998</v>
      </c>
      <c r="E657" s="197"/>
      <c r="F657" s="197"/>
      <c r="H657" s="197"/>
    </row>
    <row r="658" spans="1:8" x14ac:dyDescent="0.65">
      <c r="A658" s="282">
        <v>652</v>
      </c>
      <c r="B658" s="283">
        <v>0.70199999999999996</v>
      </c>
      <c r="C658" s="283">
        <v>0.251</v>
      </c>
      <c r="D658" s="283">
        <v>4.6999999999999972E-2</v>
      </c>
      <c r="E658" s="197"/>
      <c r="F658" s="197"/>
      <c r="H658" s="197"/>
    </row>
    <row r="659" spans="1:8" x14ac:dyDescent="0.65">
      <c r="A659" s="282">
        <v>653</v>
      </c>
      <c r="B659" s="283">
        <v>0.73399999999999999</v>
      </c>
      <c r="C659" s="283">
        <v>9.5000000000000001E-2</v>
      </c>
      <c r="D659" s="283">
        <v>0.17099999999999999</v>
      </c>
      <c r="E659" s="197"/>
      <c r="F659" s="197"/>
      <c r="H659" s="197"/>
    </row>
    <row r="660" spans="1:8" x14ac:dyDescent="0.65">
      <c r="A660" s="282">
        <v>654</v>
      </c>
      <c r="B660" s="283">
        <v>0.56699999999999995</v>
      </c>
      <c r="C660" s="283">
        <v>0.17699999999999999</v>
      </c>
      <c r="D660" s="283">
        <v>0.25600000000000001</v>
      </c>
      <c r="E660" s="197"/>
      <c r="F660" s="197"/>
      <c r="H660" s="197"/>
    </row>
    <row r="661" spans="1:8" x14ac:dyDescent="0.65">
      <c r="A661" s="282">
        <v>655</v>
      </c>
      <c r="B661" s="283">
        <v>0.66399999999999992</v>
      </c>
      <c r="C661" s="283">
        <v>0.186</v>
      </c>
      <c r="D661" s="283">
        <v>0.15000000000000002</v>
      </c>
      <c r="E661" s="197"/>
      <c r="F661" s="197"/>
      <c r="H661" s="197"/>
    </row>
    <row r="662" spans="1:8" x14ac:dyDescent="0.65">
      <c r="A662" s="282">
        <v>656</v>
      </c>
      <c r="B662" s="283">
        <v>0.71500000000000008</v>
      </c>
      <c r="C662" s="283">
        <v>0.159</v>
      </c>
      <c r="D662" s="283">
        <v>0.126</v>
      </c>
      <c r="E662" s="197"/>
      <c r="F662" s="197"/>
      <c r="H662" s="197"/>
    </row>
    <row r="663" spans="1:8" x14ac:dyDescent="0.65">
      <c r="A663" s="282">
        <v>657</v>
      </c>
      <c r="B663" s="283">
        <v>0.77099999999999991</v>
      </c>
      <c r="C663" s="283">
        <v>0.14799999999999999</v>
      </c>
      <c r="D663" s="283">
        <v>8.1000000000000016E-2</v>
      </c>
      <c r="E663" s="197"/>
      <c r="F663" s="197"/>
      <c r="H663" s="197"/>
    </row>
    <row r="664" spans="1:8" x14ac:dyDescent="0.65">
      <c r="A664" s="282">
        <v>658</v>
      </c>
      <c r="B664" s="283">
        <v>0.70599999999999996</v>
      </c>
      <c r="C664" s="283">
        <v>0.16300000000000001</v>
      </c>
      <c r="D664" s="283">
        <v>0.13100000000000001</v>
      </c>
      <c r="E664" s="197"/>
      <c r="F664" s="197"/>
      <c r="H664" s="197"/>
    </row>
    <row r="665" spans="1:8" x14ac:dyDescent="0.65">
      <c r="A665" s="282">
        <v>659</v>
      </c>
      <c r="B665" s="283">
        <v>0.63600000000000001</v>
      </c>
      <c r="C665" s="283">
        <v>0.32300000000000001</v>
      </c>
      <c r="D665" s="283">
        <v>4.0999999999999995E-2</v>
      </c>
      <c r="E665" s="197"/>
      <c r="F665" s="197"/>
      <c r="H665" s="197"/>
    </row>
    <row r="666" spans="1:8" x14ac:dyDescent="0.65">
      <c r="A666" s="282">
        <v>660</v>
      </c>
      <c r="B666" s="283">
        <v>0.74</v>
      </c>
      <c r="C666" s="283">
        <v>0.21</v>
      </c>
      <c r="D666" s="283">
        <v>4.9999999999999975E-2</v>
      </c>
      <c r="E666" s="197"/>
      <c r="F666" s="197"/>
      <c r="H666" s="197"/>
    </row>
    <row r="667" spans="1:8" x14ac:dyDescent="0.65">
      <c r="A667" s="282">
        <v>661</v>
      </c>
      <c r="B667" s="283">
        <v>0.70700000000000007</v>
      </c>
      <c r="C667" s="283">
        <v>0.189</v>
      </c>
      <c r="D667" s="283">
        <v>0.10399999999999998</v>
      </c>
      <c r="E667" s="197"/>
      <c r="F667" s="197"/>
      <c r="H667" s="197"/>
    </row>
    <row r="668" spans="1:8" x14ac:dyDescent="0.65">
      <c r="A668" s="282">
        <v>662</v>
      </c>
      <c r="B668" s="283">
        <v>0.70399999999999996</v>
      </c>
      <c r="C668" s="283">
        <v>0.19700000000000001</v>
      </c>
      <c r="D668" s="283">
        <v>9.8999999999999977E-2</v>
      </c>
      <c r="E668" s="197"/>
      <c r="F668" s="197"/>
      <c r="H668" s="197"/>
    </row>
    <row r="669" spans="1:8" x14ac:dyDescent="0.65">
      <c r="A669" s="282">
        <v>663</v>
      </c>
      <c r="B669" s="283">
        <v>0.69599999999999995</v>
      </c>
      <c r="C669" s="283">
        <v>0.17499999999999999</v>
      </c>
      <c r="D669" s="283">
        <v>0.129</v>
      </c>
      <c r="E669" s="197"/>
      <c r="F669" s="197"/>
      <c r="H669" s="197"/>
    </row>
    <row r="670" spans="1:8" x14ac:dyDescent="0.65">
      <c r="A670" s="282">
        <v>664</v>
      </c>
      <c r="B670" s="283">
        <v>0.193</v>
      </c>
      <c r="C670" s="283">
        <v>0.17699999999999999</v>
      </c>
      <c r="D670" s="283">
        <v>0.62999999999999989</v>
      </c>
      <c r="E670" s="197"/>
      <c r="F670" s="197"/>
      <c r="H670" s="197"/>
    </row>
    <row r="671" spans="1:8" x14ac:dyDescent="0.65">
      <c r="A671" s="282">
        <v>665</v>
      </c>
      <c r="B671" s="283">
        <v>0.629</v>
      </c>
      <c r="C671" s="283">
        <v>0.27200000000000002</v>
      </c>
      <c r="D671" s="283">
        <v>9.8999999999999977E-2</v>
      </c>
      <c r="E671" s="197"/>
      <c r="F671" s="197"/>
      <c r="H671" s="197"/>
    </row>
    <row r="672" spans="1:8" x14ac:dyDescent="0.65">
      <c r="A672" s="282">
        <v>666</v>
      </c>
      <c r="B672" s="283">
        <v>0.64100000000000001</v>
      </c>
      <c r="C672" s="283">
        <v>0.19</v>
      </c>
      <c r="D672" s="283">
        <v>0.16899999999999998</v>
      </c>
      <c r="E672" s="197"/>
      <c r="F672" s="197"/>
      <c r="H672" s="197"/>
    </row>
    <row r="673" spans="1:8" x14ac:dyDescent="0.65">
      <c r="A673" s="282">
        <v>667</v>
      </c>
      <c r="B673" s="283">
        <v>0.78699999999999992</v>
      </c>
      <c r="C673" s="283">
        <v>0.16400000000000001</v>
      </c>
      <c r="D673" s="283">
        <v>4.8999999999999974E-2</v>
      </c>
      <c r="E673" s="197"/>
      <c r="F673" s="197"/>
      <c r="H673" s="197"/>
    </row>
    <row r="674" spans="1:8" x14ac:dyDescent="0.65">
      <c r="A674" s="282">
        <v>668</v>
      </c>
      <c r="B674" s="283">
        <v>0.67199999999999993</v>
      </c>
      <c r="C674" s="283">
        <v>0.16700000000000001</v>
      </c>
      <c r="D674" s="283">
        <v>0.16099999999999998</v>
      </c>
      <c r="E674" s="197"/>
      <c r="F674" s="197"/>
      <c r="H674" s="197"/>
    </row>
    <row r="675" spans="1:8" x14ac:dyDescent="0.65">
      <c r="A675" s="282">
        <v>669</v>
      </c>
      <c r="B675" s="283">
        <v>0.72199999999999998</v>
      </c>
      <c r="C675" s="283">
        <v>0.18099999999999999</v>
      </c>
      <c r="D675" s="283">
        <v>9.6999999999999975E-2</v>
      </c>
      <c r="E675" s="197"/>
      <c r="F675" s="197"/>
      <c r="H675" s="197"/>
    </row>
    <row r="676" spans="1:8" x14ac:dyDescent="0.65">
      <c r="A676" s="282">
        <v>670</v>
      </c>
      <c r="B676" s="283">
        <v>0.71700000000000008</v>
      </c>
      <c r="C676" s="283">
        <v>0.14899999999999999</v>
      </c>
      <c r="D676" s="283">
        <v>0.13400000000000001</v>
      </c>
      <c r="E676" s="197"/>
      <c r="F676" s="197"/>
      <c r="H676" s="197"/>
    </row>
    <row r="677" spans="1:8" x14ac:dyDescent="0.65">
      <c r="A677" s="282">
        <v>671</v>
      </c>
      <c r="B677" s="283">
        <v>0.68599999999999994</v>
      </c>
      <c r="C677" s="283">
        <v>0.191</v>
      </c>
      <c r="D677" s="283">
        <v>0.123</v>
      </c>
      <c r="E677" s="197"/>
      <c r="F677" s="197"/>
      <c r="H677" s="197"/>
    </row>
    <row r="678" spans="1:8" x14ac:dyDescent="0.65">
      <c r="A678" s="282">
        <v>672</v>
      </c>
      <c r="B678" s="283">
        <v>0.66399999999999992</v>
      </c>
      <c r="C678" s="283">
        <v>0.191</v>
      </c>
      <c r="D678" s="283">
        <v>0.14500000000000002</v>
      </c>
      <c r="E678" s="197"/>
      <c r="F678" s="197"/>
      <c r="H678" s="197"/>
    </row>
    <row r="679" spans="1:8" x14ac:dyDescent="0.65">
      <c r="A679" s="282">
        <v>673</v>
      </c>
      <c r="B679" s="283">
        <v>0.68599999999999994</v>
      </c>
      <c r="C679" s="283">
        <v>0.111</v>
      </c>
      <c r="D679" s="283">
        <v>0.20300000000000001</v>
      </c>
      <c r="E679" s="197"/>
      <c r="F679" s="197"/>
      <c r="H679" s="197"/>
    </row>
    <row r="680" spans="1:8" x14ac:dyDescent="0.65">
      <c r="A680" s="282">
        <v>674</v>
      </c>
      <c r="B680" s="283">
        <v>0.82099999999999995</v>
      </c>
      <c r="C680" s="283">
        <v>0.13700000000000001</v>
      </c>
      <c r="D680" s="283">
        <v>4.1999999999999968E-2</v>
      </c>
      <c r="E680" s="197"/>
      <c r="F680" s="197"/>
      <c r="H680" s="197"/>
    </row>
    <row r="681" spans="1:8" x14ac:dyDescent="0.65">
      <c r="A681" s="282">
        <v>675</v>
      </c>
      <c r="B681" s="283">
        <v>0.72799999999999998</v>
      </c>
      <c r="C681" s="283">
        <v>0.16200000000000001</v>
      </c>
      <c r="D681" s="283">
        <v>0.10999999999999999</v>
      </c>
      <c r="E681" s="197"/>
      <c r="F681" s="197"/>
      <c r="H681" s="197"/>
    </row>
    <row r="682" spans="1:8" x14ac:dyDescent="0.65">
      <c r="A682" s="282">
        <v>676</v>
      </c>
      <c r="B682" s="283">
        <v>0.71</v>
      </c>
      <c r="C682" s="283">
        <v>0.18</v>
      </c>
      <c r="D682" s="283">
        <v>0.10999999999999999</v>
      </c>
      <c r="E682" s="197"/>
      <c r="F682" s="197"/>
      <c r="H682" s="197"/>
    </row>
    <row r="683" spans="1:8" x14ac:dyDescent="0.65">
      <c r="A683" s="282">
        <v>677</v>
      </c>
      <c r="B683" s="283">
        <v>0.73100000000000009</v>
      </c>
      <c r="C683" s="283">
        <v>0.13500000000000001</v>
      </c>
      <c r="D683" s="283">
        <v>0.13400000000000001</v>
      </c>
      <c r="E683" s="197"/>
      <c r="F683" s="197"/>
      <c r="H683" s="197"/>
    </row>
    <row r="684" spans="1:8" x14ac:dyDescent="0.65">
      <c r="A684" s="282">
        <v>678</v>
      </c>
      <c r="B684" s="283">
        <v>0.65</v>
      </c>
      <c r="C684" s="283">
        <v>0.216</v>
      </c>
      <c r="D684" s="283">
        <v>0.13400000000000001</v>
      </c>
      <c r="E684" s="197"/>
      <c r="F684" s="197"/>
      <c r="H684" s="197"/>
    </row>
    <row r="685" spans="1:8" x14ac:dyDescent="0.65">
      <c r="A685" s="282">
        <v>679</v>
      </c>
      <c r="B685" s="283">
        <v>0.754</v>
      </c>
      <c r="C685" s="283">
        <v>9.5000000000000001E-2</v>
      </c>
      <c r="D685" s="283">
        <v>0.15099999999999997</v>
      </c>
      <c r="E685" s="197"/>
      <c r="F685" s="197"/>
      <c r="H685" s="197"/>
    </row>
    <row r="686" spans="1:8" x14ac:dyDescent="0.65">
      <c r="A686" s="282">
        <v>680</v>
      </c>
      <c r="B686" s="283">
        <v>0.746</v>
      </c>
      <c r="C686" s="283">
        <v>0.2</v>
      </c>
      <c r="D686" s="283">
        <v>5.3999999999999979E-2</v>
      </c>
      <c r="E686" s="197"/>
      <c r="F686" s="197"/>
      <c r="H686" s="197"/>
    </row>
    <row r="687" spans="1:8" x14ac:dyDescent="0.65">
      <c r="A687" s="282">
        <v>681</v>
      </c>
      <c r="B687" s="283">
        <v>0.70900000000000007</v>
      </c>
      <c r="C687" s="283">
        <v>0.20300000000000001</v>
      </c>
      <c r="D687" s="283">
        <v>8.8000000000000023E-2</v>
      </c>
      <c r="E687" s="197"/>
      <c r="F687" s="197"/>
      <c r="H687" s="197"/>
    </row>
    <row r="688" spans="1:8" x14ac:dyDescent="0.65">
      <c r="A688" s="282">
        <v>682</v>
      </c>
      <c r="B688" s="283">
        <v>0.7669999999999999</v>
      </c>
      <c r="C688" s="283">
        <v>0.16600000000000001</v>
      </c>
      <c r="D688" s="283">
        <v>6.7000000000000004E-2</v>
      </c>
      <c r="E688" s="197"/>
      <c r="F688" s="197"/>
      <c r="H688" s="197"/>
    </row>
    <row r="689" spans="1:8" x14ac:dyDescent="0.65">
      <c r="A689" s="282">
        <v>683</v>
      </c>
      <c r="B689" s="283">
        <v>0.74</v>
      </c>
      <c r="C689" s="283">
        <v>0.191</v>
      </c>
      <c r="D689" s="283">
        <v>6.9000000000000006E-2</v>
      </c>
      <c r="E689" s="197"/>
      <c r="F689" s="197"/>
      <c r="H689" s="197"/>
    </row>
    <row r="690" spans="1:8" x14ac:dyDescent="0.65">
      <c r="A690" s="282">
        <v>684</v>
      </c>
      <c r="B690" s="283">
        <v>0.70799999999999996</v>
      </c>
      <c r="C690" s="283">
        <v>0.16600000000000001</v>
      </c>
      <c r="D690" s="283">
        <v>0.126</v>
      </c>
      <c r="E690" s="197"/>
      <c r="F690" s="197"/>
      <c r="H690" s="197"/>
    </row>
    <row r="691" spans="1:8" x14ac:dyDescent="0.65">
      <c r="A691" s="282">
        <v>685</v>
      </c>
      <c r="B691" s="283">
        <v>0.61199999999999999</v>
      </c>
      <c r="C691" s="283">
        <v>0.24099999999999999</v>
      </c>
      <c r="D691" s="283">
        <v>0.14700000000000002</v>
      </c>
      <c r="E691" s="197"/>
      <c r="F691" s="197"/>
      <c r="H691" s="197"/>
    </row>
    <row r="692" spans="1:8" x14ac:dyDescent="0.65">
      <c r="A692" s="282">
        <v>686</v>
      </c>
      <c r="B692" s="283">
        <v>0.74399999999999999</v>
      </c>
      <c r="C692" s="283">
        <v>0.16300000000000001</v>
      </c>
      <c r="D692" s="283">
        <v>9.2999999999999972E-2</v>
      </c>
      <c r="E692" s="197"/>
      <c r="F692" s="197"/>
      <c r="H692" s="197"/>
    </row>
    <row r="693" spans="1:8" x14ac:dyDescent="0.65">
      <c r="A693" s="282">
        <v>687</v>
      </c>
      <c r="B693" s="283">
        <v>0.69700000000000006</v>
      </c>
      <c r="C693" s="283">
        <v>0.249</v>
      </c>
      <c r="D693" s="283">
        <v>5.3999999999999979E-2</v>
      </c>
      <c r="E693" s="197"/>
      <c r="F693" s="197"/>
      <c r="H693" s="197"/>
    </row>
    <row r="694" spans="1:8" x14ac:dyDescent="0.65">
      <c r="A694" s="282">
        <v>688</v>
      </c>
      <c r="B694" s="283">
        <v>0.70599999999999996</v>
      </c>
      <c r="C694" s="283">
        <v>0.17899999999999999</v>
      </c>
      <c r="D694" s="283">
        <v>0.11499999999999999</v>
      </c>
      <c r="E694" s="197"/>
      <c r="F694" s="197"/>
      <c r="H694" s="197"/>
    </row>
    <row r="695" spans="1:8" x14ac:dyDescent="0.65">
      <c r="A695" s="282">
        <v>689</v>
      </c>
      <c r="B695" s="283">
        <v>0.7410000000000001</v>
      </c>
      <c r="C695" s="283">
        <v>0.154</v>
      </c>
      <c r="D695" s="283">
        <v>0.10499999999999998</v>
      </c>
      <c r="E695" s="197"/>
      <c r="F695" s="197"/>
      <c r="H695" s="197"/>
    </row>
    <row r="696" spans="1:8" x14ac:dyDescent="0.65">
      <c r="A696" s="282">
        <v>690</v>
      </c>
      <c r="B696" s="283">
        <v>0.78200000000000003</v>
      </c>
      <c r="C696" s="283">
        <v>8.8999999999999996E-2</v>
      </c>
      <c r="D696" s="283">
        <v>0.129</v>
      </c>
      <c r="E696" s="197"/>
      <c r="F696" s="197"/>
      <c r="H696" s="197"/>
    </row>
    <row r="697" spans="1:8" x14ac:dyDescent="0.65">
      <c r="A697" s="282">
        <v>691</v>
      </c>
      <c r="B697" s="283">
        <v>0.7330000000000001</v>
      </c>
      <c r="C697" s="283">
        <v>0.17599999999999999</v>
      </c>
      <c r="D697" s="283">
        <v>9.099999999999997E-2</v>
      </c>
      <c r="E697" s="197"/>
      <c r="F697" s="197"/>
      <c r="H697" s="197"/>
    </row>
    <row r="698" spans="1:8" x14ac:dyDescent="0.65">
      <c r="A698" s="282">
        <v>692</v>
      </c>
      <c r="B698" s="283">
        <v>0.72100000000000009</v>
      </c>
      <c r="C698" s="283">
        <v>0.15</v>
      </c>
      <c r="D698" s="283">
        <v>0.129</v>
      </c>
      <c r="E698" s="197"/>
      <c r="F698" s="197"/>
      <c r="H698" s="197"/>
    </row>
    <row r="699" spans="1:8" x14ac:dyDescent="0.65">
      <c r="A699" s="282">
        <v>693</v>
      </c>
      <c r="B699" s="283">
        <v>0.748</v>
      </c>
      <c r="C699" s="283">
        <v>0.186</v>
      </c>
      <c r="D699" s="283">
        <v>6.6000000000000003E-2</v>
      </c>
      <c r="E699" s="197"/>
      <c r="F699" s="197"/>
      <c r="H699" s="197"/>
    </row>
    <row r="700" spans="1:8" x14ac:dyDescent="0.65">
      <c r="A700" s="282">
        <v>694</v>
      </c>
      <c r="B700" s="283">
        <v>0.67799999999999994</v>
      </c>
      <c r="C700" s="283">
        <v>0.184</v>
      </c>
      <c r="D700" s="283">
        <v>0.13800000000000001</v>
      </c>
      <c r="E700" s="197"/>
      <c r="F700" s="197"/>
      <c r="H700" s="197"/>
    </row>
    <row r="701" spans="1:8" x14ac:dyDescent="0.65">
      <c r="A701" s="282">
        <v>695</v>
      </c>
      <c r="B701" s="283">
        <v>0.67700000000000005</v>
      </c>
      <c r="C701" s="283">
        <v>0.19</v>
      </c>
      <c r="D701" s="283">
        <v>0.13300000000000001</v>
      </c>
      <c r="E701" s="197"/>
      <c r="F701" s="197"/>
      <c r="H701" s="197"/>
    </row>
    <row r="702" spans="1:8" x14ac:dyDescent="0.65">
      <c r="A702" s="282">
        <v>696</v>
      </c>
      <c r="B702" s="283">
        <v>0.67700000000000005</v>
      </c>
      <c r="C702" s="283">
        <v>0.23400000000000001</v>
      </c>
      <c r="D702" s="283">
        <v>8.8999999999999968E-2</v>
      </c>
      <c r="E702" s="197"/>
      <c r="F702" s="197"/>
      <c r="H702" s="197"/>
    </row>
    <row r="703" spans="1:8" x14ac:dyDescent="0.65">
      <c r="A703" s="282">
        <v>697</v>
      </c>
      <c r="B703" s="283">
        <v>0.71599999999999997</v>
      </c>
      <c r="C703" s="283">
        <v>0.13900000000000001</v>
      </c>
      <c r="D703" s="283">
        <v>0.14500000000000002</v>
      </c>
      <c r="E703" s="197"/>
      <c r="F703" s="197"/>
      <c r="H703" s="197"/>
    </row>
    <row r="704" spans="1:8" x14ac:dyDescent="0.65">
      <c r="A704" s="282">
        <v>698</v>
      </c>
      <c r="B704" s="283">
        <v>0.66900000000000004</v>
      </c>
      <c r="C704" s="283">
        <v>0.189</v>
      </c>
      <c r="D704" s="283">
        <v>0.14200000000000002</v>
      </c>
      <c r="E704" s="197"/>
      <c r="F704" s="197"/>
      <c r="H704" s="197"/>
    </row>
    <row r="705" spans="1:8" x14ac:dyDescent="0.65">
      <c r="A705" s="282">
        <v>699</v>
      </c>
      <c r="B705" s="283">
        <v>0.68399999999999994</v>
      </c>
      <c r="C705" s="283">
        <v>0.17299999999999999</v>
      </c>
      <c r="D705" s="283">
        <v>0.14300000000000002</v>
      </c>
      <c r="E705" s="197"/>
      <c r="F705" s="197"/>
      <c r="H705" s="197"/>
    </row>
    <row r="706" spans="1:8" x14ac:dyDescent="0.65">
      <c r="A706" s="282">
        <v>700</v>
      </c>
      <c r="B706" s="283">
        <v>0.65300000000000002</v>
      </c>
      <c r="C706" s="283">
        <v>0.18099999999999999</v>
      </c>
      <c r="D706" s="283">
        <v>0.16599999999999998</v>
      </c>
      <c r="E706" s="197"/>
      <c r="F706" s="197"/>
      <c r="H706" s="197"/>
    </row>
    <row r="707" spans="1:8" x14ac:dyDescent="0.65">
      <c r="A707" s="282">
        <v>701</v>
      </c>
      <c r="B707" s="283">
        <v>0.54600000000000004</v>
      </c>
      <c r="C707" s="283">
        <v>0.183</v>
      </c>
      <c r="D707" s="283">
        <v>0.27100000000000002</v>
      </c>
      <c r="E707" s="197"/>
      <c r="F707" s="197"/>
      <c r="H707" s="197"/>
    </row>
    <row r="708" spans="1:8" x14ac:dyDescent="0.65">
      <c r="A708" s="282">
        <v>702</v>
      </c>
      <c r="B708" s="283">
        <v>0.748</v>
      </c>
      <c r="C708" s="283">
        <v>0.14000000000000001</v>
      </c>
      <c r="D708" s="283">
        <v>0.11199999999999999</v>
      </c>
      <c r="E708" s="197"/>
      <c r="F708" s="197"/>
      <c r="H708" s="197"/>
    </row>
    <row r="709" spans="1:8" x14ac:dyDescent="0.65">
      <c r="A709" s="282">
        <v>703</v>
      </c>
      <c r="B709" s="283">
        <v>0.66199999999999992</v>
      </c>
      <c r="C709" s="283">
        <v>0.19</v>
      </c>
      <c r="D709" s="283">
        <v>0.14800000000000002</v>
      </c>
      <c r="E709" s="197"/>
      <c r="F709" s="197"/>
      <c r="H709" s="197"/>
    </row>
    <row r="710" spans="1:8" x14ac:dyDescent="0.65">
      <c r="A710" s="282">
        <v>704</v>
      </c>
      <c r="B710" s="283">
        <v>0.69100000000000006</v>
      </c>
      <c r="C710" s="283">
        <v>0.19500000000000001</v>
      </c>
      <c r="D710" s="283">
        <v>0.11399999999999999</v>
      </c>
      <c r="E710" s="197"/>
      <c r="F710" s="197"/>
      <c r="H710" s="197"/>
    </row>
    <row r="711" spans="1:8" x14ac:dyDescent="0.65">
      <c r="A711" s="282">
        <v>705</v>
      </c>
      <c r="B711" s="283">
        <v>0.71</v>
      </c>
      <c r="C711" s="283">
        <v>0.17699999999999999</v>
      </c>
      <c r="D711" s="283">
        <v>0.11299999999999999</v>
      </c>
      <c r="E711" s="197"/>
      <c r="F711" s="197"/>
      <c r="H711" s="197"/>
    </row>
    <row r="712" spans="1:8" x14ac:dyDescent="0.65">
      <c r="A712" s="282">
        <v>706</v>
      </c>
      <c r="B712" s="283">
        <v>0.60399999999999998</v>
      </c>
      <c r="C712" s="283">
        <v>0.16300000000000001</v>
      </c>
      <c r="D712" s="283">
        <v>0.23299999999999998</v>
      </c>
      <c r="E712" s="197"/>
      <c r="F712" s="197"/>
      <c r="H712" s="197"/>
    </row>
    <row r="713" spans="1:8" x14ac:dyDescent="0.65">
      <c r="A713" s="282">
        <v>707</v>
      </c>
      <c r="B713" s="283">
        <v>0.70399999999999996</v>
      </c>
      <c r="C713" s="283">
        <v>0.17899999999999999</v>
      </c>
      <c r="D713" s="283">
        <v>0.11699999999999999</v>
      </c>
      <c r="E713" s="197"/>
      <c r="F713" s="197"/>
      <c r="H713" s="197"/>
    </row>
    <row r="714" spans="1:8" x14ac:dyDescent="0.65">
      <c r="A714" s="282">
        <v>708</v>
      </c>
      <c r="B714" s="283">
        <v>0.7669999999999999</v>
      </c>
      <c r="C714" s="283">
        <v>0.08</v>
      </c>
      <c r="D714" s="283">
        <v>0.15299999999999997</v>
      </c>
      <c r="E714" s="197"/>
      <c r="F714" s="197"/>
      <c r="H714" s="197"/>
    </row>
    <row r="715" spans="1:8" x14ac:dyDescent="0.65">
      <c r="A715" s="282">
        <v>709</v>
      </c>
      <c r="B715" s="283">
        <v>0.78299999999999992</v>
      </c>
      <c r="C715" s="283">
        <v>0.17599999999999999</v>
      </c>
      <c r="D715" s="283">
        <v>4.0999999999999995E-2</v>
      </c>
      <c r="E715" s="197"/>
      <c r="F715" s="197"/>
      <c r="H715" s="197"/>
    </row>
    <row r="716" spans="1:8" x14ac:dyDescent="0.65">
      <c r="A716" s="282">
        <v>710</v>
      </c>
      <c r="B716" s="283">
        <v>0.7330000000000001</v>
      </c>
      <c r="C716" s="283">
        <v>0.17299999999999999</v>
      </c>
      <c r="D716" s="283">
        <v>9.3999999999999972E-2</v>
      </c>
      <c r="E716" s="197"/>
      <c r="F716" s="197"/>
      <c r="H716" s="197"/>
    </row>
    <row r="717" spans="1:8" x14ac:dyDescent="0.65">
      <c r="A717" s="282">
        <v>711</v>
      </c>
      <c r="B717" s="283">
        <v>0.67100000000000004</v>
      </c>
      <c r="C717" s="283">
        <v>0.23599999999999999</v>
      </c>
      <c r="D717" s="283">
        <v>9.2999999999999972E-2</v>
      </c>
      <c r="E717" s="197"/>
      <c r="F717" s="197"/>
      <c r="H717" s="197"/>
    </row>
    <row r="718" spans="1:8" x14ac:dyDescent="0.65">
      <c r="A718" s="282">
        <v>712</v>
      </c>
      <c r="B718" s="283">
        <v>0.71</v>
      </c>
      <c r="C718" s="283">
        <v>0.16400000000000001</v>
      </c>
      <c r="D718" s="283">
        <v>0.126</v>
      </c>
      <c r="E718" s="197"/>
      <c r="F718" s="197"/>
      <c r="H718" s="197"/>
    </row>
    <row r="719" spans="1:8" x14ac:dyDescent="0.65">
      <c r="A719" s="282">
        <v>713</v>
      </c>
      <c r="B719" s="283">
        <v>0.65</v>
      </c>
      <c r="C719" s="283">
        <v>0.154</v>
      </c>
      <c r="D719" s="283">
        <v>0.19600000000000001</v>
      </c>
      <c r="E719" s="197"/>
      <c r="F719" s="197"/>
      <c r="H719" s="197"/>
    </row>
    <row r="720" spans="1:8" x14ac:dyDescent="0.65">
      <c r="A720" s="282">
        <v>714</v>
      </c>
      <c r="B720" s="283">
        <v>0.69300000000000006</v>
      </c>
      <c r="C720" s="283">
        <v>0.16800000000000001</v>
      </c>
      <c r="D720" s="283">
        <v>0.13900000000000001</v>
      </c>
      <c r="E720" s="197"/>
      <c r="F720" s="197"/>
      <c r="H720" s="197"/>
    </row>
    <row r="721" spans="1:8" x14ac:dyDescent="0.65">
      <c r="A721" s="282">
        <v>715</v>
      </c>
      <c r="B721" s="283">
        <v>0.67999999999999994</v>
      </c>
      <c r="C721" s="283">
        <v>0.17499999999999999</v>
      </c>
      <c r="D721" s="283">
        <v>0.14500000000000002</v>
      </c>
      <c r="E721" s="197"/>
      <c r="F721" s="197"/>
      <c r="H721" s="197"/>
    </row>
    <row r="722" spans="1:8" x14ac:dyDescent="0.65">
      <c r="A722" s="282">
        <v>716</v>
      </c>
      <c r="B722" s="283">
        <v>0.72399999999999998</v>
      </c>
      <c r="C722" s="283">
        <v>0.19</v>
      </c>
      <c r="D722" s="283">
        <v>8.6000000000000021E-2</v>
      </c>
      <c r="E722" s="197"/>
      <c r="F722" s="197"/>
      <c r="H722" s="197"/>
    </row>
    <row r="723" spans="1:8" x14ac:dyDescent="0.65">
      <c r="A723" s="282">
        <v>717</v>
      </c>
      <c r="B723" s="283">
        <v>0.73399999999999999</v>
      </c>
      <c r="C723" s="283">
        <v>0.13200000000000001</v>
      </c>
      <c r="D723" s="283">
        <v>0.13400000000000001</v>
      </c>
      <c r="E723" s="197"/>
      <c r="F723" s="197"/>
      <c r="H723" s="197"/>
    </row>
    <row r="724" spans="1:8" x14ac:dyDescent="0.65">
      <c r="A724" s="282">
        <v>718</v>
      </c>
      <c r="B724" s="283">
        <v>0.68799999999999994</v>
      </c>
      <c r="C724" s="283">
        <v>0.20200000000000001</v>
      </c>
      <c r="D724" s="283">
        <v>0.10999999999999999</v>
      </c>
      <c r="E724" s="197"/>
      <c r="F724" s="197"/>
      <c r="H724" s="197"/>
    </row>
    <row r="725" spans="1:8" x14ac:dyDescent="0.65">
      <c r="A725" s="282">
        <v>719</v>
      </c>
      <c r="B725" s="283">
        <v>0.69700000000000006</v>
      </c>
      <c r="C725" s="283">
        <v>0.16400000000000001</v>
      </c>
      <c r="D725" s="283">
        <v>0.13900000000000001</v>
      </c>
      <c r="E725" s="197"/>
      <c r="F725" s="197"/>
      <c r="H725" s="197"/>
    </row>
    <row r="726" spans="1:8" x14ac:dyDescent="0.65">
      <c r="A726" s="282">
        <v>720</v>
      </c>
      <c r="B726" s="283">
        <v>0.65300000000000002</v>
      </c>
      <c r="C726" s="283">
        <v>0.19600000000000001</v>
      </c>
      <c r="D726" s="283">
        <v>0.15099999999999997</v>
      </c>
      <c r="E726" s="197"/>
      <c r="F726" s="197"/>
      <c r="H726" s="197"/>
    </row>
    <row r="727" spans="1:8" x14ac:dyDescent="0.65">
      <c r="A727" s="282">
        <v>721</v>
      </c>
      <c r="B727" s="283">
        <v>0.65300000000000002</v>
      </c>
      <c r="C727" s="283">
        <v>0.17899999999999999</v>
      </c>
      <c r="D727" s="283">
        <v>0.16799999999999998</v>
      </c>
      <c r="E727" s="197"/>
      <c r="F727" s="197"/>
      <c r="H727" s="197"/>
    </row>
    <row r="728" spans="1:8" x14ac:dyDescent="0.65">
      <c r="A728" s="282">
        <v>722</v>
      </c>
      <c r="B728" s="283">
        <v>0.69900000000000007</v>
      </c>
      <c r="C728" s="283">
        <v>0.16</v>
      </c>
      <c r="D728" s="283">
        <v>0.14100000000000001</v>
      </c>
      <c r="E728" s="197"/>
      <c r="F728" s="197"/>
      <c r="H728" s="197"/>
    </row>
    <row r="729" spans="1:8" x14ac:dyDescent="0.65">
      <c r="A729" s="282">
        <v>723</v>
      </c>
      <c r="B729" s="283">
        <v>0.69199999999999995</v>
      </c>
      <c r="C729" s="283">
        <v>0.19500000000000001</v>
      </c>
      <c r="D729" s="283">
        <v>0.11299999999999999</v>
      </c>
      <c r="E729" s="197"/>
      <c r="F729" s="197"/>
      <c r="H729" s="197"/>
    </row>
    <row r="730" spans="1:8" x14ac:dyDescent="0.65">
      <c r="A730" s="282">
        <v>724</v>
      </c>
      <c r="B730" s="283">
        <v>0.67999999999999994</v>
      </c>
      <c r="C730" s="283">
        <v>0.186</v>
      </c>
      <c r="D730" s="283">
        <v>0.13400000000000001</v>
      </c>
      <c r="E730" s="197"/>
      <c r="F730" s="197"/>
      <c r="H730" s="197"/>
    </row>
    <row r="731" spans="1:8" x14ac:dyDescent="0.65">
      <c r="A731" s="282">
        <v>725</v>
      </c>
      <c r="B731" s="283">
        <v>0.74700000000000011</v>
      </c>
      <c r="C731" s="283">
        <v>8.4000000000000005E-2</v>
      </c>
      <c r="D731" s="283">
        <v>0.16899999999999998</v>
      </c>
      <c r="E731" s="197"/>
      <c r="F731" s="197"/>
      <c r="H731" s="197"/>
    </row>
    <row r="732" spans="1:8" x14ac:dyDescent="0.65">
      <c r="A732" s="282">
        <v>726</v>
      </c>
      <c r="B732" s="283">
        <v>0.75500000000000012</v>
      </c>
      <c r="C732" s="283">
        <v>0.13600000000000001</v>
      </c>
      <c r="D732" s="283">
        <v>0.10899999999999999</v>
      </c>
      <c r="E732" s="197"/>
      <c r="F732" s="197"/>
      <c r="H732" s="197"/>
    </row>
    <row r="733" spans="1:8" x14ac:dyDescent="0.65">
      <c r="A733" s="282">
        <v>727</v>
      </c>
      <c r="B733" s="283">
        <v>0.67500000000000004</v>
      </c>
      <c r="C733" s="283">
        <v>0.185</v>
      </c>
      <c r="D733" s="283">
        <v>0.14000000000000001</v>
      </c>
      <c r="E733" s="197"/>
      <c r="F733" s="197"/>
      <c r="H733" s="197"/>
    </row>
    <row r="734" spans="1:8" x14ac:dyDescent="0.65">
      <c r="A734" s="282">
        <v>728</v>
      </c>
      <c r="B734" s="283">
        <v>0.70199999999999996</v>
      </c>
      <c r="C734" s="283">
        <v>0.14199999999999999</v>
      </c>
      <c r="D734" s="283">
        <v>0.15599999999999997</v>
      </c>
      <c r="E734" s="197"/>
      <c r="F734" s="197"/>
      <c r="H734" s="197"/>
    </row>
    <row r="735" spans="1:8" x14ac:dyDescent="0.65">
      <c r="A735" s="282">
        <v>729</v>
      </c>
      <c r="B735" s="283">
        <v>0.80600000000000005</v>
      </c>
      <c r="C735" s="283">
        <v>0.19400000000000001</v>
      </c>
      <c r="D735" s="283">
        <v>0</v>
      </c>
      <c r="E735" s="197"/>
      <c r="F735" s="197"/>
      <c r="H735" s="197"/>
    </row>
    <row r="736" spans="1:8" x14ac:dyDescent="0.65">
      <c r="A736" s="282">
        <v>730</v>
      </c>
      <c r="B736" s="283">
        <v>0.65700000000000003</v>
      </c>
      <c r="C736" s="283">
        <v>0.19700000000000001</v>
      </c>
      <c r="D736" s="283">
        <v>0.14600000000000002</v>
      </c>
      <c r="E736" s="197"/>
      <c r="F736" s="197"/>
      <c r="H736" s="197"/>
    </row>
    <row r="737" spans="1:8" x14ac:dyDescent="0.65">
      <c r="A737" s="282">
        <v>731</v>
      </c>
      <c r="B737" s="283">
        <v>0.69700000000000006</v>
      </c>
      <c r="C737" s="283">
        <v>0.15</v>
      </c>
      <c r="D737" s="283">
        <v>0.15299999999999997</v>
      </c>
      <c r="E737" s="197"/>
      <c r="F737" s="197"/>
      <c r="H737" s="197"/>
    </row>
    <row r="738" spans="1:8" x14ac:dyDescent="0.65">
      <c r="A738" s="282">
        <v>732</v>
      </c>
      <c r="B738" s="283">
        <v>0.67100000000000004</v>
      </c>
      <c r="C738" s="283">
        <v>0.19500000000000001</v>
      </c>
      <c r="D738" s="283">
        <v>0.13400000000000001</v>
      </c>
      <c r="E738" s="197"/>
      <c r="F738" s="197"/>
      <c r="H738" s="197"/>
    </row>
    <row r="739" spans="1:8" x14ac:dyDescent="0.65">
      <c r="A739" s="282">
        <v>733</v>
      </c>
      <c r="B739" s="283">
        <v>0.68100000000000005</v>
      </c>
      <c r="C739" s="283">
        <v>0.19600000000000001</v>
      </c>
      <c r="D739" s="283">
        <v>0.123</v>
      </c>
      <c r="E739" s="197"/>
      <c r="F739" s="197"/>
      <c r="H739" s="197"/>
    </row>
    <row r="740" spans="1:8" x14ac:dyDescent="0.65">
      <c r="A740" s="282">
        <v>734</v>
      </c>
      <c r="B740" s="283">
        <v>0.64900000000000002</v>
      </c>
      <c r="C740" s="283">
        <v>0.19600000000000001</v>
      </c>
      <c r="D740" s="283">
        <v>0.15499999999999997</v>
      </c>
      <c r="E740" s="197"/>
      <c r="F740" s="197"/>
      <c r="H740" s="197"/>
    </row>
    <row r="741" spans="1:8" x14ac:dyDescent="0.65">
      <c r="A741" s="282">
        <v>735</v>
      </c>
      <c r="B741" s="283">
        <v>0.72100000000000009</v>
      </c>
      <c r="C741" s="283">
        <v>0.14299999999999999</v>
      </c>
      <c r="D741" s="283">
        <v>0.13600000000000001</v>
      </c>
      <c r="E741" s="197"/>
      <c r="F741" s="197"/>
      <c r="H741" s="197"/>
    </row>
    <row r="742" spans="1:8" x14ac:dyDescent="0.65">
      <c r="A742" s="282">
        <v>736</v>
      </c>
      <c r="B742" s="283">
        <v>0.629</v>
      </c>
      <c r="C742" s="283">
        <v>0.20599999999999999</v>
      </c>
      <c r="D742" s="283">
        <v>0.16499999999999998</v>
      </c>
      <c r="E742" s="197"/>
      <c r="F742" s="197"/>
      <c r="H742" s="197"/>
    </row>
    <row r="743" spans="1:8" x14ac:dyDescent="0.65">
      <c r="A743" s="282">
        <v>737</v>
      </c>
      <c r="B743" s="283">
        <v>0.75100000000000011</v>
      </c>
      <c r="C743" s="283">
        <v>0.214</v>
      </c>
      <c r="D743" s="283">
        <v>3.4999999999999989E-2</v>
      </c>
      <c r="E743" s="197"/>
      <c r="F743" s="197"/>
      <c r="H743" s="197"/>
    </row>
    <row r="744" spans="1:8" x14ac:dyDescent="0.65">
      <c r="A744" s="282">
        <v>738</v>
      </c>
      <c r="B744" s="283">
        <v>0.71</v>
      </c>
      <c r="C744" s="283">
        <v>0.16200000000000001</v>
      </c>
      <c r="D744" s="283">
        <v>0.128</v>
      </c>
      <c r="E744" s="197"/>
      <c r="F744" s="197"/>
      <c r="H744" s="197"/>
    </row>
    <row r="745" spans="1:8" x14ac:dyDescent="0.65">
      <c r="A745" s="282">
        <v>739</v>
      </c>
      <c r="B745" s="283">
        <v>0.7</v>
      </c>
      <c r="C745" s="283">
        <v>0.19800000000000001</v>
      </c>
      <c r="D745" s="283">
        <v>0.10199999999999998</v>
      </c>
      <c r="E745" s="197"/>
      <c r="F745" s="197"/>
      <c r="H745" s="197"/>
    </row>
    <row r="746" spans="1:8" x14ac:dyDescent="0.65">
      <c r="A746" s="282">
        <v>740</v>
      </c>
      <c r="B746" s="283">
        <v>0.71799999999999997</v>
      </c>
      <c r="C746" s="283">
        <v>0.183</v>
      </c>
      <c r="D746" s="283">
        <v>9.8999999999999977E-2</v>
      </c>
      <c r="E746" s="197"/>
      <c r="F746" s="197"/>
      <c r="H746" s="197"/>
    </row>
    <row r="747" spans="1:8" x14ac:dyDescent="0.65">
      <c r="A747" s="282">
        <v>741</v>
      </c>
      <c r="B747" s="283">
        <v>0.65800000000000003</v>
      </c>
      <c r="C747" s="283">
        <v>0.3</v>
      </c>
      <c r="D747" s="283">
        <v>4.1999999999999968E-2</v>
      </c>
      <c r="E747" s="197"/>
      <c r="F747" s="197"/>
      <c r="H747" s="197"/>
    </row>
    <row r="748" spans="1:8" x14ac:dyDescent="0.65">
      <c r="A748" s="282">
        <v>742</v>
      </c>
      <c r="B748" s="283">
        <v>0.69300000000000006</v>
      </c>
      <c r="C748" s="283">
        <v>0.16600000000000001</v>
      </c>
      <c r="D748" s="283">
        <v>0.14100000000000001</v>
      </c>
      <c r="E748" s="197"/>
      <c r="F748" s="197"/>
      <c r="H748" s="197"/>
    </row>
    <row r="749" spans="1:8" x14ac:dyDescent="0.65">
      <c r="A749" s="282">
        <v>743</v>
      </c>
      <c r="B749" s="283">
        <v>0.65500000000000003</v>
      </c>
      <c r="C749" s="283">
        <v>0.16200000000000001</v>
      </c>
      <c r="D749" s="283">
        <v>0.183</v>
      </c>
      <c r="E749" s="197"/>
      <c r="F749" s="197"/>
      <c r="H749" s="197"/>
    </row>
    <row r="750" spans="1:8" x14ac:dyDescent="0.65">
      <c r="A750" s="282">
        <v>744</v>
      </c>
      <c r="B750" s="283">
        <v>0.56699999999999995</v>
      </c>
      <c r="C750" s="283">
        <v>0.192</v>
      </c>
      <c r="D750" s="283">
        <v>0.24099999999999999</v>
      </c>
      <c r="E750" s="197"/>
      <c r="F750" s="197"/>
      <c r="H750" s="197"/>
    </row>
    <row r="751" spans="1:8" x14ac:dyDescent="0.65">
      <c r="A751" s="282">
        <v>745</v>
      </c>
      <c r="B751" s="283">
        <v>0.66500000000000004</v>
      </c>
      <c r="C751" s="283">
        <v>0.17199999999999999</v>
      </c>
      <c r="D751" s="283">
        <v>0.16299999999999998</v>
      </c>
      <c r="E751" s="197"/>
      <c r="F751" s="197"/>
      <c r="H751" s="197"/>
    </row>
    <row r="752" spans="1:8" x14ac:dyDescent="0.65">
      <c r="A752" s="282">
        <v>746</v>
      </c>
      <c r="B752" s="283">
        <v>0.63</v>
      </c>
      <c r="C752" s="283">
        <v>0.22600000000000001</v>
      </c>
      <c r="D752" s="283">
        <v>0.14400000000000002</v>
      </c>
      <c r="E752" s="197"/>
      <c r="F752" s="197"/>
      <c r="H752" s="197"/>
    </row>
    <row r="753" spans="1:8" x14ac:dyDescent="0.65">
      <c r="A753" s="282">
        <v>747</v>
      </c>
      <c r="B753" s="283">
        <v>0.71300000000000008</v>
      </c>
      <c r="C753" s="283">
        <v>0.158</v>
      </c>
      <c r="D753" s="283">
        <v>0.129</v>
      </c>
      <c r="E753" s="197"/>
      <c r="F753" s="197"/>
      <c r="H753" s="197"/>
    </row>
    <row r="754" spans="1:8" x14ac:dyDescent="0.65">
      <c r="A754" s="282">
        <v>748</v>
      </c>
      <c r="B754" s="283">
        <v>0.68599999999999994</v>
      </c>
      <c r="C754" s="283">
        <v>0.17100000000000001</v>
      </c>
      <c r="D754" s="283">
        <v>0.14300000000000002</v>
      </c>
      <c r="E754" s="197"/>
      <c r="F754" s="197"/>
      <c r="H754" s="197"/>
    </row>
    <row r="755" spans="1:8" x14ac:dyDescent="0.65">
      <c r="A755" s="282">
        <v>749</v>
      </c>
      <c r="B755" s="283">
        <v>0.7629999999999999</v>
      </c>
      <c r="C755" s="283">
        <v>0.152</v>
      </c>
      <c r="D755" s="283">
        <v>8.500000000000002E-2</v>
      </c>
      <c r="E755" s="197"/>
      <c r="F755" s="197"/>
      <c r="H755" s="197"/>
    </row>
    <row r="756" spans="1:8" x14ac:dyDescent="0.65">
      <c r="A756" s="282">
        <v>750</v>
      </c>
      <c r="B756" s="283">
        <v>0.71399999999999997</v>
      </c>
      <c r="C756" s="283">
        <v>0.19</v>
      </c>
      <c r="D756" s="283">
        <v>9.5999999999999974E-2</v>
      </c>
      <c r="E756" s="197"/>
      <c r="F756" s="197"/>
      <c r="H756" s="197"/>
    </row>
    <row r="757" spans="1:8" x14ac:dyDescent="0.65">
      <c r="A757" s="282">
        <v>751</v>
      </c>
      <c r="B757" s="283">
        <v>0.77200000000000002</v>
      </c>
      <c r="C757" s="283">
        <v>0.183</v>
      </c>
      <c r="D757" s="283">
        <v>4.4999999999999971E-2</v>
      </c>
      <c r="E757" s="197"/>
      <c r="F757" s="197"/>
      <c r="H757" s="197"/>
    </row>
    <row r="758" spans="1:8" x14ac:dyDescent="0.65">
      <c r="A758" s="282">
        <v>752</v>
      </c>
      <c r="B758" s="283">
        <v>0.72599999999999998</v>
      </c>
      <c r="C758" s="283">
        <v>0.186</v>
      </c>
      <c r="D758" s="283">
        <v>8.8000000000000023E-2</v>
      </c>
      <c r="E758" s="197"/>
      <c r="F758" s="197"/>
      <c r="H758" s="197"/>
    </row>
    <row r="759" spans="1:8" x14ac:dyDescent="0.65">
      <c r="A759" s="282">
        <v>753</v>
      </c>
      <c r="B759" s="283">
        <v>0.79699999999999993</v>
      </c>
      <c r="C759" s="283">
        <v>0.183</v>
      </c>
      <c r="D759" s="283">
        <v>1.9999999999999976E-2</v>
      </c>
      <c r="E759" s="197"/>
      <c r="F759" s="197"/>
      <c r="H759" s="197"/>
    </row>
    <row r="760" spans="1:8" x14ac:dyDescent="0.65">
      <c r="A760" s="282">
        <v>754</v>
      </c>
      <c r="B760" s="283">
        <v>0.72900000000000009</v>
      </c>
      <c r="C760" s="283">
        <v>0.13900000000000001</v>
      </c>
      <c r="D760" s="283">
        <v>0.13200000000000001</v>
      </c>
      <c r="E760" s="197"/>
      <c r="F760" s="197"/>
      <c r="H760" s="197"/>
    </row>
    <row r="761" spans="1:8" x14ac:dyDescent="0.65">
      <c r="A761" s="282">
        <v>755</v>
      </c>
      <c r="B761" s="283">
        <v>0.65600000000000003</v>
      </c>
      <c r="C761" s="283">
        <v>0.26400000000000001</v>
      </c>
      <c r="D761" s="283">
        <v>8.0000000000000016E-2</v>
      </c>
      <c r="E761" s="197"/>
      <c r="F761" s="197"/>
      <c r="H761" s="197"/>
    </row>
    <row r="762" spans="1:8" x14ac:dyDescent="0.65">
      <c r="A762" s="282">
        <v>756</v>
      </c>
      <c r="B762" s="283">
        <v>0.76</v>
      </c>
      <c r="C762" s="283">
        <v>0.17399999999999999</v>
      </c>
      <c r="D762" s="283">
        <v>6.6000000000000003E-2</v>
      </c>
      <c r="E762" s="197"/>
      <c r="F762" s="197"/>
      <c r="H762" s="197"/>
    </row>
    <row r="763" spans="1:8" x14ac:dyDescent="0.65">
      <c r="A763" s="282">
        <v>757</v>
      </c>
      <c r="B763" s="283">
        <v>0.7350000000000001</v>
      </c>
      <c r="C763" s="283">
        <v>8.7999999999999995E-2</v>
      </c>
      <c r="D763" s="283">
        <v>0.17699999999999999</v>
      </c>
      <c r="E763" s="197"/>
      <c r="F763" s="197"/>
      <c r="H763" s="197"/>
    </row>
    <row r="764" spans="1:8" x14ac:dyDescent="0.65">
      <c r="A764" s="282">
        <v>758</v>
      </c>
      <c r="B764" s="283">
        <v>0.64400000000000002</v>
      </c>
      <c r="C764" s="283">
        <v>0.17499999999999999</v>
      </c>
      <c r="D764" s="283">
        <v>0.18099999999999999</v>
      </c>
      <c r="E764" s="197"/>
      <c r="F764" s="197"/>
      <c r="H764" s="197"/>
    </row>
    <row r="765" spans="1:8" x14ac:dyDescent="0.65">
      <c r="A765" s="282">
        <v>759</v>
      </c>
      <c r="B765" s="283">
        <v>0.66799999999999993</v>
      </c>
      <c r="C765" s="283">
        <v>0.185</v>
      </c>
      <c r="D765" s="283">
        <v>0.14700000000000002</v>
      </c>
      <c r="E765" s="197"/>
      <c r="F765" s="197"/>
      <c r="H765" s="197"/>
    </row>
    <row r="766" spans="1:8" x14ac:dyDescent="0.65">
      <c r="A766" s="282">
        <v>760</v>
      </c>
      <c r="B766" s="283">
        <v>0.55899999999999994</v>
      </c>
      <c r="C766" s="283">
        <v>0.32500000000000001</v>
      </c>
      <c r="D766" s="283">
        <v>0.11599999999999999</v>
      </c>
      <c r="E766" s="197"/>
      <c r="F766" s="197"/>
      <c r="H766" s="197"/>
    </row>
    <row r="767" spans="1:8" x14ac:dyDescent="0.65">
      <c r="A767" s="282">
        <v>761</v>
      </c>
      <c r="B767" s="283">
        <v>0.74500000000000011</v>
      </c>
      <c r="C767" s="283">
        <v>0.16200000000000001</v>
      </c>
      <c r="D767" s="283">
        <v>9.2999999999999972E-2</v>
      </c>
      <c r="E767" s="197"/>
      <c r="F767" s="197"/>
      <c r="H767" s="197"/>
    </row>
    <row r="768" spans="1:8" x14ac:dyDescent="0.65">
      <c r="A768" s="282">
        <v>762</v>
      </c>
      <c r="B768" s="283">
        <v>0.67999999999999994</v>
      </c>
      <c r="C768" s="283">
        <v>0.17499999999999999</v>
      </c>
      <c r="D768" s="283">
        <v>0.14500000000000002</v>
      </c>
      <c r="E768" s="197"/>
      <c r="F768" s="197"/>
      <c r="H768" s="197"/>
    </row>
    <row r="769" spans="1:8" x14ac:dyDescent="0.65">
      <c r="A769" s="282">
        <v>763</v>
      </c>
      <c r="B769" s="283">
        <v>0.72500000000000009</v>
      </c>
      <c r="C769" s="283">
        <v>0.16200000000000001</v>
      </c>
      <c r="D769" s="283">
        <v>0.11299999999999999</v>
      </c>
      <c r="E769" s="197"/>
      <c r="F769" s="197"/>
      <c r="H769" s="197"/>
    </row>
    <row r="770" spans="1:8" x14ac:dyDescent="0.65">
      <c r="A770" s="282">
        <v>764</v>
      </c>
      <c r="B770" s="283">
        <v>0.7430000000000001</v>
      </c>
      <c r="C770" s="283">
        <v>0.19800000000000001</v>
      </c>
      <c r="D770" s="283">
        <v>5.8999999999999997E-2</v>
      </c>
      <c r="E770" s="197"/>
      <c r="F770" s="197"/>
      <c r="H770" s="197"/>
    </row>
    <row r="771" spans="1:8" x14ac:dyDescent="0.65">
      <c r="A771" s="282">
        <v>765</v>
      </c>
      <c r="B771" s="283">
        <v>0.746</v>
      </c>
      <c r="C771" s="283">
        <v>0.16300000000000001</v>
      </c>
      <c r="D771" s="283">
        <v>9.099999999999997E-2</v>
      </c>
      <c r="E771" s="197"/>
      <c r="F771" s="197"/>
      <c r="H771" s="197"/>
    </row>
    <row r="772" spans="1:8" x14ac:dyDescent="0.65">
      <c r="A772" s="282">
        <v>766</v>
      </c>
      <c r="B772" s="283">
        <v>0.65100000000000002</v>
      </c>
      <c r="C772" s="283">
        <v>0.22600000000000001</v>
      </c>
      <c r="D772" s="283">
        <v>0.123</v>
      </c>
      <c r="E772" s="197"/>
      <c r="F772" s="197"/>
      <c r="H772" s="197"/>
    </row>
    <row r="773" spans="1:8" x14ac:dyDescent="0.65">
      <c r="A773" s="282">
        <v>767</v>
      </c>
      <c r="B773" s="283">
        <v>0.64600000000000002</v>
      </c>
      <c r="C773" s="283">
        <v>0.17799999999999999</v>
      </c>
      <c r="D773" s="283">
        <v>0.17599999999999999</v>
      </c>
      <c r="E773" s="197"/>
      <c r="F773" s="197"/>
      <c r="H773" s="197"/>
    </row>
    <row r="774" spans="1:8" x14ac:dyDescent="0.65">
      <c r="A774" s="282">
        <v>768</v>
      </c>
      <c r="B774" s="283">
        <v>0.7350000000000001</v>
      </c>
      <c r="C774" s="283">
        <v>0.17</v>
      </c>
      <c r="D774" s="283">
        <v>9.4999999999999973E-2</v>
      </c>
      <c r="E774" s="197"/>
      <c r="F774" s="197"/>
      <c r="H774" s="197"/>
    </row>
    <row r="775" spans="1:8" x14ac:dyDescent="0.65">
      <c r="A775" s="282">
        <v>769</v>
      </c>
      <c r="B775" s="283">
        <v>0.69799999999999995</v>
      </c>
      <c r="C775" s="283">
        <v>0.17100000000000001</v>
      </c>
      <c r="D775" s="283">
        <v>0.13100000000000001</v>
      </c>
      <c r="E775" s="197"/>
      <c r="F775" s="197"/>
      <c r="H775" s="197"/>
    </row>
    <row r="776" spans="1:8" x14ac:dyDescent="0.65">
      <c r="A776" s="282">
        <v>770</v>
      </c>
      <c r="B776" s="283">
        <v>0.65200000000000002</v>
      </c>
      <c r="C776" s="283">
        <v>0.186</v>
      </c>
      <c r="D776" s="283">
        <v>0.16199999999999998</v>
      </c>
      <c r="E776" s="197"/>
      <c r="F776" s="197"/>
      <c r="H776" s="197"/>
    </row>
    <row r="777" spans="1:8" x14ac:dyDescent="0.65">
      <c r="A777" s="282">
        <v>771</v>
      </c>
      <c r="B777" s="283">
        <v>0.65100000000000002</v>
      </c>
      <c r="C777" s="283">
        <v>0.19</v>
      </c>
      <c r="D777" s="283">
        <v>0.15899999999999997</v>
      </c>
      <c r="E777" s="197"/>
      <c r="F777" s="197"/>
      <c r="H777" s="197"/>
    </row>
    <row r="778" spans="1:8" x14ac:dyDescent="0.65">
      <c r="A778" s="282">
        <v>772</v>
      </c>
      <c r="B778" s="283">
        <v>0.67199999999999993</v>
      </c>
      <c r="C778" s="283">
        <v>0.155</v>
      </c>
      <c r="D778" s="283">
        <v>0.17299999999999999</v>
      </c>
      <c r="E778" s="197"/>
      <c r="F778" s="197"/>
      <c r="H778" s="197"/>
    </row>
    <row r="779" spans="1:8" x14ac:dyDescent="0.65">
      <c r="A779" s="282">
        <v>773</v>
      </c>
      <c r="B779" s="283">
        <v>0.68300000000000005</v>
      </c>
      <c r="C779" s="283">
        <v>0.186</v>
      </c>
      <c r="D779" s="283">
        <v>0.13100000000000001</v>
      </c>
      <c r="E779" s="197"/>
      <c r="F779" s="197"/>
      <c r="H779" s="197"/>
    </row>
    <row r="780" spans="1:8" x14ac:dyDescent="0.65">
      <c r="A780" s="282">
        <v>774</v>
      </c>
      <c r="B780" s="283">
        <v>0.64100000000000001</v>
      </c>
      <c r="C780" s="283">
        <v>0.19800000000000001</v>
      </c>
      <c r="D780" s="283">
        <v>0.16099999999999998</v>
      </c>
      <c r="E780" s="197"/>
      <c r="F780" s="197"/>
      <c r="H780" s="197"/>
    </row>
    <row r="781" spans="1:8" x14ac:dyDescent="0.65">
      <c r="A781" s="282">
        <v>775</v>
      </c>
      <c r="B781" s="283">
        <v>0.66500000000000004</v>
      </c>
      <c r="C781" s="283">
        <v>0.158</v>
      </c>
      <c r="D781" s="283">
        <v>0.17699999999999999</v>
      </c>
      <c r="E781" s="197"/>
      <c r="F781" s="197"/>
      <c r="H781" s="197"/>
    </row>
    <row r="782" spans="1:8" x14ac:dyDescent="0.65">
      <c r="A782" s="282">
        <v>776</v>
      </c>
      <c r="B782" s="283">
        <v>0.63800000000000001</v>
      </c>
      <c r="C782" s="283">
        <v>0.26300000000000001</v>
      </c>
      <c r="D782" s="283">
        <v>9.8999999999999977E-2</v>
      </c>
      <c r="E782" s="197"/>
      <c r="F782" s="197"/>
      <c r="H782" s="197"/>
    </row>
    <row r="783" spans="1:8" x14ac:dyDescent="0.65">
      <c r="A783" s="282">
        <v>777</v>
      </c>
      <c r="B783" s="283">
        <v>0.66799999999999993</v>
      </c>
      <c r="C783" s="283">
        <v>0.17599999999999999</v>
      </c>
      <c r="D783" s="283">
        <v>0.15599999999999997</v>
      </c>
      <c r="E783" s="197"/>
      <c r="F783" s="197"/>
      <c r="H783" s="197"/>
    </row>
    <row r="784" spans="1:8" x14ac:dyDescent="0.65">
      <c r="A784" s="282">
        <v>778</v>
      </c>
      <c r="B784" s="283">
        <v>0.72</v>
      </c>
      <c r="C784" s="283">
        <v>0.161</v>
      </c>
      <c r="D784" s="283">
        <v>0.11899999999999999</v>
      </c>
      <c r="E784" s="197"/>
      <c r="F784" s="197"/>
      <c r="H784" s="197"/>
    </row>
    <row r="785" spans="1:8" x14ac:dyDescent="0.65">
      <c r="A785" s="282">
        <v>779</v>
      </c>
      <c r="B785" s="283">
        <v>0.68300000000000005</v>
      </c>
      <c r="C785" s="283">
        <v>0.17799999999999999</v>
      </c>
      <c r="D785" s="283">
        <v>0.13900000000000001</v>
      </c>
      <c r="E785" s="197"/>
      <c r="F785" s="197"/>
      <c r="H785" s="197"/>
    </row>
    <row r="786" spans="1:8" x14ac:dyDescent="0.65">
      <c r="A786" s="282">
        <v>780</v>
      </c>
      <c r="B786" s="283">
        <v>0.624</v>
      </c>
      <c r="C786" s="283">
        <v>0.193</v>
      </c>
      <c r="D786" s="283">
        <v>0.183</v>
      </c>
      <c r="E786" s="197"/>
      <c r="F786" s="197"/>
      <c r="H786" s="197"/>
    </row>
    <row r="787" spans="1:8" x14ac:dyDescent="0.65">
      <c r="A787" s="282">
        <v>781</v>
      </c>
      <c r="B787" s="283">
        <v>0.71700000000000008</v>
      </c>
      <c r="C787" s="283">
        <v>0.17899999999999999</v>
      </c>
      <c r="D787" s="283">
        <v>0.10399999999999998</v>
      </c>
      <c r="E787" s="197"/>
      <c r="F787" s="197"/>
      <c r="H787" s="197"/>
    </row>
    <row r="788" spans="1:8" x14ac:dyDescent="0.65">
      <c r="A788" s="282">
        <v>782</v>
      </c>
      <c r="B788" s="283">
        <v>0.67100000000000004</v>
      </c>
      <c r="C788" s="283">
        <v>0.20699999999999999</v>
      </c>
      <c r="D788" s="283">
        <v>0.122</v>
      </c>
      <c r="E788" s="197"/>
      <c r="F788" s="197"/>
      <c r="H788" s="197"/>
    </row>
    <row r="789" spans="1:8" x14ac:dyDescent="0.65">
      <c r="A789" s="282">
        <v>783</v>
      </c>
      <c r="B789" s="283">
        <v>0.57499999999999996</v>
      </c>
      <c r="C789" s="283">
        <v>0.30099999999999999</v>
      </c>
      <c r="D789" s="283">
        <v>0.124</v>
      </c>
      <c r="E789" s="197"/>
      <c r="F789" s="197"/>
      <c r="H789" s="197"/>
    </row>
    <row r="790" spans="1:8" x14ac:dyDescent="0.65">
      <c r="A790" s="282">
        <v>784</v>
      </c>
      <c r="B790" s="283">
        <v>0.75800000000000001</v>
      </c>
      <c r="C790" s="283">
        <v>0.16400000000000001</v>
      </c>
      <c r="D790" s="283">
        <v>7.8000000000000014E-2</v>
      </c>
      <c r="E790" s="197"/>
      <c r="F790" s="197"/>
      <c r="H790" s="197"/>
    </row>
    <row r="791" spans="1:8" x14ac:dyDescent="0.65">
      <c r="A791" s="282">
        <v>785</v>
      </c>
      <c r="B791" s="283">
        <v>0.68700000000000006</v>
      </c>
      <c r="C791" s="283">
        <v>0.17699999999999999</v>
      </c>
      <c r="D791" s="283">
        <v>0.13600000000000001</v>
      </c>
      <c r="E791" s="197"/>
      <c r="F791" s="197"/>
      <c r="H791" s="197"/>
    </row>
    <row r="792" spans="1:8" x14ac:dyDescent="0.65">
      <c r="A792" s="282">
        <v>786</v>
      </c>
      <c r="B792" s="283">
        <v>0.66999999999999993</v>
      </c>
      <c r="C792" s="283">
        <v>0.17100000000000001</v>
      </c>
      <c r="D792" s="283">
        <v>0.15899999999999997</v>
      </c>
      <c r="E792" s="197"/>
      <c r="F792" s="197"/>
      <c r="H792" s="197"/>
    </row>
    <row r="793" spans="1:8" x14ac:dyDescent="0.65">
      <c r="A793" s="282">
        <v>787</v>
      </c>
      <c r="B793" s="283">
        <v>0.65800000000000003</v>
      </c>
      <c r="C793" s="283">
        <v>0.16600000000000001</v>
      </c>
      <c r="D793" s="283">
        <v>0.17599999999999999</v>
      </c>
      <c r="E793" s="197"/>
      <c r="F793" s="197"/>
      <c r="H793" s="197"/>
    </row>
    <row r="794" spans="1:8" x14ac:dyDescent="0.65">
      <c r="A794" s="282">
        <v>788</v>
      </c>
      <c r="B794" s="283">
        <v>0.70199999999999996</v>
      </c>
      <c r="C794" s="283">
        <v>0.218</v>
      </c>
      <c r="D794" s="283">
        <v>8.0000000000000016E-2</v>
      </c>
      <c r="E794" s="197"/>
      <c r="F794" s="197"/>
      <c r="H794" s="197"/>
    </row>
    <row r="795" spans="1:8" x14ac:dyDescent="0.65">
      <c r="A795" s="282">
        <v>789</v>
      </c>
      <c r="B795" s="283">
        <v>0.63900000000000001</v>
      </c>
      <c r="C795" s="283">
        <v>0.27700000000000002</v>
      </c>
      <c r="D795" s="283">
        <v>8.4000000000000019E-2</v>
      </c>
      <c r="E795" s="197"/>
      <c r="F795" s="197"/>
      <c r="H795" s="197"/>
    </row>
    <row r="796" spans="1:8" x14ac:dyDescent="0.65">
      <c r="A796" s="282">
        <v>790</v>
      </c>
      <c r="B796" s="283">
        <v>0.68100000000000005</v>
      </c>
      <c r="C796" s="283">
        <v>0.247</v>
      </c>
      <c r="D796" s="283">
        <v>7.2000000000000008E-2</v>
      </c>
      <c r="E796" s="197"/>
      <c r="F796" s="197"/>
      <c r="H796" s="197"/>
    </row>
    <row r="797" spans="1:8" x14ac:dyDescent="0.65">
      <c r="A797" s="282">
        <v>791</v>
      </c>
      <c r="B797" s="283">
        <v>0.73</v>
      </c>
      <c r="C797" s="283">
        <v>0.157</v>
      </c>
      <c r="D797" s="283">
        <v>0.11299999999999999</v>
      </c>
      <c r="E797" s="197"/>
      <c r="F797" s="197"/>
      <c r="H797" s="197"/>
    </row>
    <row r="798" spans="1:8" x14ac:dyDescent="0.65">
      <c r="A798" s="282">
        <v>792</v>
      </c>
      <c r="B798" s="283">
        <v>0.64300000000000002</v>
      </c>
      <c r="C798" s="283">
        <v>0.16600000000000001</v>
      </c>
      <c r="D798" s="283">
        <v>0.191</v>
      </c>
      <c r="E798" s="197"/>
      <c r="F798" s="197"/>
      <c r="H798" s="197"/>
    </row>
    <row r="799" spans="1:8" x14ac:dyDescent="0.65">
      <c r="A799" s="282">
        <v>793</v>
      </c>
      <c r="B799" s="283">
        <v>0.625</v>
      </c>
      <c r="C799" s="283">
        <v>0.26</v>
      </c>
      <c r="D799" s="283">
        <v>0.11499999999999999</v>
      </c>
      <c r="E799" s="197"/>
      <c r="F799" s="197"/>
      <c r="H799" s="197"/>
    </row>
    <row r="800" spans="1:8" x14ac:dyDescent="0.65">
      <c r="A800" s="282">
        <v>794</v>
      </c>
      <c r="B800" s="283">
        <v>0.68100000000000005</v>
      </c>
      <c r="C800" s="283">
        <v>0.17100000000000001</v>
      </c>
      <c r="D800" s="283">
        <v>0.14800000000000002</v>
      </c>
      <c r="E800" s="197"/>
      <c r="F800" s="197"/>
      <c r="H800" s="197"/>
    </row>
    <row r="801" spans="1:8" x14ac:dyDescent="0.65">
      <c r="A801" s="282">
        <v>795</v>
      </c>
      <c r="B801" s="283">
        <v>0.7430000000000001</v>
      </c>
      <c r="C801" s="283">
        <v>0.17</v>
      </c>
      <c r="D801" s="283">
        <v>8.7000000000000022E-2</v>
      </c>
      <c r="E801" s="197"/>
      <c r="F801" s="197"/>
      <c r="H801" s="197"/>
    </row>
    <row r="802" spans="1:8" x14ac:dyDescent="0.65">
      <c r="A802" s="282">
        <v>796</v>
      </c>
      <c r="B802" s="283">
        <v>0.79099999999999993</v>
      </c>
      <c r="C802" s="283">
        <v>9.1999999999999998E-2</v>
      </c>
      <c r="D802" s="283">
        <v>0.11699999999999999</v>
      </c>
      <c r="E802" s="197"/>
      <c r="F802" s="197"/>
      <c r="H802" s="197"/>
    </row>
    <row r="803" spans="1:8" x14ac:dyDescent="0.65">
      <c r="A803" s="282">
        <v>797</v>
      </c>
      <c r="B803" s="283">
        <v>0.76800000000000002</v>
      </c>
      <c r="C803" s="283">
        <v>0.187</v>
      </c>
      <c r="D803" s="283">
        <v>4.4999999999999971E-2</v>
      </c>
      <c r="E803" s="197"/>
      <c r="F803" s="197"/>
      <c r="H803" s="197"/>
    </row>
    <row r="804" spans="1:8" x14ac:dyDescent="0.65">
      <c r="A804" s="282">
        <v>798</v>
      </c>
      <c r="B804" s="283">
        <v>0.66399999999999992</v>
      </c>
      <c r="C804" s="283">
        <v>0.157</v>
      </c>
      <c r="D804" s="283">
        <v>0.17899999999999999</v>
      </c>
      <c r="E804" s="197"/>
      <c r="F804" s="197"/>
      <c r="H804" s="197"/>
    </row>
    <row r="805" spans="1:8" x14ac:dyDescent="0.65">
      <c r="A805" s="282">
        <v>799</v>
      </c>
      <c r="B805" s="283">
        <v>0.65400000000000003</v>
      </c>
      <c r="C805" s="283">
        <v>0.20499999999999999</v>
      </c>
      <c r="D805" s="283">
        <v>0.14100000000000001</v>
      </c>
      <c r="E805" s="197"/>
      <c r="F805" s="197"/>
      <c r="H805" s="197"/>
    </row>
    <row r="806" spans="1:8" x14ac:dyDescent="0.65">
      <c r="A806" s="282">
        <v>800</v>
      </c>
      <c r="B806" s="283">
        <v>0.70199999999999996</v>
      </c>
      <c r="C806" s="283">
        <v>0.17799999999999999</v>
      </c>
      <c r="D806" s="283">
        <v>0.12</v>
      </c>
      <c r="E806" s="197"/>
      <c r="F806" s="197"/>
      <c r="H806" s="197"/>
    </row>
    <row r="807" spans="1:8" x14ac:dyDescent="0.65">
      <c r="A807" s="282">
        <v>801</v>
      </c>
      <c r="B807" s="283">
        <v>0.65500000000000003</v>
      </c>
      <c r="C807" s="283">
        <v>0.17799999999999999</v>
      </c>
      <c r="D807" s="283">
        <v>0.16699999999999998</v>
      </c>
      <c r="E807" s="197"/>
      <c r="F807" s="197"/>
      <c r="H807" s="197"/>
    </row>
    <row r="808" spans="1:8" x14ac:dyDescent="0.65">
      <c r="A808" s="282">
        <v>802</v>
      </c>
      <c r="B808" s="283">
        <v>0.7</v>
      </c>
      <c r="C808" s="283">
        <v>0.18</v>
      </c>
      <c r="D808" s="283">
        <v>0.12</v>
      </c>
      <c r="E808" s="197"/>
      <c r="F808" s="197"/>
      <c r="H808" s="197"/>
    </row>
    <row r="809" spans="1:8" x14ac:dyDescent="0.65">
      <c r="A809" s="282">
        <v>803</v>
      </c>
      <c r="B809" s="283">
        <v>0.66999999999999993</v>
      </c>
      <c r="C809" s="283">
        <v>0.161</v>
      </c>
      <c r="D809" s="283">
        <v>0.16899999999999998</v>
      </c>
      <c r="E809" s="197"/>
      <c r="F809" s="197"/>
      <c r="H809" s="197"/>
    </row>
    <row r="810" spans="1:8" x14ac:dyDescent="0.65">
      <c r="A810" s="282">
        <v>804</v>
      </c>
      <c r="B810" s="283">
        <v>0.69900000000000007</v>
      </c>
      <c r="C810" s="283">
        <v>0.17799999999999999</v>
      </c>
      <c r="D810" s="283">
        <v>0.123</v>
      </c>
      <c r="E810" s="197"/>
      <c r="F810" s="197"/>
      <c r="H810" s="197"/>
    </row>
    <row r="811" spans="1:8" x14ac:dyDescent="0.65">
      <c r="A811" s="282">
        <v>805</v>
      </c>
      <c r="B811" s="283">
        <v>0.72100000000000009</v>
      </c>
      <c r="C811" s="283">
        <v>0.16500000000000001</v>
      </c>
      <c r="D811" s="283">
        <v>0.11399999999999999</v>
      </c>
      <c r="E811" s="197"/>
      <c r="F811" s="197"/>
      <c r="H811" s="197"/>
    </row>
    <row r="812" spans="1:8" x14ac:dyDescent="0.65">
      <c r="A812" s="282">
        <v>806</v>
      </c>
      <c r="B812" s="283">
        <v>0.70599999999999996</v>
      </c>
      <c r="C812" s="283">
        <v>0.16900000000000001</v>
      </c>
      <c r="D812" s="283">
        <v>0.125</v>
      </c>
      <c r="E812" s="197"/>
      <c r="F812" s="197"/>
      <c r="H812" s="197"/>
    </row>
    <row r="813" spans="1:8" x14ac:dyDescent="0.65">
      <c r="A813" s="282">
        <v>807</v>
      </c>
      <c r="B813" s="283">
        <v>0.67799999999999994</v>
      </c>
      <c r="C813" s="283">
        <v>0.17699999999999999</v>
      </c>
      <c r="D813" s="283">
        <v>0.14500000000000002</v>
      </c>
      <c r="E813" s="197"/>
      <c r="F813" s="197"/>
      <c r="H813" s="197"/>
    </row>
    <row r="814" spans="1:8" x14ac:dyDescent="0.65">
      <c r="A814" s="282">
        <v>808</v>
      </c>
      <c r="B814" s="283">
        <v>0.68199999999999994</v>
      </c>
      <c r="C814" s="283">
        <v>0.193</v>
      </c>
      <c r="D814" s="283">
        <v>0.125</v>
      </c>
      <c r="E814" s="197"/>
      <c r="F814" s="197"/>
      <c r="H814" s="197"/>
    </row>
    <row r="815" spans="1:8" x14ac:dyDescent="0.65">
      <c r="A815" s="282">
        <v>809</v>
      </c>
      <c r="B815" s="283">
        <v>0.68700000000000006</v>
      </c>
      <c r="C815" s="283">
        <v>0.191</v>
      </c>
      <c r="D815" s="283">
        <v>0.122</v>
      </c>
      <c r="E815" s="197"/>
      <c r="F815" s="197"/>
      <c r="H815" s="197"/>
    </row>
    <row r="816" spans="1:8" x14ac:dyDescent="0.65">
      <c r="A816" s="282">
        <v>810</v>
      </c>
      <c r="B816" s="283">
        <v>0.7649999999999999</v>
      </c>
      <c r="C816" s="283">
        <v>0.16800000000000001</v>
      </c>
      <c r="D816" s="283">
        <v>6.7000000000000004E-2</v>
      </c>
      <c r="E816" s="197"/>
      <c r="F816" s="197"/>
      <c r="H816" s="197"/>
    </row>
    <row r="817" spans="1:8" x14ac:dyDescent="0.65">
      <c r="A817" s="282">
        <v>811</v>
      </c>
      <c r="B817" s="283">
        <v>0.68500000000000005</v>
      </c>
      <c r="C817" s="283">
        <v>0.2</v>
      </c>
      <c r="D817" s="283">
        <v>0.11499999999999999</v>
      </c>
      <c r="E817" s="197"/>
      <c r="F817" s="197"/>
      <c r="H817" s="197"/>
    </row>
    <row r="818" spans="1:8" x14ac:dyDescent="0.65">
      <c r="A818" s="282">
        <v>812</v>
      </c>
      <c r="B818" s="283">
        <v>0.67799999999999994</v>
      </c>
      <c r="C818" s="283">
        <v>0.223</v>
      </c>
      <c r="D818" s="283">
        <v>9.8999999999999977E-2</v>
      </c>
      <c r="E818" s="197"/>
      <c r="F818" s="197"/>
      <c r="H818" s="197"/>
    </row>
    <row r="819" spans="1:8" x14ac:dyDescent="0.65">
      <c r="A819" s="282">
        <v>813</v>
      </c>
      <c r="B819" s="283">
        <v>0.71</v>
      </c>
      <c r="C819" s="283">
        <v>0.20899999999999999</v>
      </c>
      <c r="D819" s="283">
        <v>8.1000000000000016E-2</v>
      </c>
      <c r="E819" s="197"/>
      <c r="F819" s="197"/>
      <c r="H819" s="197"/>
    </row>
    <row r="820" spans="1:8" x14ac:dyDescent="0.65">
      <c r="A820" s="282">
        <v>814</v>
      </c>
      <c r="B820" s="283">
        <v>0.72599999999999998</v>
      </c>
      <c r="C820" s="283">
        <v>0.17799999999999999</v>
      </c>
      <c r="D820" s="283">
        <v>9.5999999999999974E-2</v>
      </c>
      <c r="E820" s="197"/>
      <c r="F820" s="197"/>
      <c r="H820" s="197"/>
    </row>
    <row r="821" spans="1:8" x14ac:dyDescent="0.65">
      <c r="A821" s="282">
        <v>815</v>
      </c>
      <c r="B821" s="283">
        <v>0.73799999999999999</v>
      </c>
      <c r="C821" s="283">
        <v>0.14799999999999999</v>
      </c>
      <c r="D821" s="283">
        <v>0.11399999999999999</v>
      </c>
      <c r="E821" s="197"/>
      <c r="F821" s="197"/>
      <c r="H821" s="197"/>
    </row>
    <row r="822" spans="1:8" x14ac:dyDescent="0.65">
      <c r="A822" s="282">
        <v>816</v>
      </c>
      <c r="B822" s="283">
        <v>0.65</v>
      </c>
      <c r="C822" s="283">
        <v>0.2</v>
      </c>
      <c r="D822" s="283">
        <v>0.15000000000000002</v>
      </c>
      <c r="E822" s="197"/>
      <c r="F822" s="197"/>
      <c r="H822" s="197"/>
    </row>
    <row r="823" spans="1:8" x14ac:dyDescent="0.65">
      <c r="A823" s="282">
        <v>817</v>
      </c>
      <c r="B823" s="283">
        <v>0.7410000000000001</v>
      </c>
      <c r="C823" s="283">
        <v>0.13800000000000001</v>
      </c>
      <c r="D823" s="283">
        <v>0.121</v>
      </c>
      <c r="E823" s="197"/>
      <c r="F823" s="197"/>
      <c r="H823" s="197"/>
    </row>
    <row r="824" spans="1:8" x14ac:dyDescent="0.65">
      <c r="A824" s="282">
        <v>818</v>
      </c>
      <c r="B824" s="283">
        <v>0.74</v>
      </c>
      <c r="C824" s="283">
        <v>0.121</v>
      </c>
      <c r="D824" s="283">
        <v>0.13900000000000001</v>
      </c>
      <c r="E824" s="197"/>
      <c r="F824" s="197"/>
      <c r="H824" s="197"/>
    </row>
    <row r="825" spans="1:8" x14ac:dyDescent="0.65">
      <c r="A825" s="282">
        <v>819</v>
      </c>
      <c r="B825" s="283">
        <v>0.67399999999999993</v>
      </c>
      <c r="C825" s="283">
        <v>0.17899999999999999</v>
      </c>
      <c r="D825" s="283">
        <v>0.14700000000000002</v>
      </c>
      <c r="E825" s="197"/>
      <c r="F825" s="197"/>
      <c r="H825" s="197"/>
    </row>
    <row r="826" spans="1:8" x14ac:dyDescent="0.65">
      <c r="A826" s="282">
        <v>820</v>
      </c>
      <c r="B826" s="283">
        <v>0.66900000000000004</v>
      </c>
      <c r="C826" s="283">
        <v>0.192</v>
      </c>
      <c r="D826" s="283">
        <v>0.13900000000000001</v>
      </c>
      <c r="E826" s="197"/>
      <c r="F826" s="197"/>
      <c r="H826" s="197"/>
    </row>
    <row r="827" spans="1:8" x14ac:dyDescent="0.65">
      <c r="A827" s="282">
        <v>821</v>
      </c>
      <c r="B827" s="283">
        <v>0.67300000000000004</v>
      </c>
      <c r="C827" s="283">
        <v>0.27100000000000002</v>
      </c>
      <c r="D827" s="283">
        <v>5.5999999999999994E-2</v>
      </c>
      <c r="E827" s="197"/>
      <c r="F827" s="197"/>
      <c r="H827" s="197"/>
    </row>
    <row r="828" spans="1:8" x14ac:dyDescent="0.65">
      <c r="A828" s="282">
        <v>822</v>
      </c>
      <c r="B828" s="283">
        <v>0.69199999999999995</v>
      </c>
      <c r="C828" s="283">
        <v>0.16300000000000001</v>
      </c>
      <c r="D828" s="283">
        <v>0.14500000000000002</v>
      </c>
      <c r="E828" s="197"/>
      <c r="F828" s="197"/>
      <c r="H828" s="197"/>
    </row>
    <row r="829" spans="1:8" x14ac:dyDescent="0.65">
      <c r="A829" s="282">
        <v>823</v>
      </c>
      <c r="B829" s="283">
        <v>0.63300000000000001</v>
      </c>
      <c r="C829" s="283">
        <v>0.24399999999999999</v>
      </c>
      <c r="D829" s="283">
        <v>0.123</v>
      </c>
      <c r="E829" s="197"/>
      <c r="F829" s="197"/>
      <c r="H829" s="197"/>
    </row>
    <row r="830" spans="1:8" x14ac:dyDescent="0.65">
      <c r="A830" s="282">
        <v>824</v>
      </c>
      <c r="B830" s="283">
        <v>0.7609999999999999</v>
      </c>
      <c r="C830" s="283">
        <v>0.156</v>
      </c>
      <c r="D830" s="283">
        <v>8.3000000000000018E-2</v>
      </c>
      <c r="E830" s="197"/>
      <c r="F830" s="197"/>
      <c r="H830" s="197"/>
    </row>
    <row r="831" spans="1:8" x14ac:dyDescent="0.65">
      <c r="A831" s="282">
        <v>825</v>
      </c>
      <c r="B831" s="283">
        <v>0.73599999999999999</v>
      </c>
      <c r="C831" s="283">
        <v>0.108</v>
      </c>
      <c r="D831" s="283">
        <v>0.15599999999999997</v>
      </c>
      <c r="E831" s="197"/>
      <c r="F831" s="197"/>
      <c r="H831" s="197"/>
    </row>
    <row r="832" spans="1:8" x14ac:dyDescent="0.65">
      <c r="A832" s="282">
        <v>826</v>
      </c>
      <c r="B832" s="283">
        <v>0.68300000000000005</v>
      </c>
      <c r="C832" s="283">
        <v>0.17799999999999999</v>
      </c>
      <c r="D832" s="283">
        <v>0.13900000000000001</v>
      </c>
      <c r="E832" s="197"/>
      <c r="F832" s="197"/>
      <c r="H832" s="197"/>
    </row>
    <row r="833" spans="1:8" x14ac:dyDescent="0.65">
      <c r="A833" s="282">
        <v>827</v>
      </c>
      <c r="B833" s="283">
        <v>0.7370000000000001</v>
      </c>
      <c r="C833" s="283">
        <v>0.189</v>
      </c>
      <c r="D833" s="283">
        <v>7.400000000000001E-2</v>
      </c>
      <c r="E833" s="197"/>
      <c r="F833" s="197"/>
      <c r="H833" s="197"/>
    </row>
    <row r="834" spans="1:8" x14ac:dyDescent="0.65">
      <c r="A834" s="282">
        <v>828</v>
      </c>
      <c r="B834" s="283">
        <v>0.68799999999999994</v>
      </c>
      <c r="C834" s="283">
        <v>0.16400000000000001</v>
      </c>
      <c r="D834" s="283">
        <v>0.14800000000000002</v>
      </c>
      <c r="E834" s="197"/>
      <c r="F834" s="197"/>
      <c r="H834" s="197"/>
    </row>
    <row r="835" spans="1:8" x14ac:dyDescent="0.65">
      <c r="A835" s="282">
        <v>829</v>
      </c>
      <c r="B835" s="283">
        <v>0.75</v>
      </c>
      <c r="C835" s="283">
        <v>0.19500000000000001</v>
      </c>
      <c r="D835" s="283">
        <v>5.4999999999999979E-2</v>
      </c>
      <c r="E835" s="197"/>
      <c r="F835" s="197"/>
      <c r="H835" s="197"/>
    </row>
    <row r="836" spans="1:8" x14ac:dyDescent="0.65">
      <c r="A836" s="282">
        <v>830</v>
      </c>
      <c r="B836" s="283">
        <v>0.71</v>
      </c>
      <c r="C836" s="283">
        <v>0.14499999999999999</v>
      </c>
      <c r="D836" s="283">
        <v>0.14500000000000002</v>
      </c>
      <c r="E836" s="197"/>
      <c r="F836" s="197"/>
      <c r="H836" s="197"/>
    </row>
    <row r="837" spans="1:8" x14ac:dyDescent="0.65">
      <c r="A837" s="282">
        <v>831</v>
      </c>
      <c r="B837" s="283">
        <v>0.73399999999999999</v>
      </c>
      <c r="C837" s="283">
        <v>0.184</v>
      </c>
      <c r="D837" s="283">
        <v>8.2000000000000017E-2</v>
      </c>
      <c r="E837" s="197"/>
      <c r="F837" s="197"/>
      <c r="H837" s="197"/>
    </row>
    <row r="838" spans="1:8" x14ac:dyDescent="0.65">
      <c r="A838" s="282">
        <v>832</v>
      </c>
      <c r="B838" s="283">
        <v>0.72900000000000009</v>
      </c>
      <c r="C838" s="283">
        <v>0.17899999999999999</v>
      </c>
      <c r="D838" s="283">
        <v>9.1999999999999971E-2</v>
      </c>
      <c r="E838" s="197"/>
      <c r="F838" s="197"/>
      <c r="H838" s="197"/>
    </row>
    <row r="839" spans="1:8" x14ac:dyDescent="0.65">
      <c r="A839" s="282">
        <v>833</v>
      </c>
      <c r="B839" s="283">
        <v>0.70799999999999996</v>
      </c>
      <c r="C839" s="283">
        <v>0.16700000000000001</v>
      </c>
      <c r="D839" s="283">
        <v>0.125</v>
      </c>
      <c r="E839" s="197"/>
      <c r="F839" s="197"/>
      <c r="H839" s="197"/>
    </row>
    <row r="840" spans="1:8" x14ac:dyDescent="0.65">
      <c r="A840" s="282">
        <v>834</v>
      </c>
      <c r="B840" s="283">
        <v>0.66</v>
      </c>
      <c r="C840" s="283">
        <v>0.2</v>
      </c>
      <c r="D840" s="283">
        <v>0.14000000000000001</v>
      </c>
      <c r="E840" s="197"/>
      <c r="F840" s="197"/>
      <c r="H840" s="197"/>
    </row>
    <row r="841" spans="1:8" x14ac:dyDescent="0.65">
      <c r="A841" s="282">
        <v>835</v>
      </c>
      <c r="B841" s="283">
        <v>0.69300000000000006</v>
      </c>
      <c r="C841" s="283">
        <v>0.14199999999999999</v>
      </c>
      <c r="D841" s="283">
        <v>0.16499999999999998</v>
      </c>
      <c r="E841" s="197"/>
      <c r="F841" s="197"/>
      <c r="H841" s="197"/>
    </row>
    <row r="842" spans="1:8" x14ac:dyDescent="0.65">
      <c r="A842" s="282">
        <v>836</v>
      </c>
      <c r="B842" s="283">
        <v>0.70799999999999996</v>
      </c>
      <c r="C842" s="283">
        <v>0.17399999999999999</v>
      </c>
      <c r="D842" s="283">
        <v>0.11799999999999999</v>
      </c>
      <c r="E842" s="197"/>
      <c r="F842" s="197"/>
      <c r="H842" s="197"/>
    </row>
    <row r="843" spans="1:8" x14ac:dyDescent="0.65">
      <c r="A843" s="282">
        <v>837</v>
      </c>
      <c r="B843" s="283">
        <v>0.72300000000000009</v>
      </c>
      <c r="C843" s="283">
        <v>0.17199999999999999</v>
      </c>
      <c r="D843" s="283">
        <v>0.10499999999999998</v>
      </c>
      <c r="E843" s="197"/>
      <c r="F843" s="197"/>
      <c r="H843" s="197"/>
    </row>
    <row r="844" spans="1:8" x14ac:dyDescent="0.65">
      <c r="A844" s="282">
        <v>838</v>
      </c>
      <c r="B844" s="283">
        <v>0.69399999999999995</v>
      </c>
      <c r="C844" s="283">
        <v>0.19400000000000001</v>
      </c>
      <c r="D844" s="283">
        <v>0.11199999999999999</v>
      </c>
      <c r="E844" s="197"/>
      <c r="F844" s="197"/>
      <c r="H844" s="197"/>
    </row>
    <row r="845" spans="1:8" x14ac:dyDescent="0.65">
      <c r="A845" s="282">
        <v>839</v>
      </c>
      <c r="B845" s="283">
        <v>0.78</v>
      </c>
      <c r="C845" s="283">
        <v>0.193</v>
      </c>
      <c r="D845" s="283">
        <v>2.6999999999999982E-2</v>
      </c>
      <c r="E845" s="197"/>
      <c r="F845" s="197"/>
      <c r="H845" s="197"/>
    </row>
    <row r="846" spans="1:8" x14ac:dyDescent="0.65">
      <c r="A846" s="282">
        <v>840</v>
      </c>
      <c r="B846" s="283">
        <v>0.74900000000000011</v>
      </c>
      <c r="C846" s="283">
        <v>0.122</v>
      </c>
      <c r="D846" s="283">
        <v>0.129</v>
      </c>
      <c r="E846" s="197"/>
      <c r="F846" s="197"/>
      <c r="H846" s="197"/>
    </row>
    <row r="847" spans="1:8" x14ac:dyDescent="0.65">
      <c r="A847" s="282">
        <v>841</v>
      </c>
      <c r="B847" s="283">
        <v>0.70599999999999996</v>
      </c>
      <c r="C847" s="283">
        <v>0.191</v>
      </c>
      <c r="D847" s="283">
        <v>0.10299999999999998</v>
      </c>
      <c r="E847" s="197"/>
      <c r="F847" s="197"/>
      <c r="H847" s="197"/>
    </row>
    <row r="848" spans="1:8" x14ac:dyDescent="0.65">
      <c r="A848" s="282">
        <v>842</v>
      </c>
      <c r="B848" s="283">
        <v>0.63900000000000001</v>
      </c>
      <c r="C848" s="283">
        <v>0.23699999999999999</v>
      </c>
      <c r="D848" s="283">
        <v>0.124</v>
      </c>
      <c r="E848" s="197"/>
      <c r="F848" s="197"/>
      <c r="H848" s="197"/>
    </row>
    <row r="849" spans="1:8" x14ac:dyDescent="0.65">
      <c r="A849" s="282">
        <v>843</v>
      </c>
      <c r="B849" s="283">
        <v>0.68599999999999994</v>
      </c>
      <c r="C849" s="283">
        <v>0.17</v>
      </c>
      <c r="D849" s="283">
        <v>0.14400000000000002</v>
      </c>
      <c r="E849" s="197"/>
      <c r="F849" s="197"/>
      <c r="H849" s="197"/>
    </row>
    <row r="850" spans="1:8" x14ac:dyDescent="0.65">
      <c r="A850" s="282">
        <v>844</v>
      </c>
      <c r="B850" s="283">
        <v>0.69700000000000006</v>
      </c>
      <c r="C850" s="283">
        <v>0.17199999999999999</v>
      </c>
      <c r="D850" s="283">
        <v>0.13100000000000001</v>
      </c>
      <c r="E850" s="197"/>
      <c r="F850" s="197"/>
      <c r="H850" s="197"/>
    </row>
    <row r="851" spans="1:8" x14ac:dyDescent="0.65">
      <c r="A851" s="282">
        <v>845</v>
      </c>
      <c r="B851" s="283">
        <v>0.67100000000000004</v>
      </c>
      <c r="C851" s="283">
        <v>0.189</v>
      </c>
      <c r="D851" s="283">
        <v>0.14000000000000001</v>
      </c>
      <c r="E851" s="197"/>
      <c r="F851" s="197"/>
      <c r="H851" s="197"/>
    </row>
    <row r="852" spans="1:8" x14ac:dyDescent="0.65">
      <c r="A852" s="282">
        <v>846</v>
      </c>
      <c r="B852" s="283">
        <v>0.69100000000000006</v>
      </c>
      <c r="C852" s="283">
        <v>0.192</v>
      </c>
      <c r="D852" s="283">
        <v>0.11699999999999999</v>
      </c>
      <c r="E852" s="197"/>
      <c r="F852" s="197"/>
      <c r="H852" s="197"/>
    </row>
    <row r="853" spans="1:8" x14ac:dyDescent="0.65">
      <c r="A853" s="282">
        <v>847</v>
      </c>
      <c r="B853" s="283">
        <v>0.624</v>
      </c>
      <c r="C853" s="283">
        <v>0.192</v>
      </c>
      <c r="D853" s="283">
        <v>0.184</v>
      </c>
      <c r="E853" s="197"/>
      <c r="F853" s="197"/>
      <c r="H853" s="197"/>
    </row>
    <row r="854" spans="1:8" x14ac:dyDescent="0.65">
      <c r="A854" s="282">
        <v>848</v>
      </c>
      <c r="B854" s="283">
        <v>0.69700000000000006</v>
      </c>
      <c r="C854" s="283">
        <v>0.156</v>
      </c>
      <c r="D854" s="283">
        <v>0.14700000000000002</v>
      </c>
      <c r="E854" s="197"/>
      <c r="F854" s="197"/>
      <c r="H854" s="197"/>
    </row>
    <row r="855" spans="1:8" x14ac:dyDescent="0.65">
      <c r="A855" s="282">
        <v>849</v>
      </c>
      <c r="B855" s="283">
        <v>0.75</v>
      </c>
      <c r="C855" s="283">
        <v>0.24299999999999999</v>
      </c>
      <c r="D855" s="283">
        <v>6.9999999999999923E-3</v>
      </c>
      <c r="E855" s="197"/>
      <c r="F855" s="197"/>
      <c r="H855" s="197"/>
    </row>
    <row r="856" spans="1:8" x14ac:dyDescent="0.65">
      <c r="A856" s="282">
        <v>850</v>
      </c>
      <c r="B856" s="283">
        <v>0.67599999999999993</v>
      </c>
      <c r="C856" s="283">
        <v>0.32400000000000001</v>
      </c>
      <c r="D856" s="283">
        <v>0</v>
      </c>
      <c r="E856" s="197"/>
      <c r="F856" s="197"/>
      <c r="H856" s="197"/>
    </row>
    <row r="857" spans="1:8" x14ac:dyDescent="0.65">
      <c r="A857" s="282">
        <v>851</v>
      </c>
      <c r="B857" s="283">
        <v>0.60099999999999998</v>
      </c>
      <c r="C857" s="283">
        <v>0.29199999999999998</v>
      </c>
      <c r="D857" s="283">
        <v>0.10699999999999998</v>
      </c>
      <c r="E857" s="197"/>
      <c r="F857" s="197"/>
      <c r="H857" s="197"/>
    </row>
    <row r="858" spans="1:8" x14ac:dyDescent="0.65">
      <c r="A858" s="282">
        <v>852</v>
      </c>
      <c r="B858" s="283">
        <v>0.68500000000000005</v>
      </c>
      <c r="C858" s="283">
        <v>0.315</v>
      </c>
      <c r="D858" s="283">
        <v>0</v>
      </c>
      <c r="E858" s="197"/>
      <c r="F858" s="197"/>
      <c r="H858" s="197"/>
    </row>
    <row r="859" spans="1:8" x14ac:dyDescent="0.65">
      <c r="A859" s="282">
        <v>853</v>
      </c>
      <c r="B859" s="283">
        <v>0.71199999999999997</v>
      </c>
      <c r="C859" s="283">
        <v>0.28799999999999998</v>
      </c>
      <c r="D859" s="283">
        <v>0</v>
      </c>
      <c r="E859" s="197"/>
      <c r="F859" s="197"/>
      <c r="H859" s="197"/>
    </row>
    <row r="860" spans="1:8" x14ac:dyDescent="0.65">
      <c r="A860" s="282">
        <v>854</v>
      </c>
      <c r="B860" s="283">
        <v>0.72900000000000009</v>
      </c>
      <c r="C860" s="283">
        <v>0.27099999999999996</v>
      </c>
      <c r="D860" s="283">
        <v>0</v>
      </c>
      <c r="E860" s="197"/>
      <c r="F860" s="197"/>
      <c r="H860" s="197"/>
    </row>
    <row r="861" spans="1:8" x14ac:dyDescent="0.65">
      <c r="A861" s="282">
        <v>855</v>
      </c>
      <c r="B861" s="283">
        <v>1</v>
      </c>
      <c r="C861" s="283">
        <v>0</v>
      </c>
      <c r="D861" s="283">
        <v>0</v>
      </c>
      <c r="E861" s="197"/>
      <c r="F861" s="197"/>
      <c r="H861" s="197"/>
    </row>
    <row r="862" spans="1:8" x14ac:dyDescent="0.65">
      <c r="A862" s="282">
        <v>856</v>
      </c>
      <c r="B862" s="283">
        <v>0.63800000000000001</v>
      </c>
      <c r="C862" s="283">
        <v>0.36199999999999993</v>
      </c>
      <c r="D862" s="283">
        <v>0</v>
      </c>
      <c r="E862" s="197"/>
      <c r="F862" s="197"/>
      <c r="H862" s="197"/>
    </row>
    <row r="863" spans="1:8" x14ac:dyDescent="0.65">
      <c r="A863" s="282">
        <v>857</v>
      </c>
      <c r="B863" s="283">
        <v>0.66900000000000004</v>
      </c>
      <c r="C863" s="283">
        <v>0.183</v>
      </c>
      <c r="D863" s="283">
        <v>0.14800000000000002</v>
      </c>
      <c r="E863" s="197"/>
      <c r="F863" s="197"/>
      <c r="H863" s="197"/>
    </row>
    <row r="864" spans="1:8" x14ac:dyDescent="0.65">
      <c r="A864" s="282">
        <v>858</v>
      </c>
      <c r="B864" s="283">
        <v>0.74</v>
      </c>
      <c r="C864" s="283">
        <v>0.19700000000000001</v>
      </c>
      <c r="D864" s="283">
        <v>6.3E-2</v>
      </c>
      <c r="E864" s="197"/>
      <c r="F864" s="197"/>
      <c r="H864" s="197"/>
    </row>
    <row r="865" spans="1:8" x14ac:dyDescent="0.65">
      <c r="A865" s="282">
        <v>859</v>
      </c>
      <c r="B865" s="283">
        <v>0.70300000000000007</v>
      </c>
      <c r="C865" s="283">
        <v>0.17599999999999999</v>
      </c>
      <c r="D865" s="283">
        <v>0.121</v>
      </c>
      <c r="E865" s="197"/>
      <c r="F865" s="197"/>
      <c r="H865" s="197"/>
    </row>
    <row r="866" spans="1:8" x14ac:dyDescent="0.65">
      <c r="A866" s="282">
        <v>860</v>
      </c>
      <c r="B866" s="283">
        <v>0.72599999999999998</v>
      </c>
      <c r="C866" s="283">
        <v>0.159</v>
      </c>
      <c r="D866" s="283">
        <v>0.11499999999999999</v>
      </c>
      <c r="E866" s="197"/>
      <c r="F866" s="197"/>
      <c r="H866" s="197"/>
    </row>
    <row r="867" spans="1:8" x14ac:dyDescent="0.65">
      <c r="A867" s="282">
        <v>861</v>
      </c>
      <c r="B867" s="283">
        <v>0.64600000000000002</v>
      </c>
      <c r="C867" s="283">
        <v>0.17799999999999999</v>
      </c>
      <c r="D867" s="283">
        <v>0.17599999999999999</v>
      </c>
      <c r="E867" s="197"/>
      <c r="F867" s="197"/>
      <c r="H867" s="197"/>
    </row>
    <row r="868" spans="1:8" x14ac:dyDescent="0.65">
      <c r="A868" s="282">
        <v>862</v>
      </c>
      <c r="B868" s="283">
        <v>0.7649999999999999</v>
      </c>
      <c r="C868" s="283">
        <v>0.185</v>
      </c>
      <c r="D868" s="283">
        <v>4.9999999999999975E-2</v>
      </c>
      <c r="E868" s="197"/>
      <c r="F868" s="197"/>
      <c r="H868" s="197"/>
    </row>
    <row r="869" spans="1:8" x14ac:dyDescent="0.65">
      <c r="A869" s="282">
        <v>863</v>
      </c>
      <c r="B869" s="283">
        <v>0.69500000000000006</v>
      </c>
      <c r="C869" s="283">
        <v>0.21199999999999999</v>
      </c>
      <c r="D869" s="283">
        <v>9.2999999999999972E-2</v>
      </c>
      <c r="E869" s="197"/>
      <c r="F869" s="197"/>
      <c r="H869" s="197"/>
    </row>
    <row r="870" spans="1:8" x14ac:dyDescent="0.65">
      <c r="A870" s="282">
        <v>864</v>
      </c>
      <c r="B870" s="283">
        <v>0.66900000000000004</v>
      </c>
      <c r="C870" s="283">
        <v>0.17399999999999999</v>
      </c>
      <c r="D870" s="283">
        <v>0.15699999999999997</v>
      </c>
      <c r="E870" s="197"/>
      <c r="F870" s="197"/>
      <c r="H870" s="197"/>
    </row>
    <row r="871" spans="1:8" x14ac:dyDescent="0.65">
      <c r="A871" s="282">
        <v>865</v>
      </c>
      <c r="B871" s="283">
        <v>0.67500000000000004</v>
      </c>
      <c r="C871" s="283">
        <v>0.191</v>
      </c>
      <c r="D871" s="283">
        <v>0.13400000000000001</v>
      </c>
      <c r="E871" s="197"/>
      <c r="F871" s="197"/>
      <c r="H871" s="197"/>
    </row>
    <row r="872" spans="1:8" x14ac:dyDescent="0.65">
      <c r="A872" s="282">
        <v>866</v>
      </c>
      <c r="B872" s="283">
        <v>0.66</v>
      </c>
      <c r="C872" s="283">
        <v>0.17499999999999999</v>
      </c>
      <c r="D872" s="283">
        <v>0.16499999999999998</v>
      </c>
      <c r="E872" s="197"/>
      <c r="F872" s="197"/>
      <c r="H872" s="197"/>
    </row>
    <row r="873" spans="1:8" x14ac:dyDescent="0.65">
      <c r="A873" s="282">
        <v>867</v>
      </c>
      <c r="B873" s="283">
        <v>0.69500000000000006</v>
      </c>
      <c r="C873" s="283">
        <v>0.19</v>
      </c>
      <c r="D873" s="283">
        <v>0.11499999999999999</v>
      </c>
      <c r="E873" s="197"/>
      <c r="F873" s="197"/>
      <c r="H873" s="197"/>
    </row>
    <row r="874" spans="1:8" x14ac:dyDescent="0.65">
      <c r="A874" s="282">
        <v>868</v>
      </c>
      <c r="B874" s="283">
        <v>0.64400000000000002</v>
      </c>
      <c r="C874" s="283">
        <v>0.20699999999999999</v>
      </c>
      <c r="D874" s="283">
        <v>0.14900000000000002</v>
      </c>
      <c r="E874" s="197"/>
      <c r="F874" s="197"/>
      <c r="H874" s="197"/>
    </row>
    <row r="875" spans="1:8" x14ac:dyDescent="0.65">
      <c r="A875" s="282">
        <v>869</v>
      </c>
      <c r="B875" s="283">
        <v>0.70100000000000007</v>
      </c>
      <c r="C875" s="283">
        <v>0.16400000000000001</v>
      </c>
      <c r="D875" s="283">
        <v>0.13500000000000001</v>
      </c>
      <c r="E875" s="197"/>
      <c r="F875" s="197"/>
      <c r="H875" s="197"/>
    </row>
    <row r="876" spans="1:8" x14ac:dyDescent="0.65">
      <c r="A876" s="282">
        <v>870</v>
      </c>
      <c r="B876" s="283">
        <v>0.69100000000000006</v>
      </c>
      <c r="C876" s="283">
        <v>0.189</v>
      </c>
      <c r="D876" s="283">
        <v>0.12</v>
      </c>
      <c r="E876" s="197"/>
      <c r="F876" s="197"/>
      <c r="H876" s="197"/>
    </row>
    <row r="877" spans="1:8" x14ac:dyDescent="0.65">
      <c r="A877" s="282">
        <v>871</v>
      </c>
      <c r="B877" s="283">
        <v>0.59400000000000008</v>
      </c>
      <c r="C877" s="283">
        <v>0.20599999999999999</v>
      </c>
      <c r="D877" s="283">
        <v>0.2</v>
      </c>
      <c r="E877" s="197"/>
      <c r="F877" s="197"/>
      <c r="H877" s="197"/>
    </row>
    <row r="878" spans="1:8" x14ac:dyDescent="0.65">
      <c r="A878" s="282">
        <v>872</v>
      </c>
      <c r="B878" s="283">
        <v>0.68100000000000005</v>
      </c>
      <c r="C878" s="283">
        <v>0.31900000000000001</v>
      </c>
      <c r="D878" s="283">
        <v>0</v>
      </c>
      <c r="E878" s="197"/>
      <c r="F878" s="197"/>
      <c r="H878" s="197"/>
    </row>
    <row r="879" spans="1:8" x14ac:dyDescent="0.65">
      <c r="A879" s="282">
        <v>873</v>
      </c>
      <c r="B879" s="283">
        <v>0.68599999999999994</v>
      </c>
      <c r="C879" s="283">
        <v>0.314</v>
      </c>
      <c r="D879" s="283">
        <v>0</v>
      </c>
      <c r="E879" s="197"/>
      <c r="F879" s="197"/>
      <c r="H879" s="197"/>
    </row>
    <row r="880" spans="1:8" x14ac:dyDescent="0.65">
      <c r="A880" s="282">
        <v>874</v>
      </c>
      <c r="B880" s="283">
        <v>0.73100000000000009</v>
      </c>
      <c r="C880" s="283">
        <v>0.26899999999999996</v>
      </c>
      <c r="D880" s="283">
        <v>0</v>
      </c>
      <c r="E880" s="197"/>
      <c r="F880" s="197"/>
      <c r="H880" s="197"/>
    </row>
    <row r="881" spans="1:8" x14ac:dyDescent="0.65">
      <c r="A881" s="282">
        <v>875</v>
      </c>
      <c r="B881" s="283">
        <v>0.72599999999999998</v>
      </c>
      <c r="C881" s="283">
        <v>0.27399999999999997</v>
      </c>
      <c r="D881" s="283">
        <v>0</v>
      </c>
      <c r="E881" s="197"/>
      <c r="F881" s="197"/>
      <c r="H881" s="197"/>
    </row>
    <row r="882" spans="1:8" x14ac:dyDescent="0.65">
      <c r="A882" s="282">
        <v>876</v>
      </c>
      <c r="B882" s="283">
        <v>0.71500000000000008</v>
      </c>
      <c r="C882" s="283">
        <v>0.28499999999999998</v>
      </c>
      <c r="D882" s="283">
        <v>0</v>
      </c>
      <c r="E882" s="197"/>
      <c r="F882" s="197"/>
      <c r="H882" s="197"/>
    </row>
    <row r="883" spans="1:8" x14ac:dyDescent="0.65">
      <c r="A883" s="282">
        <v>877</v>
      </c>
      <c r="B883" s="283">
        <v>0.70599999999999996</v>
      </c>
      <c r="C883" s="283">
        <v>0.29399999999999998</v>
      </c>
      <c r="D883" s="283">
        <v>0</v>
      </c>
      <c r="E883" s="197"/>
      <c r="F883" s="197"/>
      <c r="H883" s="197"/>
    </row>
    <row r="884" spans="1:8" x14ac:dyDescent="0.65">
      <c r="A884" s="282">
        <v>878</v>
      </c>
      <c r="B884" s="283">
        <v>0.71500000000000008</v>
      </c>
      <c r="C884" s="283">
        <v>0.28499999999999998</v>
      </c>
      <c r="D884" s="283">
        <v>0</v>
      </c>
      <c r="E884" s="197"/>
      <c r="F884" s="197"/>
      <c r="H884" s="197"/>
    </row>
    <row r="885" spans="1:8" x14ac:dyDescent="0.65">
      <c r="A885" s="282">
        <v>879</v>
      </c>
      <c r="B885" s="283">
        <v>0.69100000000000006</v>
      </c>
      <c r="C885" s="283">
        <v>0.17399999999999999</v>
      </c>
      <c r="D885" s="283">
        <v>0.13500000000000001</v>
      </c>
      <c r="E885" s="197"/>
      <c r="F885" s="197"/>
      <c r="H885" s="197"/>
    </row>
    <row r="886" spans="1:8" x14ac:dyDescent="0.65">
      <c r="A886" s="282">
        <v>880</v>
      </c>
      <c r="B886" s="283">
        <v>0.72199999999999998</v>
      </c>
      <c r="C886" s="283">
        <v>0.17499999999999999</v>
      </c>
      <c r="D886" s="283">
        <v>0.10299999999999998</v>
      </c>
      <c r="E886" s="197"/>
      <c r="F886" s="197"/>
      <c r="H886" s="197"/>
    </row>
    <row r="887" spans="1:8" x14ac:dyDescent="0.65">
      <c r="A887" s="282">
        <v>881</v>
      </c>
      <c r="B887" s="283">
        <v>0.71500000000000008</v>
      </c>
      <c r="C887" s="283">
        <v>0.193</v>
      </c>
      <c r="D887" s="283">
        <v>9.1999999999999971E-2</v>
      </c>
      <c r="E887" s="197"/>
      <c r="F887" s="197"/>
      <c r="H887" s="197"/>
    </row>
    <row r="888" spans="1:8" x14ac:dyDescent="0.65">
      <c r="A888" s="282">
        <v>882</v>
      </c>
      <c r="B888" s="283">
        <v>0.66100000000000003</v>
      </c>
      <c r="C888" s="283">
        <v>0.16500000000000001</v>
      </c>
      <c r="D888" s="283">
        <v>0.17399999999999999</v>
      </c>
      <c r="E888" s="197"/>
      <c r="F888" s="197"/>
      <c r="H888" s="197"/>
    </row>
    <row r="889" spans="1:8" x14ac:dyDescent="0.65">
      <c r="A889" s="282">
        <v>883</v>
      </c>
      <c r="B889" s="283">
        <v>0.625</v>
      </c>
      <c r="C889" s="283">
        <v>0.32600000000000001</v>
      </c>
      <c r="D889" s="283">
        <v>4.8999999999999974E-2</v>
      </c>
      <c r="E889" s="197"/>
      <c r="F889" s="197"/>
      <c r="H889" s="197"/>
    </row>
    <row r="890" spans="1:8" x14ac:dyDescent="0.65">
      <c r="A890" s="282">
        <v>884</v>
      </c>
      <c r="B890" s="283">
        <v>0.64100000000000001</v>
      </c>
      <c r="C890" s="283">
        <v>0.21</v>
      </c>
      <c r="D890" s="283">
        <v>0.14900000000000002</v>
      </c>
      <c r="E890" s="197"/>
      <c r="F890" s="197"/>
      <c r="H890" s="197"/>
    </row>
    <row r="891" spans="1:8" x14ac:dyDescent="0.65">
      <c r="A891" s="282">
        <v>885</v>
      </c>
      <c r="B891" s="283">
        <v>0.7370000000000001</v>
      </c>
      <c r="C891" s="283">
        <v>0.17799999999999999</v>
      </c>
      <c r="D891" s="283">
        <v>8.500000000000002E-2</v>
      </c>
      <c r="E891" s="197"/>
      <c r="F891" s="197"/>
      <c r="H891" s="197"/>
    </row>
    <row r="892" spans="1:8" x14ac:dyDescent="0.65">
      <c r="A892" s="282">
        <v>886</v>
      </c>
      <c r="B892" s="283">
        <v>0.74</v>
      </c>
      <c r="C892" s="283">
        <v>6.8000000000000005E-2</v>
      </c>
      <c r="D892" s="283">
        <v>0.192</v>
      </c>
      <c r="E892" s="197"/>
      <c r="F892" s="197"/>
      <c r="H892" s="197"/>
    </row>
    <row r="893" spans="1:8" x14ac:dyDescent="0.65">
      <c r="A893" s="282">
        <v>887</v>
      </c>
      <c r="B893" s="283">
        <v>0.64400000000000002</v>
      </c>
      <c r="C893" s="283">
        <v>0.188</v>
      </c>
      <c r="D893" s="283">
        <v>0.16799999999999998</v>
      </c>
      <c r="E893" s="197"/>
      <c r="F893" s="197"/>
      <c r="H893" s="197"/>
    </row>
    <row r="894" spans="1:8" x14ac:dyDescent="0.65">
      <c r="A894" s="282">
        <v>888</v>
      </c>
      <c r="B894" s="283">
        <v>0.73199999999999998</v>
      </c>
      <c r="C894" s="283">
        <v>0.16800000000000001</v>
      </c>
      <c r="D894" s="283">
        <v>9.9999999999999978E-2</v>
      </c>
      <c r="E894" s="197"/>
      <c r="F894" s="197"/>
      <c r="H894" s="197"/>
    </row>
    <row r="895" spans="1:8" x14ac:dyDescent="0.65">
      <c r="A895" s="282">
        <v>889</v>
      </c>
      <c r="B895" s="283">
        <v>0.75500000000000012</v>
      </c>
      <c r="C895" s="283">
        <v>0.183</v>
      </c>
      <c r="D895" s="283">
        <v>6.2E-2</v>
      </c>
      <c r="E895" s="197"/>
      <c r="F895" s="197"/>
      <c r="H895" s="197"/>
    </row>
    <row r="896" spans="1:8" x14ac:dyDescent="0.65">
      <c r="A896" s="282">
        <v>890</v>
      </c>
      <c r="B896" s="283">
        <v>0.71100000000000008</v>
      </c>
      <c r="C896" s="283">
        <v>0.185</v>
      </c>
      <c r="D896" s="283">
        <v>0.10399999999999998</v>
      </c>
      <c r="E896" s="197"/>
      <c r="F896" s="197"/>
      <c r="H896" s="197"/>
    </row>
    <row r="897" spans="1:8" x14ac:dyDescent="0.65">
      <c r="A897" s="282">
        <v>891</v>
      </c>
      <c r="B897" s="283">
        <v>0.69599999999999995</v>
      </c>
      <c r="C897" s="283">
        <v>0.16900000000000001</v>
      </c>
      <c r="D897" s="283">
        <v>0.13500000000000001</v>
      </c>
      <c r="E897" s="197"/>
      <c r="F897" s="197"/>
      <c r="H897" s="197"/>
    </row>
    <row r="898" spans="1:8" x14ac:dyDescent="0.65">
      <c r="A898" s="282">
        <v>892</v>
      </c>
      <c r="B898" s="283">
        <v>0.73100000000000009</v>
      </c>
      <c r="C898" s="283">
        <v>0.16900000000000001</v>
      </c>
      <c r="D898" s="283">
        <v>9.9999999999999978E-2</v>
      </c>
      <c r="E898" s="197"/>
      <c r="F898" s="197"/>
      <c r="H898" s="197"/>
    </row>
    <row r="899" spans="1:8" x14ac:dyDescent="0.65">
      <c r="A899" s="282">
        <v>893</v>
      </c>
      <c r="B899" s="283">
        <v>0.71900000000000008</v>
      </c>
      <c r="C899" s="283">
        <v>0.20100000000000001</v>
      </c>
      <c r="D899" s="283">
        <v>8.0000000000000016E-2</v>
      </c>
      <c r="E899" s="197"/>
      <c r="F899" s="197"/>
      <c r="H899" s="197"/>
    </row>
    <row r="900" spans="1:8" x14ac:dyDescent="0.65">
      <c r="A900" s="282">
        <v>894</v>
      </c>
      <c r="B900" s="283">
        <v>0.72900000000000009</v>
      </c>
      <c r="C900" s="283">
        <v>0.13300000000000001</v>
      </c>
      <c r="D900" s="283">
        <v>0.13800000000000001</v>
      </c>
      <c r="E900" s="197"/>
      <c r="F900" s="197"/>
      <c r="H900" s="197"/>
    </row>
    <row r="901" spans="1:8" x14ac:dyDescent="0.65">
      <c r="A901" s="282">
        <v>895</v>
      </c>
      <c r="B901" s="283">
        <v>0.70199999999999996</v>
      </c>
      <c r="C901" s="283">
        <v>0.16600000000000001</v>
      </c>
      <c r="D901" s="283">
        <v>0.13200000000000001</v>
      </c>
      <c r="E901" s="197"/>
      <c r="F901" s="197"/>
      <c r="H901" s="197"/>
    </row>
    <row r="902" spans="1:8" x14ac:dyDescent="0.65">
      <c r="A902" s="282">
        <v>896</v>
      </c>
      <c r="B902" s="283">
        <v>0.68900000000000006</v>
      </c>
      <c r="C902" s="283">
        <v>0.17299999999999999</v>
      </c>
      <c r="D902" s="283">
        <v>0.13800000000000001</v>
      </c>
      <c r="E902" s="197"/>
      <c r="F902" s="197"/>
      <c r="H902" s="197"/>
    </row>
    <row r="903" spans="1:8" x14ac:dyDescent="0.65">
      <c r="A903" s="282">
        <v>897</v>
      </c>
      <c r="B903" s="283">
        <v>0.70100000000000007</v>
      </c>
      <c r="C903" s="283">
        <v>0.19</v>
      </c>
      <c r="D903" s="283">
        <v>0.10899999999999999</v>
      </c>
      <c r="E903" s="197"/>
      <c r="F903" s="197"/>
      <c r="H903" s="197"/>
    </row>
    <row r="904" spans="1:8" x14ac:dyDescent="0.65">
      <c r="A904" s="282">
        <v>898</v>
      </c>
      <c r="B904" s="283">
        <v>0.72300000000000009</v>
      </c>
      <c r="C904" s="283">
        <v>0.188</v>
      </c>
      <c r="D904" s="283">
        <v>8.8999999999999968E-2</v>
      </c>
      <c r="E904" s="197"/>
      <c r="F904" s="197"/>
      <c r="H904" s="197"/>
    </row>
    <row r="905" spans="1:8" x14ac:dyDescent="0.65">
      <c r="A905" s="282">
        <v>899</v>
      </c>
      <c r="B905" s="283">
        <v>0.748</v>
      </c>
      <c r="C905" s="283">
        <v>0.251</v>
      </c>
      <c r="D905" s="283">
        <v>9.9999999999998701E-4</v>
      </c>
      <c r="E905" s="197"/>
      <c r="F905" s="197"/>
      <c r="H905" s="197"/>
    </row>
    <row r="906" spans="1:8" x14ac:dyDescent="0.65">
      <c r="A906" s="282">
        <v>900</v>
      </c>
      <c r="B906" s="283">
        <v>0.64</v>
      </c>
      <c r="C906" s="283">
        <v>0.20499999999999999</v>
      </c>
      <c r="D906" s="283">
        <v>0.15499999999999997</v>
      </c>
      <c r="E906" s="197"/>
      <c r="F906" s="197"/>
      <c r="H906" s="197"/>
    </row>
    <row r="907" spans="1:8" x14ac:dyDescent="0.65">
      <c r="A907" s="282">
        <v>901</v>
      </c>
      <c r="B907" s="283">
        <v>0.68599999999999994</v>
      </c>
      <c r="C907" s="283">
        <v>0.19700000000000001</v>
      </c>
      <c r="D907" s="283">
        <v>0.11699999999999999</v>
      </c>
      <c r="E907" s="197"/>
      <c r="F907" s="197"/>
      <c r="H907" s="197"/>
    </row>
    <row r="908" spans="1:8" x14ac:dyDescent="0.65">
      <c r="A908" s="282">
        <v>902</v>
      </c>
      <c r="B908" s="283">
        <v>0.65900000000000003</v>
      </c>
      <c r="C908" s="283">
        <v>0.20799999999999999</v>
      </c>
      <c r="D908" s="283">
        <v>0.13300000000000001</v>
      </c>
      <c r="E908" s="197"/>
      <c r="F908" s="197"/>
      <c r="H908" s="197"/>
    </row>
    <row r="909" spans="1:8" x14ac:dyDescent="0.65">
      <c r="A909" s="282">
        <v>903</v>
      </c>
      <c r="B909" s="283">
        <v>0.69799999999999995</v>
      </c>
      <c r="C909" s="283">
        <v>0.21</v>
      </c>
      <c r="D909" s="283">
        <v>9.1999999999999971E-2</v>
      </c>
      <c r="E909" s="197"/>
      <c r="F909" s="197"/>
      <c r="H909" s="197"/>
    </row>
    <row r="910" spans="1:8" x14ac:dyDescent="0.65">
      <c r="A910" s="282">
        <v>904</v>
      </c>
      <c r="B910" s="283">
        <v>0.68300000000000005</v>
      </c>
      <c r="C910" s="283">
        <v>0.188</v>
      </c>
      <c r="D910" s="283">
        <v>0.129</v>
      </c>
      <c r="E910" s="197"/>
      <c r="F910" s="197"/>
      <c r="H910" s="197"/>
    </row>
    <row r="911" spans="1:8" x14ac:dyDescent="0.65">
      <c r="A911" s="282">
        <v>905</v>
      </c>
      <c r="B911" s="283">
        <v>0.73100000000000009</v>
      </c>
      <c r="C911" s="283">
        <v>0.14899999999999999</v>
      </c>
      <c r="D911" s="283">
        <v>0.12</v>
      </c>
      <c r="E911" s="197"/>
      <c r="F911" s="197"/>
      <c r="H911" s="197"/>
    </row>
    <row r="912" spans="1:8" x14ac:dyDescent="0.65">
      <c r="A912" s="282">
        <v>906</v>
      </c>
      <c r="B912" s="283">
        <v>0.67300000000000004</v>
      </c>
      <c r="C912" s="283">
        <v>0.17199999999999999</v>
      </c>
      <c r="D912" s="283">
        <v>0.15499999999999997</v>
      </c>
      <c r="E912" s="197"/>
      <c r="F912" s="197"/>
      <c r="H912" s="197"/>
    </row>
    <row r="913" spans="1:8" x14ac:dyDescent="0.65">
      <c r="A913" s="282">
        <v>907</v>
      </c>
      <c r="B913" s="283">
        <v>0.80200000000000005</v>
      </c>
      <c r="C913" s="283">
        <v>0.184</v>
      </c>
      <c r="D913" s="283">
        <v>1.3999999999999971E-2</v>
      </c>
      <c r="E913" s="197"/>
      <c r="F913" s="197"/>
      <c r="H913" s="197"/>
    </row>
    <row r="914" spans="1:8" x14ac:dyDescent="0.65">
      <c r="A914" s="282">
        <v>908</v>
      </c>
      <c r="B914" s="283">
        <v>0.69100000000000006</v>
      </c>
      <c r="C914" s="283">
        <v>0.2</v>
      </c>
      <c r="D914" s="283">
        <v>0.10899999999999999</v>
      </c>
      <c r="E914" s="197"/>
      <c r="F914" s="197"/>
      <c r="H914" s="197"/>
    </row>
    <row r="915" spans="1:8" x14ac:dyDescent="0.65">
      <c r="A915" s="282">
        <v>909</v>
      </c>
      <c r="B915" s="283">
        <v>0.65700000000000003</v>
      </c>
      <c r="C915" s="283">
        <v>0.187</v>
      </c>
      <c r="D915" s="283">
        <v>0.15599999999999997</v>
      </c>
      <c r="E915" s="197"/>
      <c r="F915" s="197"/>
      <c r="H915" s="197"/>
    </row>
    <row r="916" spans="1:8" x14ac:dyDescent="0.65">
      <c r="A916" s="282">
        <v>910</v>
      </c>
      <c r="B916" s="283">
        <v>0.74900000000000011</v>
      </c>
      <c r="C916" s="283">
        <v>0.13200000000000001</v>
      </c>
      <c r="D916" s="283">
        <v>0.11899999999999999</v>
      </c>
      <c r="E916" s="197"/>
      <c r="F916" s="197"/>
      <c r="H916" s="197"/>
    </row>
    <row r="917" spans="1:8" x14ac:dyDescent="0.65">
      <c r="A917" s="282">
        <v>911</v>
      </c>
      <c r="B917" s="283">
        <v>0.72399999999999998</v>
      </c>
      <c r="C917" s="283">
        <v>0.19400000000000001</v>
      </c>
      <c r="D917" s="283">
        <v>8.2000000000000017E-2</v>
      </c>
      <c r="E917" s="197"/>
      <c r="F917" s="197"/>
      <c r="H917" s="197"/>
    </row>
    <row r="918" spans="1:8" x14ac:dyDescent="0.65">
      <c r="A918" s="282">
        <v>912</v>
      </c>
      <c r="B918" s="283">
        <v>0.67599999999999993</v>
      </c>
      <c r="C918" s="283">
        <v>0.21299999999999999</v>
      </c>
      <c r="D918" s="283">
        <v>0.11099999999999999</v>
      </c>
      <c r="E918" s="197"/>
      <c r="F918" s="197"/>
      <c r="H918" s="197"/>
    </row>
    <row r="919" spans="1:8" x14ac:dyDescent="0.65">
      <c r="A919" s="282">
        <v>913</v>
      </c>
      <c r="B919" s="283">
        <v>0.69399999999999995</v>
      </c>
      <c r="C919" s="283">
        <v>0.20799999999999999</v>
      </c>
      <c r="D919" s="283">
        <v>9.7999999999999976E-2</v>
      </c>
      <c r="E919" s="197"/>
      <c r="F919" s="197"/>
      <c r="H919" s="197"/>
    </row>
    <row r="920" spans="1:8" x14ac:dyDescent="0.65">
      <c r="A920" s="282">
        <v>914</v>
      </c>
      <c r="B920" s="283">
        <v>0.77200000000000002</v>
      </c>
      <c r="C920" s="283">
        <v>4.2000000000000003E-2</v>
      </c>
      <c r="D920" s="283">
        <v>0.186</v>
      </c>
      <c r="E920" s="197"/>
      <c r="F920" s="197"/>
      <c r="H920" s="197"/>
    </row>
    <row r="921" spans="1:8" x14ac:dyDescent="0.65">
      <c r="A921" s="282">
        <v>915</v>
      </c>
      <c r="B921" s="283">
        <v>0.67599999999999993</v>
      </c>
      <c r="C921" s="283">
        <v>0.17100000000000001</v>
      </c>
      <c r="D921" s="283">
        <v>0.15299999999999997</v>
      </c>
      <c r="E921" s="197"/>
      <c r="F921" s="197"/>
      <c r="H921" s="197"/>
    </row>
    <row r="922" spans="1:8" x14ac:dyDescent="0.65">
      <c r="A922" s="282">
        <v>916</v>
      </c>
      <c r="B922" s="283">
        <v>0.71</v>
      </c>
      <c r="C922" s="283">
        <v>0.16600000000000001</v>
      </c>
      <c r="D922" s="283">
        <v>0.124</v>
      </c>
      <c r="E922" s="197"/>
      <c r="F922" s="197"/>
      <c r="H922" s="197"/>
    </row>
    <row r="923" spans="1:8" x14ac:dyDescent="0.65">
      <c r="A923" s="282">
        <v>917</v>
      </c>
      <c r="B923" s="283">
        <v>0.64400000000000002</v>
      </c>
      <c r="C923" s="283">
        <v>0.19400000000000001</v>
      </c>
      <c r="D923" s="283">
        <v>0.16199999999999998</v>
      </c>
      <c r="E923" s="197"/>
      <c r="F923" s="197"/>
      <c r="H923" s="197"/>
    </row>
    <row r="924" spans="1:8" x14ac:dyDescent="0.65">
      <c r="A924" s="282">
        <v>918</v>
      </c>
      <c r="B924" s="283">
        <v>0.68900000000000006</v>
      </c>
      <c r="C924" s="283">
        <v>0.19400000000000001</v>
      </c>
      <c r="D924" s="283">
        <v>0.11699999999999999</v>
      </c>
      <c r="E924" s="197"/>
      <c r="F924" s="197"/>
      <c r="H924" s="197"/>
    </row>
    <row r="925" spans="1:8" x14ac:dyDescent="0.65">
      <c r="A925" s="282">
        <v>919</v>
      </c>
      <c r="B925" s="283">
        <v>0.69300000000000006</v>
      </c>
      <c r="C925" s="283">
        <v>0.19600000000000001</v>
      </c>
      <c r="D925" s="283">
        <v>0.11099999999999999</v>
      </c>
      <c r="E925" s="197"/>
      <c r="F925" s="197"/>
      <c r="H925" s="197"/>
    </row>
    <row r="926" spans="1:8" x14ac:dyDescent="0.65">
      <c r="A926" s="282">
        <v>920</v>
      </c>
      <c r="B926" s="283">
        <v>0.61299999999999999</v>
      </c>
      <c r="C926" s="283">
        <v>0.31900000000000001</v>
      </c>
      <c r="D926" s="283">
        <v>6.8000000000000005E-2</v>
      </c>
      <c r="E926" s="197"/>
      <c r="F926" s="197"/>
      <c r="H926" s="197"/>
    </row>
    <row r="927" spans="1:8" x14ac:dyDescent="0.65">
      <c r="A927" s="282">
        <v>921</v>
      </c>
      <c r="B927" s="283">
        <v>0.7330000000000001</v>
      </c>
      <c r="C927" s="283">
        <v>0.14000000000000001</v>
      </c>
      <c r="D927" s="283">
        <v>0.127</v>
      </c>
      <c r="E927" s="197"/>
      <c r="F927" s="197"/>
      <c r="H927" s="197"/>
    </row>
    <row r="928" spans="1:8" x14ac:dyDescent="0.65">
      <c r="A928" s="282">
        <v>922</v>
      </c>
      <c r="B928" s="283">
        <v>0.66100000000000003</v>
      </c>
      <c r="C928" s="283">
        <v>0.21</v>
      </c>
      <c r="D928" s="283">
        <v>0.129</v>
      </c>
      <c r="E928" s="197"/>
      <c r="F928" s="197"/>
      <c r="H928" s="197"/>
    </row>
    <row r="929" spans="1:8" x14ac:dyDescent="0.65">
      <c r="A929" s="282">
        <v>923</v>
      </c>
      <c r="B929" s="283">
        <v>0.64600000000000002</v>
      </c>
      <c r="C929" s="283">
        <v>0.20899999999999999</v>
      </c>
      <c r="D929" s="283">
        <v>0.14500000000000002</v>
      </c>
      <c r="E929" s="197"/>
      <c r="F929" s="197"/>
      <c r="H929" s="197"/>
    </row>
    <row r="930" spans="1:8" x14ac:dyDescent="0.65">
      <c r="A930" s="282">
        <v>924</v>
      </c>
      <c r="B930" s="283">
        <v>0.71399999999999997</v>
      </c>
      <c r="C930" s="283">
        <v>0.16700000000000001</v>
      </c>
      <c r="D930" s="283">
        <v>0.11899999999999999</v>
      </c>
      <c r="E930" s="197"/>
      <c r="F930" s="197"/>
      <c r="H930" s="197"/>
    </row>
    <row r="931" spans="1:8" x14ac:dyDescent="0.65">
      <c r="A931" s="282">
        <v>925</v>
      </c>
      <c r="B931" s="283">
        <v>0.624</v>
      </c>
      <c r="C931" s="283">
        <v>0.189</v>
      </c>
      <c r="D931" s="283">
        <v>0.187</v>
      </c>
      <c r="E931" s="197"/>
      <c r="F931" s="197"/>
      <c r="H931" s="197"/>
    </row>
    <row r="932" spans="1:8" x14ac:dyDescent="0.65">
      <c r="A932" s="282">
        <v>926</v>
      </c>
      <c r="B932" s="283">
        <v>0.70500000000000007</v>
      </c>
      <c r="C932" s="283">
        <v>0.182</v>
      </c>
      <c r="D932" s="283">
        <v>0.11299999999999999</v>
      </c>
      <c r="E932" s="197"/>
      <c r="F932" s="197"/>
      <c r="H932" s="197"/>
    </row>
    <row r="933" spans="1:8" x14ac:dyDescent="0.65">
      <c r="A933" s="282">
        <v>927</v>
      </c>
      <c r="B933" s="283">
        <v>0.72599999999999998</v>
      </c>
      <c r="C933" s="283">
        <v>0.18</v>
      </c>
      <c r="D933" s="283">
        <v>9.3999999999999972E-2</v>
      </c>
      <c r="E933" s="197"/>
      <c r="F933" s="197"/>
      <c r="H933" s="197"/>
    </row>
    <row r="934" spans="1:8" x14ac:dyDescent="0.65">
      <c r="A934" s="282">
        <v>928</v>
      </c>
      <c r="B934" s="283">
        <v>0.63400000000000001</v>
      </c>
      <c r="C934" s="283">
        <v>0.22500000000000001</v>
      </c>
      <c r="D934" s="283">
        <v>0.14100000000000001</v>
      </c>
      <c r="E934" s="197"/>
      <c r="F934" s="197"/>
      <c r="H934" s="197"/>
    </row>
    <row r="935" spans="1:8" x14ac:dyDescent="0.65">
      <c r="A935" s="282">
        <v>929</v>
      </c>
      <c r="B935" s="283">
        <v>0.69799999999999995</v>
      </c>
      <c r="C935" s="283">
        <v>0.161</v>
      </c>
      <c r="D935" s="283">
        <v>0.14100000000000001</v>
      </c>
      <c r="E935" s="197"/>
      <c r="F935" s="197"/>
      <c r="H935" s="197"/>
    </row>
    <row r="936" spans="1:8" x14ac:dyDescent="0.65">
      <c r="A936" s="282">
        <v>930</v>
      </c>
      <c r="B936" s="283">
        <v>0.7</v>
      </c>
      <c r="C936" s="283">
        <v>0.16300000000000001</v>
      </c>
      <c r="D936" s="283">
        <v>0.13700000000000001</v>
      </c>
      <c r="E936" s="197"/>
      <c r="F936" s="197"/>
      <c r="H936" s="197"/>
    </row>
    <row r="937" spans="1:8" x14ac:dyDescent="0.65">
      <c r="A937" s="282">
        <v>931</v>
      </c>
      <c r="B937" s="283">
        <v>0.78299999999999992</v>
      </c>
      <c r="C937" s="283">
        <v>0.187</v>
      </c>
      <c r="D937" s="283">
        <v>2.9999999999999985E-2</v>
      </c>
      <c r="E937" s="197"/>
      <c r="F937" s="197"/>
      <c r="H937" s="197"/>
    </row>
    <row r="938" spans="1:8" x14ac:dyDescent="0.65">
      <c r="A938" s="282">
        <v>932</v>
      </c>
      <c r="B938" s="283">
        <v>0.67500000000000004</v>
      </c>
      <c r="C938" s="283">
        <v>0.18099999999999999</v>
      </c>
      <c r="D938" s="283">
        <v>0.14400000000000002</v>
      </c>
      <c r="E938" s="197"/>
      <c r="F938" s="197"/>
      <c r="H938" s="197"/>
    </row>
    <row r="939" spans="1:8" x14ac:dyDescent="0.65">
      <c r="A939" s="282">
        <v>933</v>
      </c>
      <c r="B939" s="283">
        <v>0.748</v>
      </c>
      <c r="C939" s="283">
        <v>0.17199999999999999</v>
      </c>
      <c r="D939" s="283">
        <v>8.0000000000000016E-2</v>
      </c>
      <c r="E939" s="197"/>
      <c r="F939" s="197"/>
      <c r="H939" s="197"/>
    </row>
    <row r="940" spans="1:8" x14ac:dyDescent="0.65">
      <c r="A940" s="282">
        <v>934</v>
      </c>
      <c r="B940" s="283">
        <v>0.64100000000000001</v>
      </c>
      <c r="C940" s="283">
        <v>0.19900000000000001</v>
      </c>
      <c r="D940" s="283">
        <v>0.15999999999999998</v>
      </c>
      <c r="E940" s="197"/>
      <c r="F940" s="197"/>
      <c r="H940" s="197"/>
    </row>
    <row r="941" spans="1:8" x14ac:dyDescent="0.65">
      <c r="A941" s="282">
        <v>935</v>
      </c>
      <c r="B941" s="283">
        <v>0.67300000000000004</v>
      </c>
      <c r="C941" s="283">
        <v>0.114</v>
      </c>
      <c r="D941" s="283">
        <v>0.21300000000000002</v>
      </c>
      <c r="E941" s="197"/>
      <c r="F941" s="197"/>
      <c r="H941" s="197"/>
    </row>
    <row r="942" spans="1:8" x14ac:dyDescent="0.65">
      <c r="A942" s="282">
        <v>936</v>
      </c>
      <c r="B942" s="283">
        <v>0.752</v>
      </c>
      <c r="C942" s="283">
        <v>0.186</v>
      </c>
      <c r="D942" s="283">
        <v>6.2E-2</v>
      </c>
      <c r="E942" s="197"/>
      <c r="F942" s="197"/>
      <c r="H942" s="197"/>
    </row>
    <row r="943" spans="1:8" x14ac:dyDescent="0.65">
      <c r="A943" s="282">
        <v>937</v>
      </c>
      <c r="B943" s="283">
        <v>0.61399999999999999</v>
      </c>
      <c r="C943" s="283">
        <v>0.28399999999999997</v>
      </c>
      <c r="D943" s="283">
        <v>0.10199999999999998</v>
      </c>
      <c r="E943" s="197"/>
      <c r="F943" s="197"/>
      <c r="H943" s="197"/>
    </row>
    <row r="944" spans="1:8" x14ac:dyDescent="0.65">
      <c r="A944" s="282">
        <v>938</v>
      </c>
      <c r="B944" s="283">
        <v>0.68399999999999994</v>
      </c>
      <c r="C944" s="283">
        <v>0.17899999999999999</v>
      </c>
      <c r="D944" s="283">
        <v>0.13700000000000001</v>
      </c>
      <c r="E944" s="197"/>
      <c r="F944" s="197"/>
      <c r="H944" s="197"/>
    </row>
    <row r="945" spans="1:8" x14ac:dyDescent="0.65">
      <c r="A945" s="282">
        <v>939</v>
      </c>
      <c r="B945" s="283">
        <v>0.75500000000000012</v>
      </c>
      <c r="C945" s="283">
        <v>0.16300000000000001</v>
      </c>
      <c r="D945" s="283">
        <v>8.2000000000000017E-2</v>
      </c>
      <c r="E945" s="197"/>
      <c r="F945" s="197"/>
      <c r="H945" s="197"/>
    </row>
    <row r="946" spans="1:8" x14ac:dyDescent="0.65">
      <c r="A946" s="282">
        <v>940</v>
      </c>
      <c r="B946" s="283">
        <v>0.60699999999999998</v>
      </c>
      <c r="C946" s="283">
        <v>0.184</v>
      </c>
      <c r="D946" s="283">
        <v>0.20900000000000002</v>
      </c>
      <c r="E946" s="197"/>
      <c r="F946" s="197"/>
      <c r="H946" s="197"/>
    </row>
    <row r="947" spans="1:8" x14ac:dyDescent="0.65">
      <c r="A947" s="282">
        <v>941</v>
      </c>
      <c r="B947" s="283">
        <v>0.7629999999999999</v>
      </c>
      <c r="C947" s="283">
        <v>0.13300000000000001</v>
      </c>
      <c r="D947" s="283">
        <v>0.10399999999999998</v>
      </c>
      <c r="E947" s="197"/>
      <c r="F947" s="197"/>
      <c r="H947" s="197"/>
    </row>
    <row r="948" spans="1:8" x14ac:dyDescent="0.65">
      <c r="A948" s="282">
        <v>942</v>
      </c>
      <c r="B948" s="283">
        <v>0.7390000000000001</v>
      </c>
      <c r="C948" s="283">
        <v>0.161</v>
      </c>
      <c r="D948" s="283">
        <v>9.9999999999999978E-2</v>
      </c>
      <c r="E948" s="197"/>
      <c r="F948" s="197"/>
      <c r="H948" s="197"/>
    </row>
    <row r="949" spans="1:8" x14ac:dyDescent="0.65">
      <c r="A949" s="282">
        <v>943</v>
      </c>
      <c r="B949" s="283">
        <v>0.66100000000000003</v>
      </c>
      <c r="C949" s="283">
        <v>0.16500000000000001</v>
      </c>
      <c r="D949" s="283">
        <v>0.17399999999999999</v>
      </c>
      <c r="E949" s="197"/>
      <c r="F949" s="197"/>
      <c r="H949" s="197"/>
    </row>
    <row r="950" spans="1:8" x14ac:dyDescent="0.65">
      <c r="A950" s="282">
        <v>944</v>
      </c>
      <c r="B950" s="283">
        <v>0.71100000000000008</v>
      </c>
      <c r="C950" s="283">
        <v>0.19800000000000001</v>
      </c>
      <c r="D950" s="283">
        <v>9.099999999999997E-2</v>
      </c>
      <c r="E950" s="197"/>
      <c r="F950" s="197"/>
      <c r="H950" s="197"/>
    </row>
    <row r="951" spans="1:8" x14ac:dyDescent="0.65">
      <c r="A951" s="282">
        <v>945</v>
      </c>
      <c r="B951" s="283">
        <v>0.7390000000000001</v>
      </c>
      <c r="C951" s="283">
        <v>0.16</v>
      </c>
      <c r="D951" s="283">
        <v>0.10099999999999998</v>
      </c>
      <c r="E951" s="197"/>
      <c r="F951" s="197"/>
      <c r="H951" s="197"/>
    </row>
    <row r="952" spans="1:8" x14ac:dyDescent="0.65">
      <c r="A952" s="282">
        <v>946</v>
      </c>
      <c r="B952" s="283">
        <v>0.66900000000000004</v>
      </c>
      <c r="C952" s="283">
        <v>0.16900000000000001</v>
      </c>
      <c r="D952" s="283">
        <v>0.16199999999999998</v>
      </c>
      <c r="E952" s="197"/>
      <c r="F952" s="197"/>
      <c r="H952" s="197"/>
    </row>
    <row r="953" spans="1:8" x14ac:dyDescent="0.65">
      <c r="A953" s="282">
        <v>947</v>
      </c>
      <c r="B953" s="283">
        <v>0.64400000000000002</v>
      </c>
      <c r="C953" s="283">
        <v>0.224</v>
      </c>
      <c r="D953" s="283">
        <v>0.13200000000000001</v>
      </c>
      <c r="E953" s="197"/>
      <c r="F953" s="197"/>
      <c r="H953" s="197"/>
    </row>
    <row r="954" spans="1:8" x14ac:dyDescent="0.65">
      <c r="A954" s="282">
        <v>948</v>
      </c>
      <c r="B954" s="283">
        <v>0.71399999999999997</v>
      </c>
      <c r="C954" s="283">
        <v>0.19</v>
      </c>
      <c r="D954" s="283">
        <v>9.5999999999999974E-2</v>
      </c>
      <c r="E954" s="197"/>
      <c r="F954" s="197"/>
      <c r="H954" s="197"/>
    </row>
    <row r="955" spans="1:8" x14ac:dyDescent="0.65">
      <c r="A955" s="282">
        <v>949</v>
      </c>
      <c r="B955" s="283">
        <v>0.70199999999999996</v>
      </c>
      <c r="C955" s="283">
        <v>0.19599999999999998</v>
      </c>
      <c r="D955" s="283">
        <v>0.10199999999999998</v>
      </c>
      <c r="E955" s="197"/>
      <c r="F955" s="197"/>
      <c r="H955" s="197"/>
    </row>
    <row r="956" spans="1:8" x14ac:dyDescent="0.65">
      <c r="A956" s="282">
        <v>950</v>
      </c>
      <c r="B956" s="283">
        <v>0.69300000000000006</v>
      </c>
      <c r="C956" s="283">
        <v>0.16999999999999998</v>
      </c>
      <c r="D956" s="283">
        <v>0.13700000000000001</v>
      </c>
      <c r="E956" s="197"/>
      <c r="F956" s="197"/>
      <c r="H956" s="197"/>
    </row>
    <row r="957" spans="1:8" x14ac:dyDescent="0.65">
      <c r="A957" s="282">
        <v>951</v>
      </c>
      <c r="B957" s="283">
        <v>0.67799999999999994</v>
      </c>
      <c r="C957" s="283">
        <v>0.14699999999999999</v>
      </c>
      <c r="D957" s="283">
        <v>0.17499999999999999</v>
      </c>
      <c r="E957" s="197"/>
      <c r="F957" s="197"/>
      <c r="H957" s="197"/>
    </row>
    <row r="958" spans="1:8" x14ac:dyDescent="0.65">
      <c r="A958" s="282">
        <v>952</v>
      </c>
      <c r="B958" s="283">
        <v>0.66399999999999992</v>
      </c>
      <c r="C958" s="283">
        <v>0.19999999999999998</v>
      </c>
      <c r="D958" s="283">
        <v>0.13600000000000001</v>
      </c>
      <c r="E958" s="197"/>
      <c r="F958" s="197"/>
      <c r="H958" s="197"/>
    </row>
    <row r="959" spans="1:8" x14ac:dyDescent="0.65">
      <c r="A959" s="282">
        <v>953</v>
      </c>
      <c r="B959" s="283">
        <v>0.70700000000000007</v>
      </c>
      <c r="C959" s="283">
        <v>0.19599999999999998</v>
      </c>
      <c r="D959" s="283">
        <v>9.7000000000000031E-2</v>
      </c>
      <c r="E959" s="197"/>
      <c r="F959" s="197"/>
      <c r="H959" s="197"/>
    </row>
    <row r="960" spans="1:8" x14ac:dyDescent="0.65">
      <c r="A960" s="282">
        <v>954</v>
      </c>
      <c r="B960" s="283">
        <v>0.63900000000000001</v>
      </c>
      <c r="C960" s="283">
        <v>0.17099999999999999</v>
      </c>
      <c r="D960" s="283">
        <v>0.19</v>
      </c>
      <c r="E960" s="197"/>
      <c r="F960" s="197"/>
      <c r="H960" s="197"/>
    </row>
    <row r="961" spans="1:8" x14ac:dyDescent="0.65">
      <c r="A961" s="282">
        <v>955</v>
      </c>
      <c r="B961" s="283">
        <v>0.65100000000000002</v>
      </c>
      <c r="C961" s="283">
        <v>0.183</v>
      </c>
      <c r="D961" s="283">
        <v>0.16599999999999998</v>
      </c>
      <c r="E961" s="197"/>
      <c r="F961" s="197"/>
      <c r="H961" s="197"/>
    </row>
    <row r="962" spans="1:8" x14ac:dyDescent="0.65">
      <c r="A962" s="282">
        <v>956</v>
      </c>
      <c r="B962" s="283">
        <v>0.67399999999999993</v>
      </c>
      <c r="C962" s="283">
        <v>0.221</v>
      </c>
      <c r="D962" s="283">
        <v>0.10499999999999998</v>
      </c>
      <c r="E962" s="197"/>
      <c r="F962" s="197"/>
      <c r="H962" s="197"/>
    </row>
    <row r="963" spans="1:8" x14ac:dyDescent="0.65">
      <c r="A963" s="282">
        <v>957</v>
      </c>
      <c r="B963" s="283">
        <v>0.72100000000000009</v>
      </c>
      <c r="C963" s="283">
        <v>0.11700000000000001</v>
      </c>
      <c r="D963" s="283">
        <v>0.16199999999999998</v>
      </c>
      <c r="E963" s="197"/>
      <c r="F963" s="197"/>
      <c r="H963" s="197"/>
    </row>
    <row r="964" spans="1:8" x14ac:dyDescent="0.65">
      <c r="A964" s="282">
        <v>958</v>
      </c>
      <c r="B964" s="283">
        <v>0.73199999999999998</v>
      </c>
      <c r="C964" s="283">
        <v>0.16499999999999998</v>
      </c>
      <c r="D964" s="283">
        <v>0.10299999999999998</v>
      </c>
      <c r="E964" s="197"/>
      <c r="F964" s="197"/>
      <c r="H964" s="197"/>
    </row>
    <row r="965" spans="1:8" x14ac:dyDescent="0.65">
      <c r="A965" s="282">
        <v>959</v>
      </c>
      <c r="B965" s="283">
        <v>0.71900000000000008</v>
      </c>
      <c r="C965" s="283">
        <v>0.157</v>
      </c>
      <c r="D965" s="283">
        <v>0.124</v>
      </c>
      <c r="E965" s="197"/>
      <c r="F965" s="197"/>
      <c r="H965" s="197"/>
    </row>
    <row r="966" spans="1:8" x14ac:dyDescent="0.65">
      <c r="A966" s="282">
        <v>960</v>
      </c>
      <c r="B966" s="283">
        <v>0.72500000000000009</v>
      </c>
      <c r="C966" s="283">
        <v>0.185</v>
      </c>
      <c r="D966" s="283">
        <v>9.0000000000000024E-2</v>
      </c>
      <c r="E966" s="197"/>
      <c r="F966" s="197"/>
      <c r="H966" s="197"/>
    </row>
    <row r="967" spans="1:8" x14ac:dyDescent="0.65">
      <c r="A967" s="282">
        <v>961</v>
      </c>
      <c r="B967" s="283">
        <v>0.73100000000000009</v>
      </c>
      <c r="C967" s="283">
        <v>0.19599999999999998</v>
      </c>
      <c r="D967" s="283">
        <v>7.3000000000000009E-2</v>
      </c>
      <c r="E967" s="197"/>
      <c r="F967" s="197"/>
      <c r="H967" s="197"/>
    </row>
    <row r="968" spans="1:8" x14ac:dyDescent="0.65">
      <c r="A968" s="282">
        <v>962</v>
      </c>
      <c r="B968" s="283">
        <v>0.68900000000000006</v>
      </c>
      <c r="C968" s="283">
        <v>0.17299999999999999</v>
      </c>
      <c r="D968" s="283">
        <v>0.13800000000000001</v>
      </c>
      <c r="E968" s="197"/>
      <c r="F968" s="197"/>
      <c r="H968" s="197"/>
    </row>
    <row r="969" spans="1:8" x14ac:dyDescent="0.65">
      <c r="A969" s="282">
        <v>963</v>
      </c>
      <c r="B969" s="283">
        <v>0.70500000000000007</v>
      </c>
      <c r="C969" s="283">
        <v>0.14599999999999999</v>
      </c>
      <c r="D969" s="283">
        <v>0.14900000000000002</v>
      </c>
      <c r="E969" s="197"/>
      <c r="F969" s="197"/>
      <c r="H969" s="197"/>
    </row>
    <row r="970" spans="1:8" x14ac:dyDescent="0.65">
      <c r="A970" s="282">
        <v>964</v>
      </c>
      <c r="B970" s="283">
        <v>0.76600000000000001</v>
      </c>
      <c r="C970" s="283">
        <v>0.17399999999999999</v>
      </c>
      <c r="D970" s="283">
        <v>0.06</v>
      </c>
      <c r="E970" s="197"/>
      <c r="F970" s="197"/>
      <c r="H970" s="197"/>
    </row>
    <row r="971" spans="1:8" x14ac:dyDescent="0.65">
      <c r="A971" s="282">
        <v>965</v>
      </c>
      <c r="B971" s="283">
        <v>0.70700000000000007</v>
      </c>
      <c r="C971" s="283">
        <v>0.216</v>
      </c>
      <c r="D971" s="283">
        <v>7.7000000000000013E-2</v>
      </c>
      <c r="E971" s="197"/>
      <c r="F971" s="197"/>
      <c r="H971" s="197"/>
    </row>
    <row r="972" spans="1:8" x14ac:dyDescent="0.65">
      <c r="A972" s="282">
        <v>966</v>
      </c>
      <c r="B972" s="283">
        <v>0.69100000000000006</v>
      </c>
      <c r="C972" s="283">
        <v>0.151</v>
      </c>
      <c r="D972" s="283">
        <v>0.15800000000000003</v>
      </c>
      <c r="E972" s="197"/>
      <c r="F972" s="197"/>
      <c r="H972" s="197"/>
    </row>
    <row r="973" spans="1:8" x14ac:dyDescent="0.65">
      <c r="A973" s="282">
        <v>967</v>
      </c>
      <c r="B973" s="283">
        <v>0.71799999999999997</v>
      </c>
      <c r="C973" s="283">
        <v>0.19799999999999998</v>
      </c>
      <c r="D973" s="283">
        <v>8.4000000000000019E-2</v>
      </c>
      <c r="E973" s="197"/>
      <c r="F973" s="197"/>
      <c r="H973" s="197"/>
    </row>
    <row r="974" spans="1:8" x14ac:dyDescent="0.65">
      <c r="A974" s="282">
        <v>968</v>
      </c>
      <c r="B974" s="283">
        <v>0.63300000000000001</v>
      </c>
      <c r="C974" s="283">
        <v>0.20599999999999999</v>
      </c>
      <c r="D974" s="283">
        <v>0.16099999999999998</v>
      </c>
      <c r="E974" s="197"/>
      <c r="F974" s="197"/>
      <c r="H974" s="197"/>
    </row>
    <row r="975" spans="1:8" x14ac:dyDescent="0.65">
      <c r="A975" s="282">
        <v>969</v>
      </c>
      <c r="B975" s="283">
        <v>0.71599999999999997</v>
      </c>
      <c r="C975" s="283">
        <v>0.192</v>
      </c>
      <c r="D975" s="283">
        <v>9.1999999999999971E-2</v>
      </c>
      <c r="E975" s="197"/>
      <c r="F975" s="197"/>
      <c r="H975" s="197"/>
    </row>
    <row r="976" spans="1:8" x14ac:dyDescent="0.65">
      <c r="A976" s="282">
        <v>970</v>
      </c>
      <c r="B976" s="283">
        <v>0.68799999999999994</v>
      </c>
      <c r="C976" s="283">
        <v>0.29199999999999998</v>
      </c>
      <c r="D976" s="283">
        <v>1.9999999999999976E-2</v>
      </c>
      <c r="E976" s="197"/>
      <c r="F976" s="197"/>
      <c r="H976" s="197"/>
    </row>
    <row r="977" spans="1:8" x14ac:dyDescent="0.65">
      <c r="A977" s="282">
        <v>971</v>
      </c>
      <c r="B977" s="283">
        <v>0.70599999999999996</v>
      </c>
      <c r="C977" s="283">
        <v>0.20599999999999999</v>
      </c>
      <c r="D977" s="283">
        <v>8.8000000000000023E-2</v>
      </c>
      <c r="E977" s="197"/>
      <c r="F977" s="197"/>
      <c r="H977" s="197"/>
    </row>
    <row r="978" spans="1:8" x14ac:dyDescent="0.65">
      <c r="A978" s="282">
        <v>972</v>
      </c>
      <c r="B978" s="283">
        <v>0.71900000000000008</v>
      </c>
      <c r="C978" s="283">
        <v>0.183</v>
      </c>
      <c r="D978" s="283">
        <v>9.7999999999999976E-2</v>
      </c>
      <c r="E978" s="197"/>
      <c r="F978" s="197"/>
      <c r="H978" s="197"/>
    </row>
    <row r="979" spans="1:8" x14ac:dyDescent="0.65">
      <c r="A979" s="282">
        <v>973</v>
      </c>
      <c r="B979" s="283">
        <v>0.94799999999999995</v>
      </c>
      <c r="C979" s="283">
        <v>0</v>
      </c>
      <c r="D979" s="283">
        <v>5.1999999999999977E-2</v>
      </c>
      <c r="E979" s="197"/>
      <c r="F979" s="197"/>
      <c r="H979" s="197"/>
    </row>
    <row r="980" spans="1:8" x14ac:dyDescent="0.65">
      <c r="A980" s="282">
        <v>974</v>
      </c>
      <c r="B980" s="283">
        <v>0.88500000000000001</v>
      </c>
      <c r="C980" s="283">
        <v>0</v>
      </c>
      <c r="D980" s="283">
        <v>0.11499999999999999</v>
      </c>
      <c r="E980" s="197"/>
      <c r="F980" s="197"/>
      <c r="H980" s="197"/>
    </row>
    <row r="981" spans="1:8" x14ac:dyDescent="0.65">
      <c r="A981" s="282">
        <v>975</v>
      </c>
      <c r="B981" s="283">
        <v>0.82499999999999996</v>
      </c>
      <c r="C981" s="283">
        <v>0</v>
      </c>
      <c r="D981" s="283">
        <v>0.17499999999999999</v>
      </c>
      <c r="E981" s="197"/>
      <c r="F981" s="197"/>
      <c r="H981" s="197"/>
    </row>
    <row r="982" spans="1:8" x14ac:dyDescent="0.65">
      <c r="A982" s="282">
        <v>976</v>
      </c>
      <c r="B982" s="283">
        <v>0.83600000000000008</v>
      </c>
      <c r="C982" s="283">
        <v>0</v>
      </c>
      <c r="D982" s="283">
        <v>0.16399999999999998</v>
      </c>
      <c r="E982" s="197"/>
      <c r="F982" s="197"/>
      <c r="H982" s="197"/>
    </row>
    <row r="983" spans="1:8" x14ac:dyDescent="0.65">
      <c r="A983" s="282">
        <v>977</v>
      </c>
      <c r="B983" s="283">
        <v>0.8660000000000001</v>
      </c>
      <c r="C983" s="283">
        <v>0</v>
      </c>
      <c r="D983" s="283">
        <v>0.13400000000000001</v>
      </c>
      <c r="E983" s="197"/>
      <c r="F983" s="197"/>
      <c r="H983" s="197"/>
    </row>
    <row r="984" spans="1:8" x14ac:dyDescent="0.65">
      <c r="A984" s="282">
        <v>978</v>
      </c>
      <c r="B984" s="283">
        <v>0.96399999999999997</v>
      </c>
      <c r="C984" s="283">
        <v>0</v>
      </c>
      <c r="D984" s="283">
        <v>3.599999999999999E-2</v>
      </c>
      <c r="E984" s="197"/>
      <c r="F984" s="197"/>
      <c r="H984" s="197"/>
    </row>
    <row r="985" spans="1:8" x14ac:dyDescent="0.65">
      <c r="A985" s="282">
        <v>979</v>
      </c>
      <c r="B985" s="283">
        <v>0.88500000000000001</v>
      </c>
      <c r="C985" s="283">
        <v>0</v>
      </c>
      <c r="D985" s="283">
        <v>0.11499999999999999</v>
      </c>
      <c r="E985" s="197"/>
      <c r="F985" s="197"/>
      <c r="H985" s="197"/>
    </row>
    <row r="986" spans="1:8" x14ac:dyDescent="0.65">
      <c r="A986" s="282">
        <v>980</v>
      </c>
      <c r="B986" s="283">
        <v>0.84000000000000008</v>
      </c>
      <c r="C986" s="283">
        <v>0</v>
      </c>
      <c r="D986" s="283">
        <v>0.15999999999999998</v>
      </c>
      <c r="E986" s="197"/>
      <c r="F986" s="197"/>
      <c r="H986" s="197"/>
    </row>
    <row r="987" spans="1:8" x14ac:dyDescent="0.65">
      <c r="A987" s="282">
        <v>981</v>
      </c>
      <c r="B987" s="283">
        <v>0.81200000000000006</v>
      </c>
      <c r="C987" s="283">
        <v>0</v>
      </c>
      <c r="D987" s="283">
        <v>0.188</v>
      </c>
      <c r="E987" s="197"/>
      <c r="F987" s="197"/>
      <c r="H987" s="197"/>
    </row>
    <row r="988" spans="1:8" x14ac:dyDescent="0.65">
      <c r="A988" s="282">
        <v>982</v>
      </c>
      <c r="B988" s="283">
        <v>0.90800000000000014</v>
      </c>
      <c r="C988" s="283">
        <v>0</v>
      </c>
      <c r="D988" s="283">
        <v>9.1999999999999971E-2</v>
      </c>
      <c r="E988" s="197"/>
      <c r="F988" s="197"/>
      <c r="H988" s="197"/>
    </row>
    <row r="989" spans="1:8" x14ac:dyDescent="0.65">
      <c r="A989" s="282">
        <v>983</v>
      </c>
      <c r="B989" s="283">
        <v>0.87800000000000011</v>
      </c>
      <c r="C989" s="283">
        <v>0</v>
      </c>
      <c r="D989" s="283">
        <v>0.122</v>
      </c>
      <c r="E989" s="197"/>
      <c r="F989" s="197"/>
      <c r="H989" s="197"/>
    </row>
    <row r="990" spans="1:8" x14ac:dyDescent="0.65">
      <c r="A990" s="282">
        <v>984</v>
      </c>
      <c r="B990" s="283">
        <v>0.83200000000000007</v>
      </c>
      <c r="C990" s="283">
        <v>0</v>
      </c>
      <c r="D990" s="283">
        <v>0.16799999999999998</v>
      </c>
      <c r="E990" s="197"/>
      <c r="F990" s="197"/>
      <c r="H990" s="197"/>
    </row>
    <row r="991" spans="1:8" x14ac:dyDescent="0.65">
      <c r="A991" s="282">
        <v>985</v>
      </c>
      <c r="B991" s="283">
        <v>0.93399999999999994</v>
      </c>
      <c r="C991" s="283">
        <v>0</v>
      </c>
      <c r="D991" s="283">
        <v>6.6000000000000003E-2</v>
      </c>
      <c r="E991" s="197"/>
      <c r="F991" s="197"/>
      <c r="H991" s="197"/>
    </row>
    <row r="992" spans="1:8" x14ac:dyDescent="0.65">
      <c r="A992" s="282">
        <v>986</v>
      </c>
      <c r="B992" s="283">
        <v>0.85000000000000009</v>
      </c>
      <c r="C992" s="283">
        <v>0</v>
      </c>
      <c r="D992" s="283">
        <v>0.15000000000000002</v>
      </c>
      <c r="E992" s="197"/>
      <c r="F992" s="197"/>
      <c r="H992" s="197"/>
    </row>
    <row r="993" spans="1:8" x14ac:dyDescent="0.65">
      <c r="A993" s="282">
        <v>987</v>
      </c>
      <c r="B993" s="283">
        <v>0.85400000000000009</v>
      </c>
      <c r="C993" s="283">
        <v>0</v>
      </c>
      <c r="D993" s="283">
        <v>0.14600000000000002</v>
      </c>
      <c r="E993" s="197"/>
      <c r="F993" s="197"/>
      <c r="H993" s="197"/>
    </row>
    <row r="994" spans="1:8" x14ac:dyDescent="0.65">
      <c r="A994" s="282">
        <v>988</v>
      </c>
      <c r="B994" s="283">
        <v>0.86299999999999999</v>
      </c>
      <c r="C994" s="283">
        <v>0</v>
      </c>
      <c r="D994" s="283">
        <v>0.13700000000000001</v>
      </c>
      <c r="E994" s="197"/>
      <c r="F994" s="197"/>
      <c r="H994" s="197"/>
    </row>
    <row r="995" spans="1:8" x14ac:dyDescent="0.65">
      <c r="A995" s="282">
        <v>989</v>
      </c>
      <c r="B995" s="283">
        <v>0.8640000000000001</v>
      </c>
      <c r="C995" s="283">
        <v>0</v>
      </c>
      <c r="D995" s="283">
        <v>0.13600000000000001</v>
      </c>
      <c r="E995" s="197"/>
      <c r="F995" s="197"/>
      <c r="H995" s="197"/>
    </row>
    <row r="996" spans="1:8" x14ac:dyDescent="0.65">
      <c r="A996" s="282">
        <v>990</v>
      </c>
      <c r="B996" s="283">
        <v>0.78899999999999992</v>
      </c>
      <c r="C996" s="283">
        <v>0</v>
      </c>
      <c r="D996" s="283">
        <v>0.21100000000000002</v>
      </c>
      <c r="E996" s="197"/>
      <c r="F996" s="197"/>
      <c r="H996" s="197"/>
    </row>
    <row r="997" spans="1:8" x14ac:dyDescent="0.65">
      <c r="A997" s="282">
        <v>991</v>
      </c>
      <c r="B997" s="283">
        <v>0.89800000000000013</v>
      </c>
      <c r="C997" s="283">
        <v>0</v>
      </c>
      <c r="D997" s="283">
        <v>0.10199999999999998</v>
      </c>
      <c r="E997" s="197"/>
      <c r="F997" s="197"/>
      <c r="H997" s="197"/>
    </row>
    <row r="998" spans="1:8" x14ac:dyDescent="0.65">
      <c r="A998" s="282">
        <v>992</v>
      </c>
      <c r="B998" s="283">
        <v>0.88700000000000001</v>
      </c>
      <c r="C998" s="283">
        <v>0</v>
      </c>
      <c r="D998" s="283">
        <v>0.11299999999999999</v>
      </c>
      <c r="E998" s="197"/>
      <c r="F998" s="197"/>
      <c r="H998" s="197"/>
    </row>
    <row r="999" spans="1:8" x14ac:dyDescent="0.65">
      <c r="A999" s="282">
        <v>993</v>
      </c>
      <c r="B999" s="283">
        <v>0.88800000000000012</v>
      </c>
      <c r="C999" s="283">
        <v>0</v>
      </c>
      <c r="D999" s="283">
        <v>0.11199999999999999</v>
      </c>
      <c r="E999" s="197"/>
      <c r="F999" s="197"/>
      <c r="H999" s="197"/>
    </row>
    <row r="1000" spans="1:8" x14ac:dyDescent="0.65">
      <c r="A1000" s="282">
        <v>994</v>
      </c>
      <c r="B1000" s="283">
        <v>0.85699999999999998</v>
      </c>
      <c r="C1000" s="283">
        <v>0</v>
      </c>
      <c r="D1000" s="283">
        <v>0.14300000000000002</v>
      </c>
      <c r="E1000" s="197"/>
      <c r="F1000" s="197"/>
      <c r="H1000" s="197"/>
    </row>
    <row r="1001" spans="1:8" x14ac:dyDescent="0.65">
      <c r="A1001" s="282">
        <v>995</v>
      </c>
      <c r="B1001" s="283">
        <v>0.69500000000000006</v>
      </c>
      <c r="C1001" s="283">
        <v>0.16300000000000001</v>
      </c>
      <c r="D1001" s="283">
        <v>0.14200000000000002</v>
      </c>
      <c r="E1001" s="197"/>
      <c r="F1001" s="197"/>
      <c r="H1001" s="197"/>
    </row>
    <row r="1002" spans="1:8" x14ac:dyDescent="0.65">
      <c r="A1002" s="282">
        <v>996</v>
      </c>
      <c r="B1002" s="283">
        <v>0.752</v>
      </c>
      <c r="C1002" s="283">
        <v>0.17</v>
      </c>
      <c r="D1002" s="283">
        <v>7.8000000000000014E-2</v>
      </c>
      <c r="E1002" s="197"/>
      <c r="F1002" s="197"/>
      <c r="H1002" s="197"/>
    </row>
    <row r="1003" spans="1:8" x14ac:dyDescent="0.65">
      <c r="A1003" s="282">
        <v>997</v>
      </c>
      <c r="B1003" s="283">
        <v>0.76899999999999991</v>
      </c>
      <c r="C1003" s="283">
        <v>0.13400000000000001</v>
      </c>
      <c r="D1003" s="283">
        <v>9.6999999999999975E-2</v>
      </c>
      <c r="E1003" s="197"/>
      <c r="F1003" s="197"/>
      <c r="H1003" s="197"/>
    </row>
    <row r="1004" spans="1:8" x14ac:dyDescent="0.65">
      <c r="A1004" s="282">
        <v>998</v>
      </c>
      <c r="B1004" s="283">
        <v>0.67700000000000005</v>
      </c>
      <c r="C1004" s="283">
        <v>0.185</v>
      </c>
      <c r="D1004" s="283">
        <v>0.13800000000000001</v>
      </c>
      <c r="E1004" s="197"/>
      <c r="F1004" s="197"/>
      <c r="H1004" s="197"/>
    </row>
    <row r="1005" spans="1:8" x14ac:dyDescent="0.65">
      <c r="A1005" s="282">
        <v>999</v>
      </c>
      <c r="B1005" s="283">
        <v>0.67500000000000004</v>
      </c>
      <c r="C1005" s="283">
        <v>0.19600000000000001</v>
      </c>
      <c r="D1005" s="283">
        <v>0.129</v>
      </c>
      <c r="E1005" s="197"/>
      <c r="F1005" s="197"/>
      <c r="H1005" s="197"/>
    </row>
    <row r="1006" spans="1:8" x14ac:dyDescent="0.65">
      <c r="A1006" s="282">
        <v>1000</v>
      </c>
      <c r="B1006" s="283">
        <v>0.69</v>
      </c>
      <c r="C1006" s="283">
        <v>0.17599999999999999</v>
      </c>
      <c r="D1006" s="283">
        <v>0.13400000000000001</v>
      </c>
      <c r="E1006" s="197"/>
      <c r="F1006" s="197"/>
      <c r="H1006" s="197"/>
    </row>
    <row r="1007" spans="1:8" x14ac:dyDescent="0.65">
      <c r="A1007" s="282">
        <v>1001</v>
      </c>
      <c r="B1007" s="283">
        <v>0.76200000000000001</v>
      </c>
      <c r="C1007" s="283">
        <v>0.17399999999999999</v>
      </c>
      <c r="D1007" s="283">
        <v>6.4000000000000001E-2</v>
      </c>
      <c r="E1007" s="197"/>
      <c r="F1007" s="197"/>
      <c r="H1007" s="197"/>
    </row>
    <row r="1008" spans="1:8" x14ac:dyDescent="0.65">
      <c r="A1008" s="282">
        <v>1002</v>
      </c>
      <c r="B1008" s="283">
        <v>0.80200000000000005</v>
      </c>
      <c r="C1008" s="283">
        <v>6.9000000000000006E-2</v>
      </c>
      <c r="D1008" s="283">
        <v>0.129</v>
      </c>
      <c r="E1008" s="197"/>
      <c r="F1008" s="197"/>
      <c r="H1008" s="197"/>
    </row>
    <row r="1009" spans="1:8" x14ac:dyDescent="0.65">
      <c r="A1009" s="282">
        <v>1003</v>
      </c>
      <c r="B1009" s="283">
        <v>0.65300000000000002</v>
      </c>
      <c r="C1009" s="283">
        <v>0.22</v>
      </c>
      <c r="D1009" s="283">
        <v>0.127</v>
      </c>
      <c r="E1009" s="197"/>
      <c r="F1009" s="197"/>
      <c r="H1009" s="197"/>
    </row>
    <row r="1010" spans="1:8" x14ac:dyDescent="0.65">
      <c r="A1010" s="282">
        <v>1004</v>
      </c>
      <c r="B1010" s="283">
        <v>0.76800000000000002</v>
      </c>
      <c r="C1010" s="283">
        <v>0.17100000000000001</v>
      </c>
      <c r="D1010" s="283">
        <v>6.0999999999999999E-2</v>
      </c>
      <c r="E1010" s="197"/>
      <c r="F1010" s="197"/>
      <c r="H1010" s="197"/>
    </row>
    <row r="1011" spans="1:8" x14ac:dyDescent="0.65">
      <c r="A1011" s="282">
        <v>1005</v>
      </c>
      <c r="B1011" s="283">
        <v>0.72199999999999998</v>
      </c>
      <c r="C1011" s="283">
        <v>0.186</v>
      </c>
      <c r="D1011" s="283">
        <v>9.1999999999999971E-2</v>
      </c>
      <c r="E1011" s="197"/>
      <c r="F1011" s="197"/>
      <c r="H1011" s="197"/>
    </row>
    <row r="1012" spans="1:8" x14ac:dyDescent="0.65">
      <c r="A1012" s="282">
        <v>1006</v>
      </c>
      <c r="B1012" s="283">
        <v>0.73100000000000009</v>
      </c>
      <c r="C1012" s="283">
        <v>0.17299999999999999</v>
      </c>
      <c r="D1012" s="283">
        <v>9.5999999999999974E-2</v>
      </c>
      <c r="E1012" s="197"/>
      <c r="F1012" s="197"/>
      <c r="H1012" s="197"/>
    </row>
    <row r="1013" spans="1:8" x14ac:dyDescent="0.65">
      <c r="A1013" s="282">
        <v>1007</v>
      </c>
      <c r="B1013" s="283">
        <v>0.68199999999999994</v>
      </c>
      <c r="C1013" s="283">
        <v>0.156</v>
      </c>
      <c r="D1013" s="283">
        <v>0.16199999999999998</v>
      </c>
      <c r="E1013" s="197"/>
      <c r="F1013" s="197"/>
      <c r="H1013" s="197"/>
    </row>
    <row r="1014" spans="1:8" x14ac:dyDescent="0.65">
      <c r="A1014" s="282">
        <v>1008</v>
      </c>
      <c r="B1014" s="283">
        <v>0.752</v>
      </c>
      <c r="C1014" s="283">
        <v>0.17699999999999999</v>
      </c>
      <c r="D1014" s="283">
        <v>7.1000000000000008E-2</v>
      </c>
      <c r="E1014" s="197"/>
      <c r="F1014" s="197"/>
      <c r="H1014" s="197"/>
    </row>
    <row r="1015" spans="1:8" x14ac:dyDescent="0.65">
      <c r="A1015" s="282">
        <v>1009</v>
      </c>
      <c r="B1015" s="283">
        <v>0.69799999999999995</v>
      </c>
      <c r="C1015" s="283">
        <v>0.157</v>
      </c>
      <c r="D1015" s="283">
        <v>0.14499999999999996</v>
      </c>
      <c r="E1015" s="197"/>
      <c r="F1015" s="197"/>
      <c r="H1015" s="197"/>
    </row>
    <row r="1016" spans="1:8" x14ac:dyDescent="0.65">
      <c r="A1016" s="282">
        <v>1010</v>
      </c>
      <c r="B1016" s="283">
        <v>0.70700000000000007</v>
      </c>
      <c r="C1016" s="283">
        <v>0.182</v>
      </c>
      <c r="D1016" s="283">
        <v>0.11099999999999999</v>
      </c>
      <c r="E1016" s="197"/>
      <c r="F1016" s="197"/>
      <c r="H1016" s="197"/>
    </row>
    <row r="1017" spans="1:8" x14ac:dyDescent="0.65">
      <c r="A1017" s="282">
        <v>1011</v>
      </c>
      <c r="B1017" s="283">
        <v>0.74</v>
      </c>
      <c r="C1017" s="283">
        <v>0.158</v>
      </c>
      <c r="D1017" s="283">
        <v>0.10199999999999998</v>
      </c>
      <c r="E1017" s="197"/>
      <c r="F1017" s="197"/>
      <c r="H1017" s="197"/>
    </row>
    <row r="1018" spans="1:8" x14ac:dyDescent="0.65">
      <c r="A1018" s="282">
        <v>1012</v>
      </c>
      <c r="B1018" s="283">
        <v>0.63600000000000001</v>
      </c>
      <c r="C1018" s="283">
        <v>0.19900000000000001</v>
      </c>
      <c r="D1018" s="283">
        <v>0.16499999999999998</v>
      </c>
      <c r="E1018" s="197"/>
      <c r="F1018" s="197"/>
      <c r="H1018" s="197"/>
    </row>
    <row r="1019" spans="1:8" x14ac:dyDescent="0.65">
      <c r="A1019" s="282">
        <v>1013</v>
      </c>
      <c r="B1019" s="283">
        <v>0.73</v>
      </c>
      <c r="C1019" s="283">
        <v>0.185</v>
      </c>
      <c r="D1019" s="283">
        <v>8.4999999999999964E-2</v>
      </c>
      <c r="E1019" s="197"/>
      <c r="F1019" s="197"/>
      <c r="H1019" s="197"/>
    </row>
    <row r="1020" spans="1:8" x14ac:dyDescent="0.65">
      <c r="A1020" s="282">
        <v>1014</v>
      </c>
      <c r="B1020" s="283">
        <v>0.71500000000000008</v>
      </c>
      <c r="C1020" s="283">
        <v>0.16600000000000001</v>
      </c>
      <c r="D1020" s="283">
        <v>0.11899999999999999</v>
      </c>
      <c r="E1020" s="197"/>
      <c r="F1020" s="197"/>
      <c r="H1020" s="197"/>
    </row>
    <row r="1021" spans="1:8" x14ac:dyDescent="0.65">
      <c r="A1021" s="282">
        <v>1015</v>
      </c>
      <c r="B1021" s="283">
        <v>0.64</v>
      </c>
      <c r="C1021" s="283">
        <v>0.19400000000000001</v>
      </c>
      <c r="D1021" s="283">
        <v>0.16599999999999998</v>
      </c>
      <c r="E1021" s="197"/>
      <c r="F1021" s="197"/>
      <c r="H1021" s="197"/>
    </row>
    <row r="1022" spans="1:8" x14ac:dyDescent="0.65">
      <c r="A1022" s="282">
        <v>1016</v>
      </c>
      <c r="B1022" s="283">
        <v>0.67199999999999993</v>
      </c>
      <c r="C1022" s="283">
        <v>0.182</v>
      </c>
      <c r="D1022" s="283">
        <v>0.14599999999999996</v>
      </c>
      <c r="E1022" s="197"/>
      <c r="F1022" s="197"/>
      <c r="H1022" s="197"/>
    </row>
    <row r="1023" spans="1:8" x14ac:dyDescent="0.65">
      <c r="A1023" s="282">
        <v>1017</v>
      </c>
      <c r="B1023" s="283">
        <v>0.73399999999999999</v>
      </c>
      <c r="C1023" s="283">
        <v>0.16500000000000001</v>
      </c>
      <c r="D1023" s="283">
        <v>0.10099999999999998</v>
      </c>
      <c r="E1023" s="197"/>
      <c r="F1023" s="197"/>
      <c r="H1023" s="197"/>
    </row>
    <row r="1024" spans="1:8" x14ac:dyDescent="0.65">
      <c r="A1024" s="282">
        <v>1018</v>
      </c>
      <c r="B1024" s="283">
        <v>0.74500000000000011</v>
      </c>
      <c r="C1024" s="283">
        <v>0.191</v>
      </c>
      <c r="D1024" s="283">
        <v>6.4000000000000001E-2</v>
      </c>
      <c r="E1024" s="197"/>
      <c r="F1024" s="197"/>
      <c r="H1024" s="197"/>
    </row>
    <row r="1025" spans="1:8" x14ac:dyDescent="0.65">
      <c r="A1025" s="282">
        <v>1019</v>
      </c>
      <c r="B1025" s="283">
        <v>0.69599999999999995</v>
      </c>
      <c r="C1025" s="283">
        <v>0.19900000000000001</v>
      </c>
      <c r="D1025" s="283">
        <v>0.10499999999999998</v>
      </c>
      <c r="E1025" s="197"/>
      <c r="F1025" s="197"/>
      <c r="H1025" s="197"/>
    </row>
    <row r="1026" spans="1:8" x14ac:dyDescent="0.65">
      <c r="A1026" s="282">
        <v>1020</v>
      </c>
      <c r="B1026" s="283">
        <v>0.67500000000000004</v>
      </c>
      <c r="C1026" s="283">
        <v>0.16900000000000001</v>
      </c>
      <c r="D1026" s="283">
        <v>0.15599999999999997</v>
      </c>
      <c r="E1026" s="197"/>
      <c r="F1026" s="197"/>
      <c r="H1026" s="197"/>
    </row>
    <row r="1027" spans="1:8" x14ac:dyDescent="0.65">
      <c r="A1027" s="282">
        <v>1021</v>
      </c>
      <c r="B1027" s="283">
        <v>0.72100000000000009</v>
      </c>
      <c r="C1027" s="283">
        <v>0.112</v>
      </c>
      <c r="D1027" s="283">
        <v>0.16699999999999998</v>
      </c>
      <c r="E1027" s="197"/>
      <c r="F1027" s="197"/>
      <c r="H1027" s="197"/>
    </row>
    <row r="1028" spans="1:8" x14ac:dyDescent="0.65">
      <c r="A1028" s="282">
        <v>1022</v>
      </c>
      <c r="B1028" s="283">
        <v>0.76899999999999991</v>
      </c>
      <c r="C1028" s="283">
        <v>0.19400000000000001</v>
      </c>
      <c r="D1028" s="283">
        <v>3.6999999999999963E-2</v>
      </c>
      <c r="E1028" s="197"/>
      <c r="F1028" s="197"/>
      <c r="H1028" s="197"/>
    </row>
    <row r="1029" spans="1:8" x14ac:dyDescent="0.65">
      <c r="A1029" s="282">
        <v>1023</v>
      </c>
      <c r="B1029" s="283">
        <v>0.68599999999999994</v>
      </c>
      <c r="C1029" s="283">
        <v>0.161</v>
      </c>
      <c r="D1029" s="283">
        <v>0.15299999999999997</v>
      </c>
      <c r="E1029" s="197"/>
      <c r="F1029" s="197"/>
      <c r="H1029" s="197"/>
    </row>
    <row r="1030" spans="1:8" x14ac:dyDescent="0.65">
      <c r="A1030" s="282">
        <v>1024</v>
      </c>
      <c r="B1030" s="283">
        <v>0.78600000000000003</v>
      </c>
      <c r="C1030" s="283">
        <v>0.15</v>
      </c>
      <c r="D1030" s="283">
        <v>6.4000000000000001E-2</v>
      </c>
      <c r="E1030" s="197"/>
      <c r="F1030" s="197"/>
      <c r="H1030" s="197"/>
    </row>
    <row r="1031" spans="1:8" x14ac:dyDescent="0.65">
      <c r="A1031" s="282">
        <v>1025</v>
      </c>
      <c r="B1031" s="283">
        <v>0.68900000000000006</v>
      </c>
      <c r="C1031" s="283">
        <v>0.19</v>
      </c>
      <c r="D1031" s="283">
        <v>0.121</v>
      </c>
      <c r="E1031" s="197"/>
      <c r="F1031" s="197"/>
      <c r="H1031" s="197"/>
    </row>
    <row r="1032" spans="1:8" x14ac:dyDescent="0.65">
      <c r="A1032" s="282">
        <v>1026</v>
      </c>
      <c r="B1032" s="283">
        <v>0.67700000000000005</v>
      </c>
      <c r="C1032" s="283">
        <v>0.17499999999999999</v>
      </c>
      <c r="D1032" s="283">
        <v>0.14799999999999996</v>
      </c>
      <c r="E1032" s="197"/>
      <c r="F1032" s="197"/>
      <c r="H1032" s="197"/>
    </row>
    <row r="1033" spans="1:8" x14ac:dyDescent="0.65">
      <c r="A1033" s="282">
        <v>1027</v>
      </c>
      <c r="B1033" s="283">
        <v>0.748</v>
      </c>
      <c r="C1033" s="283">
        <v>0.13</v>
      </c>
      <c r="D1033" s="283">
        <v>0.122</v>
      </c>
      <c r="E1033" s="197"/>
      <c r="F1033" s="197"/>
      <c r="H1033" s="197"/>
    </row>
    <row r="1034" spans="1:8" x14ac:dyDescent="0.65">
      <c r="A1034" s="282">
        <v>1028</v>
      </c>
      <c r="B1034" s="283">
        <v>0.76400000000000001</v>
      </c>
      <c r="C1034" s="283">
        <v>0.193</v>
      </c>
      <c r="D1034" s="283">
        <v>4.2999999999999969E-2</v>
      </c>
      <c r="E1034" s="197"/>
      <c r="F1034" s="197"/>
      <c r="H1034" s="197"/>
    </row>
    <row r="1035" spans="1:8" x14ac:dyDescent="0.65">
      <c r="A1035" s="282">
        <v>1029</v>
      </c>
      <c r="B1035" s="283">
        <v>0.72399999999999998</v>
      </c>
      <c r="C1035" s="283">
        <v>0.156</v>
      </c>
      <c r="D1035" s="283">
        <v>0.12</v>
      </c>
      <c r="E1035" s="197"/>
      <c r="F1035" s="197"/>
      <c r="H1035" s="197"/>
    </row>
    <row r="1036" spans="1:8" x14ac:dyDescent="0.65">
      <c r="A1036" s="282">
        <v>1030</v>
      </c>
      <c r="B1036" s="283">
        <v>0.71</v>
      </c>
      <c r="C1036" s="283">
        <v>0.17499999999999999</v>
      </c>
      <c r="D1036" s="283">
        <v>0.11499999999999999</v>
      </c>
      <c r="E1036" s="197"/>
      <c r="F1036" s="197"/>
      <c r="H1036" s="197"/>
    </row>
    <row r="1037" spans="1:8" x14ac:dyDescent="0.65">
      <c r="A1037" s="282">
        <v>1031</v>
      </c>
      <c r="B1037" s="283">
        <v>0.81299999999999994</v>
      </c>
      <c r="C1037" s="283">
        <v>0.13100000000000001</v>
      </c>
      <c r="D1037" s="283">
        <v>5.5999999999999994E-2</v>
      </c>
      <c r="E1037" s="197"/>
      <c r="F1037" s="197"/>
      <c r="H1037" s="197"/>
    </row>
    <row r="1038" spans="1:8" x14ac:dyDescent="0.65">
      <c r="A1038" s="282">
        <v>1032</v>
      </c>
      <c r="B1038" s="283">
        <v>0.71900000000000008</v>
      </c>
      <c r="C1038" s="283">
        <v>0.15</v>
      </c>
      <c r="D1038" s="283">
        <v>0.13100000000000001</v>
      </c>
      <c r="E1038" s="197"/>
      <c r="F1038" s="197"/>
      <c r="H1038" s="197"/>
    </row>
    <row r="1039" spans="1:8" x14ac:dyDescent="0.65">
      <c r="A1039" s="282">
        <v>1033</v>
      </c>
      <c r="B1039" s="283">
        <v>0.76200000000000001</v>
      </c>
      <c r="C1039" s="283">
        <v>0.17100000000000001</v>
      </c>
      <c r="D1039" s="283">
        <v>6.7000000000000004E-2</v>
      </c>
      <c r="E1039" s="197"/>
      <c r="F1039" s="197"/>
      <c r="H1039" s="197"/>
    </row>
    <row r="1040" spans="1:8" x14ac:dyDescent="0.65">
      <c r="A1040" s="282">
        <v>1034</v>
      </c>
      <c r="B1040" s="283">
        <v>0.72100000000000009</v>
      </c>
      <c r="C1040" s="283">
        <v>0.14000000000000001</v>
      </c>
      <c r="D1040" s="283">
        <v>0.13900000000000001</v>
      </c>
      <c r="E1040" s="197"/>
      <c r="F1040" s="197"/>
      <c r="H1040" s="197"/>
    </row>
    <row r="1041" spans="1:8" x14ac:dyDescent="0.65">
      <c r="A1041" s="282">
        <v>1035</v>
      </c>
      <c r="B1041" s="283">
        <v>0.67100000000000004</v>
      </c>
      <c r="C1041" s="283">
        <v>0.193</v>
      </c>
      <c r="D1041" s="283">
        <v>0.13600000000000001</v>
      </c>
      <c r="E1041" s="197"/>
      <c r="F1041" s="197"/>
      <c r="H1041" s="197"/>
    </row>
    <row r="1042" spans="1:8" x14ac:dyDescent="0.65">
      <c r="A1042" s="282">
        <v>1036</v>
      </c>
      <c r="B1042" s="283">
        <v>0.68399999999999994</v>
      </c>
      <c r="C1042" s="283">
        <v>0.183</v>
      </c>
      <c r="D1042" s="283">
        <v>0.13300000000000001</v>
      </c>
      <c r="E1042" s="197"/>
      <c r="F1042" s="197"/>
      <c r="H1042" s="197"/>
    </row>
    <row r="1043" spans="1:8" x14ac:dyDescent="0.65">
      <c r="A1043" s="282">
        <v>1037</v>
      </c>
      <c r="B1043" s="283">
        <v>0.75100000000000011</v>
      </c>
      <c r="C1043" s="283">
        <v>0.156</v>
      </c>
      <c r="D1043" s="283">
        <v>9.2999999999999972E-2</v>
      </c>
      <c r="E1043" s="197"/>
      <c r="F1043" s="197"/>
      <c r="H1043" s="197"/>
    </row>
    <row r="1044" spans="1:8" x14ac:dyDescent="0.65">
      <c r="A1044" s="282">
        <v>1038</v>
      </c>
      <c r="B1044" s="283">
        <v>0.69</v>
      </c>
      <c r="C1044" s="283">
        <v>0.184</v>
      </c>
      <c r="D1044" s="283">
        <v>0.126</v>
      </c>
      <c r="E1044" s="197"/>
      <c r="F1044" s="197"/>
      <c r="H1044" s="197"/>
    </row>
    <row r="1045" spans="1:8" x14ac:dyDescent="0.65">
      <c r="A1045" s="282">
        <v>1039</v>
      </c>
      <c r="B1045" s="283">
        <v>0.68599999999999994</v>
      </c>
      <c r="C1045" s="283">
        <v>0.161</v>
      </c>
      <c r="D1045" s="283">
        <v>0.15299999999999997</v>
      </c>
      <c r="E1045" s="197"/>
      <c r="F1045" s="197"/>
      <c r="H1045" s="197"/>
    </row>
    <row r="1046" spans="1:8" x14ac:dyDescent="0.65">
      <c r="A1046" s="282">
        <v>1040</v>
      </c>
      <c r="B1046" s="283">
        <v>0.71399999999999997</v>
      </c>
      <c r="C1046" s="283">
        <v>0.16500000000000001</v>
      </c>
      <c r="D1046" s="283">
        <v>0.121</v>
      </c>
      <c r="E1046" s="197"/>
      <c r="F1046" s="197"/>
      <c r="H1046" s="197"/>
    </row>
    <row r="1047" spans="1:8" x14ac:dyDescent="0.65">
      <c r="A1047" s="282">
        <v>1041</v>
      </c>
      <c r="B1047" s="283">
        <v>0.72199999999999998</v>
      </c>
      <c r="C1047" s="283">
        <v>0.19</v>
      </c>
      <c r="D1047" s="283">
        <v>8.7999999999999967E-2</v>
      </c>
      <c r="E1047" s="197"/>
      <c r="F1047" s="197"/>
      <c r="H1047" s="197"/>
    </row>
    <row r="1048" spans="1:8" x14ac:dyDescent="0.65">
      <c r="A1048" s="282">
        <v>1042</v>
      </c>
      <c r="B1048" s="283">
        <v>0.71900000000000008</v>
      </c>
      <c r="C1048" s="283">
        <v>0.18099999999999999</v>
      </c>
      <c r="D1048" s="283">
        <v>9.9999999999999978E-2</v>
      </c>
      <c r="E1048" s="197"/>
      <c r="F1048" s="197"/>
      <c r="H1048" s="197"/>
    </row>
    <row r="1049" spans="1:8" x14ac:dyDescent="0.65">
      <c r="A1049" s="282">
        <v>1043</v>
      </c>
      <c r="B1049" s="283">
        <v>0.72300000000000009</v>
      </c>
      <c r="C1049" s="283">
        <v>0.192</v>
      </c>
      <c r="D1049" s="283">
        <v>8.4999999999999964E-2</v>
      </c>
      <c r="E1049" s="197"/>
      <c r="F1049" s="197"/>
      <c r="H1049" s="197"/>
    </row>
    <row r="1050" spans="1:8" x14ac:dyDescent="0.65">
      <c r="A1050" s="282">
        <v>1044</v>
      </c>
      <c r="B1050" s="283">
        <v>0.72300000000000009</v>
      </c>
      <c r="C1050" s="283">
        <v>0.17299999999999999</v>
      </c>
      <c r="D1050" s="283">
        <v>0.10399999999999998</v>
      </c>
      <c r="E1050" s="197"/>
      <c r="F1050" s="197"/>
      <c r="H1050" s="197"/>
    </row>
    <row r="1051" spans="1:8" x14ac:dyDescent="0.65">
      <c r="A1051" s="282">
        <v>1045</v>
      </c>
      <c r="B1051" s="283">
        <v>0.64800000000000002</v>
      </c>
      <c r="C1051" s="283">
        <v>0.19700000000000001</v>
      </c>
      <c r="D1051" s="283">
        <v>0.15499999999999997</v>
      </c>
      <c r="E1051" s="197"/>
      <c r="F1051" s="197"/>
      <c r="H1051" s="197"/>
    </row>
    <row r="1052" spans="1:8" x14ac:dyDescent="0.65">
      <c r="A1052" s="282">
        <v>1046</v>
      </c>
      <c r="B1052" s="283">
        <v>0.748</v>
      </c>
      <c r="C1052" s="283">
        <v>0.185</v>
      </c>
      <c r="D1052" s="283">
        <v>6.7000000000000004E-2</v>
      </c>
      <c r="E1052" s="197"/>
      <c r="F1052" s="197"/>
      <c r="H1052" s="197"/>
    </row>
    <row r="1053" spans="1:8" x14ac:dyDescent="0.65">
      <c r="A1053" s="282">
        <v>1047</v>
      </c>
      <c r="B1053" s="283">
        <v>0.73199999999999998</v>
      </c>
      <c r="C1053" s="283">
        <v>0.21199999999999999</v>
      </c>
      <c r="D1053" s="283">
        <v>5.5999999999999994E-2</v>
      </c>
      <c r="E1053" s="197"/>
      <c r="F1053" s="197"/>
      <c r="H1053" s="197"/>
    </row>
    <row r="1054" spans="1:8" x14ac:dyDescent="0.65">
      <c r="A1054" s="282">
        <v>1048</v>
      </c>
      <c r="B1054" s="283">
        <v>0.70300000000000007</v>
      </c>
      <c r="C1054" s="283">
        <v>0.17199999999999999</v>
      </c>
      <c r="D1054" s="283">
        <v>0.125</v>
      </c>
      <c r="E1054" s="197"/>
      <c r="F1054" s="197"/>
      <c r="H1054" s="197"/>
    </row>
    <row r="1055" spans="1:8" x14ac:dyDescent="0.65">
      <c r="A1055" s="282">
        <v>1049</v>
      </c>
      <c r="B1055" s="283">
        <v>0.75</v>
      </c>
      <c r="C1055" s="283">
        <v>0.20499999999999999</v>
      </c>
      <c r="D1055" s="283">
        <v>4.4999999999999971E-2</v>
      </c>
      <c r="E1055" s="197"/>
      <c r="F1055" s="197"/>
      <c r="H1055" s="197"/>
    </row>
    <row r="1056" spans="1:8" x14ac:dyDescent="0.65">
      <c r="A1056" s="282">
        <v>1050</v>
      </c>
      <c r="B1056" s="283">
        <v>0.65200000000000002</v>
      </c>
      <c r="C1056" s="283">
        <v>0.21</v>
      </c>
      <c r="D1056" s="283">
        <v>0.13800000000000001</v>
      </c>
      <c r="E1056" s="197"/>
      <c r="F1056" s="197"/>
      <c r="H1056" s="197"/>
    </row>
    <row r="1057" spans="1:8" x14ac:dyDescent="0.65">
      <c r="A1057" s="282">
        <v>1051</v>
      </c>
      <c r="B1057" s="283">
        <v>0.75100000000000011</v>
      </c>
      <c r="C1057" s="283">
        <v>0.17199999999999999</v>
      </c>
      <c r="D1057" s="283">
        <v>7.7000000000000013E-2</v>
      </c>
      <c r="E1057" s="197"/>
      <c r="F1057" s="197"/>
      <c r="H1057" s="197"/>
    </row>
    <row r="1058" spans="1:8" x14ac:dyDescent="0.65">
      <c r="A1058" s="282">
        <v>1052</v>
      </c>
      <c r="B1058" s="283">
        <v>0.7390000000000001</v>
      </c>
      <c r="C1058" s="283">
        <v>0.19500000000000001</v>
      </c>
      <c r="D1058" s="283">
        <v>6.6000000000000003E-2</v>
      </c>
      <c r="E1058" s="197"/>
      <c r="F1058" s="197"/>
      <c r="H1058" s="197"/>
    </row>
    <row r="1059" spans="1:8" x14ac:dyDescent="0.65">
      <c r="A1059" s="282">
        <v>1053</v>
      </c>
      <c r="B1059" s="283">
        <v>0.67700000000000005</v>
      </c>
      <c r="C1059" s="283">
        <v>0.16600000000000001</v>
      </c>
      <c r="D1059" s="283">
        <v>0.15699999999999997</v>
      </c>
      <c r="E1059" s="197"/>
      <c r="F1059" s="197"/>
      <c r="H1059" s="197"/>
    </row>
    <row r="1060" spans="1:8" x14ac:dyDescent="0.65">
      <c r="A1060" s="282">
        <v>1054</v>
      </c>
      <c r="B1060" s="283">
        <v>0.68500000000000005</v>
      </c>
      <c r="C1060" s="283">
        <v>0.23499999999999999</v>
      </c>
      <c r="D1060" s="283">
        <v>7.999999999999996E-2</v>
      </c>
      <c r="E1060" s="197"/>
      <c r="F1060" s="197"/>
      <c r="H1060" s="197"/>
    </row>
    <row r="1061" spans="1:8" x14ac:dyDescent="0.65">
      <c r="A1061" s="282">
        <v>1055</v>
      </c>
      <c r="B1061" s="283">
        <v>0.75700000000000012</v>
      </c>
      <c r="C1061" s="283">
        <v>7.9000000000000001E-2</v>
      </c>
      <c r="D1061" s="283">
        <v>0.16399999999999998</v>
      </c>
      <c r="E1061" s="197"/>
      <c r="F1061" s="197"/>
      <c r="H1061" s="197"/>
    </row>
    <row r="1062" spans="1:8" x14ac:dyDescent="0.65">
      <c r="A1062" s="282">
        <v>1056</v>
      </c>
      <c r="B1062" s="283">
        <v>0.74199999999999999</v>
      </c>
      <c r="C1062" s="283">
        <v>0.2</v>
      </c>
      <c r="D1062" s="283">
        <v>5.7999999999999996E-2</v>
      </c>
      <c r="E1062" s="197"/>
      <c r="F1062" s="197"/>
      <c r="H1062" s="197"/>
    </row>
    <row r="1063" spans="1:8" x14ac:dyDescent="0.65">
      <c r="A1063" s="282">
        <v>1057</v>
      </c>
      <c r="B1063" s="283">
        <v>0.7589999999999999</v>
      </c>
      <c r="C1063" s="283">
        <v>0.19500000000000001</v>
      </c>
      <c r="D1063" s="283">
        <v>4.5999999999999971E-2</v>
      </c>
      <c r="E1063" s="197"/>
      <c r="F1063" s="197"/>
      <c r="H1063" s="197"/>
    </row>
    <row r="1064" spans="1:8" x14ac:dyDescent="0.65">
      <c r="A1064" s="282">
        <v>1058</v>
      </c>
      <c r="B1064" s="283">
        <v>0.75800000000000001</v>
      </c>
      <c r="C1064" s="283">
        <v>0.18099999999999999</v>
      </c>
      <c r="D1064" s="283">
        <v>6.0999999999999999E-2</v>
      </c>
      <c r="E1064" s="197"/>
      <c r="F1064" s="197"/>
      <c r="H1064" s="197"/>
    </row>
    <row r="1065" spans="1:8" x14ac:dyDescent="0.65">
      <c r="A1065" s="282">
        <v>1059</v>
      </c>
      <c r="B1065" s="283">
        <v>0.67900000000000005</v>
      </c>
      <c r="C1065" s="283">
        <v>0.22700000000000001</v>
      </c>
      <c r="D1065" s="283">
        <v>9.3999999999999972E-2</v>
      </c>
      <c r="E1065" s="197"/>
      <c r="F1065" s="197"/>
      <c r="H1065" s="197"/>
    </row>
    <row r="1066" spans="1:8" x14ac:dyDescent="0.65">
      <c r="A1066" s="282">
        <v>1060</v>
      </c>
      <c r="B1066" s="283">
        <v>0.193</v>
      </c>
      <c r="C1066" s="283">
        <v>0</v>
      </c>
      <c r="D1066" s="283">
        <v>0.80699999999999994</v>
      </c>
      <c r="E1066" s="197"/>
      <c r="F1066" s="197"/>
      <c r="H1066" s="197"/>
    </row>
    <row r="1067" spans="1:8" x14ac:dyDescent="0.65">
      <c r="A1067" s="282">
        <v>1061</v>
      </c>
      <c r="B1067" s="283">
        <v>0.69700000000000006</v>
      </c>
      <c r="C1067" s="283">
        <v>0.158</v>
      </c>
      <c r="D1067" s="283">
        <v>0.14499999999999996</v>
      </c>
      <c r="E1067" s="197"/>
      <c r="F1067" s="197"/>
      <c r="H1067" s="197"/>
    </row>
    <row r="1068" spans="1:8" x14ac:dyDescent="0.65">
      <c r="A1068" s="282">
        <v>1062</v>
      </c>
      <c r="B1068" s="283">
        <v>0.74</v>
      </c>
      <c r="C1068" s="283">
        <v>0.188</v>
      </c>
      <c r="D1068" s="283">
        <v>7.2000000000000008E-2</v>
      </c>
      <c r="E1068" s="197"/>
      <c r="F1068" s="197"/>
      <c r="H1068" s="197"/>
    </row>
    <row r="1069" spans="1:8" x14ac:dyDescent="0.65">
      <c r="A1069" s="282">
        <v>1063</v>
      </c>
      <c r="B1069" s="283">
        <v>0.70900000000000007</v>
      </c>
      <c r="C1069" s="283">
        <v>0.107</v>
      </c>
      <c r="D1069" s="283">
        <v>0.184</v>
      </c>
      <c r="E1069" s="197"/>
      <c r="F1069" s="197"/>
      <c r="H1069" s="197"/>
    </row>
    <row r="1070" spans="1:8" x14ac:dyDescent="0.65">
      <c r="A1070" s="282">
        <v>1064</v>
      </c>
      <c r="B1070" s="283">
        <v>0.70100000000000007</v>
      </c>
      <c r="C1070" s="283">
        <v>0.19500000000000001</v>
      </c>
      <c r="D1070" s="283">
        <v>0.10399999999999998</v>
      </c>
      <c r="E1070" s="197"/>
      <c r="F1070" s="197"/>
      <c r="H1070" s="197"/>
    </row>
    <row r="1071" spans="1:8" x14ac:dyDescent="0.65">
      <c r="A1071" s="282">
        <v>1065</v>
      </c>
      <c r="B1071" s="283">
        <v>0.72</v>
      </c>
      <c r="C1071" s="283">
        <v>0.17699999999999999</v>
      </c>
      <c r="D1071" s="283">
        <v>0.10299999999999998</v>
      </c>
      <c r="E1071" s="197"/>
      <c r="F1071" s="197"/>
      <c r="H1071" s="197"/>
    </row>
    <row r="1072" spans="1:8" x14ac:dyDescent="0.65">
      <c r="A1072" s="282">
        <v>1066</v>
      </c>
      <c r="B1072" s="283">
        <v>0.75500000000000012</v>
      </c>
      <c r="C1072" s="283">
        <v>0.2</v>
      </c>
      <c r="D1072" s="283">
        <v>4.4999999999999971E-2</v>
      </c>
      <c r="E1072" s="197"/>
      <c r="F1072" s="197"/>
      <c r="H1072" s="197"/>
    </row>
    <row r="1073" spans="1:8" x14ac:dyDescent="0.65">
      <c r="A1073" s="282">
        <v>1067</v>
      </c>
      <c r="B1073" s="283">
        <v>0.87400000000000011</v>
      </c>
      <c r="C1073" s="283">
        <v>0</v>
      </c>
      <c r="D1073" s="283">
        <v>0.126</v>
      </c>
      <c r="E1073" s="197"/>
      <c r="F1073" s="197"/>
      <c r="H1073" s="197"/>
    </row>
    <row r="1074" spans="1:8" x14ac:dyDescent="0.65">
      <c r="A1074" s="282">
        <v>1068</v>
      </c>
      <c r="B1074" s="283">
        <v>0.84499999999999997</v>
      </c>
      <c r="C1074" s="283">
        <v>0</v>
      </c>
      <c r="D1074" s="283">
        <v>0.15499999999999997</v>
      </c>
      <c r="E1074" s="197"/>
      <c r="F1074" s="197"/>
      <c r="H1074" s="197"/>
    </row>
    <row r="1075" spans="1:8" x14ac:dyDescent="0.65">
      <c r="A1075" s="282">
        <v>1069</v>
      </c>
      <c r="B1075" s="283">
        <v>0.77499999999999991</v>
      </c>
      <c r="C1075" s="283">
        <v>0.2</v>
      </c>
      <c r="D1075" s="283">
        <v>2.4999999999999981E-2</v>
      </c>
      <c r="E1075" s="197"/>
      <c r="F1075" s="197"/>
      <c r="H1075" s="197"/>
    </row>
    <row r="1076" spans="1:8" x14ac:dyDescent="0.65">
      <c r="A1076" s="282">
        <v>1070</v>
      </c>
      <c r="B1076" s="283">
        <v>0.88200000000000012</v>
      </c>
      <c r="C1076" s="283">
        <v>0</v>
      </c>
      <c r="D1076" s="283">
        <v>0.11799999999999999</v>
      </c>
      <c r="E1076" s="197"/>
      <c r="F1076" s="197"/>
      <c r="H1076" s="197"/>
    </row>
    <row r="1077" spans="1:8" x14ac:dyDescent="0.65">
      <c r="A1077" s="282">
        <v>1071</v>
      </c>
      <c r="B1077" s="283">
        <v>0.88700000000000001</v>
      </c>
      <c r="C1077" s="283">
        <v>0</v>
      </c>
      <c r="D1077" s="283">
        <v>0.11299999999999999</v>
      </c>
      <c r="E1077" s="197"/>
      <c r="F1077" s="197"/>
      <c r="H1077" s="197"/>
    </row>
    <row r="1078" spans="1:8" x14ac:dyDescent="0.65">
      <c r="A1078" s="282">
        <v>1072</v>
      </c>
      <c r="B1078" s="283">
        <v>0.83400000000000007</v>
      </c>
      <c r="C1078" s="283">
        <v>0</v>
      </c>
      <c r="D1078" s="283">
        <v>0.16599999999999998</v>
      </c>
      <c r="E1078" s="197"/>
      <c r="F1078" s="197"/>
      <c r="H1078" s="197"/>
    </row>
    <row r="1079" spans="1:8" x14ac:dyDescent="0.65">
      <c r="A1079" s="282">
        <v>1073</v>
      </c>
      <c r="B1079" s="283">
        <v>0.71500000000000008</v>
      </c>
      <c r="C1079" s="283">
        <v>0.2</v>
      </c>
      <c r="D1079" s="283">
        <v>8.4999999999999964E-2</v>
      </c>
      <c r="E1079" s="197"/>
      <c r="F1079" s="197"/>
      <c r="H1079" s="197"/>
    </row>
    <row r="1080" spans="1:8" x14ac:dyDescent="0.65">
      <c r="A1080" s="282">
        <v>1074</v>
      </c>
      <c r="B1080" s="283">
        <v>0.879</v>
      </c>
      <c r="C1080" s="283">
        <v>0</v>
      </c>
      <c r="D1080" s="283">
        <v>0.121</v>
      </c>
      <c r="E1080" s="197"/>
      <c r="F1080" s="197"/>
      <c r="H1080" s="197"/>
    </row>
    <row r="1081" spans="1:8" x14ac:dyDescent="0.65">
      <c r="A1081" s="282">
        <v>1075</v>
      </c>
      <c r="B1081" s="283">
        <v>0.84800000000000009</v>
      </c>
      <c r="C1081" s="283">
        <v>0</v>
      </c>
      <c r="D1081" s="283">
        <v>0.15199999999999997</v>
      </c>
      <c r="E1081" s="197"/>
      <c r="F1081" s="197"/>
      <c r="H1081" s="197"/>
    </row>
    <row r="1082" spans="1:8" x14ac:dyDescent="0.65">
      <c r="A1082" s="282">
        <v>1076</v>
      </c>
      <c r="B1082" s="283">
        <v>0.871</v>
      </c>
      <c r="C1082" s="283">
        <v>0</v>
      </c>
      <c r="D1082" s="283">
        <v>0.129</v>
      </c>
      <c r="E1082" s="197"/>
      <c r="F1082" s="197"/>
      <c r="H1082" s="197"/>
    </row>
    <row r="1083" spans="1:8" x14ac:dyDescent="0.65">
      <c r="A1083" s="282">
        <v>1077</v>
      </c>
      <c r="B1083" s="283">
        <v>0.82699999999999996</v>
      </c>
      <c r="C1083" s="283">
        <v>0</v>
      </c>
      <c r="D1083" s="283">
        <v>0.17299999999999999</v>
      </c>
      <c r="E1083" s="197"/>
      <c r="F1083" s="197"/>
      <c r="H1083" s="197"/>
    </row>
    <row r="1084" spans="1:8" x14ac:dyDescent="0.65">
      <c r="A1084" s="282">
        <v>1078</v>
      </c>
      <c r="B1084" s="283">
        <v>0.60599999999999998</v>
      </c>
      <c r="C1084" s="283">
        <v>0.3</v>
      </c>
      <c r="D1084" s="283">
        <v>9.3999999999999972E-2</v>
      </c>
      <c r="E1084" s="197"/>
      <c r="F1084" s="197"/>
      <c r="H1084" s="197"/>
    </row>
    <row r="1085" spans="1:8" x14ac:dyDescent="0.65">
      <c r="A1085" s="282">
        <v>1079</v>
      </c>
      <c r="B1085" s="283">
        <v>0.8879999999999999</v>
      </c>
      <c r="C1085" s="283">
        <v>0</v>
      </c>
      <c r="D1085" s="283">
        <v>0.11199999999999999</v>
      </c>
      <c r="E1085" s="197"/>
      <c r="F1085" s="197"/>
      <c r="H1085" s="197"/>
    </row>
    <row r="1086" spans="1:8" x14ac:dyDescent="0.65">
      <c r="A1086" s="282">
        <v>1080</v>
      </c>
      <c r="B1086" s="283">
        <v>0.88600000000000012</v>
      </c>
      <c r="C1086" s="283">
        <v>0</v>
      </c>
      <c r="D1086" s="283">
        <v>0.11399999999999999</v>
      </c>
      <c r="E1086" s="197"/>
      <c r="F1086" s="197"/>
      <c r="H1086" s="197"/>
    </row>
    <row r="1087" spans="1:8" x14ac:dyDescent="0.65">
      <c r="A1087" s="282">
        <v>1081</v>
      </c>
      <c r="B1087" s="283">
        <v>0.63500000000000001</v>
      </c>
      <c r="C1087" s="283">
        <v>0.25</v>
      </c>
      <c r="D1087" s="283">
        <v>0.11499999999999999</v>
      </c>
      <c r="E1087" s="197"/>
      <c r="F1087" s="197"/>
      <c r="H1087" s="197"/>
    </row>
    <row r="1088" spans="1:8" x14ac:dyDescent="0.65">
      <c r="A1088" s="282">
        <v>1082</v>
      </c>
      <c r="B1088" s="283">
        <v>0.69100000000000006</v>
      </c>
      <c r="C1088" s="283">
        <v>0.17100000000000001</v>
      </c>
      <c r="D1088" s="283">
        <v>0.13800000000000001</v>
      </c>
      <c r="E1088" s="197"/>
      <c r="F1088" s="197"/>
      <c r="H1088" s="197"/>
    </row>
    <row r="1089" spans="1:8" x14ac:dyDescent="0.65">
      <c r="A1089" s="282">
        <v>1083</v>
      </c>
      <c r="B1089" s="283">
        <v>0.75300000000000011</v>
      </c>
      <c r="C1089" s="283">
        <v>0.17</v>
      </c>
      <c r="D1089" s="283">
        <v>7.7000000000000013E-2</v>
      </c>
      <c r="E1089" s="197"/>
      <c r="F1089" s="197"/>
      <c r="H1089" s="197"/>
    </row>
    <row r="1090" spans="1:8" x14ac:dyDescent="0.65">
      <c r="A1090" s="282">
        <v>1084</v>
      </c>
      <c r="B1090" s="283">
        <v>0.80099999999999993</v>
      </c>
      <c r="C1090" s="283">
        <v>9.1999999999999998E-2</v>
      </c>
      <c r="D1090" s="283">
        <v>0.10699999999999998</v>
      </c>
      <c r="E1090" s="197"/>
      <c r="F1090" s="197"/>
      <c r="H1090" s="197"/>
    </row>
    <row r="1091" spans="1:8" x14ac:dyDescent="0.65">
      <c r="A1091" s="282">
        <v>1085</v>
      </c>
      <c r="B1091" s="283">
        <v>0.77800000000000002</v>
      </c>
      <c r="C1091" s="283">
        <v>0.187</v>
      </c>
      <c r="D1091" s="283">
        <v>3.4999999999999962E-2</v>
      </c>
      <c r="E1091" s="197"/>
      <c r="F1091" s="197"/>
      <c r="H1091" s="197"/>
    </row>
    <row r="1092" spans="1:8" x14ac:dyDescent="0.65">
      <c r="A1092" s="282">
        <v>1086</v>
      </c>
      <c r="B1092" s="283">
        <v>0.67399999999999993</v>
      </c>
      <c r="C1092" s="283">
        <v>0.157</v>
      </c>
      <c r="D1092" s="283">
        <v>0.16899999999999998</v>
      </c>
      <c r="E1092" s="197"/>
      <c r="F1092" s="197"/>
      <c r="H1092" s="197"/>
    </row>
    <row r="1093" spans="1:8" x14ac:dyDescent="0.65">
      <c r="A1093" s="282">
        <v>1087</v>
      </c>
      <c r="B1093" s="283">
        <v>0.66</v>
      </c>
      <c r="C1093" s="283">
        <v>0.2</v>
      </c>
      <c r="D1093" s="283">
        <v>0.14000000000000001</v>
      </c>
      <c r="E1093" s="197"/>
      <c r="F1093" s="197"/>
      <c r="H1093" s="197"/>
    </row>
    <row r="1094" spans="1:8" x14ac:dyDescent="0.65">
      <c r="A1094" s="282">
        <v>1088</v>
      </c>
      <c r="B1094" s="283">
        <v>0.75100000000000011</v>
      </c>
      <c r="C1094" s="283">
        <v>0.13800000000000001</v>
      </c>
      <c r="D1094" s="283">
        <v>0.11099999999999999</v>
      </c>
      <c r="E1094" s="197"/>
      <c r="F1094" s="197"/>
      <c r="H1094" s="197"/>
    </row>
    <row r="1095" spans="1:8" x14ac:dyDescent="0.65">
      <c r="A1095" s="282">
        <v>1089</v>
      </c>
      <c r="B1095" s="283">
        <v>0.75</v>
      </c>
      <c r="C1095" s="283">
        <v>0.25</v>
      </c>
      <c r="D1095" s="283"/>
      <c r="E1095" s="197"/>
      <c r="F1095" s="197"/>
      <c r="H1095" s="197"/>
    </row>
    <row r="1096" spans="1:8" x14ac:dyDescent="0.65">
      <c r="A1096" s="282">
        <v>1090</v>
      </c>
      <c r="B1096" s="283">
        <v>0.68399999999999994</v>
      </c>
      <c r="C1096" s="283">
        <v>0.17899999999999999</v>
      </c>
      <c r="D1096" s="283">
        <v>0.13700000000000001</v>
      </c>
      <c r="E1096" s="197"/>
      <c r="F1096" s="197"/>
      <c r="H1096" s="197"/>
    </row>
    <row r="1097" spans="1:8" x14ac:dyDescent="0.65">
      <c r="A1097" s="282">
        <v>1091</v>
      </c>
      <c r="B1097" s="283">
        <v>0.7390000000000001</v>
      </c>
      <c r="C1097" s="283">
        <v>0.17899999999999999</v>
      </c>
      <c r="D1097" s="283">
        <v>8.1999999999999962E-2</v>
      </c>
      <c r="E1097" s="197"/>
      <c r="F1097" s="197"/>
      <c r="H1097" s="197"/>
    </row>
    <row r="1098" spans="1:8" x14ac:dyDescent="0.65">
      <c r="A1098" s="282">
        <v>1092</v>
      </c>
      <c r="B1098" s="283">
        <v>0.71799999999999997</v>
      </c>
      <c r="C1098" s="283">
        <v>0.16700000000000001</v>
      </c>
      <c r="D1098" s="283">
        <v>0.11499999999999999</v>
      </c>
      <c r="E1098" s="197"/>
      <c r="F1098" s="197"/>
      <c r="H1098" s="197"/>
    </row>
    <row r="1099" spans="1:8" x14ac:dyDescent="0.65">
      <c r="A1099" s="282">
        <v>1093</v>
      </c>
      <c r="B1099" s="283">
        <v>0.67</v>
      </c>
      <c r="C1099" s="283">
        <v>0.2</v>
      </c>
      <c r="D1099" s="283">
        <v>0.13</v>
      </c>
      <c r="E1099" s="197"/>
      <c r="F1099" s="197"/>
      <c r="H1099" s="197"/>
    </row>
    <row r="1100" spans="1:8" x14ac:dyDescent="0.65">
      <c r="A1100" s="282">
        <v>1094</v>
      </c>
      <c r="B1100" s="283">
        <v>0.68599999999999994</v>
      </c>
      <c r="C1100" s="283">
        <v>0.18099999999999999</v>
      </c>
      <c r="D1100" s="283">
        <v>0.13300000000000001</v>
      </c>
      <c r="E1100" s="197"/>
      <c r="F1100" s="197"/>
      <c r="H1100" s="197"/>
    </row>
    <row r="1101" spans="1:8" x14ac:dyDescent="0.65">
      <c r="A1101" s="282">
        <v>1095</v>
      </c>
      <c r="B1101" s="283">
        <v>0.71100000000000008</v>
      </c>
      <c r="C1101" s="283">
        <v>0.19500000000000001</v>
      </c>
      <c r="D1101" s="283">
        <v>9.3999999999999972E-2</v>
      </c>
      <c r="E1101" s="197"/>
      <c r="F1101" s="197"/>
      <c r="H1101" s="197"/>
    </row>
    <row r="1102" spans="1:8" x14ac:dyDescent="0.65">
      <c r="A1102" s="282">
        <v>1096</v>
      </c>
      <c r="B1102" s="283">
        <v>0.69500000000000006</v>
      </c>
      <c r="C1102" s="283">
        <v>0.156</v>
      </c>
      <c r="D1102" s="283">
        <v>0.14899999999999997</v>
      </c>
      <c r="E1102" s="197"/>
      <c r="F1102" s="197"/>
      <c r="H1102" s="197"/>
    </row>
    <row r="1103" spans="1:8" x14ac:dyDescent="0.65">
      <c r="A1103" s="282">
        <v>1097</v>
      </c>
      <c r="B1103" s="283">
        <v>0.72199999999999998</v>
      </c>
      <c r="C1103" s="283">
        <v>0.193</v>
      </c>
      <c r="D1103" s="283">
        <v>8.4999999999999964E-2</v>
      </c>
      <c r="E1103" s="197"/>
      <c r="F1103" s="197"/>
      <c r="H1103" s="197"/>
    </row>
    <row r="1104" spans="1:8" x14ac:dyDescent="0.65">
      <c r="A1104" s="282">
        <v>1098</v>
      </c>
      <c r="B1104" s="283">
        <v>0.7390000000000001</v>
      </c>
      <c r="C1104" s="283">
        <v>0.18</v>
      </c>
      <c r="D1104" s="283">
        <v>8.0999999999999961E-2</v>
      </c>
      <c r="E1104" s="197"/>
      <c r="F1104" s="197"/>
      <c r="H1104" s="197"/>
    </row>
    <row r="1105" spans="1:8" x14ac:dyDescent="0.65">
      <c r="A1105" s="282">
        <v>1099</v>
      </c>
      <c r="B1105" s="283">
        <v>0.79099999999999993</v>
      </c>
      <c r="C1105" s="283">
        <v>0.154</v>
      </c>
      <c r="D1105" s="283">
        <v>5.4999999999999979E-2</v>
      </c>
      <c r="E1105" s="197"/>
      <c r="F1105" s="197"/>
      <c r="H1105" s="197"/>
    </row>
    <row r="1106" spans="1:8" x14ac:dyDescent="0.65">
      <c r="A1106" s="282">
        <v>1100</v>
      </c>
      <c r="B1106" s="283">
        <v>0.69599999999999995</v>
      </c>
      <c r="C1106" s="283">
        <v>0.182</v>
      </c>
      <c r="D1106" s="283">
        <v>0.122</v>
      </c>
      <c r="E1106" s="197"/>
      <c r="F1106" s="197"/>
      <c r="H1106" s="197"/>
    </row>
    <row r="1107" spans="1:8" x14ac:dyDescent="0.65">
      <c r="A1107" s="282">
        <v>1101</v>
      </c>
      <c r="B1107" s="283">
        <v>0.7410000000000001</v>
      </c>
      <c r="C1107" s="283">
        <v>0.11600000000000001</v>
      </c>
      <c r="D1107" s="283">
        <v>0.14299999999999996</v>
      </c>
      <c r="E1107" s="197"/>
      <c r="F1107" s="197"/>
      <c r="H1107" s="197"/>
    </row>
    <row r="1108" spans="1:8" x14ac:dyDescent="0.65">
      <c r="A1108" s="282">
        <v>1102</v>
      </c>
      <c r="B1108" s="283">
        <v>0.73599999999999999</v>
      </c>
      <c r="C1108" s="283">
        <v>0.11899999999999999</v>
      </c>
      <c r="D1108" s="283">
        <v>0.14499999999999996</v>
      </c>
      <c r="E1108" s="197"/>
      <c r="F1108" s="197"/>
      <c r="H1108" s="197"/>
    </row>
    <row r="1109" spans="1:8" x14ac:dyDescent="0.65">
      <c r="A1109" s="282">
        <v>1103</v>
      </c>
      <c r="B1109" s="283">
        <v>0.74199999999999999</v>
      </c>
      <c r="C1109" s="283">
        <v>0.16800000000000001</v>
      </c>
      <c r="D1109" s="283">
        <v>8.9999999999999969E-2</v>
      </c>
      <c r="E1109" s="197"/>
      <c r="F1109" s="197"/>
      <c r="H1109" s="197"/>
    </row>
    <row r="1110" spans="1:8" x14ac:dyDescent="0.65">
      <c r="A1110" s="282">
        <v>1104</v>
      </c>
      <c r="B1110" s="283">
        <v>0.76500000000000012</v>
      </c>
      <c r="C1110" s="283">
        <v>0.183</v>
      </c>
      <c r="D1110" s="283">
        <v>5.1999999999999977E-2</v>
      </c>
      <c r="E1110" s="197"/>
      <c r="F1110" s="197"/>
      <c r="H1110" s="197"/>
    </row>
    <row r="1111" spans="1:8" x14ac:dyDescent="0.65">
      <c r="A1111" s="282">
        <v>1105</v>
      </c>
      <c r="B1111" s="283">
        <v>0.72100000000000009</v>
      </c>
      <c r="C1111" s="283">
        <v>0.185</v>
      </c>
      <c r="D1111" s="283">
        <v>9.3999999999999972E-2</v>
      </c>
      <c r="E1111" s="197"/>
      <c r="F1111" s="197"/>
      <c r="H1111" s="197"/>
    </row>
    <row r="1112" spans="1:8" x14ac:dyDescent="0.65">
      <c r="A1112" s="282">
        <v>1106</v>
      </c>
      <c r="B1112" s="283">
        <v>0.70599999999999996</v>
      </c>
      <c r="C1112" s="283">
        <v>0.16900000000000001</v>
      </c>
      <c r="D1112" s="283">
        <v>0.125</v>
      </c>
      <c r="E1112" s="197"/>
      <c r="F1112" s="197"/>
      <c r="H1112" s="197"/>
    </row>
    <row r="1113" spans="1:8" x14ac:dyDescent="0.65">
      <c r="A1113" s="282">
        <v>1107</v>
      </c>
      <c r="B1113" s="283">
        <v>0.68599999999999994</v>
      </c>
      <c r="C1113" s="283">
        <v>0.17100000000000001</v>
      </c>
      <c r="D1113" s="283">
        <v>0.14299999999999996</v>
      </c>
      <c r="E1113" s="197"/>
      <c r="F1113" s="197"/>
      <c r="H1113" s="197"/>
    </row>
    <row r="1114" spans="1:8" x14ac:dyDescent="0.65">
      <c r="A1114" s="282">
        <v>1108</v>
      </c>
      <c r="B1114" s="283">
        <v>0.72</v>
      </c>
      <c r="C1114" s="283">
        <v>0.16600000000000001</v>
      </c>
      <c r="D1114" s="283">
        <v>0.11399999999999999</v>
      </c>
      <c r="E1114" s="197"/>
      <c r="F1114" s="197"/>
      <c r="H1114" s="197"/>
    </row>
    <row r="1115" spans="1:8" x14ac:dyDescent="0.65">
      <c r="A1115" s="282">
        <v>1109</v>
      </c>
      <c r="B1115" s="283">
        <v>0.754</v>
      </c>
      <c r="C1115" s="283">
        <v>0.19400000000000001</v>
      </c>
      <c r="D1115" s="283">
        <v>5.1999999999999977E-2</v>
      </c>
      <c r="E1115" s="197"/>
      <c r="F1115" s="197"/>
      <c r="H1115" s="197"/>
    </row>
    <row r="1116" spans="1:8" x14ac:dyDescent="0.65">
      <c r="A1116" s="282">
        <v>1110</v>
      </c>
      <c r="B1116" s="283">
        <v>0.69900000000000007</v>
      </c>
      <c r="C1116" s="283">
        <v>0.19400000000000001</v>
      </c>
      <c r="D1116" s="283">
        <v>0.10699999999999998</v>
      </c>
      <c r="E1116" s="197"/>
      <c r="F1116" s="197"/>
      <c r="H1116" s="197"/>
    </row>
    <row r="1117" spans="1:8" x14ac:dyDescent="0.65">
      <c r="A1117" s="282">
        <v>1111</v>
      </c>
      <c r="B1117" s="283">
        <v>0.71500000000000008</v>
      </c>
      <c r="C1117" s="283">
        <v>0.182</v>
      </c>
      <c r="D1117" s="283">
        <v>0.10299999999999998</v>
      </c>
      <c r="E1117" s="197"/>
      <c r="F1117" s="197"/>
      <c r="H1117" s="197"/>
    </row>
    <row r="1118" spans="1:8" x14ac:dyDescent="0.65">
      <c r="A1118" s="282">
        <v>1112</v>
      </c>
      <c r="B1118" s="283">
        <v>0.73599999999999999</v>
      </c>
      <c r="C1118" s="283">
        <v>0.18</v>
      </c>
      <c r="D1118" s="283">
        <v>8.4000000000000019E-2</v>
      </c>
      <c r="E1118" s="197"/>
      <c r="F1118" s="197"/>
      <c r="H1118" s="197"/>
    </row>
    <row r="1119" spans="1:8" x14ac:dyDescent="0.65">
      <c r="A1119" s="282">
        <v>1113</v>
      </c>
      <c r="B1119" s="283">
        <v>0.64400000000000002</v>
      </c>
      <c r="C1119" s="283">
        <v>0.22</v>
      </c>
      <c r="D1119" s="283">
        <v>0.13600000000000001</v>
      </c>
      <c r="E1119" s="197"/>
      <c r="F1119" s="197"/>
      <c r="H1119" s="197"/>
    </row>
    <row r="1120" spans="1:8" x14ac:dyDescent="0.65">
      <c r="A1120" s="282">
        <v>1114</v>
      </c>
      <c r="B1120" s="283">
        <v>0.70799999999999996</v>
      </c>
      <c r="C1120" s="283">
        <v>0.161</v>
      </c>
      <c r="D1120" s="283">
        <v>0.13100000000000001</v>
      </c>
      <c r="E1120" s="197"/>
      <c r="F1120" s="197"/>
      <c r="H1120" s="197"/>
    </row>
    <row r="1121" spans="1:8" x14ac:dyDescent="0.65">
      <c r="A1121" s="282">
        <v>1115</v>
      </c>
      <c r="B1121" s="283">
        <v>0.77299999999999991</v>
      </c>
      <c r="C1121" s="283">
        <v>0.13300000000000001</v>
      </c>
      <c r="D1121" s="283">
        <v>9.3999999999999972E-2</v>
      </c>
      <c r="E1121" s="197"/>
      <c r="F1121" s="197"/>
      <c r="H1121" s="197"/>
    </row>
    <row r="1122" spans="1:8" x14ac:dyDescent="0.65">
      <c r="A1122" s="282">
        <v>1116</v>
      </c>
      <c r="B1122" s="283">
        <v>0.74900000000000011</v>
      </c>
      <c r="C1122" s="283">
        <v>0.161</v>
      </c>
      <c r="D1122" s="283">
        <v>8.9999999999999969E-2</v>
      </c>
      <c r="E1122" s="197"/>
      <c r="F1122" s="197"/>
      <c r="H1122" s="197"/>
    </row>
    <row r="1123" spans="1:8" x14ac:dyDescent="0.65">
      <c r="A1123" s="282">
        <v>1117</v>
      </c>
      <c r="B1123" s="283">
        <v>0.77099999999999991</v>
      </c>
      <c r="C1123" s="283">
        <v>0.16500000000000001</v>
      </c>
      <c r="D1123" s="283">
        <v>6.4000000000000001E-2</v>
      </c>
      <c r="E1123" s="197"/>
      <c r="F1123" s="197"/>
      <c r="H1123" s="197"/>
    </row>
    <row r="1124" spans="1:8" x14ac:dyDescent="0.65">
      <c r="A1124" s="282">
        <v>1118</v>
      </c>
      <c r="B1124" s="283">
        <v>0.72100000000000009</v>
      </c>
      <c r="C1124" s="283">
        <v>0.19800000000000001</v>
      </c>
      <c r="D1124" s="283">
        <v>8.0999999999999961E-2</v>
      </c>
      <c r="E1124" s="197"/>
      <c r="F1124" s="197"/>
      <c r="H1124" s="197"/>
    </row>
    <row r="1125" spans="1:8" x14ac:dyDescent="0.65">
      <c r="A1125" s="282">
        <v>1119</v>
      </c>
      <c r="B1125" s="283">
        <v>0.64900000000000002</v>
      </c>
      <c r="C1125" s="283">
        <v>0.18099999999999999</v>
      </c>
      <c r="D1125" s="283">
        <v>0.16999999999999998</v>
      </c>
      <c r="E1125" s="197"/>
      <c r="F1125" s="197"/>
      <c r="H1125" s="197"/>
    </row>
    <row r="1126" spans="1:8" x14ac:dyDescent="0.65">
      <c r="A1126" s="282">
        <v>1120</v>
      </c>
      <c r="B1126" s="283">
        <v>0.66100000000000003</v>
      </c>
      <c r="C1126" s="283">
        <v>0.193</v>
      </c>
      <c r="D1126" s="283">
        <v>0.14599999999999996</v>
      </c>
      <c r="E1126" s="197"/>
      <c r="F1126" s="197"/>
      <c r="H1126" s="197"/>
    </row>
    <row r="1127" spans="1:8" x14ac:dyDescent="0.65">
      <c r="A1127" s="282">
        <v>1121</v>
      </c>
      <c r="B1127" s="283">
        <v>0.77600000000000002</v>
      </c>
      <c r="C1127" s="283">
        <v>0.184</v>
      </c>
      <c r="D1127" s="283">
        <v>3.9999999999999966E-2</v>
      </c>
      <c r="E1127" s="197"/>
      <c r="F1127" s="197"/>
      <c r="H1127" s="197"/>
    </row>
    <row r="1128" spans="1:8" x14ac:dyDescent="0.65">
      <c r="A1128" s="282">
        <v>1122</v>
      </c>
      <c r="B1128" s="283">
        <v>0.71700000000000008</v>
      </c>
      <c r="C1128" s="283">
        <v>0.22600000000000001</v>
      </c>
      <c r="D1128" s="283">
        <v>5.6999999999999995E-2</v>
      </c>
      <c r="E1128" s="197"/>
      <c r="F1128" s="197"/>
      <c r="H1128" s="197"/>
    </row>
    <row r="1129" spans="1:8" x14ac:dyDescent="0.65">
      <c r="A1129" s="282">
        <v>1123</v>
      </c>
      <c r="B1129" s="283">
        <v>0.70100000000000007</v>
      </c>
      <c r="C1129" s="283">
        <v>0.161</v>
      </c>
      <c r="D1129" s="283">
        <v>0.13800000000000001</v>
      </c>
      <c r="E1129" s="197"/>
      <c r="F1129" s="197"/>
      <c r="H1129" s="197"/>
    </row>
    <row r="1130" spans="1:8" x14ac:dyDescent="0.65">
      <c r="A1130" s="282">
        <v>1124</v>
      </c>
      <c r="B1130" s="283">
        <v>0.63300000000000001</v>
      </c>
      <c r="C1130" s="283">
        <v>0.20200000000000001</v>
      </c>
      <c r="D1130" s="283">
        <v>0.16499999999999998</v>
      </c>
      <c r="E1130" s="197"/>
      <c r="F1130" s="197"/>
      <c r="H1130" s="197"/>
    </row>
    <row r="1131" spans="1:8" x14ac:dyDescent="0.65">
      <c r="A1131" s="282">
        <v>1125</v>
      </c>
      <c r="B1131" s="283">
        <v>0.80600000000000005</v>
      </c>
      <c r="C1131" s="283">
        <v>0.16800000000000001</v>
      </c>
      <c r="D1131" s="283">
        <v>2.5999999999999981E-2</v>
      </c>
      <c r="E1131" s="197"/>
      <c r="F1131" s="197"/>
      <c r="H1131" s="197"/>
    </row>
    <row r="1132" spans="1:8" x14ac:dyDescent="0.65">
      <c r="A1132" s="282">
        <v>1126</v>
      </c>
      <c r="B1132" s="283">
        <v>0.627</v>
      </c>
      <c r="C1132" s="283">
        <v>0.215</v>
      </c>
      <c r="D1132" s="283">
        <v>0.15799999999999997</v>
      </c>
      <c r="E1132" s="197"/>
      <c r="F1132" s="197"/>
      <c r="H1132" s="197"/>
    </row>
    <row r="1133" spans="1:8" x14ac:dyDescent="0.65">
      <c r="A1133" s="282">
        <v>1127</v>
      </c>
      <c r="B1133" s="283">
        <v>0.57099999999999995</v>
      </c>
      <c r="C1133" s="283">
        <v>0.30299999999999999</v>
      </c>
      <c r="D1133" s="283">
        <v>0.126</v>
      </c>
      <c r="E1133" s="197"/>
      <c r="F1133" s="197"/>
      <c r="H1133" s="197"/>
    </row>
    <row r="1134" spans="1:8" x14ac:dyDescent="0.65">
      <c r="A1134" s="282">
        <v>1128</v>
      </c>
      <c r="B1134" s="283">
        <v>0.65500000000000003</v>
      </c>
      <c r="C1134" s="283">
        <v>0.17299999999999999</v>
      </c>
      <c r="D1134" s="283">
        <v>0.17199999999999999</v>
      </c>
      <c r="E1134" s="197"/>
      <c r="F1134" s="197"/>
      <c r="H1134" s="197"/>
    </row>
    <row r="1135" spans="1:8" x14ac:dyDescent="0.65">
      <c r="A1135" s="282">
        <v>1129</v>
      </c>
      <c r="B1135" s="283">
        <v>0.77200000000000002</v>
      </c>
      <c r="C1135" s="283">
        <v>0.22</v>
      </c>
      <c r="D1135" s="283">
        <v>7.9999999999999932E-3</v>
      </c>
      <c r="E1135" s="197"/>
      <c r="F1135" s="197"/>
      <c r="H1135" s="197"/>
    </row>
    <row r="1136" spans="1:8" x14ac:dyDescent="0.65">
      <c r="A1136" s="282">
        <v>1130</v>
      </c>
      <c r="B1136" s="283">
        <v>0.74700000000000011</v>
      </c>
      <c r="C1136" s="283">
        <v>0.14199999999999999</v>
      </c>
      <c r="D1136" s="283">
        <v>0.11099999999999999</v>
      </c>
      <c r="E1136" s="197"/>
      <c r="F1136" s="197"/>
      <c r="H1136" s="197"/>
    </row>
    <row r="1137" spans="1:8" x14ac:dyDescent="0.65">
      <c r="A1137" s="282">
        <v>1131</v>
      </c>
      <c r="B1137" s="283">
        <v>0.70599999999999996</v>
      </c>
      <c r="C1137" s="283">
        <v>0.14799999999999999</v>
      </c>
      <c r="D1137" s="283">
        <v>0.14599999999999996</v>
      </c>
      <c r="E1137" s="197"/>
      <c r="F1137" s="197"/>
      <c r="H1137" s="197"/>
    </row>
    <row r="1138" spans="1:8" x14ac:dyDescent="0.65">
      <c r="A1138" s="282">
        <v>1132</v>
      </c>
      <c r="B1138" s="283">
        <v>0.67500000000000004</v>
      </c>
      <c r="C1138" s="283">
        <v>0.188</v>
      </c>
      <c r="D1138" s="283">
        <v>0.13700000000000001</v>
      </c>
      <c r="E1138" s="197"/>
      <c r="F1138" s="197"/>
      <c r="H1138" s="197"/>
    </row>
    <row r="1139" spans="1:8" x14ac:dyDescent="0.65">
      <c r="A1139" s="282">
        <v>1133</v>
      </c>
      <c r="B1139" s="283">
        <v>0.7370000000000001</v>
      </c>
      <c r="C1139" s="283">
        <v>0.08</v>
      </c>
      <c r="D1139" s="283">
        <v>0.183</v>
      </c>
      <c r="E1139" s="197"/>
      <c r="F1139" s="197"/>
      <c r="H1139" s="197"/>
    </row>
    <row r="1140" spans="1:8" x14ac:dyDescent="0.65">
      <c r="A1140" s="282">
        <v>1134</v>
      </c>
      <c r="B1140" s="283">
        <v>0.748</v>
      </c>
      <c r="C1140" s="283">
        <v>0.19700000000000001</v>
      </c>
      <c r="D1140" s="283">
        <v>5.4999999999999979E-2</v>
      </c>
      <c r="E1140" s="197"/>
      <c r="F1140" s="197"/>
      <c r="H1140" s="197"/>
    </row>
    <row r="1141" spans="1:8" x14ac:dyDescent="0.65">
      <c r="A1141" s="282">
        <v>1135</v>
      </c>
      <c r="B1141" s="283">
        <v>0.66900000000000004</v>
      </c>
      <c r="C1141" s="283">
        <v>0.19</v>
      </c>
      <c r="D1141" s="283">
        <v>0.14100000000000001</v>
      </c>
      <c r="E1141" s="197"/>
      <c r="F1141" s="197"/>
      <c r="H1141" s="197"/>
    </row>
    <row r="1142" spans="1:8" x14ac:dyDescent="0.65">
      <c r="A1142" s="282">
        <v>1136</v>
      </c>
      <c r="B1142" s="283">
        <v>0.66200000000000003</v>
      </c>
      <c r="C1142" s="283">
        <v>0.20899999999999999</v>
      </c>
      <c r="D1142" s="283">
        <v>0.129</v>
      </c>
      <c r="E1142" s="197"/>
      <c r="F1142" s="197"/>
      <c r="H1142" s="197"/>
    </row>
    <row r="1143" spans="1:8" x14ac:dyDescent="0.65">
      <c r="A1143" s="282">
        <v>1137</v>
      </c>
      <c r="B1143" s="283">
        <v>0.67199999999999993</v>
      </c>
      <c r="C1143" s="283">
        <v>0.16500000000000001</v>
      </c>
      <c r="D1143" s="283">
        <v>0.16299999999999998</v>
      </c>
      <c r="E1143" s="197"/>
      <c r="F1143" s="197"/>
      <c r="H1143" s="197"/>
    </row>
    <row r="1144" spans="1:8" x14ac:dyDescent="0.65">
      <c r="A1144" s="282">
        <v>1138</v>
      </c>
      <c r="B1144" s="283">
        <v>0.68300000000000005</v>
      </c>
      <c r="C1144" s="283">
        <v>0.19</v>
      </c>
      <c r="D1144" s="283">
        <v>0.127</v>
      </c>
      <c r="E1144" s="197"/>
      <c r="F1144" s="197"/>
      <c r="H1144" s="197"/>
    </row>
    <row r="1145" spans="1:8" x14ac:dyDescent="0.65">
      <c r="A1145" s="282">
        <v>1139</v>
      </c>
      <c r="B1145" s="283">
        <v>0.66</v>
      </c>
      <c r="C1145" s="283">
        <v>0.2</v>
      </c>
      <c r="D1145" s="283">
        <v>0.14000000000000001</v>
      </c>
      <c r="E1145" s="197"/>
      <c r="F1145" s="197"/>
      <c r="H1145" s="197"/>
    </row>
    <row r="1146" spans="1:8" x14ac:dyDescent="0.65">
      <c r="A1146" s="282">
        <v>1140</v>
      </c>
      <c r="B1146" s="283">
        <v>0.68900000000000006</v>
      </c>
      <c r="C1146" s="283">
        <v>0.17899999999999999</v>
      </c>
      <c r="D1146" s="283">
        <v>0.13200000000000001</v>
      </c>
      <c r="E1146" s="197"/>
      <c r="F1146" s="197"/>
      <c r="H1146" s="197"/>
    </row>
    <row r="1147" spans="1:8" x14ac:dyDescent="0.65">
      <c r="A1147" s="282">
        <v>1141</v>
      </c>
      <c r="B1147" s="283">
        <v>0.66700000000000004</v>
      </c>
      <c r="C1147" s="283">
        <v>0.185</v>
      </c>
      <c r="D1147" s="283">
        <v>0.14799999999999996</v>
      </c>
      <c r="E1147" s="197"/>
      <c r="F1147" s="197"/>
      <c r="H1147" s="197"/>
    </row>
    <row r="1148" spans="1:8" x14ac:dyDescent="0.65">
      <c r="A1148" s="282">
        <v>1142</v>
      </c>
      <c r="B1148" s="283">
        <v>0.74399999999999999</v>
      </c>
      <c r="C1148" s="283">
        <v>0.17499999999999999</v>
      </c>
      <c r="D1148" s="283">
        <v>8.0999999999999961E-2</v>
      </c>
      <c r="E1148" s="197"/>
      <c r="F1148" s="197"/>
      <c r="H1148" s="197"/>
    </row>
    <row r="1149" spans="1:8" x14ac:dyDescent="0.65">
      <c r="A1149" s="282">
        <v>1143</v>
      </c>
      <c r="B1149" s="283">
        <v>0.69500000000000006</v>
      </c>
      <c r="C1149" s="283">
        <v>0.19500000000000001</v>
      </c>
      <c r="D1149" s="283">
        <v>0.10999999999999999</v>
      </c>
      <c r="E1149" s="197"/>
      <c r="F1149" s="197"/>
      <c r="H1149" s="197"/>
    </row>
    <row r="1150" spans="1:8" x14ac:dyDescent="0.65">
      <c r="A1150" s="282">
        <v>1144</v>
      </c>
      <c r="B1150" s="283">
        <v>0.74</v>
      </c>
      <c r="C1150" s="283">
        <v>0.184</v>
      </c>
      <c r="D1150" s="283">
        <v>7.6000000000000012E-2</v>
      </c>
      <c r="E1150" s="197"/>
      <c r="F1150" s="197"/>
      <c r="H1150" s="197"/>
    </row>
    <row r="1151" spans="1:8" x14ac:dyDescent="0.65">
      <c r="A1151" s="286" t="s">
        <v>285</v>
      </c>
      <c r="B1151" s="287">
        <f>SUM(B7:B1150)/1144</f>
        <v>0.70174038461538535</v>
      </c>
      <c r="C1151" s="287">
        <f>SUM(C7:C1150)/1144</f>
        <v>0.17896765734265718</v>
      </c>
      <c r="D1151" s="287">
        <f>SUM(D7:D1150)/1144</f>
        <v>0.11929195804195807</v>
      </c>
      <c r="E1151" s="197"/>
    </row>
  </sheetData>
  <phoneticPr fontId="7" type="noConversion"/>
  <conditionalFormatting sqref="A1">
    <cfRule type="cellIs" dxfId="16" priority="1" operator="lessThan">
      <formula>0</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EB128-CD0B-4781-BFF2-FE97F7C00868}">
  <dimension ref="A1:G1164"/>
  <sheetViews>
    <sheetView workbookViewId="0"/>
  </sheetViews>
  <sheetFormatPr defaultColWidth="8.8671875" defaultRowHeight="14.25" x14ac:dyDescent="0.65"/>
  <cols>
    <col min="1" max="1" width="8.8671875" style="74"/>
    <col min="2" max="2" width="21.0859375" style="74" customWidth="1"/>
    <col min="3" max="3" width="10.0859375" style="74" customWidth="1"/>
    <col min="4" max="4" width="10.43359375" style="74" customWidth="1"/>
    <col min="5" max="16384" width="8.8671875" style="74"/>
  </cols>
  <sheetData>
    <row r="1" spans="1:7" ht="17.75" x14ac:dyDescent="0.75">
      <c r="A1" s="6" t="s">
        <v>1565</v>
      </c>
    </row>
    <row r="2" spans="1:7" ht="14.5" x14ac:dyDescent="0.7">
      <c r="A2" s="256"/>
    </row>
    <row r="3" spans="1:7" ht="28.5" x14ac:dyDescent="0.65">
      <c r="A3" s="265" t="s">
        <v>478</v>
      </c>
      <c r="B3" s="265" t="s">
        <v>594</v>
      </c>
      <c r="C3" s="265" t="s">
        <v>595</v>
      </c>
      <c r="D3" s="265" t="s">
        <v>481</v>
      </c>
      <c r="E3" s="265" t="s">
        <v>482</v>
      </c>
      <c r="F3" s="265" t="s">
        <v>483</v>
      </c>
      <c r="G3" s="265" t="s">
        <v>484</v>
      </c>
    </row>
    <row r="4" spans="1:7" ht="28.5" x14ac:dyDescent="0.65">
      <c r="A4" s="617" t="s">
        <v>196</v>
      </c>
      <c r="B4" s="265" t="s">
        <v>596</v>
      </c>
      <c r="C4" s="265" t="s">
        <v>486</v>
      </c>
      <c r="D4" s="289">
        <v>0.52400000000000002</v>
      </c>
      <c r="E4" s="265">
        <v>14</v>
      </c>
      <c r="F4" s="289">
        <v>0.72499999999999998</v>
      </c>
      <c r="G4" s="289">
        <v>0.24</v>
      </c>
    </row>
    <row r="5" spans="1:7" x14ac:dyDescent="0.65">
      <c r="A5" s="618"/>
      <c r="B5" s="265" t="s">
        <v>597</v>
      </c>
      <c r="C5" s="265" t="s">
        <v>486</v>
      </c>
      <c r="D5" s="289">
        <v>0.188</v>
      </c>
      <c r="E5" s="265">
        <v>12</v>
      </c>
      <c r="F5" s="289">
        <v>0.52200000000000002</v>
      </c>
      <c r="G5" s="289">
        <v>1.7000000000000001E-2</v>
      </c>
    </row>
    <row r="6" spans="1:7" ht="28.5" x14ac:dyDescent="0.65">
      <c r="A6" s="616"/>
      <c r="B6" s="265" t="s">
        <v>598</v>
      </c>
      <c r="C6" s="265" t="s">
        <v>486</v>
      </c>
      <c r="D6" s="289">
        <v>0.33200000000000002</v>
      </c>
      <c r="E6" s="265">
        <v>10</v>
      </c>
      <c r="F6" s="289">
        <v>0.59899999999999998</v>
      </c>
      <c r="G6" s="289">
        <v>0.13300000000000001</v>
      </c>
    </row>
    <row r="7" spans="1:7" ht="28.5" x14ac:dyDescent="0.65">
      <c r="A7" s="617" t="s">
        <v>490</v>
      </c>
      <c r="B7" s="265" t="s">
        <v>599</v>
      </c>
      <c r="C7" s="265" t="s">
        <v>486</v>
      </c>
      <c r="D7" s="289">
        <v>0.52400000000000002</v>
      </c>
      <c r="E7" s="265">
        <v>14</v>
      </c>
      <c r="F7" s="289">
        <v>0.72499999999999998</v>
      </c>
      <c r="G7" s="289">
        <v>0.24</v>
      </c>
    </row>
    <row r="8" spans="1:7" x14ac:dyDescent="0.65">
      <c r="A8" s="618"/>
      <c r="B8" s="265" t="s">
        <v>597</v>
      </c>
      <c r="C8" s="265" t="s">
        <v>486</v>
      </c>
      <c r="D8" s="289">
        <v>0.188</v>
      </c>
      <c r="E8" s="265">
        <v>12</v>
      </c>
      <c r="F8" s="289">
        <v>0.52200000000000002</v>
      </c>
      <c r="G8" s="289">
        <v>1.7000000000000001E-2</v>
      </c>
    </row>
    <row r="9" spans="1:7" ht="28.5" x14ac:dyDescent="0.65">
      <c r="A9" s="616"/>
      <c r="B9" s="265" t="s">
        <v>598</v>
      </c>
      <c r="C9" s="265" t="s">
        <v>486</v>
      </c>
      <c r="D9" s="289">
        <v>0.33200000000000002</v>
      </c>
      <c r="E9" s="265">
        <v>10</v>
      </c>
      <c r="F9" s="289">
        <v>0.59899999999999998</v>
      </c>
      <c r="G9" s="289">
        <v>0.13300000000000001</v>
      </c>
    </row>
    <row r="10" spans="1:7" ht="28.5" x14ac:dyDescent="0.65">
      <c r="A10" s="617" t="s">
        <v>289</v>
      </c>
      <c r="B10" s="265" t="s">
        <v>599</v>
      </c>
      <c r="C10" s="265" t="s">
        <v>486</v>
      </c>
      <c r="D10" s="289">
        <v>0.39400000000000002</v>
      </c>
      <c r="E10" s="265">
        <v>12</v>
      </c>
      <c r="F10" s="289">
        <v>0.57199999999999995</v>
      </c>
      <c r="G10" s="289">
        <v>0.129</v>
      </c>
    </row>
    <row r="11" spans="1:7" x14ac:dyDescent="0.65">
      <c r="A11" s="618"/>
      <c r="B11" s="265" t="s">
        <v>597</v>
      </c>
      <c r="C11" s="265" t="s">
        <v>486</v>
      </c>
      <c r="D11" s="289">
        <v>0.32800000000000001</v>
      </c>
      <c r="E11" s="265">
        <v>12</v>
      </c>
      <c r="F11" s="289">
        <v>0.438</v>
      </c>
      <c r="G11" s="289">
        <v>0.125</v>
      </c>
    </row>
    <row r="12" spans="1:7" ht="28.5" x14ac:dyDescent="0.65">
      <c r="A12" s="616"/>
      <c r="B12" s="265" t="s">
        <v>598</v>
      </c>
      <c r="C12" s="265" t="s">
        <v>486</v>
      </c>
      <c r="D12" s="289">
        <v>0.318</v>
      </c>
      <c r="E12" s="265">
        <v>12</v>
      </c>
      <c r="F12" s="289">
        <v>0.72199999999999998</v>
      </c>
      <c r="G12" s="289">
        <v>0.126</v>
      </c>
    </row>
    <row r="13" spans="1:7" ht="28.5" x14ac:dyDescent="0.65">
      <c r="A13" s="617" t="s">
        <v>1560</v>
      </c>
      <c r="B13" s="265" t="s">
        <v>599</v>
      </c>
      <c r="C13" s="265" t="s">
        <v>486</v>
      </c>
      <c r="D13" s="289">
        <v>0.52400000000000002</v>
      </c>
      <c r="E13" s="265">
        <v>14</v>
      </c>
      <c r="F13" s="289">
        <v>0.72499999999999998</v>
      </c>
      <c r="G13" s="289">
        <v>0.24</v>
      </c>
    </row>
    <row r="14" spans="1:7" x14ac:dyDescent="0.65">
      <c r="A14" s="618"/>
      <c r="B14" s="265" t="s">
        <v>597</v>
      </c>
      <c r="C14" s="265" t="s">
        <v>486</v>
      </c>
      <c r="D14" s="289">
        <v>0.188</v>
      </c>
      <c r="E14" s="265">
        <v>12</v>
      </c>
      <c r="F14" s="289">
        <v>0.52200000000000002</v>
      </c>
      <c r="G14" s="289">
        <v>1.7000000000000001E-2</v>
      </c>
    </row>
    <row r="15" spans="1:7" ht="28.5" x14ac:dyDescent="0.65">
      <c r="A15" s="616"/>
      <c r="B15" s="265" t="s">
        <v>598</v>
      </c>
      <c r="C15" s="265" t="s">
        <v>486</v>
      </c>
      <c r="D15" s="289">
        <v>0.33200000000000002</v>
      </c>
      <c r="E15" s="265">
        <v>10</v>
      </c>
      <c r="F15" s="289">
        <v>0.59899999999999998</v>
      </c>
      <c r="G15" s="289">
        <v>0.13300000000000001</v>
      </c>
    </row>
    <row r="16" spans="1:7" x14ac:dyDescent="0.65">
      <c r="A16" s="74" t="s">
        <v>600</v>
      </c>
    </row>
    <row r="19" spans="1:4" ht="42.75" x14ac:dyDescent="0.65">
      <c r="A19" s="118" t="s">
        <v>601</v>
      </c>
      <c r="B19" s="265" t="s">
        <v>599</v>
      </c>
      <c r="C19" s="265" t="s">
        <v>602</v>
      </c>
      <c r="D19" s="265" t="s">
        <v>603</v>
      </c>
    </row>
    <row r="20" spans="1:4" x14ac:dyDescent="0.65">
      <c r="A20" s="280" t="s">
        <v>498</v>
      </c>
      <c r="B20" s="280">
        <f>AVERAGE(B21:B1164)</f>
        <v>0.70174038461538535</v>
      </c>
      <c r="C20" s="280">
        <f>AVERAGE(C21:C1164)</f>
        <v>0.17896765734265718</v>
      </c>
      <c r="D20" s="280">
        <f>AVERAGE(D21:D1164)</f>
        <v>0.11939632545931761</v>
      </c>
    </row>
    <row r="21" spans="1:4" x14ac:dyDescent="0.65">
      <c r="A21" s="118">
        <v>1</v>
      </c>
      <c r="B21" s="290">
        <v>0.65700000000000003</v>
      </c>
      <c r="C21" s="290">
        <v>0.20399999999999999</v>
      </c>
      <c r="D21" s="290">
        <v>0.13900000000000001</v>
      </c>
    </row>
    <row r="22" spans="1:4" x14ac:dyDescent="0.65">
      <c r="A22" s="118">
        <v>2</v>
      </c>
      <c r="B22" s="290">
        <v>0.748</v>
      </c>
      <c r="C22" s="290">
        <v>0.183</v>
      </c>
      <c r="D22" s="290">
        <v>6.9000000000000006E-2</v>
      </c>
    </row>
    <row r="23" spans="1:4" x14ac:dyDescent="0.65">
      <c r="A23" s="118">
        <v>3</v>
      </c>
      <c r="B23" s="290">
        <v>0.70199999999999996</v>
      </c>
      <c r="C23" s="290">
        <v>0.20300000000000001</v>
      </c>
      <c r="D23" s="290">
        <v>9.4999999999999973E-2</v>
      </c>
    </row>
    <row r="24" spans="1:4" x14ac:dyDescent="0.65">
      <c r="A24" s="118">
        <v>4</v>
      </c>
      <c r="B24" s="290">
        <v>0.66500000000000004</v>
      </c>
      <c r="C24" s="290">
        <v>0.19600000000000001</v>
      </c>
      <c r="D24" s="290">
        <v>0.13900000000000001</v>
      </c>
    </row>
    <row r="25" spans="1:4" x14ac:dyDescent="0.65">
      <c r="A25" s="118">
        <v>5</v>
      </c>
      <c r="B25" s="290">
        <v>0.67999999999999994</v>
      </c>
      <c r="C25" s="290">
        <v>0.17599999999999999</v>
      </c>
      <c r="D25" s="290">
        <v>0.14400000000000002</v>
      </c>
    </row>
    <row r="26" spans="1:4" x14ac:dyDescent="0.65">
      <c r="A26" s="118">
        <v>6</v>
      </c>
      <c r="B26" s="290">
        <v>0.752</v>
      </c>
      <c r="C26" s="290">
        <v>0.17399999999999999</v>
      </c>
      <c r="D26" s="290">
        <v>7.400000000000001E-2</v>
      </c>
    </row>
    <row r="27" spans="1:4" x14ac:dyDescent="0.65">
      <c r="A27" s="118">
        <v>7</v>
      </c>
      <c r="B27" s="290">
        <v>0.79200000000000004</v>
      </c>
      <c r="C27" s="290">
        <v>0.16900000000000001</v>
      </c>
      <c r="D27" s="290">
        <v>3.8999999999999993E-2</v>
      </c>
    </row>
    <row r="28" spans="1:4" x14ac:dyDescent="0.65">
      <c r="A28" s="118">
        <v>8</v>
      </c>
      <c r="B28" s="290">
        <v>0.64300000000000002</v>
      </c>
      <c r="C28" s="290">
        <v>0.22</v>
      </c>
      <c r="D28" s="290">
        <v>0.13700000000000001</v>
      </c>
    </row>
    <row r="29" spans="1:4" x14ac:dyDescent="0.65">
      <c r="A29" s="118">
        <v>9</v>
      </c>
      <c r="B29" s="290">
        <v>0.65600000000000003</v>
      </c>
      <c r="C29" s="290">
        <v>0.186</v>
      </c>
      <c r="D29" s="290">
        <v>0.15799999999999997</v>
      </c>
    </row>
    <row r="30" spans="1:4" x14ac:dyDescent="0.65">
      <c r="A30" s="118">
        <v>10</v>
      </c>
      <c r="B30" s="290">
        <v>0.71700000000000008</v>
      </c>
      <c r="C30" s="290">
        <v>0.17499999999999999</v>
      </c>
      <c r="D30" s="290">
        <v>0.10799999999999998</v>
      </c>
    </row>
    <row r="31" spans="1:4" x14ac:dyDescent="0.65">
      <c r="A31" s="118">
        <v>11</v>
      </c>
      <c r="B31" s="290">
        <v>0.7350000000000001</v>
      </c>
      <c r="C31" s="290">
        <v>0.17199999999999999</v>
      </c>
      <c r="D31" s="290">
        <v>9.2999999999999972E-2</v>
      </c>
    </row>
    <row r="32" spans="1:4" x14ac:dyDescent="0.65">
      <c r="A32" s="118">
        <v>12</v>
      </c>
      <c r="B32" s="290">
        <v>0.64500000000000002</v>
      </c>
      <c r="C32" s="290">
        <v>0.17299999999999999</v>
      </c>
      <c r="D32" s="290">
        <v>0.182</v>
      </c>
    </row>
    <row r="33" spans="1:4" x14ac:dyDescent="0.65">
      <c r="A33" s="118">
        <v>13</v>
      </c>
      <c r="B33" s="290">
        <v>0.66199999999999992</v>
      </c>
      <c r="C33" s="290">
        <v>0.22900000000000001</v>
      </c>
      <c r="D33" s="290">
        <v>0.10899999999999999</v>
      </c>
    </row>
    <row r="34" spans="1:4" x14ac:dyDescent="0.65">
      <c r="A34" s="118">
        <v>14</v>
      </c>
      <c r="B34" s="290">
        <v>0.63500000000000001</v>
      </c>
      <c r="C34" s="290">
        <v>0.29299999999999998</v>
      </c>
      <c r="D34" s="290">
        <v>7.2000000000000008E-2</v>
      </c>
    </row>
    <row r="35" spans="1:4" x14ac:dyDescent="0.65">
      <c r="A35" s="118">
        <v>15</v>
      </c>
      <c r="B35" s="290">
        <v>0.75100000000000011</v>
      </c>
      <c r="C35" s="290">
        <v>0.17799999999999999</v>
      </c>
      <c r="D35" s="290">
        <v>7.1000000000000008E-2</v>
      </c>
    </row>
    <row r="36" spans="1:4" x14ac:dyDescent="0.65">
      <c r="A36" s="118">
        <v>16</v>
      </c>
      <c r="B36" s="290">
        <v>0.71599999999999997</v>
      </c>
      <c r="C36" s="290">
        <v>0.182</v>
      </c>
      <c r="D36" s="290">
        <v>0.10199999999999998</v>
      </c>
    </row>
    <row r="37" spans="1:4" x14ac:dyDescent="0.65">
      <c r="A37" s="118">
        <v>17</v>
      </c>
      <c r="B37" s="290">
        <v>0.68799999999999994</v>
      </c>
      <c r="C37" s="290">
        <v>0.17299999999999999</v>
      </c>
      <c r="D37" s="290">
        <v>0.13900000000000001</v>
      </c>
    </row>
    <row r="38" spans="1:4" x14ac:dyDescent="0.65">
      <c r="A38" s="118">
        <v>18</v>
      </c>
      <c r="B38" s="290">
        <v>0.64400000000000002</v>
      </c>
      <c r="C38" s="290">
        <v>0.19600000000000001</v>
      </c>
      <c r="D38" s="290">
        <v>0.15999999999999998</v>
      </c>
    </row>
    <row r="39" spans="1:4" x14ac:dyDescent="0.65">
      <c r="A39" s="118">
        <v>19</v>
      </c>
      <c r="B39" s="290">
        <v>0.67599999999999993</v>
      </c>
      <c r="C39" s="290">
        <v>0.17399999999999999</v>
      </c>
      <c r="D39" s="290">
        <v>0.15000000000000002</v>
      </c>
    </row>
    <row r="40" spans="1:4" x14ac:dyDescent="0.65">
      <c r="A40" s="118">
        <v>20</v>
      </c>
      <c r="B40" s="290">
        <v>0.69300000000000006</v>
      </c>
      <c r="C40" s="290">
        <v>0.16</v>
      </c>
      <c r="D40" s="290">
        <v>0.14700000000000002</v>
      </c>
    </row>
    <row r="41" spans="1:4" x14ac:dyDescent="0.65">
      <c r="A41" s="118">
        <v>21</v>
      </c>
      <c r="B41" s="290">
        <v>0.72799999999999998</v>
      </c>
      <c r="C41" s="290">
        <v>0.16700000000000001</v>
      </c>
      <c r="D41" s="290">
        <v>0.10499999999999998</v>
      </c>
    </row>
    <row r="42" spans="1:4" x14ac:dyDescent="0.65">
      <c r="A42" s="118">
        <v>22</v>
      </c>
      <c r="B42" s="290">
        <v>0.68300000000000005</v>
      </c>
      <c r="C42" s="290">
        <v>0.161</v>
      </c>
      <c r="D42" s="290">
        <v>0.15599999999999997</v>
      </c>
    </row>
    <row r="43" spans="1:4" x14ac:dyDescent="0.65">
      <c r="A43" s="118">
        <v>23</v>
      </c>
      <c r="B43" s="290">
        <v>0.74500000000000011</v>
      </c>
      <c r="C43" s="290">
        <v>0.16200000000000001</v>
      </c>
      <c r="D43" s="290">
        <v>9.2999999999999972E-2</v>
      </c>
    </row>
    <row r="44" spans="1:4" x14ac:dyDescent="0.65">
      <c r="A44" s="118">
        <v>24</v>
      </c>
      <c r="B44" s="290">
        <v>0.71599999999999997</v>
      </c>
      <c r="C44" s="290">
        <v>0.13500000000000001</v>
      </c>
      <c r="D44" s="290">
        <v>0.14900000000000002</v>
      </c>
    </row>
    <row r="45" spans="1:4" x14ac:dyDescent="0.65">
      <c r="A45" s="118">
        <v>25</v>
      </c>
      <c r="B45" s="290">
        <v>0.77</v>
      </c>
      <c r="C45" s="290">
        <v>0.111</v>
      </c>
      <c r="D45" s="290">
        <v>0.11899999999999999</v>
      </c>
    </row>
    <row r="46" spans="1:4" x14ac:dyDescent="0.65">
      <c r="A46" s="118">
        <v>26</v>
      </c>
      <c r="B46" s="290">
        <v>0.65100000000000002</v>
      </c>
      <c r="C46" s="290">
        <v>0.17799999999999999</v>
      </c>
      <c r="D46" s="290">
        <v>0.17099999999999999</v>
      </c>
    </row>
    <row r="47" spans="1:4" x14ac:dyDescent="0.65">
      <c r="A47" s="118">
        <v>27</v>
      </c>
      <c r="B47" s="290">
        <v>0.7330000000000001</v>
      </c>
      <c r="C47" s="290">
        <v>0.186</v>
      </c>
      <c r="D47" s="290">
        <v>8.1000000000000016E-2</v>
      </c>
    </row>
    <row r="48" spans="1:4" x14ac:dyDescent="0.65">
      <c r="A48" s="118">
        <v>28</v>
      </c>
      <c r="B48" s="290">
        <v>0.75800000000000001</v>
      </c>
      <c r="C48" s="290">
        <v>0.20699999999999999</v>
      </c>
      <c r="D48" s="290">
        <v>3.4999999999999989E-2</v>
      </c>
    </row>
    <row r="49" spans="1:4" x14ac:dyDescent="0.65">
      <c r="A49" s="118">
        <v>29</v>
      </c>
      <c r="B49" s="290">
        <v>0.69900000000000007</v>
      </c>
      <c r="C49" s="290">
        <v>0.15</v>
      </c>
      <c r="D49" s="290">
        <v>0.15099999999999997</v>
      </c>
    </row>
    <row r="50" spans="1:4" x14ac:dyDescent="0.65">
      <c r="A50" s="118">
        <v>30</v>
      </c>
      <c r="B50" s="290">
        <v>0.63900000000000001</v>
      </c>
      <c r="C50" s="290">
        <v>0.17799999999999999</v>
      </c>
      <c r="D50" s="290">
        <v>0.183</v>
      </c>
    </row>
    <row r="51" spans="1:4" x14ac:dyDescent="0.65">
      <c r="A51" s="118">
        <v>31</v>
      </c>
      <c r="B51" s="290">
        <v>0.67999999999999994</v>
      </c>
      <c r="C51" s="290">
        <v>0.19900000000000001</v>
      </c>
      <c r="D51" s="290">
        <v>0.121</v>
      </c>
    </row>
    <row r="52" spans="1:4" x14ac:dyDescent="0.65">
      <c r="A52" s="118">
        <v>32</v>
      </c>
      <c r="B52" s="290">
        <v>0.69500000000000006</v>
      </c>
      <c r="C52" s="290">
        <v>0.20399999999999999</v>
      </c>
      <c r="D52" s="290">
        <v>0.10099999999999998</v>
      </c>
    </row>
    <row r="53" spans="1:4" x14ac:dyDescent="0.65">
      <c r="A53" s="118">
        <v>33</v>
      </c>
      <c r="B53" s="290">
        <v>0.73</v>
      </c>
      <c r="C53" s="290">
        <v>0.16400000000000001</v>
      </c>
      <c r="D53" s="290">
        <v>0.10599999999999998</v>
      </c>
    </row>
    <row r="54" spans="1:4" x14ac:dyDescent="0.65">
      <c r="A54" s="118">
        <v>34</v>
      </c>
      <c r="B54" s="290">
        <v>0.7669999999999999</v>
      </c>
      <c r="C54" s="290">
        <v>0.161</v>
      </c>
      <c r="D54" s="290">
        <v>7.2000000000000008E-2</v>
      </c>
    </row>
    <row r="55" spans="1:4" x14ac:dyDescent="0.65">
      <c r="A55" s="118">
        <v>35</v>
      </c>
      <c r="B55" s="290">
        <v>0.56600000000000006</v>
      </c>
      <c r="C55" s="290">
        <v>0.16600000000000001</v>
      </c>
      <c r="D55" s="290">
        <v>0.26800000000000002</v>
      </c>
    </row>
    <row r="56" spans="1:4" x14ac:dyDescent="0.65">
      <c r="A56" s="118">
        <v>36</v>
      </c>
      <c r="B56" s="290">
        <v>0.7370000000000001</v>
      </c>
      <c r="C56" s="290">
        <v>0.16400000000000001</v>
      </c>
      <c r="D56" s="290">
        <v>9.8999999999999977E-2</v>
      </c>
    </row>
    <row r="57" spans="1:4" x14ac:dyDescent="0.65">
      <c r="A57" s="118">
        <v>37</v>
      </c>
      <c r="B57" s="290">
        <v>0.67500000000000004</v>
      </c>
      <c r="C57" s="290">
        <v>0.19900000000000001</v>
      </c>
      <c r="D57" s="290">
        <v>0.126</v>
      </c>
    </row>
    <row r="58" spans="1:4" x14ac:dyDescent="0.65">
      <c r="A58" s="118">
        <v>38</v>
      </c>
      <c r="B58" s="290">
        <v>0.68300000000000005</v>
      </c>
      <c r="C58" s="290">
        <v>0.14099999999999999</v>
      </c>
      <c r="D58" s="290">
        <v>0.17599999999999999</v>
      </c>
    </row>
    <row r="59" spans="1:4" x14ac:dyDescent="0.65">
      <c r="A59" s="118">
        <v>39</v>
      </c>
      <c r="B59" s="290">
        <v>0.70100000000000007</v>
      </c>
      <c r="C59" s="290">
        <v>0.15</v>
      </c>
      <c r="D59" s="290">
        <v>0.14900000000000002</v>
      </c>
    </row>
    <row r="60" spans="1:4" x14ac:dyDescent="0.65">
      <c r="A60" s="118">
        <v>40</v>
      </c>
      <c r="B60" s="290">
        <v>0.64300000000000002</v>
      </c>
      <c r="C60" s="290">
        <v>0.27800000000000002</v>
      </c>
      <c r="D60" s="290">
        <v>7.9000000000000015E-2</v>
      </c>
    </row>
    <row r="61" spans="1:4" x14ac:dyDescent="0.65">
      <c r="A61" s="118">
        <v>41</v>
      </c>
      <c r="B61" s="290">
        <v>0.70700000000000007</v>
      </c>
      <c r="C61" s="290">
        <v>0.158</v>
      </c>
      <c r="D61" s="290">
        <v>0.13500000000000001</v>
      </c>
    </row>
    <row r="62" spans="1:4" x14ac:dyDescent="0.65">
      <c r="A62" s="118">
        <v>42</v>
      </c>
      <c r="B62" s="290">
        <v>0.64700000000000002</v>
      </c>
      <c r="C62" s="290">
        <v>0.186</v>
      </c>
      <c r="D62" s="290">
        <v>0.16699999999999998</v>
      </c>
    </row>
    <row r="63" spans="1:4" x14ac:dyDescent="0.65">
      <c r="A63" s="118">
        <v>43</v>
      </c>
      <c r="B63" s="290">
        <v>0.66700000000000004</v>
      </c>
      <c r="C63" s="290">
        <v>0.193</v>
      </c>
      <c r="D63" s="290">
        <v>0.14000000000000001</v>
      </c>
    </row>
    <row r="64" spans="1:4" x14ac:dyDescent="0.65">
      <c r="A64" s="118">
        <v>44</v>
      </c>
      <c r="B64" s="290">
        <v>0.64300000000000002</v>
      </c>
      <c r="C64" s="290">
        <v>0.22</v>
      </c>
      <c r="D64" s="290">
        <v>0.13700000000000001</v>
      </c>
    </row>
    <row r="65" spans="1:4" x14ac:dyDescent="0.65">
      <c r="A65" s="118">
        <v>45</v>
      </c>
      <c r="B65" s="290">
        <v>0.68199999999999994</v>
      </c>
      <c r="C65" s="290">
        <v>0.253</v>
      </c>
      <c r="D65" s="290">
        <v>6.5000000000000002E-2</v>
      </c>
    </row>
    <row r="66" spans="1:4" x14ac:dyDescent="0.65">
      <c r="A66" s="118">
        <v>46</v>
      </c>
      <c r="B66" s="290">
        <v>0.69300000000000006</v>
      </c>
      <c r="C66" s="290">
        <v>0.191</v>
      </c>
      <c r="D66" s="290">
        <v>0.11599999999999999</v>
      </c>
    </row>
    <row r="67" spans="1:4" x14ac:dyDescent="0.65">
      <c r="A67" s="118">
        <v>47</v>
      </c>
      <c r="B67" s="290">
        <v>0.70700000000000007</v>
      </c>
      <c r="C67" s="290">
        <v>0.153</v>
      </c>
      <c r="D67" s="290">
        <v>0.14000000000000001</v>
      </c>
    </row>
    <row r="68" spans="1:4" x14ac:dyDescent="0.65">
      <c r="A68" s="118">
        <v>48</v>
      </c>
      <c r="B68" s="290">
        <v>0.64500000000000002</v>
      </c>
      <c r="C68" s="290">
        <v>0.191</v>
      </c>
      <c r="D68" s="290">
        <v>0.16399999999999998</v>
      </c>
    </row>
    <row r="69" spans="1:4" x14ac:dyDescent="0.65">
      <c r="A69" s="118">
        <v>49</v>
      </c>
      <c r="B69" s="290">
        <v>0.77600000000000002</v>
      </c>
      <c r="C69" s="290">
        <v>0.17299999999999999</v>
      </c>
      <c r="D69" s="290">
        <v>5.0999999999999976E-2</v>
      </c>
    </row>
    <row r="70" spans="1:4" x14ac:dyDescent="0.65">
      <c r="A70" s="118">
        <v>50</v>
      </c>
      <c r="B70" s="290">
        <v>0.68799999999999994</v>
      </c>
      <c r="C70" s="290">
        <v>0.21</v>
      </c>
      <c r="D70" s="290">
        <v>0.10199999999999998</v>
      </c>
    </row>
    <row r="71" spans="1:4" x14ac:dyDescent="0.65">
      <c r="A71" s="118">
        <v>51</v>
      </c>
      <c r="B71" s="290">
        <v>0.65600000000000003</v>
      </c>
      <c r="C71" s="290">
        <v>0.2</v>
      </c>
      <c r="D71" s="290">
        <v>0.14400000000000002</v>
      </c>
    </row>
    <row r="72" spans="1:4" x14ac:dyDescent="0.65">
      <c r="A72" s="118">
        <v>52</v>
      </c>
      <c r="B72" s="290">
        <v>0.71599999999999997</v>
      </c>
      <c r="C72" s="290">
        <v>0.17499999999999999</v>
      </c>
      <c r="D72" s="290">
        <v>0.10899999999999999</v>
      </c>
    </row>
    <row r="73" spans="1:4" x14ac:dyDescent="0.65">
      <c r="A73" s="118">
        <v>53</v>
      </c>
      <c r="B73" s="290">
        <v>0.72700000000000009</v>
      </c>
      <c r="C73" s="290">
        <v>0.20499999999999999</v>
      </c>
      <c r="D73" s="290">
        <v>6.8000000000000005E-2</v>
      </c>
    </row>
    <row r="74" spans="1:4" x14ac:dyDescent="0.65">
      <c r="A74" s="118">
        <v>54</v>
      </c>
      <c r="B74" s="290">
        <v>0.629</v>
      </c>
      <c r="C74" s="290">
        <v>0.25800000000000001</v>
      </c>
      <c r="D74" s="290">
        <v>0.11299999999999999</v>
      </c>
    </row>
    <row r="75" spans="1:4" x14ac:dyDescent="0.65">
      <c r="A75" s="118">
        <v>55</v>
      </c>
      <c r="B75" s="290">
        <v>0.64</v>
      </c>
      <c r="C75" s="290">
        <v>0.20899999999999999</v>
      </c>
      <c r="D75" s="290">
        <v>0.15099999999999997</v>
      </c>
    </row>
    <row r="76" spans="1:4" x14ac:dyDescent="0.65">
      <c r="A76" s="118">
        <v>56</v>
      </c>
      <c r="B76" s="290">
        <v>0.66399999999999992</v>
      </c>
      <c r="C76" s="290">
        <v>0.25</v>
      </c>
      <c r="D76" s="290">
        <v>8.6000000000000021E-2</v>
      </c>
    </row>
    <row r="77" spans="1:4" x14ac:dyDescent="0.65">
      <c r="A77" s="118">
        <v>57</v>
      </c>
      <c r="B77" s="290">
        <v>0.626</v>
      </c>
      <c r="C77" s="290">
        <v>0.189</v>
      </c>
      <c r="D77" s="290">
        <v>0.185</v>
      </c>
    </row>
    <row r="78" spans="1:4" x14ac:dyDescent="0.65">
      <c r="A78" s="118">
        <v>58</v>
      </c>
      <c r="B78" s="290">
        <v>0.71300000000000008</v>
      </c>
      <c r="C78" s="290">
        <v>0.192</v>
      </c>
      <c r="D78" s="290">
        <v>9.4999999999999973E-2</v>
      </c>
    </row>
    <row r="79" spans="1:4" x14ac:dyDescent="0.65">
      <c r="A79" s="118">
        <v>59</v>
      </c>
      <c r="B79" s="290">
        <v>0.71</v>
      </c>
      <c r="C79" s="290">
        <v>0.20399999999999999</v>
      </c>
      <c r="D79" s="290">
        <v>8.6000000000000021E-2</v>
      </c>
    </row>
    <row r="80" spans="1:4" x14ac:dyDescent="0.65">
      <c r="A80" s="118">
        <v>60</v>
      </c>
      <c r="B80" s="290">
        <v>0.7370000000000001</v>
      </c>
      <c r="C80" s="290">
        <v>0.14199999999999999</v>
      </c>
      <c r="D80" s="290">
        <v>0.121</v>
      </c>
    </row>
    <row r="81" spans="1:4" x14ac:dyDescent="0.65">
      <c r="A81" s="118">
        <v>61</v>
      </c>
      <c r="B81" s="290">
        <v>0.69599999999999995</v>
      </c>
      <c r="C81" s="290">
        <v>0.14799999999999999</v>
      </c>
      <c r="D81" s="290">
        <v>0.15599999999999997</v>
      </c>
    </row>
    <row r="82" spans="1:4" x14ac:dyDescent="0.65">
      <c r="A82" s="118">
        <v>62</v>
      </c>
      <c r="B82" s="290">
        <v>0.66500000000000004</v>
      </c>
      <c r="C82" s="290">
        <v>0.188</v>
      </c>
      <c r="D82" s="290">
        <v>0.14700000000000002</v>
      </c>
    </row>
    <row r="83" spans="1:4" x14ac:dyDescent="0.65">
      <c r="A83" s="118">
        <v>63</v>
      </c>
      <c r="B83" s="290">
        <v>0.69</v>
      </c>
      <c r="C83" s="290">
        <v>0.192</v>
      </c>
      <c r="D83" s="290">
        <v>0.11799999999999999</v>
      </c>
    </row>
    <row r="84" spans="1:4" x14ac:dyDescent="0.65">
      <c r="A84" s="118">
        <v>64</v>
      </c>
      <c r="B84" s="290">
        <v>0.68900000000000006</v>
      </c>
      <c r="C84" s="290">
        <v>0.20399999999999999</v>
      </c>
      <c r="D84" s="290">
        <v>0.10699999999999998</v>
      </c>
    </row>
    <row r="85" spans="1:4" x14ac:dyDescent="0.65">
      <c r="A85" s="118">
        <v>65</v>
      </c>
      <c r="B85" s="290">
        <v>0.68199999999999994</v>
      </c>
      <c r="C85" s="290">
        <v>0.151</v>
      </c>
      <c r="D85" s="290">
        <v>0.16699999999999998</v>
      </c>
    </row>
    <row r="86" spans="1:4" x14ac:dyDescent="0.65">
      <c r="A86" s="118">
        <v>66</v>
      </c>
      <c r="B86" s="290">
        <v>0.73599999999999999</v>
      </c>
      <c r="C86" s="290">
        <v>0.19600000000000001</v>
      </c>
      <c r="D86" s="290">
        <v>6.8000000000000005E-2</v>
      </c>
    </row>
    <row r="87" spans="1:4" x14ac:dyDescent="0.65">
      <c r="A87" s="118">
        <v>67</v>
      </c>
      <c r="B87" s="290">
        <v>0.72799999999999998</v>
      </c>
      <c r="C87" s="290">
        <v>0.17199999999999999</v>
      </c>
      <c r="D87" s="290">
        <v>9.9999999999999978E-2</v>
      </c>
    </row>
    <row r="88" spans="1:4" x14ac:dyDescent="0.65">
      <c r="A88" s="118">
        <v>68</v>
      </c>
      <c r="B88" s="290">
        <v>0.70100000000000007</v>
      </c>
      <c r="C88" s="290">
        <v>0.218</v>
      </c>
      <c r="D88" s="290">
        <v>8.1000000000000016E-2</v>
      </c>
    </row>
    <row r="89" spans="1:4" x14ac:dyDescent="0.65">
      <c r="A89" s="118">
        <v>69</v>
      </c>
      <c r="B89" s="290">
        <v>0.66900000000000004</v>
      </c>
      <c r="C89" s="290">
        <v>0.33100000000000002</v>
      </c>
      <c r="D89" s="290">
        <v>0</v>
      </c>
    </row>
    <row r="90" spans="1:4" x14ac:dyDescent="0.65">
      <c r="A90" s="118">
        <v>70</v>
      </c>
      <c r="B90" s="290">
        <v>0.70799999999999996</v>
      </c>
      <c r="C90" s="290">
        <v>0.16700000000000001</v>
      </c>
      <c r="D90" s="290">
        <v>0.125</v>
      </c>
    </row>
    <row r="91" spans="1:4" x14ac:dyDescent="0.65">
      <c r="A91" s="118">
        <v>71</v>
      </c>
      <c r="B91" s="290">
        <v>0.7390000000000001</v>
      </c>
      <c r="C91" s="290">
        <v>0.21199999999999999</v>
      </c>
      <c r="D91" s="290">
        <v>4.8999999999999974E-2</v>
      </c>
    </row>
    <row r="92" spans="1:4" x14ac:dyDescent="0.65">
      <c r="A92" s="118">
        <v>72</v>
      </c>
      <c r="B92" s="290">
        <v>0.59499999999999997</v>
      </c>
      <c r="C92" s="290">
        <v>0.26500000000000001</v>
      </c>
      <c r="D92" s="290">
        <v>0.14000000000000001</v>
      </c>
    </row>
    <row r="93" spans="1:4" x14ac:dyDescent="0.65">
      <c r="A93" s="118">
        <v>73</v>
      </c>
      <c r="B93" s="290">
        <v>0.66599999999999993</v>
      </c>
      <c r="C93" s="290">
        <v>0.16</v>
      </c>
      <c r="D93" s="290">
        <v>0.17399999999999999</v>
      </c>
    </row>
    <row r="94" spans="1:4" x14ac:dyDescent="0.65">
      <c r="A94" s="118">
        <v>74</v>
      </c>
      <c r="B94" s="290">
        <v>0.68599999999999994</v>
      </c>
      <c r="C94" s="290">
        <v>0.14499999999999999</v>
      </c>
      <c r="D94" s="290">
        <v>0.16899999999999998</v>
      </c>
    </row>
    <row r="95" spans="1:4" x14ac:dyDescent="0.65">
      <c r="A95" s="118">
        <v>75</v>
      </c>
      <c r="B95" s="290">
        <v>0.73599999999999999</v>
      </c>
      <c r="C95" s="290">
        <v>0.13400000000000001</v>
      </c>
      <c r="D95" s="290">
        <v>0.13</v>
      </c>
    </row>
    <row r="96" spans="1:4" x14ac:dyDescent="0.65">
      <c r="A96" s="118">
        <v>76</v>
      </c>
      <c r="B96" s="290">
        <v>0.69700000000000006</v>
      </c>
      <c r="C96" s="290">
        <v>0.20799999999999999</v>
      </c>
      <c r="D96" s="290">
        <v>9.4999999999999973E-2</v>
      </c>
    </row>
    <row r="97" spans="1:4" x14ac:dyDescent="0.65">
      <c r="A97" s="118">
        <v>77</v>
      </c>
      <c r="B97" s="290">
        <v>0.69100000000000006</v>
      </c>
      <c r="C97" s="290">
        <v>0.16500000000000001</v>
      </c>
      <c r="D97" s="290">
        <v>0.14400000000000002</v>
      </c>
    </row>
    <row r="98" spans="1:4" x14ac:dyDescent="0.65">
      <c r="A98" s="118">
        <v>78</v>
      </c>
      <c r="B98" s="290">
        <v>0.73199999999999998</v>
      </c>
      <c r="C98" s="290">
        <v>0.11</v>
      </c>
      <c r="D98" s="290">
        <v>0.15799999999999997</v>
      </c>
    </row>
    <row r="99" spans="1:4" x14ac:dyDescent="0.65">
      <c r="A99" s="118">
        <v>79</v>
      </c>
      <c r="B99" s="290">
        <v>0.71399999999999997</v>
      </c>
      <c r="C99" s="290">
        <v>8.4000000000000005E-2</v>
      </c>
      <c r="D99" s="290">
        <v>0.20200000000000001</v>
      </c>
    </row>
    <row r="100" spans="1:4" x14ac:dyDescent="0.65">
      <c r="A100" s="118">
        <v>80</v>
      </c>
      <c r="B100" s="290">
        <v>0.71199999999999997</v>
      </c>
      <c r="C100" s="290">
        <v>0.20499999999999999</v>
      </c>
      <c r="D100" s="290">
        <v>8.3000000000000018E-2</v>
      </c>
    </row>
    <row r="101" spans="1:4" x14ac:dyDescent="0.65">
      <c r="A101" s="118">
        <v>81</v>
      </c>
      <c r="B101" s="290">
        <v>0.65200000000000002</v>
      </c>
      <c r="C101" s="290">
        <v>0.26300000000000001</v>
      </c>
      <c r="D101" s="290">
        <v>8.500000000000002E-2</v>
      </c>
    </row>
    <row r="102" spans="1:4" x14ac:dyDescent="0.65">
      <c r="A102" s="118">
        <v>82</v>
      </c>
      <c r="B102" s="290">
        <v>0.66799999999999993</v>
      </c>
      <c r="C102" s="290">
        <v>0.184</v>
      </c>
      <c r="D102" s="290">
        <v>0.14800000000000002</v>
      </c>
    </row>
    <row r="103" spans="1:4" x14ac:dyDescent="0.65">
      <c r="A103" s="118">
        <v>83</v>
      </c>
      <c r="B103" s="290">
        <v>0.7390000000000001</v>
      </c>
      <c r="C103" s="290">
        <v>0.14000000000000001</v>
      </c>
      <c r="D103" s="290">
        <v>0.121</v>
      </c>
    </row>
    <row r="104" spans="1:4" x14ac:dyDescent="0.65">
      <c r="A104" s="118">
        <v>84</v>
      </c>
      <c r="B104" s="290">
        <v>0.69</v>
      </c>
      <c r="C104" s="290">
        <v>0.186</v>
      </c>
      <c r="D104" s="290">
        <v>0.124</v>
      </c>
    </row>
    <row r="105" spans="1:4" x14ac:dyDescent="0.65">
      <c r="A105" s="118">
        <v>85</v>
      </c>
      <c r="B105" s="290">
        <v>0.69799999999999995</v>
      </c>
      <c r="C105" s="290">
        <v>0.187</v>
      </c>
      <c r="D105" s="290">
        <v>0.11499999999999999</v>
      </c>
    </row>
    <row r="106" spans="1:4" x14ac:dyDescent="0.65">
      <c r="A106" s="118">
        <v>86</v>
      </c>
      <c r="B106" s="290">
        <v>0.193</v>
      </c>
      <c r="C106" s="290">
        <v>0.15</v>
      </c>
      <c r="D106" s="290">
        <v>0.65700000000000003</v>
      </c>
    </row>
    <row r="107" spans="1:4" x14ac:dyDescent="0.65">
      <c r="A107" s="118">
        <v>87</v>
      </c>
      <c r="B107" s="290">
        <v>0.71799999999999997</v>
      </c>
      <c r="C107" s="290">
        <v>0.16</v>
      </c>
      <c r="D107" s="290">
        <v>0.122</v>
      </c>
    </row>
    <row r="108" spans="1:4" x14ac:dyDescent="0.65">
      <c r="A108" s="118">
        <v>88</v>
      </c>
      <c r="B108" s="290">
        <v>0.72700000000000009</v>
      </c>
      <c r="C108" s="290">
        <v>0.19600000000000001</v>
      </c>
      <c r="D108" s="290">
        <v>7.7000000000000013E-2</v>
      </c>
    </row>
    <row r="109" spans="1:4" x14ac:dyDescent="0.65">
      <c r="A109" s="118">
        <v>89</v>
      </c>
      <c r="B109" s="290">
        <v>0.66399999999999992</v>
      </c>
      <c r="C109" s="290">
        <v>0.218</v>
      </c>
      <c r="D109" s="290">
        <v>0.11799999999999999</v>
      </c>
    </row>
    <row r="110" spans="1:4" x14ac:dyDescent="0.65">
      <c r="A110" s="118">
        <v>90</v>
      </c>
      <c r="B110" s="290">
        <v>0.73399999999999999</v>
      </c>
      <c r="C110" s="290">
        <v>0.17100000000000001</v>
      </c>
      <c r="D110" s="290">
        <v>9.4999999999999973E-2</v>
      </c>
    </row>
    <row r="111" spans="1:4" x14ac:dyDescent="0.65">
      <c r="A111" s="118">
        <v>91</v>
      </c>
      <c r="B111" s="290">
        <v>0.75800000000000001</v>
      </c>
      <c r="C111" s="290">
        <v>0.17100000000000001</v>
      </c>
      <c r="D111" s="290">
        <v>7.1000000000000008E-2</v>
      </c>
    </row>
    <row r="112" spans="1:4" x14ac:dyDescent="0.65">
      <c r="A112" s="118">
        <v>92</v>
      </c>
      <c r="B112" s="290">
        <v>0.71199999999999997</v>
      </c>
      <c r="C112" s="290">
        <v>0.186</v>
      </c>
      <c r="D112" s="290">
        <v>0.10199999999999998</v>
      </c>
    </row>
    <row r="113" spans="1:4" x14ac:dyDescent="0.65">
      <c r="A113" s="118">
        <v>93</v>
      </c>
      <c r="B113" s="290">
        <v>0.72100000000000009</v>
      </c>
      <c r="C113" s="290">
        <v>0.17299999999999999</v>
      </c>
      <c r="D113" s="290">
        <v>0.10599999999999998</v>
      </c>
    </row>
    <row r="114" spans="1:4" x14ac:dyDescent="0.65">
      <c r="A114" s="118">
        <v>94</v>
      </c>
      <c r="B114" s="290">
        <v>0.67199999999999993</v>
      </c>
      <c r="C114" s="290">
        <v>0.156</v>
      </c>
      <c r="D114" s="290">
        <v>0.17199999999999999</v>
      </c>
    </row>
    <row r="115" spans="1:4" x14ac:dyDescent="0.65">
      <c r="A115" s="118">
        <v>95</v>
      </c>
      <c r="B115" s="290">
        <v>0.74199999999999999</v>
      </c>
      <c r="C115" s="290">
        <v>0.17699999999999999</v>
      </c>
      <c r="D115" s="290">
        <v>8.1000000000000016E-2</v>
      </c>
    </row>
    <row r="116" spans="1:4" x14ac:dyDescent="0.65">
      <c r="A116" s="118">
        <v>96</v>
      </c>
      <c r="B116" s="290">
        <v>0.68799999999999994</v>
      </c>
      <c r="C116" s="290">
        <v>0.157</v>
      </c>
      <c r="D116" s="290">
        <v>0.15499999999999997</v>
      </c>
    </row>
    <row r="117" spans="1:4" x14ac:dyDescent="0.65">
      <c r="A117" s="118">
        <v>97</v>
      </c>
      <c r="B117" s="290">
        <v>0.74399999999999999</v>
      </c>
      <c r="C117" s="290">
        <v>0.20899999999999999</v>
      </c>
      <c r="D117" s="290">
        <v>4.6999999999999972E-2</v>
      </c>
    </row>
    <row r="118" spans="1:4" x14ac:dyDescent="0.65">
      <c r="A118" s="118">
        <v>98</v>
      </c>
      <c r="B118" s="290">
        <v>0.752</v>
      </c>
      <c r="C118" s="290">
        <v>0.115</v>
      </c>
      <c r="D118" s="290">
        <v>0.13300000000000001</v>
      </c>
    </row>
    <row r="119" spans="1:4" x14ac:dyDescent="0.65">
      <c r="A119" s="118">
        <v>99</v>
      </c>
      <c r="B119" s="290">
        <v>0.90599999999999992</v>
      </c>
      <c r="C119" s="290">
        <v>0</v>
      </c>
      <c r="D119" s="290">
        <v>9.3999999999999972E-2</v>
      </c>
    </row>
    <row r="120" spans="1:4" x14ac:dyDescent="0.65">
      <c r="A120" s="118">
        <v>100</v>
      </c>
      <c r="B120" s="290">
        <v>0.65100000000000002</v>
      </c>
      <c r="C120" s="290">
        <v>0.17299999999999999</v>
      </c>
      <c r="D120" s="290">
        <v>0.17599999999999999</v>
      </c>
    </row>
    <row r="121" spans="1:4" x14ac:dyDescent="0.65">
      <c r="A121" s="118">
        <v>101</v>
      </c>
      <c r="B121" s="290">
        <v>0.74500000000000011</v>
      </c>
      <c r="C121" s="290">
        <v>0.185</v>
      </c>
      <c r="D121" s="290">
        <v>7.0000000000000007E-2</v>
      </c>
    </row>
    <row r="122" spans="1:4" x14ac:dyDescent="0.65">
      <c r="A122" s="118">
        <v>102</v>
      </c>
      <c r="B122" s="290">
        <v>0.68799999999999994</v>
      </c>
      <c r="C122" s="290">
        <v>0.23799999999999999</v>
      </c>
      <c r="D122" s="290">
        <v>7.400000000000001E-2</v>
      </c>
    </row>
    <row r="123" spans="1:4" x14ac:dyDescent="0.65">
      <c r="A123" s="118">
        <v>103</v>
      </c>
      <c r="B123" s="290">
        <v>0.71700000000000008</v>
      </c>
      <c r="C123" s="290">
        <v>0.20499999999999999</v>
      </c>
      <c r="D123" s="290">
        <v>7.8000000000000014E-2</v>
      </c>
    </row>
    <row r="124" spans="1:4" x14ac:dyDescent="0.65">
      <c r="A124" s="118">
        <v>104</v>
      </c>
      <c r="B124" s="290">
        <v>0.67999999999999994</v>
      </c>
      <c r="C124" s="290">
        <v>0.183</v>
      </c>
      <c r="D124" s="290">
        <v>0.13700000000000001</v>
      </c>
    </row>
    <row r="125" spans="1:4" x14ac:dyDescent="0.65">
      <c r="A125" s="118">
        <v>105</v>
      </c>
      <c r="B125" s="290">
        <v>0.72700000000000009</v>
      </c>
      <c r="C125" s="290">
        <v>8.7999999999999995E-2</v>
      </c>
      <c r="D125" s="290">
        <v>0.185</v>
      </c>
    </row>
    <row r="126" spans="1:4" x14ac:dyDescent="0.65">
      <c r="A126" s="118">
        <v>106</v>
      </c>
      <c r="B126" s="290">
        <v>0.73799999999999999</v>
      </c>
      <c r="C126" s="290">
        <v>0.19700000000000001</v>
      </c>
      <c r="D126" s="290">
        <v>6.5000000000000002E-2</v>
      </c>
    </row>
    <row r="127" spans="1:4" x14ac:dyDescent="0.65">
      <c r="A127" s="118">
        <v>107</v>
      </c>
      <c r="B127" s="290">
        <v>0.70599999999999996</v>
      </c>
      <c r="C127" s="290">
        <v>0.193</v>
      </c>
      <c r="D127" s="290">
        <v>0.10099999999999998</v>
      </c>
    </row>
    <row r="128" spans="1:4" x14ac:dyDescent="0.65">
      <c r="A128" s="118">
        <v>108</v>
      </c>
      <c r="B128" s="290">
        <v>0.79</v>
      </c>
      <c r="C128" s="290">
        <v>0.14799999999999999</v>
      </c>
      <c r="D128" s="290">
        <v>6.2E-2</v>
      </c>
    </row>
    <row r="129" spans="1:4" x14ac:dyDescent="0.65">
      <c r="A129" s="118">
        <v>109</v>
      </c>
      <c r="B129" s="290">
        <v>0.66100000000000003</v>
      </c>
      <c r="C129" s="290">
        <v>0.193</v>
      </c>
      <c r="D129" s="290">
        <v>0.14600000000000002</v>
      </c>
    </row>
    <row r="130" spans="1:4" x14ac:dyDescent="0.65">
      <c r="A130" s="118">
        <v>110</v>
      </c>
      <c r="B130" s="290">
        <v>0.67199999999999993</v>
      </c>
      <c r="C130" s="290">
        <v>0.20200000000000001</v>
      </c>
      <c r="D130" s="290">
        <v>0.126</v>
      </c>
    </row>
    <row r="131" spans="1:4" x14ac:dyDescent="0.65">
      <c r="A131" s="118">
        <v>111</v>
      </c>
      <c r="B131" s="290">
        <v>0.71300000000000008</v>
      </c>
      <c r="C131" s="290">
        <v>0.17399999999999999</v>
      </c>
      <c r="D131" s="290">
        <v>0.11299999999999999</v>
      </c>
    </row>
    <row r="132" spans="1:4" x14ac:dyDescent="0.65">
      <c r="A132" s="118">
        <v>112</v>
      </c>
      <c r="B132" s="290">
        <v>0.66</v>
      </c>
      <c r="C132" s="290">
        <v>0.20499999999999999</v>
      </c>
      <c r="D132" s="290">
        <v>0.13500000000000001</v>
      </c>
    </row>
    <row r="133" spans="1:4" x14ac:dyDescent="0.65">
      <c r="A133" s="118">
        <v>113</v>
      </c>
      <c r="B133" s="290">
        <v>0.70399999999999996</v>
      </c>
      <c r="C133" s="290">
        <v>0.18099999999999999</v>
      </c>
      <c r="D133" s="290">
        <v>0.11499999999999999</v>
      </c>
    </row>
    <row r="134" spans="1:4" x14ac:dyDescent="0.65">
      <c r="A134" s="118">
        <v>114</v>
      </c>
      <c r="B134" s="290">
        <v>0.66999999999999993</v>
      </c>
      <c r="C134" s="290">
        <v>0.14899999999999999</v>
      </c>
      <c r="D134" s="290">
        <v>0.18099999999999999</v>
      </c>
    </row>
    <row r="135" spans="1:4" x14ac:dyDescent="0.65">
      <c r="A135" s="118">
        <v>115</v>
      </c>
      <c r="B135" s="290">
        <v>0.74700000000000011</v>
      </c>
      <c r="C135" s="290">
        <v>9.7000000000000003E-2</v>
      </c>
      <c r="D135" s="290">
        <v>0.15599999999999997</v>
      </c>
    </row>
    <row r="136" spans="1:4" x14ac:dyDescent="0.65">
      <c r="A136" s="118">
        <v>116</v>
      </c>
      <c r="B136" s="290">
        <v>0.67799999999999994</v>
      </c>
      <c r="C136" s="290">
        <v>0.17299999999999999</v>
      </c>
      <c r="D136" s="290">
        <v>0.14900000000000002</v>
      </c>
    </row>
    <row r="137" spans="1:4" x14ac:dyDescent="0.65">
      <c r="A137" s="118">
        <v>117</v>
      </c>
      <c r="B137" s="290">
        <v>0.66900000000000004</v>
      </c>
      <c r="C137" s="290">
        <v>0.20399999999999999</v>
      </c>
      <c r="D137" s="290">
        <v>0.127</v>
      </c>
    </row>
    <row r="138" spans="1:4" x14ac:dyDescent="0.65">
      <c r="A138" s="118">
        <v>118</v>
      </c>
      <c r="B138" s="290">
        <v>0.70500000000000007</v>
      </c>
      <c r="C138" s="290">
        <v>0.189</v>
      </c>
      <c r="D138" s="290">
        <v>0.10599999999999998</v>
      </c>
    </row>
    <row r="139" spans="1:4" x14ac:dyDescent="0.65">
      <c r="A139" s="118">
        <v>119</v>
      </c>
      <c r="B139" s="290">
        <v>0.60799999999999998</v>
      </c>
      <c r="C139" s="290">
        <v>0.216</v>
      </c>
      <c r="D139" s="290">
        <v>0.17599999999999999</v>
      </c>
    </row>
    <row r="140" spans="1:4" x14ac:dyDescent="0.65">
      <c r="A140" s="118">
        <v>120</v>
      </c>
      <c r="B140" s="290">
        <v>0.71100000000000008</v>
      </c>
      <c r="C140" s="290">
        <v>0.193</v>
      </c>
      <c r="D140" s="290">
        <v>9.5999999999999974E-2</v>
      </c>
    </row>
    <row r="141" spans="1:4" x14ac:dyDescent="0.65">
      <c r="A141" s="118">
        <v>121</v>
      </c>
      <c r="B141" s="290">
        <v>0.70500000000000007</v>
      </c>
      <c r="C141" s="290">
        <v>0.12</v>
      </c>
      <c r="D141" s="290">
        <v>0.17499999999999999</v>
      </c>
    </row>
    <row r="142" spans="1:4" x14ac:dyDescent="0.65">
      <c r="A142" s="118">
        <v>122</v>
      </c>
      <c r="B142" s="290">
        <v>0.72300000000000009</v>
      </c>
      <c r="C142" s="290">
        <v>0.20399999999999999</v>
      </c>
      <c r="D142" s="290">
        <v>7.3000000000000009E-2</v>
      </c>
    </row>
    <row r="143" spans="1:4" x14ac:dyDescent="0.65">
      <c r="A143" s="118">
        <v>123</v>
      </c>
      <c r="B143" s="290">
        <v>0.75300000000000011</v>
      </c>
      <c r="C143" s="290">
        <v>0.13400000000000001</v>
      </c>
      <c r="D143" s="290">
        <v>0.11299999999999999</v>
      </c>
    </row>
    <row r="144" spans="1:4" x14ac:dyDescent="0.65">
      <c r="A144" s="118">
        <v>124</v>
      </c>
      <c r="B144" s="290">
        <v>0.754</v>
      </c>
      <c r="C144" s="290">
        <v>0.109</v>
      </c>
      <c r="D144" s="290">
        <v>0.13700000000000001</v>
      </c>
    </row>
    <row r="145" spans="1:4" x14ac:dyDescent="0.65">
      <c r="A145" s="118">
        <v>125</v>
      </c>
      <c r="B145" s="290">
        <v>0.67799999999999994</v>
      </c>
      <c r="C145" s="290">
        <v>0.21</v>
      </c>
      <c r="D145" s="290">
        <v>0.11199999999999999</v>
      </c>
    </row>
    <row r="146" spans="1:4" x14ac:dyDescent="0.65">
      <c r="A146" s="118">
        <v>126</v>
      </c>
      <c r="B146" s="290">
        <v>0.70799999999999996</v>
      </c>
      <c r="C146" s="290">
        <v>0.185</v>
      </c>
      <c r="D146" s="290">
        <v>0.10699999999999998</v>
      </c>
    </row>
    <row r="147" spans="1:4" x14ac:dyDescent="0.65">
      <c r="A147" s="118">
        <v>127</v>
      </c>
      <c r="B147" s="290">
        <v>0.63500000000000001</v>
      </c>
      <c r="C147" s="290">
        <v>0.192</v>
      </c>
      <c r="D147" s="290">
        <v>0.17299999999999999</v>
      </c>
    </row>
    <row r="148" spans="1:4" x14ac:dyDescent="0.65">
      <c r="A148" s="118">
        <v>128</v>
      </c>
      <c r="B148" s="290">
        <v>0.72</v>
      </c>
      <c r="C148" s="290">
        <v>0.154</v>
      </c>
      <c r="D148" s="290">
        <v>0.126</v>
      </c>
    </row>
    <row r="149" spans="1:4" x14ac:dyDescent="0.65">
      <c r="A149" s="118">
        <v>129</v>
      </c>
      <c r="B149" s="290">
        <v>0.74399999999999999</v>
      </c>
      <c r="C149" s="290">
        <v>0.13500000000000001</v>
      </c>
      <c r="D149" s="290">
        <v>0.121</v>
      </c>
    </row>
    <row r="150" spans="1:4" x14ac:dyDescent="0.65">
      <c r="A150" s="118">
        <v>130</v>
      </c>
      <c r="B150" s="290">
        <v>0.72300000000000009</v>
      </c>
      <c r="C150" s="290">
        <v>0.16400000000000001</v>
      </c>
      <c r="D150" s="290">
        <v>0.11299999999999999</v>
      </c>
    </row>
    <row r="151" spans="1:4" x14ac:dyDescent="0.65">
      <c r="A151" s="118">
        <v>131</v>
      </c>
      <c r="B151" s="290">
        <v>0.78</v>
      </c>
      <c r="C151" s="290">
        <v>0.17399999999999999</v>
      </c>
      <c r="D151" s="290">
        <v>4.5999999999999971E-2</v>
      </c>
    </row>
    <row r="152" spans="1:4" x14ac:dyDescent="0.65">
      <c r="A152" s="118">
        <v>132</v>
      </c>
      <c r="B152" s="290">
        <v>0.70500000000000007</v>
      </c>
      <c r="C152" s="290">
        <v>0.19400000000000001</v>
      </c>
      <c r="D152" s="290">
        <v>0.10099999999999998</v>
      </c>
    </row>
    <row r="153" spans="1:4" x14ac:dyDescent="0.65">
      <c r="A153" s="118">
        <v>133</v>
      </c>
      <c r="B153" s="290">
        <v>0.65600000000000003</v>
      </c>
      <c r="C153" s="290">
        <v>0.16600000000000001</v>
      </c>
      <c r="D153" s="290">
        <v>0.17799999999999999</v>
      </c>
    </row>
    <row r="154" spans="1:4" x14ac:dyDescent="0.65">
      <c r="A154" s="118">
        <v>134</v>
      </c>
      <c r="B154" s="290">
        <v>0.70300000000000007</v>
      </c>
      <c r="C154" s="290">
        <v>0.182</v>
      </c>
      <c r="D154" s="290">
        <v>0.11499999999999999</v>
      </c>
    </row>
    <row r="155" spans="1:4" x14ac:dyDescent="0.65">
      <c r="A155" s="118">
        <v>135</v>
      </c>
      <c r="B155" s="290">
        <v>0.70599999999999996</v>
      </c>
      <c r="C155" s="290">
        <v>0.18</v>
      </c>
      <c r="D155" s="290">
        <v>0.11399999999999999</v>
      </c>
    </row>
    <row r="156" spans="1:4" x14ac:dyDescent="0.65">
      <c r="A156" s="118">
        <v>136</v>
      </c>
      <c r="B156" s="290">
        <v>0.72900000000000009</v>
      </c>
      <c r="C156" s="290">
        <v>0.17899999999999999</v>
      </c>
      <c r="D156" s="290">
        <v>9.1999999999999971E-2</v>
      </c>
    </row>
    <row r="157" spans="1:4" x14ac:dyDescent="0.65">
      <c r="A157" s="118">
        <v>137</v>
      </c>
      <c r="B157" s="290">
        <v>0.71700000000000008</v>
      </c>
      <c r="C157" s="290">
        <v>0.17</v>
      </c>
      <c r="D157" s="290">
        <v>0.11299999999999999</v>
      </c>
    </row>
    <row r="158" spans="1:4" x14ac:dyDescent="0.65">
      <c r="A158" s="118">
        <v>138</v>
      </c>
      <c r="B158" s="290">
        <v>0.64300000000000002</v>
      </c>
      <c r="C158" s="290">
        <v>0.21</v>
      </c>
      <c r="D158" s="290">
        <v>0.14700000000000002</v>
      </c>
    </row>
    <row r="159" spans="1:4" x14ac:dyDescent="0.65">
      <c r="A159" s="118">
        <v>139</v>
      </c>
      <c r="B159" s="290">
        <v>0.72</v>
      </c>
      <c r="C159" s="290">
        <v>0.155</v>
      </c>
      <c r="D159" s="290">
        <v>0.125</v>
      </c>
    </row>
    <row r="160" spans="1:4" x14ac:dyDescent="0.65">
      <c r="A160" s="118">
        <v>140</v>
      </c>
      <c r="B160" s="290">
        <v>0.76</v>
      </c>
      <c r="C160" s="290">
        <v>0.193</v>
      </c>
      <c r="D160" s="290">
        <v>4.6999999999999972E-2</v>
      </c>
    </row>
    <row r="161" spans="1:4" x14ac:dyDescent="0.65">
      <c r="A161" s="118">
        <v>141</v>
      </c>
      <c r="B161" s="290">
        <v>0.61099999999999999</v>
      </c>
      <c r="C161" s="290">
        <v>0.216</v>
      </c>
      <c r="D161" s="290">
        <v>0.17299999999999999</v>
      </c>
    </row>
    <row r="162" spans="1:4" x14ac:dyDescent="0.65">
      <c r="A162" s="118">
        <v>142</v>
      </c>
      <c r="B162" s="290">
        <v>0.72399999999999998</v>
      </c>
      <c r="C162" s="290">
        <v>0.16200000000000001</v>
      </c>
      <c r="D162" s="290">
        <v>0.11399999999999999</v>
      </c>
    </row>
    <row r="163" spans="1:4" x14ac:dyDescent="0.65">
      <c r="A163" s="118">
        <v>143</v>
      </c>
      <c r="B163" s="290">
        <v>0.746</v>
      </c>
      <c r="C163" s="290">
        <v>0.16600000000000001</v>
      </c>
      <c r="D163" s="290">
        <v>8.8000000000000023E-2</v>
      </c>
    </row>
    <row r="164" spans="1:4" x14ac:dyDescent="0.65">
      <c r="A164" s="118">
        <v>144</v>
      </c>
      <c r="B164" s="290">
        <v>0.64400000000000002</v>
      </c>
      <c r="C164" s="290">
        <v>0.20499999999999999</v>
      </c>
      <c r="D164" s="290">
        <v>0.15099999999999997</v>
      </c>
    </row>
    <row r="165" spans="1:4" x14ac:dyDescent="0.65">
      <c r="A165" s="118">
        <v>145</v>
      </c>
      <c r="B165" s="290">
        <v>0.66300000000000003</v>
      </c>
      <c r="C165" s="290">
        <v>0.222</v>
      </c>
      <c r="D165" s="290">
        <v>0.11499999999999999</v>
      </c>
    </row>
    <row r="166" spans="1:4" x14ac:dyDescent="0.65">
      <c r="A166" s="118">
        <v>146</v>
      </c>
      <c r="B166" s="290">
        <v>0.65300000000000002</v>
      </c>
      <c r="C166" s="290">
        <v>0.20699999999999999</v>
      </c>
      <c r="D166" s="290">
        <v>0.14000000000000001</v>
      </c>
    </row>
    <row r="167" spans="1:4" x14ac:dyDescent="0.65">
      <c r="A167" s="118">
        <v>147</v>
      </c>
      <c r="B167" s="290">
        <v>0.64500000000000002</v>
      </c>
      <c r="C167" s="290">
        <v>0.215</v>
      </c>
      <c r="D167" s="290">
        <v>0.14000000000000001</v>
      </c>
    </row>
    <row r="168" spans="1:4" x14ac:dyDescent="0.65">
      <c r="A168" s="118">
        <v>148</v>
      </c>
      <c r="B168" s="290">
        <v>0.65800000000000003</v>
      </c>
      <c r="C168" s="290">
        <v>0.219</v>
      </c>
      <c r="D168" s="290">
        <v>0.123</v>
      </c>
    </row>
    <row r="169" spans="1:4" x14ac:dyDescent="0.65">
      <c r="A169" s="118">
        <v>149</v>
      </c>
      <c r="B169" s="290">
        <v>0.66300000000000003</v>
      </c>
      <c r="C169" s="290">
        <v>0.23899999999999999</v>
      </c>
      <c r="D169" s="290">
        <v>9.7999999999999976E-2</v>
      </c>
    </row>
    <row r="170" spans="1:4" x14ac:dyDescent="0.65">
      <c r="A170" s="118">
        <v>150</v>
      </c>
      <c r="B170" s="290">
        <v>0.625</v>
      </c>
      <c r="C170" s="290">
        <v>0.126</v>
      </c>
      <c r="D170" s="290">
        <v>0.249</v>
      </c>
    </row>
    <row r="171" spans="1:4" x14ac:dyDescent="0.65">
      <c r="A171" s="118">
        <v>151</v>
      </c>
      <c r="B171" s="290">
        <v>0.68900000000000006</v>
      </c>
      <c r="C171" s="290">
        <v>0.20699999999999999</v>
      </c>
      <c r="D171" s="290">
        <v>0.10399999999999998</v>
      </c>
    </row>
    <row r="172" spans="1:4" x14ac:dyDescent="0.65">
      <c r="A172" s="118">
        <v>152</v>
      </c>
      <c r="B172" s="290">
        <v>0.74500000000000011</v>
      </c>
      <c r="C172" s="290">
        <v>0.154</v>
      </c>
      <c r="D172" s="290">
        <v>0.10099999999999998</v>
      </c>
    </row>
    <row r="173" spans="1:4" x14ac:dyDescent="0.65">
      <c r="A173" s="118">
        <v>153</v>
      </c>
      <c r="B173" s="290">
        <v>0.63500000000000001</v>
      </c>
      <c r="C173" s="290">
        <v>0.192</v>
      </c>
      <c r="D173" s="290">
        <v>0.17299999999999999</v>
      </c>
    </row>
    <row r="174" spans="1:4" x14ac:dyDescent="0.65">
      <c r="A174" s="118">
        <v>154</v>
      </c>
      <c r="B174" s="290">
        <v>0.70599999999999996</v>
      </c>
      <c r="C174" s="290">
        <v>0.19</v>
      </c>
      <c r="D174" s="290">
        <v>0.10399999999999998</v>
      </c>
    </row>
    <row r="175" spans="1:4" x14ac:dyDescent="0.65">
      <c r="A175" s="118">
        <v>155</v>
      </c>
      <c r="B175" s="290">
        <v>0.7350000000000001</v>
      </c>
      <c r="C175" s="290">
        <v>0.13300000000000001</v>
      </c>
      <c r="D175" s="290">
        <v>0.13200000000000001</v>
      </c>
    </row>
    <row r="176" spans="1:4" x14ac:dyDescent="0.65">
      <c r="A176" s="118">
        <v>156</v>
      </c>
      <c r="B176" s="290">
        <v>0.66700000000000004</v>
      </c>
      <c r="C176" s="290">
        <v>0.184</v>
      </c>
      <c r="D176" s="290">
        <v>0.14900000000000002</v>
      </c>
    </row>
    <row r="177" spans="1:4" x14ac:dyDescent="0.65">
      <c r="A177" s="118">
        <v>157</v>
      </c>
      <c r="B177" s="290">
        <v>0.66300000000000003</v>
      </c>
      <c r="C177" s="290">
        <v>0.215</v>
      </c>
      <c r="D177" s="290">
        <v>0.122</v>
      </c>
    </row>
    <row r="178" spans="1:4" x14ac:dyDescent="0.65">
      <c r="A178" s="118">
        <v>158</v>
      </c>
      <c r="B178" s="290">
        <v>0.69599999999999995</v>
      </c>
      <c r="C178" s="290">
        <v>0.16900000000000001</v>
      </c>
      <c r="D178" s="290">
        <v>0.13500000000000001</v>
      </c>
    </row>
    <row r="179" spans="1:4" x14ac:dyDescent="0.65">
      <c r="A179" s="118">
        <v>159</v>
      </c>
      <c r="B179" s="290">
        <v>0.74</v>
      </c>
      <c r="C179" s="290">
        <v>0.16600000000000001</v>
      </c>
      <c r="D179" s="290">
        <v>9.3999999999999972E-2</v>
      </c>
    </row>
    <row r="180" spans="1:4" x14ac:dyDescent="0.65">
      <c r="A180" s="118">
        <v>160</v>
      </c>
      <c r="B180" s="290">
        <v>0.71100000000000008</v>
      </c>
      <c r="C180" s="290">
        <v>0.187</v>
      </c>
      <c r="D180" s="290">
        <v>0.10199999999999998</v>
      </c>
    </row>
    <row r="181" spans="1:4" x14ac:dyDescent="0.65">
      <c r="A181" s="118">
        <v>161</v>
      </c>
      <c r="B181" s="290">
        <v>0.59000000000000008</v>
      </c>
      <c r="C181" s="290">
        <v>0.25800000000000001</v>
      </c>
      <c r="D181" s="290">
        <v>0.15199999999999997</v>
      </c>
    </row>
    <row r="182" spans="1:4" x14ac:dyDescent="0.65">
      <c r="A182" s="118">
        <v>162</v>
      </c>
      <c r="B182" s="290">
        <v>0.64</v>
      </c>
      <c r="C182" s="290">
        <v>0.18</v>
      </c>
      <c r="D182" s="290">
        <v>0.18</v>
      </c>
    </row>
    <row r="183" spans="1:4" x14ac:dyDescent="0.65">
      <c r="A183" s="118">
        <v>163</v>
      </c>
      <c r="B183" s="290">
        <v>0.69700000000000006</v>
      </c>
      <c r="C183" s="290">
        <v>0.182</v>
      </c>
      <c r="D183" s="290">
        <v>0.121</v>
      </c>
    </row>
    <row r="184" spans="1:4" x14ac:dyDescent="0.65">
      <c r="A184" s="118">
        <v>164</v>
      </c>
      <c r="B184" s="290">
        <v>0.73</v>
      </c>
      <c r="C184" s="290">
        <v>0.158</v>
      </c>
      <c r="D184" s="290">
        <v>0.11199999999999999</v>
      </c>
    </row>
    <row r="185" spans="1:4" x14ac:dyDescent="0.65">
      <c r="A185" s="118">
        <v>165</v>
      </c>
      <c r="B185" s="290">
        <v>0.626</v>
      </c>
      <c r="C185" s="290">
        <v>0.19900000000000001</v>
      </c>
      <c r="D185" s="290">
        <v>0.17499999999999999</v>
      </c>
    </row>
    <row r="186" spans="1:4" x14ac:dyDescent="0.65">
      <c r="A186" s="118">
        <v>166</v>
      </c>
      <c r="B186" s="290">
        <v>0.72</v>
      </c>
      <c r="C186" s="290">
        <v>0.185</v>
      </c>
      <c r="D186" s="290">
        <v>9.4999999999999973E-2</v>
      </c>
    </row>
    <row r="187" spans="1:4" x14ac:dyDescent="0.65">
      <c r="A187" s="118">
        <v>167</v>
      </c>
      <c r="B187" s="290">
        <v>0.70500000000000007</v>
      </c>
      <c r="C187" s="290">
        <v>0.16600000000000001</v>
      </c>
      <c r="D187" s="290">
        <v>0.129</v>
      </c>
    </row>
    <row r="188" spans="1:4" x14ac:dyDescent="0.65">
      <c r="A188" s="118">
        <v>168</v>
      </c>
      <c r="B188" s="290">
        <v>0.67700000000000005</v>
      </c>
      <c r="C188" s="290">
        <v>0.16</v>
      </c>
      <c r="D188" s="290">
        <v>0.16299999999999998</v>
      </c>
    </row>
    <row r="189" spans="1:4" x14ac:dyDescent="0.65">
      <c r="A189" s="118">
        <v>169</v>
      </c>
      <c r="B189" s="290">
        <v>0.72799999999999998</v>
      </c>
      <c r="C189" s="290">
        <v>0.19400000000000001</v>
      </c>
      <c r="D189" s="290">
        <v>7.8000000000000014E-2</v>
      </c>
    </row>
    <row r="190" spans="1:4" x14ac:dyDescent="0.65">
      <c r="A190" s="118">
        <v>170</v>
      </c>
      <c r="B190" s="290">
        <v>0.623</v>
      </c>
      <c r="C190" s="290">
        <v>0.23</v>
      </c>
      <c r="D190" s="290">
        <v>0.14700000000000002</v>
      </c>
    </row>
    <row r="191" spans="1:4" x14ac:dyDescent="0.65">
      <c r="A191" s="118">
        <v>171</v>
      </c>
      <c r="B191" s="290">
        <v>0.70599999999999996</v>
      </c>
      <c r="C191" s="290">
        <v>0.2</v>
      </c>
      <c r="D191" s="290">
        <v>9.3999999999999972E-2</v>
      </c>
    </row>
    <row r="192" spans="1:4" x14ac:dyDescent="0.65">
      <c r="A192" s="118">
        <v>172</v>
      </c>
      <c r="B192" s="290">
        <v>0.71900000000000008</v>
      </c>
      <c r="C192" s="290">
        <v>0.17899999999999999</v>
      </c>
      <c r="D192" s="290">
        <v>0.10199999999999998</v>
      </c>
    </row>
    <row r="193" spans="1:4" x14ac:dyDescent="0.65">
      <c r="A193" s="118">
        <v>173</v>
      </c>
      <c r="B193" s="290">
        <v>0.72799999999999998</v>
      </c>
      <c r="C193" s="290">
        <v>0.127</v>
      </c>
      <c r="D193" s="290">
        <v>0.14500000000000002</v>
      </c>
    </row>
    <row r="194" spans="1:4" x14ac:dyDescent="0.65">
      <c r="A194" s="118">
        <v>174</v>
      </c>
      <c r="B194" s="290">
        <v>0.7350000000000001</v>
      </c>
      <c r="C194" s="290">
        <v>0.13200000000000001</v>
      </c>
      <c r="D194" s="290">
        <v>0.13300000000000001</v>
      </c>
    </row>
    <row r="195" spans="1:4" x14ac:dyDescent="0.65">
      <c r="A195" s="118">
        <v>175</v>
      </c>
      <c r="B195" s="290">
        <v>0.73799999999999999</v>
      </c>
      <c r="C195" s="290">
        <v>0.185</v>
      </c>
      <c r="D195" s="290">
        <v>7.7000000000000013E-2</v>
      </c>
    </row>
    <row r="196" spans="1:4" x14ac:dyDescent="0.65">
      <c r="A196" s="118">
        <v>176</v>
      </c>
      <c r="B196" s="290">
        <v>0.68900000000000006</v>
      </c>
      <c r="C196" s="290">
        <v>0.17100000000000001</v>
      </c>
      <c r="D196" s="290">
        <v>0.14000000000000001</v>
      </c>
    </row>
    <row r="197" spans="1:4" x14ac:dyDescent="0.65">
      <c r="A197" s="118">
        <v>177</v>
      </c>
      <c r="B197" s="290">
        <v>0.67599999999999993</v>
      </c>
      <c r="C197" s="290">
        <v>0.185</v>
      </c>
      <c r="D197" s="290">
        <v>0.13900000000000001</v>
      </c>
    </row>
    <row r="198" spans="1:4" x14ac:dyDescent="0.65">
      <c r="A198" s="118">
        <v>178</v>
      </c>
      <c r="B198" s="290">
        <v>0.68300000000000005</v>
      </c>
      <c r="C198" s="290">
        <v>0.13100000000000001</v>
      </c>
      <c r="D198" s="290">
        <v>0.186</v>
      </c>
    </row>
    <row r="199" spans="1:4" x14ac:dyDescent="0.65">
      <c r="A199" s="118">
        <v>179</v>
      </c>
      <c r="B199" s="290">
        <v>0.622</v>
      </c>
      <c r="C199" s="290">
        <v>0.27200000000000002</v>
      </c>
      <c r="D199" s="290">
        <v>0.10599999999999998</v>
      </c>
    </row>
    <row r="200" spans="1:4" x14ac:dyDescent="0.65">
      <c r="A200" s="118">
        <v>180</v>
      </c>
      <c r="B200" s="290">
        <v>0.73799999999999999</v>
      </c>
      <c r="C200" s="290">
        <v>0.17399999999999999</v>
      </c>
      <c r="D200" s="290">
        <v>8.8000000000000023E-2</v>
      </c>
    </row>
    <row r="201" spans="1:4" x14ac:dyDescent="0.65">
      <c r="A201" s="118">
        <v>181</v>
      </c>
      <c r="B201" s="290">
        <v>0.72599999999999998</v>
      </c>
      <c r="C201" s="290">
        <v>0.158</v>
      </c>
      <c r="D201" s="290">
        <v>0.11599999999999999</v>
      </c>
    </row>
    <row r="202" spans="1:4" x14ac:dyDescent="0.65">
      <c r="A202" s="118">
        <v>182</v>
      </c>
      <c r="B202" s="290">
        <v>0.72799999999999998</v>
      </c>
      <c r="C202" s="290">
        <v>0.17699999999999999</v>
      </c>
      <c r="D202" s="290">
        <v>9.4999999999999973E-2</v>
      </c>
    </row>
    <row r="203" spans="1:4" x14ac:dyDescent="0.65">
      <c r="A203" s="118">
        <v>183</v>
      </c>
      <c r="B203" s="290">
        <v>0.69399999999999995</v>
      </c>
      <c r="C203" s="290">
        <v>0.19900000000000001</v>
      </c>
      <c r="D203" s="290">
        <v>0.10699999999999998</v>
      </c>
    </row>
    <row r="204" spans="1:4" x14ac:dyDescent="0.65">
      <c r="A204" s="118">
        <v>184</v>
      </c>
      <c r="B204" s="290">
        <v>0.68100000000000005</v>
      </c>
      <c r="C204" s="290">
        <v>0.183</v>
      </c>
      <c r="D204" s="290">
        <v>0.13600000000000001</v>
      </c>
    </row>
    <row r="205" spans="1:4" x14ac:dyDescent="0.65">
      <c r="A205" s="118">
        <v>185</v>
      </c>
      <c r="B205" s="290">
        <v>0.71399999999999997</v>
      </c>
      <c r="C205" s="290">
        <v>0.22700000000000001</v>
      </c>
      <c r="D205" s="290">
        <v>5.8999999999999997E-2</v>
      </c>
    </row>
    <row r="206" spans="1:4" x14ac:dyDescent="0.65">
      <c r="A206" s="118">
        <v>186</v>
      </c>
      <c r="B206" s="290">
        <v>0.7430000000000001</v>
      </c>
      <c r="C206" s="290">
        <v>0.17699999999999999</v>
      </c>
      <c r="D206" s="290">
        <v>8.0000000000000016E-2</v>
      </c>
    </row>
    <row r="207" spans="1:4" x14ac:dyDescent="0.65">
      <c r="A207" s="118">
        <v>187</v>
      </c>
      <c r="B207" s="290">
        <v>0.63</v>
      </c>
      <c r="C207" s="290">
        <v>0.20399999999999999</v>
      </c>
      <c r="D207" s="290">
        <v>0.16599999999999998</v>
      </c>
    </row>
    <row r="208" spans="1:4" x14ac:dyDescent="0.65">
      <c r="A208" s="118">
        <v>188</v>
      </c>
      <c r="B208" s="290">
        <v>0.66100000000000003</v>
      </c>
      <c r="C208" s="290">
        <v>0.20799999999999999</v>
      </c>
      <c r="D208" s="290">
        <v>0.13100000000000001</v>
      </c>
    </row>
    <row r="209" spans="1:4" x14ac:dyDescent="0.65">
      <c r="A209" s="118">
        <v>189</v>
      </c>
      <c r="B209" s="290">
        <v>0.75100000000000011</v>
      </c>
      <c r="C209" s="290">
        <v>0.183</v>
      </c>
      <c r="D209" s="290">
        <v>6.6000000000000003E-2</v>
      </c>
    </row>
    <row r="210" spans="1:4" x14ac:dyDescent="0.65">
      <c r="A210" s="118">
        <v>190</v>
      </c>
      <c r="B210" s="290">
        <v>0.73399999999999999</v>
      </c>
      <c r="C210" s="290">
        <v>0.20399999999999999</v>
      </c>
      <c r="D210" s="290">
        <v>6.2E-2</v>
      </c>
    </row>
    <row r="211" spans="1:4" x14ac:dyDescent="0.65">
      <c r="A211" s="118">
        <v>191</v>
      </c>
      <c r="B211" s="290">
        <v>0.72599999999999998</v>
      </c>
      <c r="C211" s="290">
        <v>0.11600000000000001</v>
      </c>
      <c r="D211" s="290">
        <v>0.15799999999999997</v>
      </c>
    </row>
    <row r="212" spans="1:4" x14ac:dyDescent="0.65">
      <c r="A212" s="118">
        <v>192</v>
      </c>
      <c r="B212" s="290">
        <v>0.77499999999999991</v>
      </c>
      <c r="C212" s="290">
        <v>0.15</v>
      </c>
      <c r="D212" s="290">
        <v>7.5000000000000011E-2</v>
      </c>
    </row>
    <row r="213" spans="1:4" x14ac:dyDescent="0.65">
      <c r="A213" s="118">
        <v>193</v>
      </c>
      <c r="B213" s="290">
        <v>0.73100000000000009</v>
      </c>
      <c r="C213" s="290">
        <v>0.151</v>
      </c>
      <c r="D213" s="290">
        <v>0.11799999999999999</v>
      </c>
    </row>
    <row r="214" spans="1:4" x14ac:dyDescent="0.65">
      <c r="A214" s="118">
        <v>194</v>
      </c>
      <c r="B214" s="290">
        <v>0.67300000000000004</v>
      </c>
      <c r="C214" s="290">
        <v>0.20799999999999999</v>
      </c>
      <c r="D214" s="290">
        <v>0.11899999999999999</v>
      </c>
    </row>
    <row r="215" spans="1:4" x14ac:dyDescent="0.65">
      <c r="A215" s="118">
        <v>195</v>
      </c>
      <c r="B215" s="290">
        <v>0.68100000000000005</v>
      </c>
      <c r="C215" s="290">
        <v>0.20300000000000001</v>
      </c>
      <c r="D215" s="290">
        <v>0.11599999999999999</v>
      </c>
    </row>
    <row r="216" spans="1:4" x14ac:dyDescent="0.65">
      <c r="A216" s="118">
        <v>196</v>
      </c>
      <c r="B216" s="290">
        <v>0.76800000000000002</v>
      </c>
      <c r="C216" s="290">
        <v>0.185</v>
      </c>
      <c r="D216" s="290">
        <v>4.6999999999999972E-2</v>
      </c>
    </row>
    <row r="217" spans="1:4" x14ac:dyDescent="0.65">
      <c r="A217" s="118">
        <v>197</v>
      </c>
      <c r="B217" s="290">
        <v>0.67100000000000004</v>
      </c>
      <c r="C217" s="290">
        <v>0.16200000000000001</v>
      </c>
      <c r="D217" s="290">
        <v>0.16699999999999998</v>
      </c>
    </row>
    <row r="218" spans="1:4" x14ac:dyDescent="0.65">
      <c r="A218" s="118">
        <v>198</v>
      </c>
      <c r="B218" s="290">
        <v>0.65500000000000003</v>
      </c>
      <c r="C218" s="290">
        <v>0.17499999999999999</v>
      </c>
      <c r="D218" s="290">
        <v>0.16999999999999998</v>
      </c>
    </row>
    <row r="219" spans="1:4" x14ac:dyDescent="0.65">
      <c r="A219" s="118">
        <v>199</v>
      </c>
      <c r="B219" s="290">
        <v>0.77600000000000002</v>
      </c>
      <c r="C219" s="290">
        <v>0.16600000000000001</v>
      </c>
      <c r="D219" s="290">
        <v>5.7999999999999996E-2</v>
      </c>
    </row>
    <row r="220" spans="1:4" x14ac:dyDescent="0.65">
      <c r="A220" s="118">
        <v>200</v>
      </c>
      <c r="B220" s="290">
        <v>0.754</v>
      </c>
      <c r="C220" s="290">
        <v>0.187</v>
      </c>
      <c r="D220" s="290">
        <v>5.8999999999999997E-2</v>
      </c>
    </row>
    <row r="221" spans="1:4" x14ac:dyDescent="0.65">
      <c r="A221" s="118">
        <v>201</v>
      </c>
      <c r="B221" s="290">
        <v>0.67900000000000005</v>
      </c>
      <c r="C221" s="290">
        <v>0.17100000000000001</v>
      </c>
      <c r="D221" s="290">
        <v>0.15000000000000002</v>
      </c>
    </row>
    <row r="222" spans="1:4" x14ac:dyDescent="0.65">
      <c r="A222" s="118">
        <v>202</v>
      </c>
      <c r="B222" s="290">
        <v>0.68500000000000005</v>
      </c>
      <c r="C222" s="290">
        <v>0.189</v>
      </c>
      <c r="D222" s="290">
        <v>0.126</v>
      </c>
    </row>
    <row r="223" spans="1:4" x14ac:dyDescent="0.65">
      <c r="A223" s="118">
        <v>203</v>
      </c>
      <c r="B223" s="290">
        <v>0.67199999999999993</v>
      </c>
      <c r="C223" s="290">
        <v>0.20699999999999999</v>
      </c>
      <c r="D223" s="290">
        <v>0.121</v>
      </c>
    </row>
    <row r="224" spans="1:4" x14ac:dyDescent="0.65">
      <c r="A224" s="118">
        <v>204</v>
      </c>
      <c r="B224" s="290">
        <v>0.8</v>
      </c>
      <c r="C224" s="290">
        <v>0.128</v>
      </c>
      <c r="D224" s="290">
        <v>7.2000000000000008E-2</v>
      </c>
    </row>
    <row r="225" spans="1:4" x14ac:dyDescent="0.65">
      <c r="A225" s="118">
        <v>205</v>
      </c>
      <c r="B225" s="290">
        <v>0.65100000000000002</v>
      </c>
      <c r="C225" s="290">
        <v>0.19600000000000001</v>
      </c>
      <c r="D225" s="290">
        <v>0.15299999999999997</v>
      </c>
    </row>
    <row r="226" spans="1:4" x14ac:dyDescent="0.65">
      <c r="A226" s="118">
        <v>206</v>
      </c>
      <c r="B226" s="290">
        <v>0.67100000000000004</v>
      </c>
      <c r="C226" s="290">
        <v>0.21299999999999999</v>
      </c>
      <c r="D226" s="290">
        <v>0.11599999999999999</v>
      </c>
    </row>
    <row r="227" spans="1:4" x14ac:dyDescent="0.65">
      <c r="A227" s="118">
        <v>207</v>
      </c>
      <c r="B227" s="290">
        <v>0.71500000000000008</v>
      </c>
      <c r="C227" s="290">
        <v>0.18</v>
      </c>
      <c r="D227" s="290">
        <v>0.10499999999999998</v>
      </c>
    </row>
    <row r="228" spans="1:4" x14ac:dyDescent="0.65">
      <c r="A228" s="118">
        <v>208</v>
      </c>
      <c r="B228" s="290">
        <v>0.7649999999999999</v>
      </c>
      <c r="C228" s="290">
        <v>7.6999999999999999E-2</v>
      </c>
      <c r="D228" s="290">
        <v>0.15799999999999997</v>
      </c>
    </row>
    <row r="229" spans="1:4" x14ac:dyDescent="0.65">
      <c r="A229" s="118">
        <v>209</v>
      </c>
      <c r="B229" s="290">
        <v>0.65800000000000003</v>
      </c>
      <c r="C229" s="290">
        <v>0.17100000000000001</v>
      </c>
      <c r="D229" s="290">
        <v>0.17099999999999999</v>
      </c>
    </row>
    <row r="230" spans="1:4" x14ac:dyDescent="0.65">
      <c r="A230" s="118">
        <v>210</v>
      </c>
      <c r="B230" s="290">
        <v>0.67599999999999993</v>
      </c>
      <c r="C230" s="290">
        <v>0.23300000000000001</v>
      </c>
      <c r="D230" s="290">
        <v>9.099999999999997E-2</v>
      </c>
    </row>
    <row r="231" spans="1:4" x14ac:dyDescent="0.65">
      <c r="A231" s="118">
        <v>211</v>
      </c>
      <c r="B231" s="290">
        <v>0.73399999999999999</v>
      </c>
      <c r="C231" s="290">
        <v>0.193</v>
      </c>
      <c r="D231" s="290">
        <v>7.3000000000000009E-2</v>
      </c>
    </row>
    <row r="232" spans="1:4" x14ac:dyDescent="0.65">
      <c r="A232" s="118">
        <v>212</v>
      </c>
      <c r="B232" s="290">
        <v>0.75</v>
      </c>
      <c r="C232" s="290">
        <v>0.189</v>
      </c>
      <c r="D232" s="290">
        <v>6.0999999999999999E-2</v>
      </c>
    </row>
    <row r="233" spans="1:4" x14ac:dyDescent="0.65">
      <c r="A233" s="118">
        <v>213</v>
      </c>
      <c r="B233" s="290">
        <v>0.72300000000000009</v>
      </c>
      <c r="C233" s="290">
        <v>0.14799999999999999</v>
      </c>
      <c r="D233" s="290">
        <v>0.129</v>
      </c>
    </row>
    <row r="234" spans="1:4" x14ac:dyDescent="0.65">
      <c r="A234" s="118">
        <v>214</v>
      </c>
      <c r="B234" s="290">
        <v>0.66500000000000004</v>
      </c>
      <c r="C234" s="290">
        <v>0.18099999999999999</v>
      </c>
      <c r="D234" s="290">
        <v>0.15399999999999997</v>
      </c>
    </row>
    <row r="235" spans="1:4" x14ac:dyDescent="0.65">
      <c r="A235" s="118">
        <v>215</v>
      </c>
      <c r="B235" s="290">
        <v>0.73</v>
      </c>
      <c r="C235" s="290">
        <v>0.13400000000000001</v>
      </c>
      <c r="D235" s="290">
        <v>0.13600000000000001</v>
      </c>
    </row>
    <row r="236" spans="1:4" x14ac:dyDescent="0.65">
      <c r="A236" s="118">
        <v>216</v>
      </c>
      <c r="B236" s="290">
        <v>0.69799999999999995</v>
      </c>
      <c r="C236" s="290">
        <v>0.17599999999999999</v>
      </c>
      <c r="D236" s="290">
        <v>0.126</v>
      </c>
    </row>
    <row r="237" spans="1:4" x14ac:dyDescent="0.65">
      <c r="A237" s="118">
        <v>217</v>
      </c>
      <c r="B237" s="290">
        <v>0.71100000000000008</v>
      </c>
      <c r="C237" s="290">
        <v>0.17899999999999999</v>
      </c>
      <c r="D237" s="290">
        <v>0.10999999999999999</v>
      </c>
    </row>
    <row r="238" spans="1:4" x14ac:dyDescent="0.65">
      <c r="A238" s="118">
        <v>218</v>
      </c>
      <c r="B238" s="290">
        <v>0.71599999999999997</v>
      </c>
      <c r="C238" s="290">
        <v>0.16700000000000001</v>
      </c>
      <c r="D238" s="290">
        <v>0.11699999999999999</v>
      </c>
    </row>
    <row r="239" spans="1:4" x14ac:dyDescent="0.65">
      <c r="A239" s="118">
        <v>219</v>
      </c>
      <c r="B239" s="290">
        <v>0.7589999999999999</v>
      </c>
      <c r="C239" s="290">
        <v>0.17299999999999999</v>
      </c>
      <c r="D239" s="290">
        <v>6.8000000000000005E-2</v>
      </c>
    </row>
    <row r="240" spans="1:4" x14ac:dyDescent="0.65">
      <c r="A240" s="118">
        <v>220</v>
      </c>
      <c r="B240" s="290">
        <v>0.75800000000000001</v>
      </c>
      <c r="C240" s="290">
        <v>0.1</v>
      </c>
      <c r="D240" s="290">
        <v>0.14200000000000002</v>
      </c>
    </row>
    <row r="241" spans="1:4" x14ac:dyDescent="0.65">
      <c r="A241" s="118">
        <v>221</v>
      </c>
      <c r="B241" s="290">
        <v>0.64500000000000002</v>
      </c>
      <c r="C241" s="290">
        <v>0.20899999999999999</v>
      </c>
      <c r="D241" s="290">
        <v>0.14600000000000002</v>
      </c>
    </row>
    <row r="242" spans="1:4" x14ac:dyDescent="0.65">
      <c r="A242" s="118">
        <v>222</v>
      </c>
      <c r="B242" s="290">
        <v>0.71599999999999997</v>
      </c>
      <c r="C242" s="290">
        <v>0.18099999999999999</v>
      </c>
      <c r="D242" s="290">
        <v>0.10299999999999998</v>
      </c>
    </row>
    <row r="243" spans="1:4" x14ac:dyDescent="0.65">
      <c r="A243" s="118">
        <v>223</v>
      </c>
      <c r="B243" s="290">
        <v>0.68900000000000006</v>
      </c>
      <c r="C243" s="290">
        <v>0.20399999999999999</v>
      </c>
      <c r="D243" s="290">
        <v>0.10699999999999998</v>
      </c>
    </row>
    <row r="244" spans="1:4" x14ac:dyDescent="0.65">
      <c r="A244" s="118">
        <v>224</v>
      </c>
      <c r="B244" s="290">
        <v>0.63</v>
      </c>
      <c r="C244" s="290">
        <v>0.19400000000000001</v>
      </c>
      <c r="D244" s="290">
        <v>0.17599999999999999</v>
      </c>
    </row>
    <row r="245" spans="1:4" x14ac:dyDescent="0.65">
      <c r="A245" s="118">
        <v>225</v>
      </c>
      <c r="B245" s="290">
        <v>0.66199999999999992</v>
      </c>
      <c r="C245" s="290">
        <v>0.182</v>
      </c>
      <c r="D245" s="290">
        <v>0.15599999999999997</v>
      </c>
    </row>
    <row r="246" spans="1:4" x14ac:dyDescent="0.65">
      <c r="A246" s="118">
        <v>226</v>
      </c>
      <c r="B246" s="290">
        <v>0.88900000000000001</v>
      </c>
      <c r="C246" s="290">
        <v>0</v>
      </c>
      <c r="D246" s="290">
        <v>0.11099999999999999</v>
      </c>
    </row>
    <row r="247" spans="1:4" x14ac:dyDescent="0.65">
      <c r="A247" s="118">
        <v>227</v>
      </c>
      <c r="B247" s="290">
        <v>0.73799999999999999</v>
      </c>
      <c r="C247" s="290">
        <v>0.20399999999999999</v>
      </c>
      <c r="D247" s="290">
        <v>5.7999999999999996E-2</v>
      </c>
    </row>
    <row r="248" spans="1:4" x14ac:dyDescent="0.65">
      <c r="A248" s="118">
        <v>228</v>
      </c>
      <c r="B248" s="290">
        <v>0.76200000000000001</v>
      </c>
      <c r="C248" s="290">
        <v>0.153</v>
      </c>
      <c r="D248" s="290">
        <v>8.500000000000002E-2</v>
      </c>
    </row>
    <row r="249" spans="1:4" x14ac:dyDescent="0.65">
      <c r="A249" s="118">
        <v>229</v>
      </c>
      <c r="B249" s="290">
        <v>0.69500000000000006</v>
      </c>
      <c r="C249" s="290">
        <v>0.26400000000000001</v>
      </c>
      <c r="D249" s="290">
        <v>4.0999999999999995E-2</v>
      </c>
    </row>
    <row r="250" spans="1:4" x14ac:dyDescent="0.65">
      <c r="A250" s="118">
        <v>230</v>
      </c>
      <c r="B250" s="290">
        <v>0.7430000000000001</v>
      </c>
      <c r="C250" s="290">
        <v>0.17499999999999999</v>
      </c>
      <c r="D250" s="290">
        <v>8.2000000000000017E-2</v>
      </c>
    </row>
    <row r="251" spans="1:4" x14ac:dyDescent="0.65">
      <c r="A251" s="118">
        <v>231</v>
      </c>
      <c r="B251" s="290">
        <v>0.7</v>
      </c>
      <c r="C251" s="290">
        <v>0.189</v>
      </c>
      <c r="D251" s="290">
        <v>0.11099999999999999</v>
      </c>
    </row>
    <row r="252" spans="1:4" x14ac:dyDescent="0.65">
      <c r="A252" s="118">
        <v>232</v>
      </c>
      <c r="B252" s="290">
        <v>0.67500000000000004</v>
      </c>
      <c r="C252" s="290">
        <v>0.17499999999999999</v>
      </c>
      <c r="D252" s="290">
        <v>0.15000000000000002</v>
      </c>
    </row>
    <row r="253" spans="1:4" x14ac:dyDescent="0.65">
      <c r="A253" s="118">
        <v>233</v>
      </c>
      <c r="B253" s="290">
        <v>0.67300000000000004</v>
      </c>
      <c r="C253" s="290">
        <v>0.183</v>
      </c>
      <c r="D253" s="290">
        <v>0.14400000000000002</v>
      </c>
    </row>
    <row r="254" spans="1:4" x14ac:dyDescent="0.65">
      <c r="A254" s="118">
        <v>234</v>
      </c>
      <c r="B254" s="290">
        <v>0.71900000000000008</v>
      </c>
      <c r="C254" s="290">
        <v>0.17199999999999999</v>
      </c>
      <c r="D254" s="290">
        <v>0.10899999999999999</v>
      </c>
    </row>
    <row r="255" spans="1:4" x14ac:dyDescent="0.65">
      <c r="A255" s="118">
        <v>235</v>
      </c>
      <c r="B255" s="290">
        <v>0.77099999999999991</v>
      </c>
      <c r="C255" s="290">
        <v>0.16800000000000001</v>
      </c>
      <c r="D255" s="290">
        <v>6.0999999999999999E-2</v>
      </c>
    </row>
    <row r="256" spans="1:4" x14ac:dyDescent="0.65">
      <c r="A256" s="118">
        <v>236</v>
      </c>
      <c r="B256" s="290">
        <v>0.69500000000000006</v>
      </c>
      <c r="C256" s="290">
        <v>0.19700000000000001</v>
      </c>
      <c r="D256" s="290">
        <v>0.10799999999999998</v>
      </c>
    </row>
    <row r="257" spans="1:4" x14ac:dyDescent="0.65">
      <c r="A257" s="118">
        <v>237</v>
      </c>
      <c r="B257" s="290">
        <v>0.7370000000000001</v>
      </c>
      <c r="C257" s="290">
        <v>0.193</v>
      </c>
      <c r="D257" s="290">
        <v>7.0000000000000007E-2</v>
      </c>
    </row>
    <row r="258" spans="1:4" x14ac:dyDescent="0.65">
      <c r="A258" s="118">
        <v>238</v>
      </c>
      <c r="B258" s="290">
        <v>0.74199999999999999</v>
      </c>
      <c r="C258" s="290">
        <v>0.20300000000000001</v>
      </c>
      <c r="D258" s="290">
        <v>5.4999999999999979E-2</v>
      </c>
    </row>
    <row r="259" spans="1:4" x14ac:dyDescent="0.65">
      <c r="A259" s="118">
        <v>239</v>
      </c>
      <c r="B259" s="290">
        <v>0.76400000000000001</v>
      </c>
      <c r="C259" s="290">
        <v>0.16800000000000001</v>
      </c>
      <c r="D259" s="290">
        <v>6.8000000000000005E-2</v>
      </c>
    </row>
    <row r="260" spans="1:4" x14ac:dyDescent="0.65">
      <c r="A260" s="118">
        <v>240</v>
      </c>
      <c r="B260" s="290">
        <v>0.67100000000000004</v>
      </c>
      <c r="C260" s="290">
        <v>0.17699999999999999</v>
      </c>
      <c r="D260" s="290">
        <v>0.15199999999999997</v>
      </c>
    </row>
    <row r="261" spans="1:4" x14ac:dyDescent="0.65">
      <c r="A261" s="118">
        <v>241</v>
      </c>
      <c r="B261" s="290">
        <v>0.63300000000000001</v>
      </c>
      <c r="C261" s="290">
        <v>0.23400000000000001</v>
      </c>
      <c r="D261" s="290">
        <v>0.13300000000000001</v>
      </c>
    </row>
    <row r="262" spans="1:4" x14ac:dyDescent="0.65">
      <c r="A262" s="118">
        <v>242</v>
      </c>
      <c r="B262" s="290">
        <v>0.61899999999999999</v>
      </c>
      <c r="C262" s="290">
        <v>0.19900000000000001</v>
      </c>
      <c r="D262" s="290">
        <v>0.182</v>
      </c>
    </row>
    <row r="263" spans="1:4" x14ac:dyDescent="0.65">
      <c r="A263" s="118">
        <v>243</v>
      </c>
      <c r="B263" s="290">
        <v>0.58099999999999996</v>
      </c>
      <c r="C263" s="290">
        <v>0.29499999999999998</v>
      </c>
      <c r="D263" s="290">
        <v>0.124</v>
      </c>
    </row>
    <row r="264" spans="1:4" x14ac:dyDescent="0.65">
      <c r="A264" s="118">
        <v>244</v>
      </c>
      <c r="B264" s="290">
        <v>0.73799999999999999</v>
      </c>
      <c r="C264" s="290">
        <v>0.16400000000000001</v>
      </c>
      <c r="D264" s="290">
        <v>9.7999999999999976E-2</v>
      </c>
    </row>
    <row r="265" spans="1:4" x14ac:dyDescent="0.65">
      <c r="A265" s="118">
        <v>245</v>
      </c>
      <c r="B265" s="290">
        <v>0.69399999999999995</v>
      </c>
      <c r="C265" s="290">
        <v>0.183</v>
      </c>
      <c r="D265" s="290">
        <v>0.123</v>
      </c>
    </row>
    <row r="266" spans="1:4" x14ac:dyDescent="0.65">
      <c r="A266" s="118">
        <v>246</v>
      </c>
      <c r="B266" s="290">
        <v>0.752</v>
      </c>
      <c r="C266" s="290">
        <v>0.20399999999999999</v>
      </c>
      <c r="D266" s="290">
        <v>4.399999999999997E-2</v>
      </c>
    </row>
    <row r="267" spans="1:4" x14ac:dyDescent="0.65">
      <c r="A267" s="118">
        <v>247</v>
      </c>
      <c r="B267" s="290">
        <v>0.63500000000000001</v>
      </c>
      <c r="C267" s="290">
        <v>0.26300000000000001</v>
      </c>
      <c r="D267" s="290">
        <v>0.10199999999999998</v>
      </c>
    </row>
    <row r="268" spans="1:4" x14ac:dyDescent="0.65">
      <c r="A268" s="118">
        <v>248</v>
      </c>
      <c r="B268" s="290">
        <v>0.72</v>
      </c>
      <c r="C268" s="290">
        <v>0.20699999999999999</v>
      </c>
      <c r="D268" s="290">
        <v>7.3000000000000009E-2</v>
      </c>
    </row>
    <row r="269" spans="1:4" x14ac:dyDescent="0.65">
      <c r="A269" s="118">
        <v>249</v>
      </c>
      <c r="B269" s="290">
        <v>0.66399999999999992</v>
      </c>
      <c r="C269" s="290">
        <v>0.16700000000000001</v>
      </c>
      <c r="D269" s="290">
        <v>0.16899999999999998</v>
      </c>
    </row>
    <row r="270" spans="1:4" x14ac:dyDescent="0.65">
      <c r="A270" s="118">
        <v>250</v>
      </c>
      <c r="B270" s="290">
        <v>0.69500000000000006</v>
      </c>
      <c r="C270" s="290">
        <v>0.17599999999999999</v>
      </c>
      <c r="D270" s="290">
        <v>0.129</v>
      </c>
    </row>
    <row r="271" spans="1:4" x14ac:dyDescent="0.65">
      <c r="A271" s="118">
        <v>251</v>
      </c>
      <c r="B271" s="290">
        <v>0.65100000000000002</v>
      </c>
      <c r="C271" s="290">
        <v>0.16400000000000001</v>
      </c>
      <c r="D271" s="290">
        <v>0.185</v>
      </c>
    </row>
    <row r="272" spans="1:4" x14ac:dyDescent="0.65">
      <c r="A272" s="118">
        <v>252</v>
      </c>
      <c r="B272" s="290">
        <v>0.71900000000000008</v>
      </c>
      <c r="C272" s="290">
        <v>0.17299999999999999</v>
      </c>
      <c r="D272" s="290">
        <v>0.10799999999999998</v>
      </c>
    </row>
    <row r="273" spans="1:4" x14ac:dyDescent="0.65">
      <c r="A273" s="118">
        <v>253</v>
      </c>
      <c r="B273" s="290">
        <v>0.69700000000000006</v>
      </c>
      <c r="C273" s="290">
        <v>0.17599999999999999</v>
      </c>
      <c r="D273" s="290">
        <v>0.127</v>
      </c>
    </row>
    <row r="274" spans="1:4" x14ac:dyDescent="0.65">
      <c r="A274" s="118">
        <v>254</v>
      </c>
      <c r="B274" s="290">
        <v>0.66500000000000004</v>
      </c>
      <c r="C274" s="290">
        <v>0.16800000000000001</v>
      </c>
      <c r="D274" s="290">
        <v>0.16699999999999998</v>
      </c>
    </row>
    <row r="275" spans="1:4" x14ac:dyDescent="0.65">
      <c r="A275" s="118">
        <v>255</v>
      </c>
      <c r="B275" s="290">
        <v>0.70900000000000007</v>
      </c>
      <c r="C275" s="290">
        <v>0.192</v>
      </c>
      <c r="D275" s="290">
        <v>9.8999999999999977E-2</v>
      </c>
    </row>
    <row r="276" spans="1:4" x14ac:dyDescent="0.65">
      <c r="A276" s="118">
        <v>256</v>
      </c>
      <c r="B276" s="290">
        <v>0.309</v>
      </c>
      <c r="C276" s="290">
        <v>0.52300000000000002</v>
      </c>
      <c r="D276" s="290">
        <v>0.16799999999999998</v>
      </c>
    </row>
    <row r="277" spans="1:4" x14ac:dyDescent="0.65">
      <c r="A277" s="118">
        <v>257</v>
      </c>
      <c r="B277" s="290">
        <v>0.67700000000000005</v>
      </c>
      <c r="C277" s="290">
        <v>0.216</v>
      </c>
      <c r="D277" s="290">
        <v>0.10699999999999998</v>
      </c>
    </row>
    <row r="278" spans="1:4" x14ac:dyDescent="0.65">
      <c r="A278" s="118">
        <v>258</v>
      </c>
      <c r="B278" s="290">
        <v>0.68500000000000005</v>
      </c>
      <c r="C278" s="290">
        <v>0.20899999999999999</v>
      </c>
      <c r="D278" s="290">
        <v>0.10599999999999998</v>
      </c>
    </row>
    <row r="279" spans="1:4" x14ac:dyDescent="0.65">
      <c r="A279" s="118">
        <v>259</v>
      </c>
      <c r="B279" s="290">
        <v>0.69199999999999995</v>
      </c>
      <c r="C279" s="290">
        <v>0.14299999999999999</v>
      </c>
      <c r="D279" s="290">
        <v>0.16499999999999998</v>
      </c>
    </row>
    <row r="280" spans="1:4" x14ac:dyDescent="0.65">
      <c r="A280" s="118">
        <v>260</v>
      </c>
      <c r="B280" s="290">
        <v>0.7</v>
      </c>
      <c r="C280" s="290">
        <v>0.193</v>
      </c>
      <c r="D280" s="290">
        <v>0.10699999999999998</v>
      </c>
    </row>
    <row r="281" spans="1:4" x14ac:dyDescent="0.65">
      <c r="A281" s="118">
        <v>261</v>
      </c>
      <c r="B281" s="290">
        <v>0.72100000000000009</v>
      </c>
      <c r="C281" s="290">
        <v>0.21199999999999999</v>
      </c>
      <c r="D281" s="290">
        <v>6.7000000000000004E-2</v>
      </c>
    </row>
    <row r="282" spans="1:4" x14ac:dyDescent="0.65">
      <c r="A282" s="118">
        <v>262</v>
      </c>
      <c r="B282" s="290">
        <v>0.72199999999999998</v>
      </c>
      <c r="C282" s="290">
        <v>0.16900000000000001</v>
      </c>
      <c r="D282" s="290">
        <v>0.10899999999999999</v>
      </c>
    </row>
    <row r="283" spans="1:4" x14ac:dyDescent="0.65">
      <c r="A283" s="118">
        <v>263</v>
      </c>
      <c r="B283" s="290">
        <v>0.7350000000000001</v>
      </c>
      <c r="C283" s="290">
        <v>0.191</v>
      </c>
      <c r="D283" s="290">
        <v>7.400000000000001E-2</v>
      </c>
    </row>
    <row r="284" spans="1:4" x14ac:dyDescent="0.65">
      <c r="A284" s="118">
        <v>264</v>
      </c>
      <c r="B284" s="290">
        <v>0.68599999999999994</v>
      </c>
      <c r="C284" s="290">
        <v>0.19900000000000001</v>
      </c>
      <c r="D284" s="290">
        <v>0.11499999999999999</v>
      </c>
    </row>
    <row r="285" spans="1:4" x14ac:dyDescent="0.65">
      <c r="A285" s="118">
        <v>265</v>
      </c>
      <c r="B285" s="290">
        <v>0.66500000000000004</v>
      </c>
      <c r="C285" s="290">
        <v>0.16900000000000001</v>
      </c>
      <c r="D285" s="290">
        <v>0.16599999999999998</v>
      </c>
    </row>
    <row r="286" spans="1:4" x14ac:dyDescent="0.65">
      <c r="A286" s="118">
        <v>266</v>
      </c>
      <c r="B286" s="290">
        <v>0.71100000000000008</v>
      </c>
      <c r="C286" s="290">
        <v>0.112</v>
      </c>
      <c r="D286" s="290">
        <v>0.17699999999999999</v>
      </c>
    </row>
    <row r="287" spans="1:4" x14ac:dyDescent="0.65">
      <c r="A287" s="118">
        <v>267</v>
      </c>
      <c r="B287" s="290">
        <v>0.68900000000000006</v>
      </c>
      <c r="C287" s="290">
        <v>0.19400000000000001</v>
      </c>
      <c r="D287" s="290">
        <v>0.11699999999999999</v>
      </c>
    </row>
    <row r="288" spans="1:4" x14ac:dyDescent="0.65">
      <c r="A288" s="118">
        <v>268</v>
      </c>
      <c r="B288" s="290">
        <v>0.70300000000000007</v>
      </c>
      <c r="C288" s="290">
        <v>0.13100000000000001</v>
      </c>
      <c r="D288" s="290">
        <v>0.16599999999999998</v>
      </c>
    </row>
    <row r="289" spans="1:4" x14ac:dyDescent="0.65">
      <c r="A289" s="118">
        <v>269</v>
      </c>
      <c r="B289" s="290">
        <v>0.71500000000000008</v>
      </c>
      <c r="C289" s="290">
        <v>0.17</v>
      </c>
      <c r="D289" s="290">
        <v>0.11499999999999999</v>
      </c>
    </row>
    <row r="290" spans="1:4" x14ac:dyDescent="0.65">
      <c r="A290" s="118">
        <v>270</v>
      </c>
      <c r="B290" s="290">
        <v>0.74700000000000011</v>
      </c>
      <c r="C290" s="290">
        <v>0.19500000000000001</v>
      </c>
      <c r="D290" s="290">
        <v>5.7999999999999996E-2</v>
      </c>
    </row>
    <row r="291" spans="1:4" x14ac:dyDescent="0.65">
      <c r="A291" s="118">
        <v>271</v>
      </c>
      <c r="B291" s="290">
        <v>0.68700000000000006</v>
      </c>
      <c r="C291" s="290">
        <v>0.159</v>
      </c>
      <c r="D291" s="290">
        <v>0.15399999999999997</v>
      </c>
    </row>
    <row r="292" spans="1:4" x14ac:dyDescent="0.65">
      <c r="A292" s="118">
        <v>272</v>
      </c>
      <c r="B292" s="290">
        <v>0.64600000000000002</v>
      </c>
      <c r="C292" s="290">
        <v>0.156</v>
      </c>
      <c r="D292" s="290">
        <v>0.19800000000000001</v>
      </c>
    </row>
    <row r="293" spans="1:4" x14ac:dyDescent="0.65">
      <c r="A293" s="118">
        <v>273</v>
      </c>
      <c r="B293" s="290">
        <v>0.64400000000000002</v>
      </c>
      <c r="C293" s="290">
        <v>0.188</v>
      </c>
      <c r="D293" s="290">
        <v>0.16799999999999998</v>
      </c>
    </row>
    <row r="294" spans="1:4" x14ac:dyDescent="0.65">
      <c r="A294" s="118">
        <v>274</v>
      </c>
      <c r="B294" s="290">
        <v>0.70700000000000007</v>
      </c>
      <c r="C294" s="290">
        <v>0.18</v>
      </c>
      <c r="D294" s="290">
        <v>0.11299999999999999</v>
      </c>
    </row>
    <row r="295" spans="1:4" x14ac:dyDescent="0.65">
      <c r="A295" s="118">
        <v>275</v>
      </c>
      <c r="B295" s="290">
        <v>0.60099999999999998</v>
      </c>
      <c r="C295" s="290">
        <v>0.31</v>
      </c>
      <c r="D295" s="290">
        <v>8.8999999999999968E-2</v>
      </c>
    </row>
    <row r="296" spans="1:4" x14ac:dyDescent="0.65">
      <c r="A296" s="118">
        <v>276</v>
      </c>
      <c r="B296" s="290">
        <v>0.65500000000000003</v>
      </c>
      <c r="C296" s="290">
        <v>0.14699999999999999</v>
      </c>
      <c r="D296" s="290">
        <v>0.19800000000000001</v>
      </c>
    </row>
    <row r="297" spans="1:4" x14ac:dyDescent="0.65">
      <c r="A297" s="118">
        <v>277</v>
      </c>
      <c r="B297" s="290">
        <v>0.68100000000000005</v>
      </c>
      <c r="C297" s="290">
        <v>0.14899999999999999</v>
      </c>
      <c r="D297" s="290">
        <v>0.16999999999999998</v>
      </c>
    </row>
    <row r="298" spans="1:4" x14ac:dyDescent="0.65">
      <c r="A298" s="118">
        <v>278</v>
      </c>
      <c r="B298" s="290">
        <v>0.69900000000000007</v>
      </c>
      <c r="C298" s="290">
        <v>0.11</v>
      </c>
      <c r="D298" s="290">
        <v>0.191</v>
      </c>
    </row>
    <row r="299" spans="1:4" x14ac:dyDescent="0.65">
      <c r="A299" s="118">
        <v>279</v>
      </c>
      <c r="B299" s="290">
        <v>0.63500000000000001</v>
      </c>
      <c r="C299" s="290">
        <v>0.19</v>
      </c>
      <c r="D299" s="290">
        <v>0.17499999999999999</v>
      </c>
    </row>
    <row r="300" spans="1:4" x14ac:dyDescent="0.65">
      <c r="A300" s="118">
        <v>280</v>
      </c>
      <c r="B300" s="290">
        <v>0.75100000000000011</v>
      </c>
      <c r="C300" s="290">
        <v>0.16900000000000001</v>
      </c>
      <c r="D300" s="290">
        <v>8.0000000000000016E-2</v>
      </c>
    </row>
    <row r="301" spans="1:4" x14ac:dyDescent="0.65">
      <c r="A301" s="118">
        <v>281</v>
      </c>
      <c r="B301" s="290">
        <v>0.70599999999999996</v>
      </c>
      <c r="C301" s="290">
        <v>0.20499999999999999</v>
      </c>
      <c r="D301" s="290">
        <v>8.8999999999999968E-2</v>
      </c>
    </row>
    <row r="302" spans="1:4" x14ac:dyDescent="0.65">
      <c r="A302" s="118">
        <v>282</v>
      </c>
      <c r="B302" s="290">
        <v>0.65900000000000003</v>
      </c>
      <c r="C302" s="290">
        <v>0.19900000000000001</v>
      </c>
      <c r="D302" s="290">
        <v>0.14200000000000002</v>
      </c>
    </row>
    <row r="303" spans="1:4" x14ac:dyDescent="0.65">
      <c r="A303" s="118">
        <v>283</v>
      </c>
      <c r="B303" s="290">
        <v>0.65200000000000002</v>
      </c>
      <c r="C303" s="290">
        <v>0.20899999999999999</v>
      </c>
      <c r="D303" s="290">
        <v>0.13900000000000001</v>
      </c>
    </row>
    <row r="304" spans="1:4" x14ac:dyDescent="0.65">
      <c r="A304" s="118">
        <v>284</v>
      </c>
      <c r="B304" s="290">
        <v>0.66199999999999992</v>
      </c>
      <c r="C304" s="290">
        <v>0.16500000000000001</v>
      </c>
      <c r="D304" s="290">
        <v>0.17299999999999999</v>
      </c>
    </row>
    <row r="305" spans="1:4" x14ac:dyDescent="0.65">
      <c r="A305" s="118">
        <v>285</v>
      </c>
      <c r="B305" s="290">
        <v>0.69399999999999995</v>
      </c>
      <c r="C305" s="290">
        <v>0.20499999999999999</v>
      </c>
      <c r="D305" s="290">
        <v>0.10099999999999998</v>
      </c>
    </row>
    <row r="306" spans="1:4" x14ac:dyDescent="0.65">
      <c r="A306" s="118">
        <v>286</v>
      </c>
      <c r="B306" s="290">
        <v>0.68799999999999994</v>
      </c>
      <c r="C306" s="290">
        <v>0.17299999999999999</v>
      </c>
      <c r="D306" s="290">
        <v>0.13900000000000001</v>
      </c>
    </row>
    <row r="307" spans="1:4" x14ac:dyDescent="0.65">
      <c r="A307" s="118">
        <v>287</v>
      </c>
      <c r="B307" s="290">
        <v>0.72700000000000009</v>
      </c>
      <c r="C307" s="290">
        <v>0.16900000000000001</v>
      </c>
      <c r="D307" s="290">
        <v>0.10399999999999998</v>
      </c>
    </row>
    <row r="308" spans="1:4" x14ac:dyDescent="0.65">
      <c r="A308" s="118">
        <v>288</v>
      </c>
      <c r="B308" s="290">
        <v>0.67799999999999994</v>
      </c>
      <c r="C308" s="290">
        <v>0.191</v>
      </c>
      <c r="D308" s="290">
        <v>0.13100000000000001</v>
      </c>
    </row>
    <row r="309" spans="1:4" x14ac:dyDescent="0.65">
      <c r="A309" s="118">
        <v>289</v>
      </c>
      <c r="B309" s="290">
        <v>0.67999999999999994</v>
      </c>
      <c r="C309" s="290">
        <v>0.187</v>
      </c>
      <c r="D309" s="290">
        <v>0.13300000000000001</v>
      </c>
    </row>
    <row r="310" spans="1:4" x14ac:dyDescent="0.65">
      <c r="A310" s="118">
        <v>290</v>
      </c>
      <c r="B310" s="290">
        <v>0.69900000000000007</v>
      </c>
      <c r="C310" s="290">
        <v>0.19</v>
      </c>
      <c r="D310" s="290">
        <v>0.11099999999999999</v>
      </c>
    </row>
    <row r="311" spans="1:4" x14ac:dyDescent="0.65">
      <c r="A311" s="118">
        <v>291</v>
      </c>
      <c r="B311" s="290">
        <v>0.71900000000000008</v>
      </c>
      <c r="C311" s="290">
        <v>0.28100000000000003</v>
      </c>
      <c r="D311" s="290">
        <v>0</v>
      </c>
    </row>
    <row r="312" spans="1:4" x14ac:dyDescent="0.65">
      <c r="A312" s="118">
        <v>292</v>
      </c>
      <c r="B312" s="290">
        <v>0.70100000000000007</v>
      </c>
      <c r="C312" s="290">
        <v>0.19</v>
      </c>
      <c r="D312" s="290">
        <v>0.10899999999999999</v>
      </c>
    </row>
    <row r="313" spans="1:4" x14ac:dyDescent="0.65">
      <c r="A313" s="118">
        <v>293</v>
      </c>
      <c r="B313" s="290">
        <v>0.7589999999999999</v>
      </c>
      <c r="C313" s="290">
        <v>0.19400000000000001</v>
      </c>
      <c r="D313" s="290">
        <v>4.6999999999999972E-2</v>
      </c>
    </row>
    <row r="314" spans="1:4" x14ac:dyDescent="0.65">
      <c r="A314" s="118">
        <v>294</v>
      </c>
      <c r="B314" s="290">
        <v>0.626</v>
      </c>
      <c r="C314" s="290">
        <v>0.161</v>
      </c>
      <c r="D314" s="290">
        <v>0.21300000000000002</v>
      </c>
    </row>
    <row r="315" spans="1:4" x14ac:dyDescent="0.65">
      <c r="A315" s="118">
        <v>295</v>
      </c>
      <c r="B315" s="290">
        <v>0.67599999999999993</v>
      </c>
      <c r="C315" s="290">
        <v>0.25</v>
      </c>
      <c r="D315" s="290">
        <v>7.400000000000001E-2</v>
      </c>
    </row>
    <row r="316" spans="1:4" x14ac:dyDescent="0.65">
      <c r="A316" s="118">
        <v>296</v>
      </c>
      <c r="B316" s="290">
        <v>0.67900000000000005</v>
      </c>
      <c r="C316" s="290">
        <v>0.19</v>
      </c>
      <c r="D316" s="290">
        <v>0.13100000000000001</v>
      </c>
    </row>
    <row r="317" spans="1:4" x14ac:dyDescent="0.65">
      <c r="A317" s="118">
        <v>297</v>
      </c>
      <c r="B317" s="290">
        <v>0.66300000000000003</v>
      </c>
      <c r="C317" s="290">
        <v>0.183</v>
      </c>
      <c r="D317" s="290">
        <v>0.15399999999999997</v>
      </c>
    </row>
    <row r="318" spans="1:4" x14ac:dyDescent="0.65">
      <c r="A318" s="118">
        <v>298</v>
      </c>
      <c r="B318" s="290">
        <v>0.626</v>
      </c>
      <c r="C318" s="290">
        <v>0.248</v>
      </c>
      <c r="D318" s="290">
        <v>0.126</v>
      </c>
    </row>
    <row r="319" spans="1:4" x14ac:dyDescent="0.65">
      <c r="A319" s="118">
        <v>299</v>
      </c>
      <c r="B319" s="290">
        <v>0.68599999999999994</v>
      </c>
      <c r="C319" s="290">
        <v>0.16900000000000001</v>
      </c>
      <c r="D319" s="290">
        <v>0.14500000000000002</v>
      </c>
    </row>
    <row r="320" spans="1:4" x14ac:dyDescent="0.65">
      <c r="A320" s="118">
        <v>300</v>
      </c>
      <c r="B320" s="290">
        <v>0.69700000000000006</v>
      </c>
      <c r="C320" s="290">
        <v>0.19800000000000001</v>
      </c>
      <c r="D320" s="290">
        <v>0.10499999999999998</v>
      </c>
    </row>
    <row r="321" spans="1:4" x14ac:dyDescent="0.65">
      <c r="A321" s="118">
        <v>301</v>
      </c>
      <c r="B321" s="290">
        <v>0.48499999999999999</v>
      </c>
      <c r="C321" s="290">
        <v>0.184</v>
      </c>
      <c r="D321" s="290">
        <v>0.33100000000000002</v>
      </c>
    </row>
    <row r="322" spans="1:4" x14ac:dyDescent="0.65">
      <c r="A322" s="118">
        <v>302</v>
      </c>
      <c r="B322" s="290">
        <v>0.68700000000000006</v>
      </c>
      <c r="C322" s="290">
        <v>0.192</v>
      </c>
      <c r="D322" s="290">
        <v>0.121</v>
      </c>
    </row>
    <row r="323" spans="1:4" x14ac:dyDescent="0.65">
      <c r="A323" s="118">
        <v>303</v>
      </c>
      <c r="B323" s="290">
        <v>0.75600000000000001</v>
      </c>
      <c r="C323" s="290">
        <v>0.16500000000000001</v>
      </c>
      <c r="D323" s="290">
        <v>7.9000000000000015E-2</v>
      </c>
    </row>
    <row r="324" spans="1:4" x14ac:dyDescent="0.65">
      <c r="A324" s="118">
        <v>304</v>
      </c>
      <c r="B324" s="290">
        <v>0.75500000000000012</v>
      </c>
      <c r="C324" s="290">
        <v>0.15</v>
      </c>
      <c r="D324" s="290">
        <v>9.4999999999999973E-2</v>
      </c>
    </row>
    <row r="325" spans="1:4" x14ac:dyDescent="0.65">
      <c r="A325" s="118">
        <v>305</v>
      </c>
      <c r="B325" s="290">
        <v>0.72199999999999998</v>
      </c>
      <c r="C325" s="290">
        <v>0.16900000000000001</v>
      </c>
      <c r="D325" s="290">
        <v>0.10899999999999999</v>
      </c>
    </row>
    <row r="326" spans="1:4" x14ac:dyDescent="0.65">
      <c r="A326" s="118">
        <v>306</v>
      </c>
      <c r="B326" s="290">
        <v>0.49099999999999999</v>
      </c>
      <c r="C326" s="290">
        <v>0.371</v>
      </c>
      <c r="D326" s="290">
        <v>0.13800000000000001</v>
      </c>
    </row>
    <row r="327" spans="1:4" x14ac:dyDescent="0.65">
      <c r="A327" s="118">
        <v>307</v>
      </c>
      <c r="B327" s="290">
        <v>0.746</v>
      </c>
      <c r="C327" s="290">
        <v>0.19600000000000001</v>
      </c>
      <c r="D327" s="290">
        <v>5.7999999999999996E-2</v>
      </c>
    </row>
    <row r="328" spans="1:4" x14ac:dyDescent="0.65">
      <c r="A328" s="118">
        <v>308</v>
      </c>
      <c r="B328" s="290">
        <v>0.63900000000000001</v>
      </c>
      <c r="C328" s="290">
        <v>0.184</v>
      </c>
      <c r="D328" s="290">
        <v>0.17699999999999999</v>
      </c>
    </row>
    <row r="329" spans="1:4" x14ac:dyDescent="0.65">
      <c r="A329" s="118">
        <v>309</v>
      </c>
      <c r="B329" s="290">
        <v>0.70300000000000007</v>
      </c>
      <c r="C329" s="290">
        <v>0.182</v>
      </c>
      <c r="D329" s="290">
        <v>0.11499999999999999</v>
      </c>
    </row>
    <row r="330" spans="1:4" x14ac:dyDescent="0.65">
      <c r="A330" s="118">
        <v>310</v>
      </c>
      <c r="B330" s="290">
        <v>0.627</v>
      </c>
      <c r="C330" s="290">
        <v>0.17899999999999999</v>
      </c>
      <c r="D330" s="290">
        <v>0.19400000000000001</v>
      </c>
    </row>
    <row r="331" spans="1:4" x14ac:dyDescent="0.65">
      <c r="A331" s="118">
        <v>311</v>
      </c>
      <c r="B331" s="290">
        <v>0.74399999999999999</v>
      </c>
      <c r="C331" s="290">
        <v>0.17</v>
      </c>
      <c r="D331" s="290">
        <v>8.6000000000000021E-2</v>
      </c>
    </row>
    <row r="332" spans="1:4" x14ac:dyDescent="0.65">
      <c r="A332" s="118">
        <v>312</v>
      </c>
      <c r="B332" s="290">
        <v>0.67300000000000004</v>
      </c>
      <c r="C332" s="290">
        <v>0.184</v>
      </c>
      <c r="D332" s="290">
        <v>0.14300000000000002</v>
      </c>
    </row>
    <row r="333" spans="1:4" x14ac:dyDescent="0.65">
      <c r="A333" s="118">
        <v>313</v>
      </c>
      <c r="B333" s="290">
        <v>0.7370000000000001</v>
      </c>
      <c r="C333" s="290">
        <v>0.20200000000000001</v>
      </c>
      <c r="D333" s="290">
        <v>6.0999999999999999E-2</v>
      </c>
    </row>
    <row r="334" spans="1:4" x14ac:dyDescent="0.65">
      <c r="A334" s="118">
        <v>314</v>
      </c>
      <c r="B334" s="290">
        <v>0.73599999999999999</v>
      </c>
      <c r="C334" s="290">
        <v>0.17899999999999999</v>
      </c>
      <c r="D334" s="290">
        <v>8.500000000000002E-2</v>
      </c>
    </row>
    <row r="335" spans="1:4" x14ac:dyDescent="0.65">
      <c r="A335" s="118">
        <v>315</v>
      </c>
      <c r="B335" s="290">
        <v>0.65900000000000003</v>
      </c>
      <c r="C335" s="290">
        <v>0.19900000000000001</v>
      </c>
      <c r="D335" s="290">
        <v>0.14200000000000002</v>
      </c>
    </row>
    <row r="336" spans="1:4" x14ac:dyDescent="0.65">
      <c r="A336" s="118">
        <v>316</v>
      </c>
      <c r="B336" s="290">
        <v>0.7</v>
      </c>
      <c r="C336" s="290">
        <v>0.20699999999999999</v>
      </c>
      <c r="D336" s="290">
        <v>9.2999999999999972E-2</v>
      </c>
    </row>
    <row r="337" spans="1:4" x14ac:dyDescent="0.65">
      <c r="A337" s="118">
        <v>317</v>
      </c>
      <c r="B337" s="290">
        <v>0.67300000000000004</v>
      </c>
      <c r="C337" s="290">
        <v>0.17199999999999999</v>
      </c>
      <c r="D337" s="290">
        <v>0.15499999999999997</v>
      </c>
    </row>
    <row r="338" spans="1:4" x14ac:dyDescent="0.65">
      <c r="A338" s="118">
        <v>318</v>
      </c>
      <c r="B338" s="290">
        <v>0.77899999999999991</v>
      </c>
      <c r="C338" s="290">
        <v>7.9000000000000001E-2</v>
      </c>
      <c r="D338" s="290">
        <v>0.14200000000000002</v>
      </c>
    </row>
    <row r="339" spans="1:4" x14ac:dyDescent="0.65">
      <c r="A339" s="118">
        <v>319</v>
      </c>
      <c r="B339" s="290">
        <v>0.72500000000000009</v>
      </c>
      <c r="C339" s="290">
        <v>0.188</v>
      </c>
      <c r="D339" s="290">
        <v>8.7000000000000022E-2</v>
      </c>
    </row>
    <row r="340" spans="1:4" x14ac:dyDescent="0.65">
      <c r="A340" s="118">
        <v>320</v>
      </c>
      <c r="B340" s="290">
        <v>0.66700000000000004</v>
      </c>
      <c r="C340" s="290">
        <v>0.17499999999999999</v>
      </c>
      <c r="D340" s="290">
        <v>0.15799999999999997</v>
      </c>
    </row>
    <row r="341" spans="1:4" x14ac:dyDescent="0.65">
      <c r="A341" s="118">
        <v>321</v>
      </c>
      <c r="B341" s="290">
        <v>0.68799999999999994</v>
      </c>
      <c r="C341" s="290">
        <v>0.18</v>
      </c>
      <c r="D341" s="290">
        <v>0.13200000000000001</v>
      </c>
    </row>
    <row r="342" spans="1:4" x14ac:dyDescent="0.65">
      <c r="A342" s="118">
        <v>322</v>
      </c>
      <c r="B342" s="290">
        <v>0.754</v>
      </c>
      <c r="C342" s="290">
        <v>0.193</v>
      </c>
      <c r="D342" s="290">
        <v>5.2999999999999978E-2</v>
      </c>
    </row>
    <row r="343" spans="1:4" x14ac:dyDescent="0.65">
      <c r="A343" s="118">
        <v>323</v>
      </c>
      <c r="B343" s="290">
        <v>0.66399999999999992</v>
      </c>
      <c r="C343" s="290">
        <v>0.156</v>
      </c>
      <c r="D343" s="290">
        <v>0.18</v>
      </c>
    </row>
    <row r="344" spans="1:4" x14ac:dyDescent="0.65">
      <c r="A344" s="118">
        <v>324</v>
      </c>
      <c r="B344" s="290">
        <v>0.7</v>
      </c>
      <c r="C344" s="290">
        <v>0.17499999999999999</v>
      </c>
      <c r="D344" s="290">
        <v>0.125</v>
      </c>
    </row>
    <row r="345" spans="1:4" x14ac:dyDescent="0.65">
      <c r="A345" s="118">
        <v>325</v>
      </c>
      <c r="B345" s="290">
        <v>0.69900000000000007</v>
      </c>
      <c r="C345" s="290">
        <v>0.16600000000000001</v>
      </c>
      <c r="D345" s="290">
        <v>0.13500000000000001</v>
      </c>
    </row>
    <row r="346" spans="1:4" x14ac:dyDescent="0.65">
      <c r="A346" s="118">
        <v>326</v>
      </c>
      <c r="B346" s="290">
        <v>0.69300000000000006</v>
      </c>
      <c r="C346" s="290">
        <v>0.248</v>
      </c>
      <c r="D346" s="290">
        <v>5.8999999999999997E-2</v>
      </c>
    </row>
    <row r="347" spans="1:4" x14ac:dyDescent="0.65">
      <c r="A347" s="118">
        <v>327</v>
      </c>
      <c r="B347" s="290">
        <v>0.66</v>
      </c>
      <c r="C347" s="290">
        <v>0.16300000000000001</v>
      </c>
      <c r="D347" s="290">
        <v>0.17699999999999999</v>
      </c>
    </row>
    <row r="348" spans="1:4" x14ac:dyDescent="0.65">
      <c r="A348" s="118">
        <v>328</v>
      </c>
      <c r="B348" s="290">
        <v>0.67900000000000005</v>
      </c>
      <c r="C348" s="290">
        <v>0.19900000000000001</v>
      </c>
      <c r="D348" s="290">
        <v>0.122</v>
      </c>
    </row>
    <row r="349" spans="1:4" x14ac:dyDescent="0.65">
      <c r="A349" s="118">
        <v>329</v>
      </c>
      <c r="B349" s="290">
        <v>0.76</v>
      </c>
      <c r="C349" s="290">
        <v>0.19600000000000001</v>
      </c>
      <c r="D349" s="290">
        <v>4.399999999999997E-2</v>
      </c>
    </row>
    <row r="350" spans="1:4" x14ac:dyDescent="0.65">
      <c r="A350" s="118">
        <v>330</v>
      </c>
      <c r="B350" s="290">
        <v>0.71100000000000008</v>
      </c>
      <c r="C350" s="290">
        <v>0.158</v>
      </c>
      <c r="D350" s="290">
        <v>0.13100000000000001</v>
      </c>
    </row>
    <row r="351" spans="1:4" x14ac:dyDescent="0.65">
      <c r="A351" s="118">
        <v>331</v>
      </c>
      <c r="B351" s="290">
        <v>0.66100000000000003</v>
      </c>
      <c r="C351" s="290">
        <v>0.17899999999999999</v>
      </c>
      <c r="D351" s="290">
        <v>0.15999999999999998</v>
      </c>
    </row>
    <row r="352" spans="1:4" x14ac:dyDescent="0.65">
      <c r="A352" s="118">
        <v>332</v>
      </c>
      <c r="B352" s="290">
        <v>0.69300000000000006</v>
      </c>
      <c r="C352" s="290">
        <v>0.16700000000000001</v>
      </c>
      <c r="D352" s="290">
        <v>0.14000000000000001</v>
      </c>
    </row>
    <row r="353" spans="1:4" x14ac:dyDescent="0.65">
      <c r="A353" s="118">
        <v>333</v>
      </c>
      <c r="B353" s="290">
        <v>0.65400000000000003</v>
      </c>
      <c r="C353" s="290">
        <v>0.19700000000000001</v>
      </c>
      <c r="D353" s="290">
        <v>0.14900000000000002</v>
      </c>
    </row>
    <row r="354" spans="1:4" x14ac:dyDescent="0.65">
      <c r="A354" s="118">
        <v>334</v>
      </c>
      <c r="B354" s="290">
        <v>0.66500000000000004</v>
      </c>
      <c r="C354" s="290">
        <v>0.216</v>
      </c>
      <c r="D354" s="290">
        <v>0.11899999999999999</v>
      </c>
    </row>
    <row r="355" spans="1:4" x14ac:dyDescent="0.65">
      <c r="A355" s="118">
        <v>335</v>
      </c>
      <c r="B355" s="290">
        <v>0.69399999999999995</v>
      </c>
      <c r="C355" s="290">
        <v>0.16200000000000001</v>
      </c>
      <c r="D355" s="290">
        <v>0.14400000000000002</v>
      </c>
    </row>
    <row r="356" spans="1:4" x14ac:dyDescent="0.65">
      <c r="A356" s="118">
        <v>336</v>
      </c>
      <c r="B356" s="290">
        <v>0.7589999999999999</v>
      </c>
      <c r="C356" s="290">
        <v>0.17399999999999999</v>
      </c>
      <c r="D356" s="290">
        <v>6.7000000000000004E-2</v>
      </c>
    </row>
    <row r="357" spans="1:4" x14ac:dyDescent="0.65">
      <c r="A357" s="118">
        <v>337</v>
      </c>
      <c r="B357" s="290">
        <v>0.75600000000000001</v>
      </c>
      <c r="C357" s="290">
        <v>0.19900000000000001</v>
      </c>
      <c r="D357" s="290">
        <v>4.4999999999999971E-2</v>
      </c>
    </row>
    <row r="358" spans="1:4" x14ac:dyDescent="0.65">
      <c r="A358" s="118">
        <v>338</v>
      </c>
      <c r="B358" s="290">
        <v>0.72700000000000009</v>
      </c>
      <c r="C358" s="290">
        <v>0.19500000000000001</v>
      </c>
      <c r="D358" s="290">
        <v>7.8000000000000014E-2</v>
      </c>
    </row>
    <row r="359" spans="1:4" x14ac:dyDescent="0.65">
      <c r="A359" s="118">
        <v>339</v>
      </c>
      <c r="B359" s="290">
        <v>0.66100000000000003</v>
      </c>
      <c r="C359" s="290">
        <v>0.19</v>
      </c>
      <c r="D359" s="290">
        <v>0.14900000000000002</v>
      </c>
    </row>
    <row r="360" spans="1:4" x14ac:dyDescent="0.65">
      <c r="A360" s="118">
        <v>340</v>
      </c>
      <c r="B360" s="290">
        <v>0.75800000000000001</v>
      </c>
      <c r="C360" s="290">
        <v>0.17199999999999999</v>
      </c>
      <c r="D360" s="290">
        <v>7.0000000000000007E-2</v>
      </c>
    </row>
    <row r="361" spans="1:4" x14ac:dyDescent="0.65">
      <c r="A361" s="118">
        <v>341</v>
      </c>
      <c r="B361" s="290">
        <v>0.7330000000000001</v>
      </c>
      <c r="C361" s="290">
        <v>0.182</v>
      </c>
      <c r="D361" s="290">
        <v>8.500000000000002E-2</v>
      </c>
    </row>
    <row r="362" spans="1:4" x14ac:dyDescent="0.65">
      <c r="A362" s="118">
        <v>342</v>
      </c>
      <c r="B362" s="290">
        <v>0.66900000000000004</v>
      </c>
      <c r="C362" s="290">
        <v>0.187</v>
      </c>
      <c r="D362" s="290">
        <v>0.14400000000000002</v>
      </c>
    </row>
    <row r="363" spans="1:4" x14ac:dyDescent="0.65">
      <c r="A363" s="118">
        <v>343</v>
      </c>
      <c r="B363" s="290">
        <v>0.74199999999999999</v>
      </c>
      <c r="C363" s="290">
        <v>0.17599999999999999</v>
      </c>
      <c r="D363" s="290">
        <v>8.2000000000000017E-2</v>
      </c>
    </row>
    <row r="364" spans="1:4" x14ac:dyDescent="0.65">
      <c r="A364" s="118">
        <v>344</v>
      </c>
      <c r="B364" s="290">
        <v>0.626</v>
      </c>
      <c r="C364" s="290">
        <v>0.128</v>
      </c>
      <c r="D364" s="290">
        <v>0.246</v>
      </c>
    </row>
    <row r="365" spans="1:4" x14ac:dyDescent="0.65">
      <c r="A365" s="118">
        <v>345</v>
      </c>
      <c r="B365" s="290">
        <v>0.67900000000000005</v>
      </c>
      <c r="C365" s="290">
        <v>0.255</v>
      </c>
      <c r="D365" s="290">
        <v>6.6000000000000003E-2</v>
      </c>
    </row>
    <row r="366" spans="1:4" x14ac:dyDescent="0.65">
      <c r="A366" s="118">
        <v>346</v>
      </c>
      <c r="B366" s="290">
        <v>0.78099999999999992</v>
      </c>
      <c r="C366" s="290">
        <v>0.114</v>
      </c>
      <c r="D366" s="290">
        <v>0.10499999999999998</v>
      </c>
    </row>
    <row r="367" spans="1:4" x14ac:dyDescent="0.65">
      <c r="A367" s="118">
        <v>347</v>
      </c>
      <c r="B367" s="290">
        <v>0.70199999999999996</v>
      </c>
      <c r="C367" s="290">
        <v>0.184</v>
      </c>
      <c r="D367" s="290">
        <v>0.11399999999999999</v>
      </c>
    </row>
    <row r="368" spans="1:4" x14ac:dyDescent="0.65">
      <c r="A368" s="118">
        <v>348</v>
      </c>
      <c r="B368" s="290">
        <v>0.7370000000000001</v>
      </c>
      <c r="C368" s="290">
        <v>0.16500000000000001</v>
      </c>
      <c r="D368" s="290">
        <v>9.7999999999999976E-2</v>
      </c>
    </row>
    <row r="369" spans="1:4" x14ac:dyDescent="0.65">
      <c r="A369" s="118">
        <v>349</v>
      </c>
      <c r="B369" s="290">
        <v>0.70300000000000007</v>
      </c>
      <c r="C369" s="290">
        <v>0.13100000000000001</v>
      </c>
      <c r="D369" s="290">
        <v>0.16599999999999998</v>
      </c>
    </row>
    <row r="370" spans="1:4" x14ac:dyDescent="0.65">
      <c r="A370" s="118">
        <v>350</v>
      </c>
      <c r="B370" s="290">
        <v>0.60899999999999999</v>
      </c>
      <c r="C370" s="290">
        <v>0.15</v>
      </c>
      <c r="D370" s="290">
        <v>0.24099999999999999</v>
      </c>
    </row>
    <row r="371" spans="1:4" x14ac:dyDescent="0.65">
      <c r="A371" s="118">
        <v>351</v>
      </c>
      <c r="B371" s="290">
        <v>0.752</v>
      </c>
      <c r="C371" s="290">
        <v>0.17100000000000001</v>
      </c>
      <c r="D371" s="290">
        <v>7.7000000000000013E-2</v>
      </c>
    </row>
    <row r="372" spans="1:4" x14ac:dyDescent="0.65">
      <c r="A372" s="118">
        <v>352</v>
      </c>
      <c r="B372" s="290">
        <v>0.71199999999999997</v>
      </c>
      <c r="C372" s="290">
        <v>0.14000000000000001</v>
      </c>
      <c r="D372" s="290">
        <v>0.14800000000000002</v>
      </c>
    </row>
    <row r="373" spans="1:4" x14ac:dyDescent="0.65">
      <c r="A373" s="118">
        <v>353</v>
      </c>
      <c r="B373" s="290">
        <v>0.66100000000000003</v>
      </c>
      <c r="C373" s="290">
        <v>0.193</v>
      </c>
      <c r="D373" s="290">
        <v>0.14600000000000002</v>
      </c>
    </row>
    <row r="374" spans="1:4" x14ac:dyDescent="0.65">
      <c r="A374" s="118">
        <v>354</v>
      </c>
      <c r="B374" s="290">
        <v>0.67399999999999993</v>
      </c>
      <c r="C374" s="290">
        <v>0.183</v>
      </c>
      <c r="D374" s="290">
        <v>0.14300000000000002</v>
      </c>
    </row>
    <row r="375" spans="1:4" x14ac:dyDescent="0.65">
      <c r="A375" s="118">
        <v>355</v>
      </c>
      <c r="B375" s="290">
        <v>0.7410000000000001</v>
      </c>
      <c r="C375" s="290">
        <v>0.156</v>
      </c>
      <c r="D375" s="290">
        <v>0.10299999999999998</v>
      </c>
    </row>
    <row r="376" spans="1:4" x14ac:dyDescent="0.65">
      <c r="A376" s="118">
        <v>356</v>
      </c>
      <c r="B376" s="290">
        <v>0.67999999999999994</v>
      </c>
      <c r="C376" s="290">
        <v>0.184</v>
      </c>
      <c r="D376" s="290">
        <v>0.13600000000000001</v>
      </c>
    </row>
    <row r="377" spans="1:4" x14ac:dyDescent="0.65">
      <c r="A377" s="118">
        <v>357</v>
      </c>
      <c r="B377" s="290">
        <v>0.67599999999999993</v>
      </c>
      <c r="C377" s="290">
        <v>0.161</v>
      </c>
      <c r="D377" s="290">
        <v>0.16299999999999998</v>
      </c>
    </row>
    <row r="378" spans="1:4" x14ac:dyDescent="0.65">
      <c r="A378" s="118">
        <v>358</v>
      </c>
      <c r="B378" s="290">
        <v>0.70399999999999996</v>
      </c>
      <c r="C378" s="290">
        <v>0.16500000000000001</v>
      </c>
      <c r="D378" s="290">
        <v>0.13100000000000001</v>
      </c>
    </row>
    <row r="379" spans="1:4" x14ac:dyDescent="0.65">
      <c r="A379" s="118">
        <v>359</v>
      </c>
      <c r="B379" s="290">
        <v>0.71199999999999997</v>
      </c>
      <c r="C379" s="290">
        <v>0.19</v>
      </c>
      <c r="D379" s="290">
        <v>9.7999999999999976E-2</v>
      </c>
    </row>
    <row r="380" spans="1:4" x14ac:dyDescent="0.65">
      <c r="A380" s="118">
        <v>360</v>
      </c>
      <c r="B380" s="290">
        <v>0.70900000000000007</v>
      </c>
      <c r="C380" s="290">
        <v>0.18099999999999999</v>
      </c>
      <c r="D380" s="290">
        <v>0.10999999999999999</v>
      </c>
    </row>
    <row r="381" spans="1:4" x14ac:dyDescent="0.65">
      <c r="A381" s="118">
        <v>361</v>
      </c>
      <c r="B381" s="290">
        <v>0.71300000000000008</v>
      </c>
      <c r="C381" s="290">
        <v>0.192</v>
      </c>
      <c r="D381" s="290">
        <v>9.4999999999999973E-2</v>
      </c>
    </row>
    <row r="382" spans="1:4" x14ac:dyDescent="0.65">
      <c r="A382" s="118">
        <v>362</v>
      </c>
      <c r="B382" s="290">
        <v>0.71300000000000008</v>
      </c>
      <c r="C382" s="290">
        <v>0.17299999999999999</v>
      </c>
      <c r="D382" s="290">
        <v>0.11399999999999999</v>
      </c>
    </row>
    <row r="383" spans="1:4" x14ac:dyDescent="0.65">
      <c r="A383" s="118">
        <v>363</v>
      </c>
      <c r="B383" s="290">
        <v>0.59899999999999998</v>
      </c>
      <c r="C383" s="290">
        <v>0.17799999999999999</v>
      </c>
      <c r="D383" s="290">
        <v>0.22299999999999998</v>
      </c>
    </row>
    <row r="384" spans="1:4" x14ac:dyDescent="0.65">
      <c r="A384" s="118">
        <v>364</v>
      </c>
      <c r="B384" s="290">
        <v>0.73</v>
      </c>
      <c r="C384" s="290">
        <v>0.14199999999999999</v>
      </c>
      <c r="D384" s="290">
        <v>0.128</v>
      </c>
    </row>
    <row r="385" spans="1:4" x14ac:dyDescent="0.65">
      <c r="A385" s="118">
        <v>365</v>
      </c>
      <c r="B385" s="290">
        <v>0.69199999999999995</v>
      </c>
      <c r="C385" s="290">
        <v>0.17599999999999999</v>
      </c>
      <c r="D385" s="290">
        <v>0.13200000000000001</v>
      </c>
    </row>
    <row r="386" spans="1:4" x14ac:dyDescent="0.65">
      <c r="A386" s="118">
        <v>366</v>
      </c>
      <c r="B386" s="290">
        <v>0.70399999999999996</v>
      </c>
      <c r="C386" s="290">
        <v>0.13800000000000001</v>
      </c>
      <c r="D386" s="290">
        <v>0.15799999999999997</v>
      </c>
    </row>
    <row r="387" spans="1:4" x14ac:dyDescent="0.65">
      <c r="A387" s="118">
        <v>367</v>
      </c>
      <c r="B387" s="290">
        <v>0.626</v>
      </c>
      <c r="C387" s="290">
        <v>0.33600000000000002</v>
      </c>
      <c r="D387" s="290">
        <v>3.7999999999999992E-2</v>
      </c>
    </row>
    <row r="388" spans="1:4" x14ac:dyDescent="0.65">
      <c r="A388" s="118">
        <v>368</v>
      </c>
      <c r="B388" s="290">
        <v>0.68599999999999994</v>
      </c>
      <c r="C388" s="290">
        <v>0.21099999999999999</v>
      </c>
      <c r="D388" s="290">
        <v>0.10299999999999998</v>
      </c>
    </row>
    <row r="389" spans="1:4" x14ac:dyDescent="0.65">
      <c r="A389" s="118">
        <v>369</v>
      </c>
      <c r="B389" s="290">
        <v>0.65</v>
      </c>
      <c r="C389" s="290">
        <v>0.27</v>
      </c>
      <c r="D389" s="290">
        <v>8.0000000000000016E-2</v>
      </c>
    </row>
    <row r="390" spans="1:4" x14ac:dyDescent="0.65">
      <c r="A390" s="118">
        <v>370</v>
      </c>
      <c r="B390" s="290">
        <v>0.68599999999999994</v>
      </c>
      <c r="C390" s="290">
        <v>0.20300000000000001</v>
      </c>
      <c r="D390" s="290">
        <v>0.11099999999999999</v>
      </c>
    </row>
    <row r="391" spans="1:4" x14ac:dyDescent="0.65">
      <c r="A391" s="118">
        <v>371</v>
      </c>
      <c r="B391" s="290">
        <v>0.64400000000000002</v>
      </c>
      <c r="C391" s="290">
        <v>0.20399999999999999</v>
      </c>
      <c r="D391" s="290">
        <v>0.15199999999999997</v>
      </c>
    </row>
    <row r="392" spans="1:4" x14ac:dyDescent="0.65">
      <c r="A392" s="118">
        <v>372</v>
      </c>
      <c r="B392" s="290">
        <v>0.73</v>
      </c>
      <c r="C392" s="290">
        <v>0.192</v>
      </c>
      <c r="D392" s="290">
        <v>7.8000000000000014E-2</v>
      </c>
    </row>
    <row r="393" spans="1:4" x14ac:dyDescent="0.65">
      <c r="A393" s="118">
        <v>373</v>
      </c>
      <c r="B393" s="290">
        <v>0.67399999999999993</v>
      </c>
      <c r="C393" s="290">
        <v>0.16800000000000001</v>
      </c>
      <c r="D393" s="290">
        <v>0.15799999999999997</v>
      </c>
    </row>
    <row r="394" spans="1:4" x14ac:dyDescent="0.65">
      <c r="A394" s="118">
        <v>374</v>
      </c>
      <c r="B394" s="290">
        <v>0.65800000000000003</v>
      </c>
      <c r="C394" s="290">
        <v>0.17299999999999999</v>
      </c>
      <c r="D394" s="290">
        <v>0.16899999999999998</v>
      </c>
    </row>
    <row r="395" spans="1:4" x14ac:dyDescent="0.65">
      <c r="A395" s="118">
        <v>375</v>
      </c>
      <c r="B395" s="290">
        <v>0.78</v>
      </c>
      <c r="C395" s="290">
        <v>0.18099999999999999</v>
      </c>
      <c r="D395" s="290">
        <v>3.8999999999999993E-2</v>
      </c>
    </row>
    <row r="396" spans="1:4" x14ac:dyDescent="0.65">
      <c r="A396" s="118">
        <v>376</v>
      </c>
      <c r="B396" s="290">
        <v>0.69399999999999995</v>
      </c>
      <c r="C396" s="290">
        <v>0.13200000000000001</v>
      </c>
      <c r="D396" s="290">
        <v>0.17399999999999999</v>
      </c>
    </row>
    <row r="397" spans="1:4" x14ac:dyDescent="0.65">
      <c r="A397" s="118">
        <v>377</v>
      </c>
      <c r="B397" s="290">
        <v>0.64</v>
      </c>
      <c r="C397" s="290">
        <v>0.21299999999999999</v>
      </c>
      <c r="D397" s="290">
        <v>0.14700000000000002</v>
      </c>
    </row>
    <row r="398" spans="1:4" x14ac:dyDescent="0.65">
      <c r="A398" s="118">
        <v>378</v>
      </c>
      <c r="B398" s="290">
        <v>0.72100000000000009</v>
      </c>
      <c r="C398" s="290">
        <v>0.27900000000000003</v>
      </c>
      <c r="D398" s="290">
        <v>0</v>
      </c>
    </row>
    <row r="399" spans="1:4" x14ac:dyDescent="0.65">
      <c r="A399" s="118">
        <v>379</v>
      </c>
      <c r="B399" s="290">
        <v>0.68300000000000005</v>
      </c>
      <c r="C399" s="290">
        <v>0.16</v>
      </c>
      <c r="D399" s="290">
        <v>0.15699999999999997</v>
      </c>
    </row>
    <row r="400" spans="1:4" x14ac:dyDescent="0.65">
      <c r="A400" s="118">
        <v>380</v>
      </c>
      <c r="B400" s="290">
        <v>0.70399999999999996</v>
      </c>
      <c r="C400" s="290">
        <v>0.17899999999999999</v>
      </c>
      <c r="D400" s="290">
        <v>0.11699999999999999</v>
      </c>
    </row>
    <row r="401" spans="1:4" x14ac:dyDescent="0.65">
      <c r="A401" s="118">
        <v>381</v>
      </c>
      <c r="B401" s="290">
        <v>0.505</v>
      </c>
      <c r="C401" s="290">
        <v>0.17</v>
      </c>
      <c r="D401" s="290">
        <v>0.32500000000000001</v>
      </c>
    </row>
    <row r="402" spans="1:4" x14ac:dyDescent="0.65">
      <c r="A402" s="118">
        <v>382</v>
      </c>
      <c r="B402" s="290">
        <v>0.70700000000000007</v>
      </c>
      <c r="C402" s="290">
        <v>0.184</v>
      </c>
      <c r="D402" s="290">
        <v>0.10899999999999999</v>
      </c>
    </row>
    <row r="403" spans="1:4" x14ac:dyDescent="0.65">
      <c r="A403" s="118">
        <v>383</v>
      </c>
      <c r="B403" s="290">
        <v>0.75</v>
      </c>
      <c r="C403" s="290">
        <v>0.19</v>
      </c>
      <c r="D403" s="290">
        <v>0.06</v>
      </c>
    </row>
    <row r="404" spans="1:4" x14ac:dyDescent="0.65">
      <c r="A404" s="118">
        <v>384</v>
      </c>
      <c r="B404" s="290">
        <v>0.624</v>
      </c>
      <c r="C404" s="290">
        <v>0.17799999999999999</v>
      </c>
      <c r="D404" s="290">
        <v>0.19800000000000001</v>
      </c>
    </row>
    <row r="405" spans="1:4" x14ac:dyDescent="0.65">
      <c r="A405" s="118">
        <v>385</v>
      </c>
      <c r="B405" s="290">
        <v>0.65500000000000003</v>
      </c>
      <c r="C405" s="290">
        <v>0.19800000000000001</v>
      </c>
      <c r="D405" s="290">
        <v>0.14700000000000002</v>
      </c>
    </row>
    <row r="406" spans="1:4" x14ac:dyDescent="0.65">
      <c r="A406" s="118">
        <v>386</v>
      </c>
      <c r="B406" s="290">
        <v>0.64900000000000002</v>
      </c>
      <c r="C406" s="290">
        <v>0.26500000000000001</v>
      </c>
      <c r="D406" s="290">
        <v>8.6000000000000021E-2</v>
      </c>
    </row>
    <row r="407" spans="1:4" x14ac:dyDescent="0.65">
      <c r="A407" s="118">
        <v>387</v>
      </c>
      <c r="B407" s="290">
        <v>0.56800000000000006</v>
      </c>
      <c r="C407" s="290">
        <v>0.31</v>
      </c>
      <c r="D407" s="290">
        <v>0.122</v>
      </c>
    </row>
    <row r="408" spans="1:4" x14ac:dyDescent="0.65">
      <c r="A408" s="118">
        <v>388</v>
      </c>
      <c r="B408" s="290">
        <v>0.69199999999999995</v>
      </c>
      <c r="C408" s="290">
        <v>0.16400000000000001</v>
      </c>
      <c r="D408" s="290">
        <v>0.14400000000000002</v>
      </c>
    </row>
    <row r="409" spans="1:4" x14ac:dyDescent="0.65">
      <c r="A409" s="118">
        <v>389</v>
      </c>
      <c r="B409" s="290">
        <v>0.68300000000000005</v>
      </c>
      <c r="C409" s="290">
        <v>0.19500000000000001</v>
      </c>
      <c r="D409" s="290">
        <v>0.122</v>
      </c>
    </row>
    <row r="410" spans="1:4" x14ac:dyDescent="0.65">
      <c r="A410" s="118">
        <v>390</v>
      </c>
      <c r="B410" s="290">
        <v>0.57600000000000007</v>
      </c>
      <c r="C410" s="290">
        <v>0.254</v>
      </c>
      <c r="D410" s="290">
        <v>0.16999999999999998</v>
      </c>
    </row>
    <row r="411" spans="1:4" x14ac:dyDescent="0.65">
      <c r="A411" s="118">
        <v>391</v>
      </c>
      <c r="B411" s="290">
        <v>0.69</v>
      </c>
      <c r="C411" s="290">
        <v>0.182</v>
      </c>
      <c r="D411" s="290">
        <v>0.128</v>
      </c>
    </row>
    <row r="412" spans="1:4" x14ac:dyDescent="0.65">
      <c r="A412" s="118">
        <v>392</v>
      </c>
      <c r="B412" s="290">
        <v>0.70100000000000007</v>
      </c>
      <c r="C412" s="290">
        <v>0.14599999999999999</v>
      </c>
      <c r="D412" s="290">
        <v>0.15299999999999997</v>
      </c>
    </row>
    <row r="413" spans="1:4" x14ac:dyDescent="0.65">
      <c r="A413" s="118">
        <v>393</v>
      </c>
      <c r="B413" s="290">
        <v>0.7350000000000001</v>
      </c>
      <c r="C413" s="290">
        <v>0.19800000000000001</v>
      </c>
      <c r="D413" s="290">
        <v>6.7000000000000004E-2</v>
      </c>
    </row>
    <row r="414" spans="1:4" x14ac:dyDescent="0.65">
      <c r="A414" s="118">
        <v>394</v>
      </c>
      <c r="B414" s="290">
        <v>0.64800000000000002</v>
      </c>
      <c r="C414" s="290">
        <v>0.191</v>
      </c>
      <c r="D414" s="290">
        <v>0.16099999999999998</v>
      </c>
    </row>
    <row r="415" spans="1:4" x14ac:dyDescent="0.65">
      <c r="A415" s="118">
        <v>395</v>
      </c>
      <c r="B415" s="290">
        <v>0.7589999999999999</v>
      </c>
      <c r="C415" s="290">
        <v>0.20499999999999999</v>
      </c>
      <c r="D415" s="290">
        <v>3.599999999999999E-2</v>
      </c>
    </row>
    <row r="416" spans="1:4" x14ac:dyDescent="0.65">
      <c r="A416" s="118">
        <v>396</v>
      </c>
      <c r="B416" s="290">
        <v>0.73799999999999999</v>
      </c>
      <c r="C416" s="290">
        <v>0.182</v>
      </c>
      <c r="D416" s="290">
        <v>8.0000000000000016E-2</v>
      </c>
    </row>
    <row r="417" spans="1:4" x14ac:dyDescent="0.65">
      <c r="A417" s="118">
        <v>397</v>
      </c>
      <c r="B417" s="290">
        <v>0.68500000000000005</v>
      </c>
      <c r="C417" s="290">
        <v>0.16800000000000001</v>
      </c>
      <c r="D417" s="290">
        <v>0.14700000000000002</v>
      </c>
    </row>
    <row r="418" spans="1:4" x14ac:dyDescent="0.65">
      <c r="A418" s="118">
        <v>398</v>
      </c>
      <c r="B418" s="290">
        <v>0.67100000000000004</v>
      </c>
      <c r="C418" s="290">
        <v>0.187</v>
      </c>
      <c r="D418" s="290">
        <v>0.14200000000000002</v>
      </c>
    </row>
    <row r="419" spans="1:4" x14ac:dyDescent="0.65">
      <c r="A419" s="118">
        <v>399</v>
      </c>
      <c r="B419" s="290">
        <v>0.70799999999999996</v>
      </c>
      <c r="C419" s="290">
        <v>0.19500000000000001</v>
      </c>
      <c r="D419" s="290">
        <v>9.6999999999999975E-2</v>
      </c>
    </row>
    <row r="420" spans="1:4" x14ac:dyDescent="0.65">
      <c r="A420" s="118">
        <v>400</v>
      </c>
      <c r="B420" s="290">
        <v>0.70300000000000007</v>
      </c>
      <c r="C420" s="290">
        <v>0.17799999999999999</v>
      </c>
      <c r="D420" s="290">
        <v>0.11899999999999999</v>
      </c>
    </row>
    <row r="421" spans="1:4" x14ac:dyDescent="0.65">
      <c r="A421" s="118">
        <v>401</v>
      </c>
      <c r="B421" s="290">
        <v>0.71500000000000008</v>
      </c>
      <c r="C421" s="290">
        <v>0.16300000000000001</v>
      </c>
      <c r="D421" s="290">
        <v>0.122</v>
      </c>
    </row>
    <row r="422" spans="1:4" x14ac:dyDescent="0.65">
      <c r="A422" s="118">
        <v>402</v>
      </c>
      <c r="B422" s="290">
        <v>0.66300000000000003</v>
      </c>
      <c r="C422" s="290">
        <v>0.18</v>
      </c>
      <c r="D422" s="290">
        <v>0.15699999999999997</v>
      </c>
    </row>
    <row r="423" spans="1:4" x14ac:dyDescent="0.65">
      <c r="A423" s="118">
        <v>403</v>
      </c>
      <c r="B423" s="290">
        <v>0.73599999999999999</v>
      </c>
      <c r="C423" s="290">
        <v>0.11700000000000001</v>
      </c>
      <c r="D423" s="290">
        <v>0.14700000000000002</v>
      </c>
    </row>
    <row r="424" spans="1:4" x14ac:dyDescent="0.65">
      <c r="A424" s="118">
        <v>404</v>
      </c>
      <c r="B424" s="290">
        <v>0.65</v>
      </c>
      <c r="C424" s="290">
        <v>0.221</v>
      </c>
      <c r="D424" s="290">
        <v>0.129</v>
      </c>
    </row>
    <row r="425" spans="1:4" x14ac:dyDescent="0.65">
      <c r="A425" s="118">
        <v>405</v>
      </c>
      <c r="B425" s="290">
        <v>0.67900000000000005</v>
      </c>
      <c r="C425" s="290">
        <v>0.19</v>
      </c>
      <c r="D425" s="290">
        <v>0.13100000000000001</v>
      </c>
    </row>
    <row r="426" spans="1:4" x14ac:dyDescent="0.65">
      <c r="A426" s="118">
        <v>406</v>
      </c>
      <c r="B426" s="290">
        <v>0.69500000000000006</v>
      </c>
      <c r="C426" s="290">
        <v>0.17199999999999999</v>
      </c>
      <c r="D426" s="290">
        <v>0.13300000000000001</v>
      </c>
    </row>
    <row r="427" spans="1:4" x14ac:dyDescent="0.65">
      <c r="A427" s="118">
        <v>407</v>
      </c>
      <c r="B427" s="290">
        <v>0.69199999999999995</v>
      </c>
      <c r="C427" s="290">
        <v>0.151</v>
      </c>
      <c r="D427" s="290">
        <v>0.15699999999999997</v>
      </c>
    </row>
    <row r="428" spans="1:4" x14ac:dyDescent="0.65">
      <c r="A428" s="118">
        <v>408</v>
      </c>
      <c r="B428" s="290">
        <v>0.71500000000000008</v>
      </c>
      <c r="C428" s="290">
        <v>0.17499999999999999</v>
      </c>
      <c r="D428" s="290">
        <v>0.10999999999999999</v>
      </c>
    </row>
    <row r="429" spans="1:4" x14ac:dyDescent="0.65">
      <c r="A429" s="118">
        <v>409</v>
      </c>
      <c r="B429" s="290">
        <v>0.67799999999999994</v>
      </c>
      <c r="C429" s="290">
        <v>0.17399999999999999</v>
      </c>
      <c r="D429" s="290">
        <v>0.14800000000000002</v>
      </c>
    </row>
    <row r="430" spans="1:4" x14ac:dyDescent="0.65">
      <c r="A430" s="118">
        <v>410</v>
      </c>
      <c r="B430" s="290">
        <v>0.67999999999999994</v>
      </c>
      <c r="C430" s="290">
        <v>0.187</v>
      </c>
      <c r="D430" s="290">
        <v>0.13300000000000001</v>
      </c>
    </row>
    <row r="431" spans="1:4" x14ac:dyDescent="0.65">
      <c r="A431" s="118">
        <v>411</v>
      </c>
      <c r="B431" s="290">
        <v>0.66599999999999993</v>
      </c>
      <c r="C431" s="290">
        <v>0.183</v>
      </c>
      <c r="D431" s="290">
        <v>0.15099999999999997</v>
      </c>
    </row>
    <row r="432" spans="1:4" x14ac:dyDescent="0.65">
      <c r="A432" s="118">
        <v>412</v>
      </c>
      <c r="B432" s="290">
        <v>0.71500000000000008</v>
      </c>
      <c r="C432" s="290">
        <v>0.186</v>
      </c>
      <c r="D432" s="290">
        <v>9.8999999999999977E-2</v>
      </c>
    </row>
    <row r="433" spans="1:4" x14ac:dyDescent="0.65">
      <c r="A433" s="118">
        <v>413</v>
      </c>
      <c r="B433" s="290">
        <v>0.69199999999999995</v>
      </c>
      <c r="C433" s="290">
        <v>0.14199999999999999</v>
      </c>
      <c r="D433" s="290">
        <v>0.16599999999999998</v>
      </c>
    </row>
    <row r="434" spans="1:4" x14ac:dyDescent="0.65">
      <c r="A434" s="118">
        <v>414</v>
      </c>
      <c r="B434" s="290">
        <v>0.79499999999999993</v>
      </c>
      <c r="C434" s="290">
        <v>0.188</v>
      </c>
      <c r="D434" s="290">
        <v>1.6999999999999973E-2</v>
      </c>
    </row>
    <row r="435" spans="1:4" x14ac:dyDescent="0.65">
      <c r="A435" s="118">
        <v>415</v>
      </c>
      <c r="B435" s="290">
        <v>0.68599999999999994</v>
      </c>
      <c r="C435" s="290">
        <v>0.192</v>
      </c>
      <c r="D435" s="290">
        <v>0.122</v>
      </c>
    </row>
    <row r="436" spans="1:4" x14ac:dyDescent="0.65">
      <c r="A436" s="118">
        <v>416</v>
      </c>
      <c r="B436" s="290">
        <v>0.67300000000000004</v>
      </c>
      <c r="C436" s="290">
        <v>0.19800000000000001</v>
      </c>
      <c r="D436" s="290">
        <v>0.129</v>
      </c>
    </row>
    <row r="437" spans="1:4" x14ac:dyDescent="0.65">
      <c r="A437" s="118">
        <v>417</v>
      </c>
      <c r="B437" s="290">
        <v>0.65</v>
      </c>
      <c r="C437" s="290">
        <v>0.2</v>
      </c>
      <c r="D437" s="290">
        <v>0.15000000000000002</v>
      </c>
    </row>
    <row r="438" spans="1:4" x14ac:dyDescent="0.65">
      <c r="A438" s="118">
        <v>418</v>
      </c>
      <c r="B438" s="290">
        <v>0.67900000000000005</v>
      </c>
      <c r="C438" s="290">
        <v>0.17899999999999999</v>
      </c>
      <c r="D438" s="290">
        <v>0.14200000000000002</v>
      </c>
    </row>
    <row r="439" spans="1:4" x14ac:dyDescent="0.65">
      <c r="A439" s="118">
        <v>419</v>
      </c>
      <c r="B439" s="290">
        <v>0.65700000000000003</v>
      </c>
      <c r="C439" s="290">
        <v>0.185</v>
      </c>
      <c r="D439" s="290">
        <v>0.15799999999999997</v>
      </c>
    </row>
    <row r="440" spans="1:4" x14ac:dyDescent="0.65">
      <c r="A440" s="118">
        <v>420</v>
      </c>
      <c r="B440" s="290">
        <v>0.64300000000000002</v>
      </c>
      <c r="C440" s="290">
        <v>0.24299999999999999</v>
      </c>
      <c r="D440" s="290">
        <v>0.11399999999999999</v>
      </c>
    </row>
    <row r="441" spans="1:4" x14ac:dyDescent="0.65">
      <c r="A441" s="118">
        <v>421</v>
      </c>
      <c r="B441" s="290">
        <v>0.72599999999999998</v>
      </c>
      <c r="C441" s="290">
        <v>0.159</v>
      </c>
      <c r="D441" s="290">
        <v>0.11499999999999999</v>
      </c>
    </row>
    <row r="442" spans="1:4" x14ac:dyDescent="0.65">
      <c r="A442" s="118">
        <v>422</v>
      </c>
      <c r="B442" s="290">
        <v>0.73399999999999999</v>
      </c>
      <c r="C442" s="290">
        <v>0.19500000000000001</v>
      </c>
      <c r="D442" s="290">
        <v>7.1000000000000008E-2</v>
      </c>
    </row>
    <row r="443" spans="1:4" x14ac:dyDescent="0.65">
      <c r="A443" s="118">
        <v>423</v>
      </c>
      <c r="B443" s="290">
        <v>0.65100000000000002</v>
      </c>
      <c r="C443" s="290">
        <v>0.18</v>
      </c>
      <c r="D443" s="290">
        <v>0.16899999999999998</v>
      </c>
    </row>
    <row r="444" spans="1:4" x14ac:dyDescent="0.65">
      <c r="A444" s="118">
        <v>424</v>
      </c>
      <c r="B444" s="290">
        <v>0.63200000000000001</v>
      </c>
      <c r="C444" s="290">
        <v>0.216</v>
      </c>
      <c r="D444" s="290">
        <v>0.15199999999999997</v>
      </c>
    </row>
    <row r="445" spans="1:4" x14ac:dyDescent="0.65">
      <c r="A445" s="118">
        <v>425</v>
      </c>
      <c r="B445" s="290">
        <v>0.73399999999999999</v>
      </c>
      <c r="C445" s="290">
        <v>0.20899999999999999</v>
      </c>
      <c r="D445" s="290">
        <v>5.6999999999999995E-2</v>
      </c>
    </row>
    <row r="446" spans="1:4" x14ac:dyDescent="0.65">
      <c r="A446" s="118">
        <v>426</v>
      </c>
      <c r="B446" s="290">
        <v>0.74399999999999999</v>
      </c>
      <c r="C446" s="290">
        <v>0.18</v>
      </c>
      <c r="D446" s="290">
        <v>7.6000000000000012E-2</v>
      </c>
    </row>
    <row r="447" spans="1:4" x14ac:dyDescent="0.65">
      <c r="A447" s="118">
        <v>427</v>
      </c>
      <c r="B447" s="290">
        <v>0.65900000000000003</v>
      </c>
      <c r="C447" s="290">
        <v>0.188</v>
      </c>
      <c r="D447" s="290">
        <v>0.15299999999999997</v>
      </c>
    </row>
    <row r="448" spans="1:4" x14ac:dyDescent="0.65">
      <c r="A448" s="118">
        <v>428</v>
      </c>
      <c r="B448" s="290">
        <v>0.68700000000000006</v>
      </c>
      <c r="C448" s="290">
        <v>0.23</v>
      </c>
      <c r="D448" s="290">
        <v>8.3000000000000018E-2</v>
      </c>
    </row>
    <row r="449" spans="1:4" x14ac:dyDescent="0.65">
      <c r="A449" s="118">
        <v>429</v>
      </c>
      <c r="B449" s="290">
        <v>0.70500000000000007</v>
      </c>
      <c r="C449" s="290">
        <v>0.189</v>
      </c>
      <c r="D449" s="290">
        <v>0.10599999999999998</v>
      </c>
    </row>
    <row r="450" spans="1:4" x14ac:dyDescent="0.65">
      <c r="A450" s="118">
        <v>430</v>
      </c>
      <c r="B450" s="290">
        <v>0.72399999999999998</v>
      </c>
      <c r="C450" s="290">
        <v>0.20699999999999999</v>
      </c>
      <c r="D450" s="290">
        <v>6.9000000000000006E-2</v>
      </c>
    </row>
    <row r="451" spans="1:4" x14ac:dyDescent="0.65">
      <c r="A451" s="118">
        <v>431</v>
      </c>
      <c r="B451" s="290">
        <v>0.66700000000000004</v>
      </c>
      <c r="C451" s="290">
        <v>0.17399999999999999</v>
      </c>
      <c r="D451" s="290">
        <v>0.15899999999999997</v>
      </c>
    </row>
    <row r="452" spans="1:4" x14ac:dyDescent="0.65">
      <c r="A452" s="118">
        <v>432</v>
      </c>
      <c r="B452" s="290">
        <v>0.7430000000000001</v>
      </c>
      <c r="C452" s="290">
        <v>0.21099999999999999</v>
      </c>
      <c r="D452" s="290">
        <v>4.5999999999999971E-2</v>
      </c>
    </row>
    <row r="453" spans="1:4" x14ac:dyDescent="0.65">
      <c r="A453" s="118">
        <v>433</v>
      </c>
      <c r="B453" s="290">
        <v>0.68300000000000005</v>
      </c>
      <c r="C453" s="290">
        <v>0.19700000000000001</v>
      </c>
      <c r="D453" s="290">
        <v>0.12</v>
      </c>
    </row>
    <row r="454" spans="1:4" x14ac:dyDescent="0.65">
      <c r="A454" s="118">
        <v>434</v>
      </c>
      <c r="B454" s="290">
        <v>0.64400000000000002</v>
      </c>
      <c r="C454" s="290">
        <v>0.182</v>
      </c>
      <c r="D454" s="290">
        <v>0.17399999999999999</v>
      </c>
    </row>
    <row r="455" spans="1:4" x14ac:dyDescent="0.65">
      <c r="A455" s="118">
        <v>435</v>
      </c>
      <c r="B455" s="290">
        <v>0.60099999999999998</v>
      </c>
      <c r="C455" s="290">
        <v>0.27400000000000002</v>
      </c>
      <c r="D455" s="290">
        <v>0.125</v>
      </c>
    </row>
    <row r="456" spans="1:4" x14ac:dyDescent="0.65">
      <c r="A456" s="118">
        <v>436</v>
      </c>
      <c r="B456" s="290">
        <v>0.63500000000000001</v>
      </c>
      <c r="C456" s="290">
        <v>0.2</v>
      </c>
      <c r="D456" s="290">
        <v>0.16499999999999998</v>
      </c>
    </row>
    <row r="457" spans="1:4" x14ac:dyDescent="0.65">
      <c r="A457" s="118">
        <v>437</v>
      </c>
      <c r="B457" s="290">
        <v>0.64500000000000002</v>
      </c>
      <c r="C457" s="290">
        <v>0.17499999999999999</v>
      </c>
      <c r="D457" s="290">
        <v>0.18</v>
      </c>
    </row>
    <row r="458" spans="1:4" x14ac:dyDescent="0.65">
      <c r="A458" s="118">
        <v>438</v>
      </c>
      <c r="B458" s="290">
        <v>0.68399999999999994</v>
      </c>
      <c r="C458" s="290">
        <v>0.16500000000000001</v>
      </c>
      <c r="D458" s="290">
        <v>0.15099999999999997</v>
      </c>
    </row>
    <row r="459" spans="1:4" x14ac:dyDescent="0.65">
      <c r="A459" s="118">
        <v>439</v>
      </c>
      <c r="B459" s="290">
        <v>0.74500000000000011</v>
      </c>
      <c r="C459" s="290">
        <v>0.17100000000000001</v>
      </c>
      <c r="D459" s="290">
        <v>8.4000000000000019E-2</v>
      </c>
    </row>
    <row r="460" spans="1:4" x14ac:dyDescent="0.65">
      <c r="A460" s="118">
        <v>440</v>
      </c>
      <c r="B460" s="290">
        <v>0.71199999999999997</v>
      </c>
      <c r="C460" s="290">
        <v>0.158</v>
      </c>
      <c r="D460" s="290">
        <v>0.13</v>
      </c>
    </row>
    <row r="461" spans="1:4" x14ac:dyDescent="0.65">
      <c r="A461" s="118">
        <v>441</v>
      </c>
      <c r="B461" s="290">
        <v>0.71100000000000008</v>
      </c>
      <c r="C461" s="290">
        <v>0.18</v>
      </c>
      <c r="D461" s="290">
        <v>0.10899999999999999</v>
      </c>
    </row>
    <row r="462" spans="1:4" x14ac:dyDescent="0.65">
      <c r="A462" s="118">
        <v>442</v>
      </c>
      <c r="B462" s="290">
        <v>0.71500000000000008</v>
      </c>
      <c r="C462" s="290">
        <v>0.14099999999999999</v>
      </c>
      <c r="D462" s="290">
        <v>0.14400000000000002</v>
      </c>
    </row>
    <row r="463" spans="1:4" x14ac:dyDescent="0.65">
      <c r="A463" s="118">
        <v>443</v>
      </c>
      <c r="B463" s="290">
        <v>0.65200000000000002</v>
      </c>
      <c r="C463" s="290">
        <v>0.20200000000000001</v>
      </c>
      <c r="D463" s="290">
        <v>0.14600000000000002</v>
      </c>
    </row>
    <row r="464" spans="1:4" x14ac:dyDescent="0.65">
      <c r="A464" s="118">
        <v>444</v>
      </c>
      <c r="B464" s="290">
        <v>0.65400000000000003</v>
      </c>
      <c r="C464" s="290">
        <v>0.17399999999999999</v>
      </c>
      <c r="D464" s="290">
        <v>0.17199999999999999</v>
      </c>
    </row>
    <row r="465" spans="1:4" x14ac:dyDescent="0.65">
      <c r="A465" s="118">
        <v>445</v>
      </c>
      <c r="B465" s="290">
        <v>0.70199999999999996</v>
      </c>
      <c r="C465" s="290">
        <v>0.191</v>
      </c>
      <c r="D465" s="290">
        <v>0.10699999999999998</v>
      </c>
    </row>
    <row r="466" spans="1:4" x14ac:dyDescent="0.65">
      <c r="A466" s="118">
        <v>446</v>
      </c>
      <c r="B466" s="290">
        <v>0.68500000000000005</v>
      </c>
      <c r="C466" s="290">
        <v>0.19500000000000001</v>
      </c>
      <c r="D466" s="290">
        <v>0.12</v>
      </c>
    </row>
    <row r="467" spans="1:4" x14ac:dyDescent="0.65">
      <c r="A467" s="118">
        <v>447</v>
      </c>
      <c r="B467" s="290">
        <v>0.73799999999999999</v>
      </c>
      <c r="C467" s="290">
        <v>0.17899999999999999</v>
      </c>
      <c r="D467" s="290">
        <v>8.3000000000000018E-2</v>
      </c>
    </row>
    <row r="468" spans="1:4" x14ac:dyDescent="0.65">
      <c r="A468" s="118">
        <v>448</v>
      </c>
      <c r="B468" s="290">
        <v>0.75100000000000011</v>
      </c>
      <c r="C468" s="290">
        <v>0.17599999999999999</v>
      </c>
      <c r="D468" s="290">
        <v>7.3000000000000009E-2</v>
      </c>
    </row>
    <row r="469" spans="1:4" x14ac:dyDescent="0.65">
      <c r="A469" s="118">
        <v>449</v>
      </c>
      <c r="B469" s="290">
        <v>0.629</v>
      </c>
      <c r="C469" s="290">
        <v>0.185</v>
      </c>
      <c r="D469" s="290">
        <v>0.186</v>
      </c>
    </row>
    <row r="470" spans="1:4" x14ac:dyDescent="0.65">
      <c r="A470" s="118">
        <v>450</v>
      </c>
      <c r="B470" s="290">
        <v>0.71300000000000008</v>
      </c>
      <c r="C470" s="290">
        <v>0.17699999999999999</v>
      </c>
      <c r="D470" s="290">
        <v>0.10999999999999999</v>
      </c>
    </row>
    <row r="471" spans="1:4" x14ac:dyDescent="0.65">
      <c r="A471" s="118">
        <v>451</v>
      </c>
      <c r="B471" s="290">
        <v>0.68100000000000005</v>
      </c>
      <c r="C471" s="290">
        <v>0.17299999999999999</v>
      </c>
      <c r="D471" s="290">
        <v>0.14600000000000002</v>
      </c>
    </row>
    <row r="472" spans="1:4" x14ac:dyDescent="0.65">
      <c r="A472" s="118">
        <v>452</v>
      </c>
      <c r="B472" s="290">
        <v>0.66700000000000004</v>
      </c>
      <c r="C472" s="290">
        <v>0.20300000000000001</v>
      </c>
      <c r="D472" s="290">
        <v>0.13</v>
      </c>
    </row>
    <row r="473" spans="1:4" x14ac:dyDescent="0.65">
      <c r="A473" s="118">
        <v>453</v>
      </c>
      <c r="B473" s="290">
        <v>0.71700000000000008</v>
      </c>
      <c r="C473" s="290">
        <v>0.17299999999999999</v>
      </c>
      <c r="D473" s="290">
        <v>0.10999999999999999</v>
      </c>
    </row>
    <row r="474" spans="1:4" x14ac:dyDescent="0.65">
      <c r="A474" s="118">
        <v>454</v>
      </c>
      <c r="B474" s="290">
        <v>0.72300000000000009</v>
      </c>
      <c r="C474" s="290">
        <v>0.16700000000000001</v>
      </c>
      <c r="D474" s="290">
        <v>0.10999999999999999</v>
      </c>
    </row>
    <row r="475" spans="1:4" x14ac:dyDescent="0.65">
      <c r="A475" s="118">
        <v>455</v>
      </c>
      <c r="B475" s="290">
        <v>0.67999999999999994</v>
      </c>
      <c r="C475" s="290">
        <v>0.17499999999999999</v>
      </c>
      <c r="D475" s="290">
        <v>0.14500000000000002</v>
      </c>
    </row>
    <row r="476" spans="1:4" x14ac:dyDescent="0.65">
      <c r="A476" s="118">
        <v>456</v>
      </c>
      <c r="B476" s="290">
        <v>0.64500000000000002</v>
      </c>
      <c r="C476" s="290">
        <v>0.20300000000000001</v>
      </c>
      <c r="D476" s="290">
        <v>0.15199999999999997</v>
      </c>
    </row>
    <row r="477" spans="1:4" x14ac:dyDescent="0.65">
      <c r="A477" s="118">
        <v>457</v>
      </c>
      <c r="B477" s="290">
        <v>0.69</v>
      </c>
      <c r="C477" s="290">
        <v>0.193</v>
      </c>
      <c r="D477" s="290">
        <v>0.11699999999999999</v>
      </c>
    </row>
    <row r="478" spans="1:4" x14ac:dyDescent="0.65">
      <c r="A478" s="118">
        <v>458</v>
      </c>
      <c r="B478" s="290">
        <v>0.63600000000000001</v>
      </c>
      <c r="C478" s="290">
        <v>0.19800000000000001</v>
      </c>
      <c r="D478" s="290">
        <v>0.16599999999999998</v>
      </c>
    </row>
    <row r="479" spans="1:4" x14ac:dyDescent="0.65">
      <c r="A479" s="118">
        <v>459</v>
      </c>
      <c r="B479" s="290">
        <v>0.193</v>
      </c>
      <c r="C479" s="290">
        <v>0.37</v>
      </c>
      <c r="D479" s="290">
        <v>0.437</v>
      </c>
    </row>
    <row r="480" spans="1:4" x14ac:dyDescent="0.65">
      <c r="A480" s="118">
        <v>460</v>
      </c>
      <c r="B480" s="290">
        <v>0.73799999999999999</v>
      </c>
      <c r="C480" s="290">
        <v>0.185</v>
      </c>
      <c r="D480" s="290">
        <v>7.7000000000000013E-2</v>
      </c>
    </row>
    <row r="481" spans="1:4" x14ac:dyDescent="0.65">
      <c r="A481" s="118">
        <v>461</v>
      </c>
      <c r="B481" s="290">
        <v>0.72199999999999998</v>
      </c>
      <c r="C481" s="290">
        <v>0.21199999999999999</v>
      </c>
      <c r="D481" s="290">
        <v>6.6000000000000003E-2</v>
      </c>
    </row>
    <row r="482" spans="1:4" x14ac:dyDescent="0.65">
      <c r="A482" s="118">
        <v>462</v>
      </c>
      <c r="B482" s="290">
        <v>0.69300000000000006</v>
      </c>
      <c r="C482" s="290">
        <v>0.17199999999999999</v>
      </c>
      <c r="D482" s="290">
        <v>0.13500000000000001</v>
      </c>
    </row>
    <row r="483" spans="1:4" x14ac:dyDescent="0.65">
      <c r="A483" s="118">
        <v>463</v>
      </c>
      <c r="B483" s="290">
        <v>0.74</v>
      </c>
      <c r="C483" s="290">
        <v>0.20499999999999999</v>
      </c>
      <c r="D483" s="290">
        <v>5.4999999999999979E-2</v>
      </c>
    </row>
    <row r="484" spans="1:4" x14ac:dyDescent="0.65">
      <c r="A484" s="118">
        <v>464</v>
      </c>
      <c r="B484" s="290">
        <v>0.64200000000000002</v>
      </c>
      <c r="C484" s="290">
        <v>0.21</v>
      </c>
      <c r="D484" s="290">
        <v>0.14800000000000002</v>
      </c>
    </row>
    <row r="485" spans="1:4" x14ac:dyDescent="0.65">
      <c r="A485" s="118">
        <v>465</v>
      </c>
      <c r="B485" s="290">
        <v>0.66799999999999993</v>
      </c>
      <c r="C485" s="290">
        <v>0.189</v>
      </c>
      <c r="D485" s="290">
        <v>0.14300000000000002</v>
      </c>
    </row>
    <row r="486" spans="1:4" x14ac:dyDescent="0.65">
      <c r="A486" s="118">
        <v>466</v>
      </c>
      <c r="B486" s="290">
        <v>0.66900000000000004</v>
      </c>
      <c r="C486" s="290">
        <v>0.19700000000000001</v>
      </c>
      <c r="D486" s="290">
        <v>0.13400000000000001</v>
      </c>
    </row>
    <row r="487" spans="1:4" x14ac:dyDescent="0.65">
      <c r="A487" s="118">
        <v>467</v>
      </c>
      <c r="B487" s="290">
        <v>0.75100000000000011</v>
      </c>
      <c r="C487" s="290">
        <v>0.13300000000000001</v>
      </c>
      <c r="D487" s="290">
        <v>0.11599999999999999</v>
      </c>
    </row>
    <row r="488" spans="1:4" x14ac:dyDescent="0.65">
      <c r="A488" s="118">
        <v>468</v>
      </c>
      <c r="B488" s="290">
        <v>0.74900000000000011</v>
      </c>
      <c r="C488" s="290">
        <v>0.192</v>
      </c>
      <c r="D488" s="290">
        <v>5.8999999999999997E-2</v>
      </c>
    </row>
    <row r="489" spans="1:4" x14ac:dyDescent="0.65">
      <c r="A489" s="118">
        <v>469</v>
      </c>
      <c r="B489" s="290">
        <v>0.69500000000000006</v>
      </c>
      <c r="C489" s="290">
        <v>0.16700000000000001</v>
      </c>
      <c r="D489" s="290">
        <v>0.13800000000000001</v>
      </c>
    </row>
    <row r="490" spans="1:4" x14ac:dyDescent="0.65">
      <c r="A490" s="118">
        <v>470</v>
      </c>
      <c r="B490" s="290">
        <v>0.73100000000000009</v>
      </c>
      <c r="C490" s="290">
        <v>0.17</v>
      </c>
      <c r="D490" s="290">
        <v>9.8999999999999977E-2</v>
      </c>
    </row>
    <row r="491" spans="1:4" x14ac:dyDescent="0.65">
      <c r="A491" s="118">
        <v>471</v>
      </c>
      <c r="B491" s="290">
        <v>0.66900000000000004</v>
      </c>
      <c r="C491" s="290">
        <v>0.19</v>
      </c>
      <c r="D491" s="290">
        <v>0.14100000000000001</v>
      </c>
    </row>
    <row r="492" spans="1:4" x14ac:dyDescent="0.65">
      <c r="A492" s="118">
        <v>472</v>
      </c>
      <c r="B492" s="290">
        <v>0.7430000000000001</v>
      </c>
      <c r="C492" s="290">
        <v>0.184</v>
      </c>
      <c r="D492" s="290">
        <v>7.3000000000000009E-2</v>
      </c>
    </row>
    <row r="493" spans="1:4" x14ac:dyDescent="0.65">
      <c r="A493" s="118">
        <v>473</v>
      </c>
      <c r="B493" s="290">
        <v>0.7</v>
      </c>
      <c r="C493" s="290">
        <v>0.17100000000000001</v>
      </c>
      <c r="D493" s="290">
        <v>0.129</v>
      </c>
    </row>
    <row r="494" spans="1:4" x14ac:dyDescent="0.65">
      <c r="A494" s="118">
        <v>474</v>
      </c>
      <c r="B494" s="290">
        <v>0.66399999999999992</v>
      </c>
      <c r="C494" s="290">
        <v>0.182</v>
      </c>
      <c r="D494" s="290">
        <v>0.15399999999999997</v>
      </c>
    </row>
    <row r="495" spans="1:4" x14ac:dyDescent="0.65">
      <c r="A495" s="118">
        <v>475</v>
      </c>
      <c r="B495" s="290">
        <v>0.69500000000000006</v>
      </c>
      <c r="C495" s="290">
        <v>0.187</v>
      </c>
      <c r="D495" s="290">
        <v>0.11799999999999999</v>
      </c>
    </row>
    <row r="496" spans="1:4" x14ac:dyDescent="0.65">
      <c r="A496" s="118">
        <v>476</v>
      </c>
      <c r="B496" s="290">
        <v>0.71700000000000008</v>
      </c>
      <c r="C496" s="290">
        <v>0.183</v>
      </c>
      <c r="D496" s="290">
        <v>9.9999999999999978E-2</v>
      </c>
    </row>
    <row r="497" spans="1:4" x14ac:dyDescent="0.65">
      <c r="A497" s="118">
        <v>477</v>
      </c>
      <c r="B497" s="290">
        <v>0.61199999999999999</v>
      </c>
      <c r="C497" s="290">
        <v>0.19600000000000001</v>
      </c>
      <c r="D497" s="290">
        <v>0.192</v>
      </c>
    </row>
    <row r="498" spans="1:4" x14ac:dyDescent="0.65">
      <c r="A498" s="118">
        <v>478</v>
      </c>
      <c r="B498" s="290">
        <v>0.73100000000000009</v>
      </c>
      <c r="C498" s="290">
        <v>0.17499999999999999</v>
      </c>
      <c r="D498" s="290">
        <v>9.3999999999999972E-2</v>
      </c>
    </row>
    <row r="499" spans="1:4" x14ac:dyDescent="0.65">
      <c r="A499" s="118">
        <v>479</v>
      </c>
      <c r="B499" s="290">
        <v>0.7390000000000001</v>
      </c>
      <c r="C499" s="290">
        <v>0.17599999999999999</v>
      </c>
      <c r="D499" s="290">
        <v>8.500000000000002E-2</v>
      </c>
    </row>
    <row r="500" spans="1:4" x14ac:dyDescent="0.65">
      <c r="A500" s="118">
        <v>480</v>
      </c>
      <c r="B500" s="290">
        <v>0.73199999999999998</v>
      </c>
      <c r="C500" s="290">
        <v>7.8E-2</v>
      </c>
      <c r="D500" s="290">
        <v>0.19</v>
      </c>
    </row>
    <row r="501" spans="1:4" x14ac:dyDescent="0.65">
      <c r="A501" s="118">
        <v>481</v>
      </c>
      <c r="B501" s="290">
        <v>0.7569999999999999</v>
      </c>
      <c r="C501" s="290">
        <v>0.183</v>
      </c>
      <c r="D501" s="290">
        <v>0.06</v>
      </c>
    </row>
    <row r="502" spans="1:4" x14ac:dyDescent="0.65">
      <c r="A502" s="118">
        <v>482</v>
      </c>
      <c r="B502" s="290">
        <v>0.83000000000000007</v>
      </c>
      <c r="C502" s="290">
        <v>0.14899999999999999</v>
      </c>
      <c r="D502" s="290">
        <v>2.0999999999999977E-2</v>
      </c>
    </row>
    <row r="503" spans="1:4" x14ac:dyDescent="0.65">
      <c r="A503" s="118">
        <v>483</v>
      </c>
      <c r="B503" s="290">
        <v>0.66799999999999993</v>
      </c>
      <c r="C503" s="290">
        <v>0.17499999999999999</v>
      </c>
      <c r="D503" s="290">
        <v>0.15699999999999997</v>
      </c>
    </row>
    <row r="504" spans="1:4" x14ac:dyDescent="0.65">
      <c r="A504" s="118">
        <v>484</v>
      </c>
      <c r="B504" s="290">
        <v>0.7589999999999999</v>
      </c>
      <c r="C504" s="290">
        <v>0.17599999999999999</v>
      </c>
      <c r="D504" s="290">
        <v>6.5000000000000002E-2</v>
      </c>
    </row>
    <row r="505" spans="1:4" x14ac:dyDescent="0.65">
      <c r="A505" s="118">
        <v>485</v>
      </c>
      <c r="B505" s="290">
        <v>0.65400000000000003</v>
      </c>
      <c r="C505" s="290">
        <v>0.19900000000000001</v>
      </c>
      <c r="D505" s="290">
        <v>0.14700000000000002</v>
      </c>
    </row>
    <row r="506" spans="1:4" x14ac:dyDescent="0.65">
      <c r="A506" s="118">
        <v>486</v>
      </c>
      <c r="B506" s="290">
        <v>0.73</v>
      </c>
      <c r="C506" s="290">
        <v>0.13100000000000001</v>
      </c>
      <c r="D506" s="290">
        <v>0.13900000000000001</v>
      </c>
    </row>
    <row r="507" spans="1:4" x14ac:dyDescent="0.65">
      <c r="A507" s="118">
        <v>487</v>
      </c>
      <c r="B507" s="290">
        <v>0.7430000000000001</v>
      </c>
      <c r="C507" s="290">
        <v>0.20100000000000001</v>
      </c>
      <c r="D507" s="290">
        <v>5.5999999999999994E-2</v>
      </c>
    </row>
    <row r="508" spans="1:4" x14ac:dyDescent="0.65">
      <c r="A508" s="118">
        <v>488</v>
      </c>
      <c r="B508" s="290">
        <v>0.65800000000000003</v>
      </c>
      <c r="C508" s="290">
        <v>0.25</v>
      </c>
      <c r="D508" s="290">
        <v>9.1999999999999971E-2</v>
      </c>
    </row>
    <row r="509" spans="1:4" x14ac:dyDescent="0.65">
      <c r="A509" s="118">
        <v>489</v>
      </c>
      <c r="B509" s="290">
        <v>0.65900000000000003</v>
      </c>
      <c r="C509" s="290">
        <v>0.185</v>
      </c>
      <c r="D509" s="290">
        <v>0.15599999999999997</v>
      </c>
    </row>
    <row r="510" spans="1:4" x14ac:dyDescent="0.65">
      <c r="A510" s="118">
        <v>490</v>
      </c>
      <c r="B510" s="290">
        <v>0.68100000000000005</v>
      </c>
      <c r="C510" s="290">
        <v>0.23899999999999999</v>
      </c>
      <c r="D510" s="290">
        <v>8.0000000000000016E-2</v>
      </c>
    </row>
    <row r="511" spans="1:4" x14ac:dyDescent="0.65">
      <c r="A511" s="118">
        <v>491</v>
      </c>
      <c r="B511" s="290">
        <v>0.66</v>
      </c>
      <c r="C511" s="290">
        <v>0.19800000000000001</v>
      </c>
      <c r="D511" s="290">
        <v>0.14200000000000002</v>
      </c>
    </row>
    <row r="512" spans="1:4" x14ac:dyDescent="0.65">
      <c r="A512" s="118">
        <v>492</v>
      </c>
      <c r="B512" s="290">
        <v>0.7410000000000001</v>
      </c>
      <c r="C512" s="290">
        <v>0.151</v>
      </c>
      <c r="D512" s="290">
        <v>0.10799999999999998</v>
      </c>
    </row>
    <row r="513" spans="1:4" x14ac:dyDescent="0.65">
      <c r="A513" s="118">
        <v>493</v>
      </c>
      <c r="B513" s="290">
        <v>0.67799999999999994</v>
      </c>
      <c r="C513" s="290">
        <v>0.188</v>
      </c>
      <c r="D513" s="290">
        <v>0.13400000000000001</v>
      </c>
    </row>
    <row r="514" spans="1:4" x14ac:dyDescent="0.65">
      <c r="A514" s="118">
        <v>494</v>
      </c>
      <c r="B514" s="290">
        <v>0.68900000000000006</v>
      </c>
      <c r="C514" s="290">
        <v>0.192</v>
      </c>
      <c r="D514" s="290">
        <v>0.11899999999999999</v>
      </c>
    </row>
    <row r="515" spans="1:4" x14ac:dyDescent="0.65">
      <c r="A515" s="118">
        <v>495</v>
      </c>
      <c r="B515" s="290">
        <v>0.66199999999999992</v>
      </c>
      <c r="C515" s="290">
        <v>0.19700000000000001</v>
      </c>
      <c r="D515" s="290">
        <v>0.14100000000000001</v>
      </c>
    </row>
    <row r="516" spans="1:4" x14ac:dyDescent="0.65">
      <c r="A516" s="118">
        <v>496</v>
      </c>
      <c r="B516" s="290">
        <v>0.65900000000000003</v>
      </c>
      <c r="C516" s="290">
        <v>0.214</v>
      </c>
      <c r="D516" s="290">
        <v>0.127</v>
      </c>
    </row>
    <row r="517" spans="1:4" x14ac:dyDescent="0.65">
      <c r="A517" s="118">
        <v>497</v>
      </c>
      <c r="B517" s="290">
        <v>0.72900000000000009</v>
      </c>
      <c r="C517" s="290">
        <v>0.17199999999999999</v>
      </c>
      <c r="D517" s="290">
        <v>9.8999999999999977E-2</v>
      </c>
    </row>
    <row r="518" spans="1:4" x14ac:dyDescent="0.65">
      <c r="A518" s="118">
        <v>498</v>
      </c>
      <c r="B518" s="290">
        <v>0.68500000000000005</v>
      </c>
      <c r="C518" s="290">
        <v>0.22</v>
      </c>
      <c r="D518" s="290">
        <v>9.4999999999999973E-2</v>
      </c>
    </row>
    <row r="519" spans="1:4" x14ac:dyDescent="0.65">
      <c r="A519" s="118">
        <v>499</v>
      </c>
      <c r="B519" s="290">
        <v>0.69100000000000006</v>
      </c>
      <c r="C519" s="290">
        <v>0.17100000000000001</v>
      </c>
      <c r="D519" s="290">
        <v>0.13800000000000001</v>
      </c>
    </row>
    <row r="520" spans="1:4" x14ac:dyDescent="0.65">
      <c r="A520" s="118">
        <v>500</v>
      </c>
      <c r="B520" s="290">
        <v>0.67999999999999994</v>
      </c>
      <c r="C520" s="290">
        <v>0.189</v>
      </c>
      <c r="D520" s="290">
        <v>0.13100000000000001</v>
      </c>
    </row>
    <row r="521" spans="1:4" x14ac:dyDescent="0.65">
      <c r="A521" s="118">
        <v>501</v>
      </c>
      <c r="B521" s="290">
        <v>0.66399999999999992</v>
      </c>
      <c r="C521" s="290">
        <v>0.215</v>
      </c>
      <c r="D521" s="290">
        <v>0.121</v>
      </c>
    </row>
    <row r="522" spans="1:4" x14ac:dyDescent="0.65">
      <c r="A522" s="118">
        <v>502</v>
      </c>
      <c r="B522" s="290">
        <v>0.63200000000000001</v>
      </c>
      <c r="C522" s="290">
        <v>0.26</v>
      </c>
      <c r="D522" s="290">
        <v>0.10799999999999998</v>
      </c>
    </row>
    <row r="523" spans="1:4" x14ac:dyDescent="0.65">
      <c r="A523" s="118">
        <v>503</v>
      </c>
      <c r="B523" s="290">
        <v>0.71</v>
      </c>
      <c r="C523" s="290">
        <v>0.19600000000000001</v>
      </c>
      <c r="D523" s="290">
        <v>9.3999999999999972E-2</v>
      </c>
    </row>
    <row r="524" spans="1:4" x14ac:dyDescent="0.65">
      <c r="A524" s="118">
        <v>504</v>
      </c>
      <c r="B524" s="290">
        <v>0.61099999999999999</v>
      </c>
      <c r="C524" s="290">
        <v>0.15</v>
      </c>
      <c r="D524" s="290">
        <v>0.23899999999999999</v>
      </c>
    </row>
    <row r="525" spans="1:4" x14ac:dyDescent="0.65">
      <c r="A525" s="118">
        <v>505</v>
      </c>
      <c r="B525" s="290">
        <v>0.74399999999999999</v>
      </c>
      <c r="C525" s="290">
        <v>0.16900000000000001</v>
      </c>
      <c r="D525" s="290">
        <v>8.7000000000000022E-2</v>
      </c>
    </row>
    <row r="526" spans="1:4" x14ac:dyDescent="0.65">
      <c r="A526" s="118">
        <v>506</v>
      </c>
      <c r="B526" s="290">
        <v>0.6</v>
      </c>
      <c r="C526" s="290">
        <v>0.26600000000000001</v>
      </c>
      <c r="D526" s="290">
        <v>0.13400000000000001</v>
      </c>
    </row>
    <row r="527" spans="1:4" x14ac:dyDescent="0.65">
      <c r="A527" s="118">
        <v>507</v>
      </c>
      <c r="B527" s="290">
        <v>0.69300000000000006</v>
      </c>
      <c r="C527" s="290">
        <v>0.193</v>
      </c>
      <c r="D527" s="290">
        <v>0.11399999999999999</v>
      </c>
    </row>
    <row r="528" spans="1:4" x14ac:dyDescent="0.65">
      <c r="A528" s="118">
        <v>508</v>
      </c>
      <c r="B528" s="290">
        <v>0.64700000000000002</v>
      </c>
      <c r="C528" s="290">
        <v>0.20499999999999999</v>
      </c>
      <c r="D528" s="290">
        <v>0.14800000000000002</v>
      </c>
    </row>
    <row r="529" spans="1:4" x14ac:dyDescent="0.65">
      <c r="A529" s="118">
        <v>509</v>
      </c>
      <c r="B529" s="290">
        <v>0.65</v>
      </c>
      <c r="C529" s="290">
        <v>0.186</v>
      </c>
      <c r="D529" s="290">
        <v>0.16399999999999998</v>
      </c>
    </row>
    <row r="530" spans="1:4" x14ac:dyDescent="0.65">
      <c r="A530" s="118">
        <v>510</v>
      </c>
      <c r="B530" s="290">
        <v>0.78299999999999992</v>
      </c>
      <c r="C530" s="290">
        <v>0.182</v>
      </c>
      <c r="D530" s="290">
        <v>3.4999999999999989E-2</v>
      </c>
    </row>
    <row r="531" spans="1:4" x14ac:dyDescent="0.65">
      <c r="A531" s="118">
        <v>511</v>
      </c>
      <c r="B531" s="290">
        <v>0.65100000000000002</v>
      </c>
      <c r="C531" s="290">
        <v>0.2</v>
      </c>
      <c r="D531" s="290">
        <v>0.14900000000000002</v>
      </c>
    </row>
    <row r="532" spans="1:4" x14ac:dyDescent="0.65">
      <c r="A532" s="118">
        <v>512</v>
      </c>
      <c r="B532" s="290">
        <v>0.72</v>
      </c>
      <c r="C532" s="290">
        <v>0.185</v>
      </c>
      <c r="D532" s="290">
        <v>9.4999999999999973E-2</v>
      </c>
    </row>
    <row r="533" spans="1:4" x14ac:dyDescent="0.65">
      <c r="A533" s="118">
        <v>513</v>
      </c>
      <c r="B533" s="290">
        <v>0.71599999999999997</v>
      </c>
      <c r="C533" s="290">
        <v>0.13600000000000001</v>
      </c>
      <c r="D533" s="290">
        <v>0.14800000000000002</v>
      </c>
    </row>
    <row r="534" spans="1:4" x14ac:dyDescent="0.65">
      <c r="A534" s="118">
        <v>514</v>
      </c>
      <c r="B534" s="290">
        <v>0.70500000000000007</v>
      </c>
      <c r="C534" s="290">
        <v>0.10199999999999999</v>
      </c>
      <c r="D534" s="290">
        <v>0.193</v>
      </c>
    </row>
    <row r="535" spans="1:4" x14ac:dyDescent="0.65">
      <c r="A535" s="118">
        <v>515</v>
      </c>
      <c r="B535" s="290">
        <v>0.68900000000000006</v>
      </c>
      <c r="C535" s="290">
        <v>0.156</v>
      </c>
      <c r="D535" s="290">
        <v>0.15499999999999997</v>
      </c>
    </row>
    <row r="536" spans="1:4" x14ac:dyDescent="0.65">
      <c r="A536" s="118">
        <v>516</v>
      </c>
      <c r="B536" s="290">
        <v>0.621</v>
      </c>
      <c r="C536" s="290">
        <v>0.19800000000000001</v>
      </c>
      <c r="D536" s="290">
        <v>0.18099999999999999</v>
      </c>
    </row>
    <row r="537" spans="1:4" x14ac:dyDescent="0.65">
      <c r="A537" s="118">
        <v>517</v>
      </c>
      <c r="B537" s="290">
        <v>0.72399999999999998</v>
      </c>
      <c r="C537" s="290">
        <v>0.161</v>
      </c>
      <c r="D537" s="290">
        <v>0.11499999999999999</v>
      </c>
    </row>
    <row r="538" spans="1:4" x14ac:dyDescent="0.65">
      <c r="A538" s="118">
        <v>518</v>
      </c>
      <c r="B538" s="290">
        <v>0.69900000000000007</v>
      </c>
      <c r="C538" s="290">
        <v>0.192</v>
      </c>
      <c r="D538" s="290">
        <v>0.10899999999999999</v>
      </c>
    </row>
    <row r="539" spans="1:4" x14ac:dyDescent="0.65">
      <c r="A539" s="118">
        <v>519</v>
      </c>
      <c r="B539" s="290">
        <v>0.76</v>
      </c>
      <c r="C539" s="290">
        <v>5.2999999999999999E-2</v>
      </c>
      <c r="D539" s="290">
        <v>0.187</v>
      </c>
    </row>
    <row r="540" spans="1:4" x14ac:dyDescent="0.65">
      <c r="A540" s="118">
        <v>520</v>
      </c>
      <c r="B540" s="290">
        <v>0.70599999999999996</v>
      </c>
      <c r="C540" s="290">
        <v>0.14299999999999999</v>
      </c>
      <c r="D540" s="290">
        <v>0.15099999999999997</v>
      </c>
    </row>
    <row r="541" spans="1:4" x14ac:dyDescent="0.65">
      <c r="A541" s="118">
        <v>521</v>
      </c>
      <c r="B541" s="290">
        <v>0.61599999999999999</v>
      </c>
      <c r="C541" s="290">
        <v>0.26900000000000002</v>
      </c>
      <c r="D541" s="290">
        <v>0.11499999999999999</v>
      </c>
    </row>
    <row r="542" spans="1:4" x14ac:dyDescent="0.65">
      <c r="A542" s="118">
        <v>522</v>
      </c>
      <c r="B542" s="290">
        <v>0.65600000000000003</v>
      </c>
      <c r="C542" s="290">
        <v>0.157</v>
      </c>
      <c r="D542" s="290">
        <v>0.187</v>
      </c>
    </row>
    <row r="543" spans="1:4" x14ac:dyDescent="0.65">
      <c r="A543" s="118">
        <v>523</v>
      </c>
      <c r="B543" s="290">
        <v>0.71</v>
      </c>
      <c r="C543" s="290">
        <v>0.13600000000000001</v>
      </c>
      <c r="D543" s="290">
        <v>0.15399999999999997</v>
      </c>
    </row>
    <row r="544" spans="1:4" x14ac:dyDescent="0.65">
      <c r="A544" s="118">
        <v>524</v>
      </c>
      <c r="B544" s="290">
        <v>0.68399999999999994</v>
      </c>
      <c r="C544" s="290">
        <v>0.17499999999999999</v>
      </c>
      <c r="D544" s="290">
        <v>0.14100000000000001</v>
      </c>
    </row>
    <row r="545" spans="1:4" x14ac:dyDescent="0.65">
      <c r="A545" s="118">
        <v>525</v>
      </c>
      <c r="B545" s="290">
        <v>0.68500000000000005</v>
      </c>
      <c r="C545" s="290">
        <v>0.19500000000000001</v>
      </c>
      <c r="D545" s="290">
        <v>0.12</v>
      </c>
    </row>
    <row r="546" spans="1:4" x14ac:dyDescent="0.65">
      <c r="A546" s="118">
        <v>526</v>
      </c>
      <c r="B546" s="290">
        <v>0.73</v>
      </c>
      <c r="C546" s="290">
        <v>0.184</v>
      </c>
      <c r="D546" s="290">
        <v>8.6000000000000021E-2</v>
      </c>
    </row>
    <row r="547" spans="1:4" x14ac:dyDescent="0.65">
      <c r="A547" s="118">
        <v>527</v>
      </c>
      <c r="B547" s="290">
        <v>0.67900000000000005</v>
      </c>
      <c r="C547" s="290">
        <v>0.17699999999999999</v>
      </c>
      <c r="D547" s="290">
        <v>0.14400000000000002</v>
      </c>
    </row>
    <row r="548" spans="1:4" x14ac:dyDescent="0.65">
      <c r="A548" s="118">
        <v>528</v>
      </c>
      <c r="B548" s="290">
        <v>0.72300000000000009</v>
      </c>
      <c r="C548" s="290">
        <v>0.19600000000000001</v>
      </c>
      <c r="D548" s="290">
        <v>8.1000000000000016E-2</v>
      </c>
    </row>
    <row r="549" spans="1:4" x14ac:dyDescent="0.65">
      <c r="A549" s="118">
        <v>529</v>
      </c>
      <c r="B549" s="290">
        <v>0.70599999999999996</v>
      </c>
      <c r="C549" s="290">
        <v>0.18099999999999999</v>
      </c>
      <c r="D549" s="290">
        <v>0.11299999999999999</v>
      </c>
    </row>
    <row r="550" spans="1:4" x14ac:dyDescent="0.65">
      <c r="A550" s="118">
        <v>530</v>
      </c>
      <c r="B550" s="290">
        <v>0.70199999999999996</v>
      </c>
      <c r="C550" s="290">
        <v>0.20599999999999999</v>
      </c>
      <c r="D550" s="290">
        <v>9.1999999999999971E-2</v>
      </c>
    </row>
    <row r="551" spans="1:4" x14ac:dyDescent="0.65">
      <c r="A551" s="118">
        <v>531</v>
      </c>
      <c r="B551" s="290">
        <v>0.66500000000000004</v>
      </c>
      <c r="C551" s="290">
        <v>0.191</v>
      </c>
      <c r="D551" s="290">
        <v>0.14400000000000002</v>
      </c>
    </row>
    <row r="552" spans="1:4" x14ac:dyDescent="0.65">
      <c r="A552" s="118">
        <v>532</v>
      </c>
      <c r="B552" s="290">
        <v>0.60799999999999998</v>
      </c>
      <c r="C552" s="290">
        <v>0.16300000000000001</v>
      </c>
      <c r="D552" s="290">
        <v>0.22899999999999998</v>
      </c>
    </row>
    <row r="553" spans="1:4" x14ac:dyDescent="0.65">
      <c r="A553" s="118">
        <v>533</v>
      </c>
      <c r="B553" s="290">
        <v>0.71100000000000008</v>
      </c>
      <c r="C553" s="290">
        <v>0.187</v>
      </c>
      <c r="D553" s="290">
        <v>0.10199999999999998</v>
      </c>
    </row>
    <row r="554" spans="1:4" x14ac:dyDescent="0.65">
      <c r="A554" s="118">
        <v>534</v>
      </c>
      <c r="B554" s="290">
        <v>0.66399999999999992</v>
      </c>
      <c r="C554" s="290">
        <v>0.191</v>
      </c>
      <c r="D554" s="290">
        <v>0.14500000000000002</v>
      </c>
    </row>
    <row r="555" spans="1:4" x14ac:dyDescent="0.65">
      <c r="A555" s="118">
        <v>535</v>
      </c>
      <c r="B555" s="290">
        <v>0.69199999999999995</v>
      </c>
      <c r="C555" s="290">
        <v>0.2</v>
      </c>
      <c r="D555" s="290">
        <v>0.10799999999999998</v>
      </c>
    </row>
    <row r="556" spans="1:4" x14ac:dyDescent="0.65">
      <c r="A556" s="118">
        <v>536</v>
      </c>
      <c r="B556" s="290">
        <v>0.64</v>
      </c>
      <c r="C556" s="290">
        <v>0.20499999999999999</v>
      </c>
      <c r="D556" s="290">
        <v>0.15499999999999997</v>
      </c>
    </row>
    <row r="557" spans="1:4" x14ac:dyDescent="0.65">
      <c r="A557" s="118">
        <v>537</v>
      </c>
      <c r="B557" s="290">
        <v>0.66900000000000004</v>
      </c>
      <c r="C557" s="290">
        <v>0.17</v>
      </c>
      <c r="D557" s="290">
        <v>0.16099999999999998</v>
      </c>
    </row>
    <row r="558" spans="1:4" x14ac:dyDescent="0.65">
      <c r="A558" s="118">
        <v>538</v>
      </c>
      <c r="B558" s="290">
        <v>0.64900000000000002</v>
      </c>
      <c r="C558" s="290">
        <v>0.21199999999999999</v>
      </c>
      <c r="D558" s="290">
        <v>0.13900000000000001</v>
      </c>
    </row>
    <row r="559" spans="1:4" x14ac:dyDescent="0.65">
      <c r="A559" s="118">
        <v>539</v>
      </c>
      <c r="B559" s="290">
        <v>0.70700000000000007</v>
      </c>
      <c r="C559" s="290">
        <v>0.18099999999999999</v>
      </c>
      <c r="D559" s="290">
        <v>0.11199999999999999</v>
      </c>
    </row>
    <row r="560" spans="1:4" x14ac:dyDescent="0.65">
      <c r="A560" s="118">
        <v>540</v>
      </c>
      <c r="B560" s="290">
        <v>0.67399999999999993</v>
      </c>
      <c r="C560" s="290">
        <v>0.17799999999999999</v>
      </c>
      <c r="D560" s="290">
        <v>0.14800000000000002</v>
      </c>
    </row>
    <row r="561" spans="1:4" x14ac:dyDescent="0.65">
      <c r="A561" s="118">
        <v>541</v>
      </c>
      <c r="B561" s="290">
        <v>0.67900000000000005</v>
      </c>
      <c r="C561" s="290">
        <v>0.16200000000000001</v>
      </c>
      <c r="D561" s="290">
        <v>0.15899999999999997</v>
      </c>
    </row>
    <row r="562" spans="1:4" x14ac:dyDescent="0.65">
      <c r="A562" s="118">
        <v>542</v>
      </c>
      <c r="B562" s="290">
        <v>0.71900000000000008</v>
      </c>
      <c r="C562" s="290">
        <v>0.19</v>
      </c>
      <c r="D562" s="290">
        <v>9.099999999999997E-2</v>
      </c>
    </row>
    <row r="563" spans="1:4" x14ac:dyDescent="0.65">
      <c r="A563" s="118">
        <v>543</v>
      </c>
      <c r="B563" s="290">
        <v>0.60099999999999998</v>
      </c>
      <c r="C563" s="290">
        <v>0.307</v>
      </c>
      <c r="D563" s="290">
        <v>9.1999999999999971E-2</v>
      </c>
    </row>
    <row r="564" spans="1:4" x14ac:dyDescent="0.65">
      <c r="A564" s="118">
        <v>544</v>
      </c>
      <c r="B564" s="290">
        <v>0.66100000000000003</v>
      </c>
      <c r="C564" s="290">
        <v>0.21</v>
      </c>
      <c r="D564" s="290">
        <v>0.129</v>
      </c>
    </row>
    <row r="565" spans="1:4" x14ac:dyDescent="0.65">
      <c r="A565" s="118">
        <v>545</v>
      </c>
      <c r="B565" s="290">
        <v>0.69599999999999995</v>
      </c>
      <c r="C565" s="290">
        <v>0.17599999999999999</v>
      </c>
      <c r="D565" s="290">
        <v>0.128</v>
      </c>
    </row>
    <row r="566" spans="1:4" x14ac:dyDescent="0.65">
      <c r="A566" s="118">
        <v>546</v>
      </c>
      <c r="B566" s="290">
        <v>0.70500000000000007</v>
      </c>
      <c r="C566" s="290">
        <v>0.193</v>
      </c>
      <c r="D566" s="290">
        <v>0.10199999999999998</v>
      </c>
    </row>
    <row r="567" spans="1:4" x14ac:dyDescent="0.65">
      <c r="A567" s="118">
        <v>547</v>
      </c>
      <c r="B567" s="290">
        <v>0.7649999999999999</v>
      </c>
      <c r="C567" s="290">
        <v>0.16700000000000001</v>
      </c>
      <c r="D567" s="290">
        <v>6.8000000000000005E-2</v>
      </c>
    </row>
    <row r="568" spans="1:4" x14ac:dyDescent="0.65">
      <c r="A568" s="118">
        <v>548</v>
      </c>
      <c r="B568" s="290">
        <v>0.75100000000000011</v>
      </c>
      <c r="C568" s="290">
        <v>0.188</v>
      </c>
      <c r="D568" s="290">
        <v>6.0999999999999999E-2</v>
      </c>
    </row>
    <row r="569" spans="1:4" x14ac:dyDescent="0.65">
      <c r="A569" s="118">
        <v>549</v>
      </c>
      <c r="B569" s="290">
        <v>0.72100000000000009</v>
      </c>
      <c r="C569" s="290">
        <v>0.161</v>
      </c>
      <c r="D569" s="290">
        <v>0.11799999999999999</v>
      </c>
    </row>
    <row r="570" spans="1:4" x14ac:dyDescent="0.65">
      <c r="A570" s="118">
        <v>550</v>
      </c>
      <c r="B570" s="290">
        <v>0.68599999999999994</v>
      </c>
      <c r="C570" s="290">
        <v>0.19900000000000001</v>
      </c>
      <c r="D570" s="290">
        <v>0.11499999999999999</v>
      </c>
    </row>
    <row r="571" spans="1:4" x14ac:dyDescent="0.65">
      <c r="A571" s="118">
        <v>551</v>
      </c>
      <c r="B571" s="290">
        <v>0.72300000000000009</v>
      </c>
      <c r="C571" s="290">
        <v>0.187</v>
      </c>
      <c r="D571" s="290">
        <v>8.9999999999999969E-2</v>
      </c>
    </row>
    <row r="572" spans="1:4" x14ac:dyDescent="0.65">
      <c r="A572" s="118">
        <v>552</v>
      </c>
      <c r="B572" s="290">
        <v>0.71500000000000008</v>
      </c>
      <c r="C572" s="290">
        <v>0.17100000000000001</v>
      </c>
      <c r="D572" s="290">
        <v>0.11399999999999999</v>
      </c>
    </row>
    <row r="573" spans="1:4" x14ac:dyDescent="0.65">
      <c r="A573" s="118">
        <v>553</v>
      </c>
      <c r="B573" s="290">
        <v>0.76400000000000001</v>
      </c>
      <c r="C573" s="290">
        <v>0.15</v>
      </c>
      <c r="D573" s="290">
        <v>8.6000000000000021E-2</v>
      </c>
    </row>
    <row r="574" spans="1:4" x14ac:dyDescent="0.65">
      <c r="A574" s="118">
        <v>554</v>
      </c>
      <c r="B574" s="290">
        <v>0.66100000000000003</v>
      </c>
      <c r="C574" s="290">
        <v>0.188</v>
      </c>
      <c r="D574" s="290">
        <v>0.15099999999999997</v>
      </c>
    </row>
    <row r="575" spans="1:4" x14ac:dyDescent="0.65">
      <c r="A575" s="118">
        <v>555</v>
      </c>
      <c r="B575" s="290">
        <v>0.71799999999999997</v>
      </c>
      <c r="C575" s="290">
        <v>0.19</v>
      </c>
      <c r="D575" s="290">
        <v>9.1999999999999971E-2</v>
      </c>
    </row>
    <row r="576" spans="1:4" x14ac:dyDescent="0.65">
      <c r="A576" s="118">
        <v>556</v>
      </c>
      <c r="B576" s="290">
        <v>0.7390000000000001</v>
      </c>
      <c r="C576" s="290">
        <v>0.17799999999999999</v>
      </c>
      <c r="D576" s="290">
        <v>8.3000000000000018E-2</v>
      </c>
    </row>
    <row r="577" spans="1:4" x14ac:dyDescent="0.65">
      <c r="A577" s="118">
        <v>557</v>
      </c>
      <c r="B577" s="290">
        <v>0.71100000000000008</v>
      </c>
      <c r="C577" s="290">
        <v>0.2</v>
      </c>
      <c r="D577" s="290">
        <v>8.8999999999999968E-2</v>
      </c>
    </row>
    <row r="578" spans="1:4" x14ac:dyDescent="0.65">
      <c r="A578" s="118">
        <v>558</v>
      </c>
      <c r="B578" s="290">
        <v>0.70399999999999996</v>
      </c>
      <c r="C578" s="290">
        <v>0.16500000000000001</v>
      </c>
      <c r="D578" s="290">
        <v>0.13100000000000001</v>
      </c>
    </row>
    <row r="579" spans="1:4" x14ac:dyDescent="0.65">
      <c r="A579" s="118">
        <v>559</v>
      </c>
      <c r="B579" s="290">
        <v>0.70399999999999996</v>
      </c>
      <c r="C579" s="290">
        <v>0.17299999999999999</v>
      </c>
      <c r="D579" s="290">
        <v>0.123</v>
      </c>
    </row>
    <row r="580" spans="1:4" x14ac:dyDescent="0.65">
      <c r="A580" s="118">
        <v>560</v>
      </c>
      <c r="B580" s="290">
        <v>0.81</v>
      </c>
      <c r="C580" s="290">
        <v>0.13300000000000001</v>
      </c>
      <c r="D580" s="290">
        <v>5.6999999999999995E-2</v>
      </c>
    </row>
    <row r="581" spans="1:4" x14ac:dyDescent="0.65">
      <c r="A581" s="118">
        <v>561</v>
      </c>
      <c r="B581" s="290">
        <v>0.61899999999999999</v>
      </c>
      <c r="C581" s="290">
        <v>0.187</v>
      </c>
      <c r="D581" s="290">
        <v>0.19400000000000001</v>
      </c>
    </row>
    <row r="582" spans="1:4" x14ac:dyDescent="0.65">
      <c r="A582" s="118">
        <v>562</v>
      </c>
      <c r="B582" s="290">
        <v>0.64100000000000001</v>
      </c>
      <c r="C582" s="290">
        <v>0.183</v>
      </c>
      <c r="D582" s="290">
        <v>0.17599999999999999</v>
      </c>
    </row>
    <row r="583" spans="1:4" x14ac:dyDescent="0.65">
      <c r="A583" s="118">
        <v>563</v>
      </c>
      <c r="B583" s="290">
        <v>0.76400000000000001</v>
      </c>
      <c r="C583" s="290">
        <v>0.19500000000000001</v>
      </c>
      <c r="D583" s="290">
        <v>4.0999999999999995E-2</v>
      </c>
    </row>
    <row r="584" spans="1:4" x14ac:dyDescent="0.65">
      <c r="A584" s="118">
        <v>564</v>
      </c>
      <c r="B584" s="290">
        <v>0.71900000000000008</v>
      </c>
      <c r="C584" s="290">
        <v>0.156</v>
      </c>
      <c r="D584" s="290">
        <v>0.125</v>
      </c>
    </row>
    <row r="585" spans="1:4" x14ac:dyDescent="0.65">
      <c r="A585" s="118">
        <v>565</v>
      </c>
      <c r="B585" s="290">
        <v>0.7410000000000001</v>
      </c>
      <c r="C585" s="290">
        <v>0.17199999999999999</v>
      </c>
      <c r="D585" s="290">
        <v>8.7000000000000022E-2</v>
      </c>
    </row>
    <row r="586" spans="1:4" x14ac:dyDescent="0.65">
      <c r="A586" s="118">
        <v>566</v>
      </c>
      <c r="B586" s="290">
        <v>0.72900000000000009</v>
      </c>
      <c r="C586" s="290">
        <v>0.19500000000000001</v>
      </c>
      <c r="D586" s="290">
        <v>7.6000000000000012E-2</v>
      </c>
    </row>
    <row r="587" spans="1:4" x14ac:dyDescent="0.65">
      <c r="A587" s="118">
        <v>567</v>
      </c>
      <c r="B587" s="290">
        <v>0.66700000000000004</v>
      </c>
      <c r="C587" s="290">
        <v>0.16600000000000001</v>
      </c>
      <c r="D587" s="290">
        <v>0.16699999999999998</v>
      </c>
    </row>
    <row r="588" spans="1:4" x14ac:dyDescent="0.65">
      <c r="A588" s="118">
        <v>568</v>
      </c>
      <c r="B588" s="290">
        <v>0.67500000000000004</v>
      </c>
      <c r="C588" s="290">
        <v>0.23499999999999999</v>
      </c>
      <c r="D588" s="290">
        <v>8.9999999999999969E-2</v>
      </c>
    </row>
    <row r="589" spans="1:4" x14ac:dyDescent="0.65">
      <c r="A589" s="118">
        <v>569</v>
      </c>
      <c r="B589" s="290">
        <v>0.74700000000000011</v>
      </c>
      <c r="C589" s="290">
        <v>7.9000000000000001E-2</v>
      </c>
      <c r="D589" s="290">
        <v>0.17399999999999999</v>
      </c>
    </row>
    <row r="590" spans="1:4" x14ac:dyDescent="0.65">
      <c r="A590" s="118">
        <v>570</v>
      </c>
      <c r="B590" s="290">
        <v>0.73199999999999998</v>
      </c>
      <c r="C590" s="290">
        <v>0.2</v>
      </c>
      <c r="D590" s="290">
        <v>6.8000000000000005E-2</v>
      </c>
    </row>
    <row r="591" spans="1:4" x14ac:dyDescent="0.65">
      <c r="A591" s="118">
        <v>571</v>
      </c>
      <c r="B591" s="290">
        <v>0.70599999999999996</v>
      </c>
      <c r="C591" s="290">
        <v>0.159</v>
      </c>
      <c r="D591" s="290">
        <v>0.13500000000000001</v>
      </c>
    </row>
    <row r="592" spans="1:4" x14ac:dyDescent="0.65">
      <c r="A592" s="118">
        <v>572</v>
      </c>
      <c r="B592" s="290">
        <v>0.72799999999999998</v>
      </c>
      <c r="C592" s="290">
        <v>0.13700000000000001</v>
      </c>
      <c r="D592" s="290">
        <v>0.13500000000000001</v>
      </c>
    </row>
    <row r="593" spans="1:4" x14ac:dyDescent="0.65">
      <c r="A593" s="118">
        <v>573</v>
      </c>
      <c r="B593" s="290">
        <v>0.64100000000000001</v>
      </c>
      <c r="C593" s="290">
        <v>0.20399999999999999</v>
      </c>
      <c r="D593" s="290">
        <v>0.15499999999999997</v>
      </c>
    </row>
    <row r="594" spans="1:4" x14ac:dyDescent="0.65">
      <c r="A594" s="118">
        <v>574</v>
      </c>
      <c r="B594" s="290">
        <v>0.70599999999999996</v>
      </c>
      <c r="C594" s="290">
        <v>0.19700000000000001</v>
      </c>
      <c r="D594" s="290">
        <v>9.6999999999999975E-2</v>
      </c>
    </row>
    <row r="595" spans="1:4" x14ac:dyDescent="0.65">
      <c r="A595" s="118">
        <v>575</v>
      </c>
      <c r="B595" s="290">
        <v>0.73100000000000009</v>
      </c>
      <c r="C595" s="290">
        <v>0.159</v>
      </c>
      <c r="D595" s="290">
        <v>0.10999999999999999</v>
      </c>
    </row>
    <row r="596" spans="1:4" x14ac:dyDescent="0.65">
      <c r="A596" s="118">
        <v>576</v>
      </c>
      <c r="B596" s="290">
        <v>0.75300000000000011</v>
      </c>
      <c r="C596" s="290">
        <v>0.21199999999999999</v>
      </c>
      <c r="D596" s="290">
        <v>3.4999999999999989E-2</v>
      </c>
    </row>
    <row r="597" spans="1:4" x14ac:dyDescent="0.65">
      <c r="A597" s="118">
        <v>577</v>
      </c>
      <c r="B597" s="290">
        <v>0.71700000000000008</v>
      </c>
      <c r="C597" s="290">
        <v>0.16600000000000001</v>
      </c>
      <c r="D597" s="290">
        <v>0.11699999999999999</v>
      </c>
    </row>
    <row r="598" spans="1:4" x14ac:dyDescent="0.65">
      <c r="A598" s="118">
        <v>578</v>
      </c>
      <c r="B598" s="290">
        <v>0.70199999999999996</v>
      </c>
      <c r="C598" s="290">
        <v>0.20499999999999999</v>
      </c>
      <c r="D598" s="290">
        <v>9.2999999999999972E-2</v>
      </c>
    </row>
    <row r="599" spans="1:4" x14ac:dyDescent="0.65">
      <c r="A599" s="118">
        <v>579</v>
      </c>
      <c r="B599" s="290">
        <v>0.71500000000000008</v>
      </c>
      <c r="C599" s="290">
        <v>0.161</v>
      </c>
      <c r="D599" s="290">
        <v>0.124</v>
      </c>
    </row>
    <row r="600" spans="1:4" x14ac:dyDescent="0.65">
      <c r="A600" s="118">
        <v>580</v>
      </c>
      <c r="B600" s="290">
        <v>0.71399999999999997</v>
      </c>
      <c r="C600" s="290">
        <v>0.17199999999999999</v>
      </c>
      <c r="D600" s="290">
        <v>0.11399999999999999</v>
      </c>
    </row>
    <row r="601" spans="1:4" x14ac:dyDescent="0.65">
      <c r="A601" s="118">
        <v>581</v>
      </c>
      <c r="B601" s="290">
        <v>0.72199999999999998</v>
      </c>
      <c r="C601" s="290">
        <v>0.158</v>
      </c>
      <c r="D601" s="290">
        <v>0.12</v>
      </c>
    </row>
    <row r="602" spans="1:4" x14ac:dyDescent="0.65">
      <c r="A602" s="118">
        <v>582</v>
      </c>
      <c r="B602" s="290">
        <v>0.746</v>
      </c>
      <c r="C602" s="290">
        <v>8.5000000000000006E-2</v>
      </c>
      <c r="D602" s="290">
        <v>0.16899999999999998</v>
      </c>
    </row>
    <row r="603" spans="1:4" x14ac:dyDescent="0.65">
      <c r="A603" s="118">
        <v>583</v>
      </c>
      <c r="B603" s="290">
        <v>0.748</v>
      </c>
      <c r="C603" s="290">
        <v>0.124</v>
      </c>
      <c r="D603" s="290">
        <v>0.128</v>
      </c>
    </row>
    <row r="604" spans="1:4" x14ac:dyDescent="0.65">
      <c r="A604" s="118">
        <v>584</v>
      </c>
      <c r="B604" s="290">
        <v>0.65900000000000003</v>
      </c>
      <c r="C604" s="290">
        <v>0.187</v>
      </c>
      <c r="D604" s="290">
        <v>0.15399999999999997</v>
      </c>
    </row>
    <row r="605" spans="1:4" x14ac:dyDescent="0.65">
      <c r="A605" s="118">
        <v>585</v>
      </c>
      <c r="B605" s="290">
        <v>0.68599999999999994</v>
      </c>
      <c r="C605" s="290">
        <v>0.18099999999999999</v>
      </c>
      <c r="D605" s="290">
        <v>0.13300000000000001</v>
      </c>
    </row>
    <row r="606" spans="1:4" x14ac:dyDescent="0.65">
      <c r="A606" s="118">
        <v>586</v>
      </c>
      <c r="B606" s="290">
        <v>0.7</v>
      </c>
      <c r="C606" s="290">
        <v>0.157</v>
      </c>
      <c r="D606" s="290">
        <v>0.14300000000000002</v>
      </c>
    </row>
    <row r="607" spans="1:4" x14ac:dyDescent="0.65">
      <c r="A607" s="118">
        <v>587</v>
      </c>
      <c r="B607" s="290">
        <v>0.78699999999999992</v>
      </c>
      <c r="C607" s="290">
        <v>0.16300000000000001</v>
      </c>
      <c r="D607" s="290">
        <v>4.9999999999999975E-2</v>
      </c>
    </row>
    <row r="608" spans="1:4" x14ac:dyDescent="0.65">
      <c r="A608" s="118">
        <v>588</v>
      </c>
      <c r="B608" s="290">
        <v>0.70399999999999996</v>
      </c>
      <c r="C608" s="290">
        <v>0.187</v>
      </c>
      <c r="D608" s="290">
        <v>0.10899999999999999</v>
      </c>
    </row>
    <row r="609" spans="1:4" x14ac:dyDescent="0.65">
      <c r="A609" s="118">
        <v>589</v>
      </c>
      <c r="B609" s="290">
        <v>0.65400000000000003</v>
      </c>
      <c r="C609" s="290">
        <v>0.17100000000000001</v>
      </c>
      <c r="D609" s="290">
        <v>0.17499999999999999</v>
      </c>
    </row>
    <row r="610" spans="1:4" x14ac:dyDescent="0.65">
      <c r="A610" s="118">
        <v>590</v>
      </c>
      <c r="B610" s="290">
        <v>0.72199999999999998</v>
      </c>
      <c r="C610" s="290">
        <v>0.184</v>
      </c>
      <c r="D610" s="290">
        <v>9.3999999999999972E-2</v>
      </c>
    </row>
    <row r="611" spans="1:4" x14ac:dyDescent="0.65">
      <c r="A611" s="118">
        <v>591</v>
      </c>
      <c r="B611" s="290">
        <v>0.60599999999999998</v>
      </c>
      <c r="C611" s="290">
        <v>0.29799999999999999</v>
      </c>
      <c r="D611" s="290">
        <v>9.5999999999999974E-2</v>
      </c>
    </row>
    <row r="612" spans="1:4" x14ac:dyDescent="0.65">
      <c r="A612" s="118">
        <v>592</v>
      </c>
      <c r="B612" s="290">
        <v>0.7569999999999999</v>
      </c>
      <c r="C612" s="290">
        <v>0.08</v>
      </c>
      <c r="D612" s="290">
        <v>0.16299999999999998</v>
      </c>
    </row>
    <row r="613" spans="1:4" x14ac:dyDescent="0.65">
      <c r="A613" s="118">
        <v>593</v>
      </c>
      <c r="B613" s="290">
        <v>0.72900000000000009</v>
      </c>
      <c r="C613" s="290">
        <v>0.20399999999999999</v>
      </c>
      <c r="D613" s="290">
        <v>6.7000000000000004E-2</v>
      </c>
    </row>
    <row r="614" spans="1:4" x14ac:dyDescent="0.65">
      <c r="A614" s="118">
        <v>594</v>
      </c>
      <c r="B614" s="290">
        <v>0.72799999999999998</v>
      </c>
      <c r="C614" s="290">
        <v>0.128</v>
      </c>
      <c r="D614" s="290">
        <v>0.14400000000000002</v>
      </c>
    </row>
    <row r="615" spans="1:4" x14ac:dyDescent="0.65">
      <c r="A615" s="118">
        <v>595</v>
      </c>
      <c r="B615" s="290">
        <v>0.70599999999999996</v>
      </c>
      <c r="C615" s="290">
        <v>0.187</v>
      </c>
      <c r="D615" s="290">
        <v>0.10699999999999998</v>
      </c>
    </row>
    <row r="616" spans="1:4" x14ac:dyDescent="0.65">
      <c r="A616" s="118">
        <v>596</v>
      </c>
      <c r="B616" s="290">
        <v>0.69199999999999995</v>
      </c>
      <c r="C616" s="290">
        <v>0.17799999999999999</v>
      </c>
      <c r="D616" s="290">
        <v>0.13</v>
      </c>
    </row>
    <row r="617" spans="1:4" x14ac:dyDescent="0.65">
      <c r="A617" s="118">
        <v>597</v>
      </c>
      <c r="B617" s="290">
        <v>0.628</v>
      </c>
      <c r="C617" s="290">
        <v>0.314</v>
      </c>
      <c r="D617" s="290">
        <v>5.7999999999999996E-2</v>
      </c>
    </row>
    <row r="618" spans="1:4" x14ac:dyDescent="0.65">
      <c r="A618" s="118">
        <v>598</v>
      </c>
      <c r="B618" s="290">
        <v>0.64700000000000002</v>
      </c>
      <c r="C618" s="290">
        <v>0.35299999999999998</v>
      </c>
      <c r="D618" s="290">
        <v>0</v>
      </c>
    </row>
    <row r="619" spans="1:4" x14ac:dyDescent="0.65">
      <c r="A619" s="118">
        <v>599</v>
      </c>
      <c r="B619" s="290">
        <v>0.69599999999999995</v>
      </c>
      <c r="C619" s="290">
        <v>0.161</v>
      </c>
      <c r="D619" s="290">
        <v>0.14300000000000002</v>
      </c>
    </row>
    <row r="620" spans="1:4" x14ac:dyDescent="0.65">
      <c r="A620" s="118">
        <v>600</v>
      </c>
      <c r="B620" s="290">
        <v>0.72199999999999998</v>
      </c>
      <c r="C620" s="290">
        <v>0.187</v>
      </c>
      <c r="D620" s="290">
        <v>9.099999999999997E-2</v>
      </c>
    </row>
    <row r="621" spans="1:4" x14ac:dyDescent="0.65">
      <c r="A621" s="118">
        <v>601</v>
      </c>
      <c r="B621" s="290">
        <v>0.66</v>
      </c>
      <c r="C621" s="290">
        <v>0.21099999999999999</v>
      </c>
      <c r="D621" s="290">
        <v>0.129</v>
      </c>
    </row>
    <row r="622" spans="1:4" x14ac:dyDescent="0.65">
      <c r="A622" s="118">
        <v>602</v>
      </c>
      <c r="B622" s="290">
        <v>0.69399999999999995</v>
      </c>
      <c r="C622" s="290">
        <v>0.20200000000000001</v>
      </c>
      <c r="D622" s="290">
        <v>0.10399999999999998</v>
      </c>
    </row>
    <row r="623" spans="1:4" x14ac:dyDescent="0.65">
      <c r="A623" s="118">
        <v>603</v>
      </c>
      <c r="B623" s="290">
        <v>0.66700000000000004</v>
      </c>
      <c r="C623" s="290">
        <v>0.16200000000000001</v>
      </c>
      <c r="D623" s="290">
        <v>0.17099999999999999</v>
      </c>
    </row>
    <row r="624" spans="1:4" x14ac:dyDescent="0.65">
      <c r="A624" s="118">
        <v>604</v>
      </c>
      <c r="B624" s="290">
        <v>0.72300000000000009</v>
      </c>
      <c r="C624" s="290">
        <v>0.26800000000000002</v>
      </c>
      <c r="D624" s="290">
        <v>8.9999999999999941E-3</v>
      </c>
    </row>
    <row r="625" spans="1:4" x14ac:dyDescent="0.65">
      <c r="A625" s="118">
        <v>605</v>
      </c>
      <c r="B625" s="290">
        <v>0.69</v>
      </c>
      <c r="C625" s="290">
        <v>0.185</v>
      </c>
      <c r="D625" s="290">
        <v>0.125</v>
      </c>
    </row>
    <row r="626" spans="1:4" x14ac:dyDescent="0.65">
      <c r="A626" s="118">
        <v>606</v>
      </c>
      <c r="B626" s="290">
        <v>0.72900000000000009</v>
      </c>
      <c r="C626" s="290">
        <v>0.106</v>
      </c>
      <c r="D626" s="290">
        <v>0.16499999999999998</v>
      </c>
    </row>
    <row r="627" spans="1:4" x14ac:dyDescent="0.65">
      <c r="A627" s="118">
        <v>607</v>
      </c>
      <c r="B627" s="290">
        <v>0.65200000000000002</v>
      </c>
      <c r="C627" s="290">
        <v>0.17299999999999999</v>
      </c>
      <c r="D627" s="290">
        <v>0.17499999999999999</v>
      </c>
    </row>
    <row r="628" spans="1:4" x14ac:dyDescent="0.65">
      <c r="A628" s="118">
        <v>608</v>
      </c>
      <c r="B628" s="290">
        <v>0.70799999999999996</v>
      </c>
      <c r="C628" s="290">
        <v>0.193</v>
      </c>
      <c r="D628" s="290">
        <v>9.8999999999999977E-2</v>
      </c>
    </row>
    <row r="629" spans="1:4" x14ac:dyDescent="0.65">
      <c r="A629" s="118">
        <v>609</v>
      </c>
      <c r="B629" s="290">
        <v>0.75</v>
      </c>
      <c r="C629" s="290">
        <v>0.129</v>
      </c>
      <c r="D629" s="290">
        <v>0.121</v>
      </c>
    </row>
    <row r="630" spans="1:4" x14ac:dyDescent="0.65">
      <c r="A630" s="118">
        <v>610</v>
      </c>
      <c r="B630" s="290">
        <v>0.67799999999999994</v>
      </c>
      <c r="C630" s="290">
        <v>0.16200000000000001</v>
      </c>
      <c r="D630" s="290">
        <v>0.15999999999999998</v>
      </c>
    </row>
    <row r="631" spans="1:4" x14ac:dyDescent="0.65">
      <c r="A631" s="118">
        <v>611</v>
      </c>
      <c r="B631" s="290">
        <v>0.74500000000000011</v>
      </c>
      <c r="C631" s="290">
        <v>0.16800000000000001</v>
      </c>
      <c r="D631" s="290">
        <v>8.7000000000000022E-2</v>
      </c>
    </row>
    <row r="632" spans="1:4" x14ac:dyDescent="0.65">
      <c r="A632" s="118">
        <v>612</v>
      </c>
      <c r="B632" s="290">
        <v>0.67500000000000004</v>
      </c>
      <c r="C632" s="290">
        <v>0.185</v>
      </c>
      <c r="D632" s="290">
        <v>0.14000000000000001</v>
      </c>
    </row>
    <row r="633" spans="1:4" x14ac:dyDescent="0.65">
      <c r="A633" s="118">
        <v>613</v>
      </c>
      <c r="B633" s="290">
        <v>0.70799999999999996</v>
      </c>
      <c r="C633" s="290">
        <v>0.151</v>
      </c>
      <c r="D633" s="290">
        <v>0.14100000000000001</v>
      </c>
    </row>
    <row r="634" spans="1:4" x14ac:dyDescent="0.65">
      <c r="A634" s="118">
        <v>614</v>
      </c>
      <c r="B634" s="290">
        <v>0.71100000000000008</v>
      </c>
      <c r="C634" s="290">
        <v>0.19900000000000001</v>
      </c>
      <c r="D634" s="290">
        <v>8.9999999999999969E-2</v>
      </c>
    </row>
    <row r="635" spans="1:4" x14ac:dyDescent="0.65">
      <c r="A635" s="118">
        <v>615</v>
      </c>
      <c r="B635" s="290">
        <v>0.67700000000000005</v>
      </c>
      <c r="C635" s="290">
        <v>0.17299999999999999</v>
      </c>
      <c r="D635" s="290">
        <v>0.15000000000000002</v>
      </c>
    </row>
    <row r="636" spans="1:4" x14ac:dyDescent="0.65">
      <c r="A636" s="118">
        <v>616</v>
      </c>
      <c r="B636" s="290">
        <v>0.64900000000000002</v>
      </c>
      <c r="C636" s="290">
        <v>0.19500000000000001</v>
      </c>
      <c r="D636" s="290">
        <v>0.15599999999999997</v>
      </c>
    </row>
    <row r="637" spans="1:4" x14ac:dyDescent="0.65">
      <c r="A637" s="118">
        <v>617</v>
      </c>
      <c r="B637" s="290">
        <v>0.748</v>
      </c>
      <c r="C637" s="290">
        <v>0.18099999999999999</v>
      </c>
      <c r="D637" s="290">
        <v>7.1000000000000008E-2</v>
      </c>
    </row>
    <row r="638" spans="1:4" x14ac:dyDescent="0.65">
      <c r="A638" s="118">
        <v>618</v>
      </c>
      <c r="B638" s="290">
        <v>0.66900000000000004</v>
      </c>
      <c r="C638" s="290">
        <v>0.22700000000000001</v>
      </c>
      <c r="D638" s="290">
        <v>0.10399999999999998</v>
      </c>
    </row>
    <row r="639" spans="1:4" x14ac:dyDescent="0.65">
      <c r="A639" s="118">
        <v>619</v>
      </c>
      <c r="B639" s="290">
        <v>0.68199999999999994</v>
      </c>
      <c r="C639" s="290">
        <v>0.187</v>
      </c>
      <c r="D639" s="290">
        <v>0.13100000000000001</v>
      </c>
    </row>
    <row r="640" spans="1:4" x14ac:dyDescent="0.65">
      <c r="A640" s="118">
        <v>620</v>
      </c>
      <c r="B640" s="290">
        <v>0.68700000000000006</v>
      </c>
      <c r="C640" s="290">
        <v>0.158</v>
      </c>
      <c r="D640" s="290">
        <v>0.15499999999999997</v>
      </c>
    </row>
    <row r="641" spans="1:4" x14ac:dyDescent="0.65">
      <c r="A641" s="118">
        <v>621</v>
      </c>
      <c r="B641" s="290">
        <v>0.73</v>
      </c>
      <c r="C641" s="290">
        <v>0.188</v>
      </c>
      <c r="D641" s="290">
        <v>8.2000000000000017E-2</v>
      </c>
    </row>
    <row r="642" spans="1:4" x14ac:dyDescent="0.65">
      <c r="A642" s="118">
        <v>622</v>
      </c>
      <c r="B642" s="290">
        <v>0.69900000000000007</v>
      </c>
      <c r="C642" s="290">
        <v>0.107</v>
      </c>
      <c r="D642" s="290">
        <v>0.19400000000000001</v>
      </c>
    </row>
    <row r="643" spans="1:4" x14ac:dyDescent="0.65">
      <c r="A643" s="118">
        <v>623</v>
      </c>
      <c r="B643" s="290">
        <v>0.70599999999999996</v>
      </c>
      <c r="C643" s="290">
        <v>0.189</v>
      </c>
      <c r="D643" s="290">
        <v>0.10499999999999998</v>
      </c>
    </row>
    <row r="644" spans="1:4" x14ac:dyDescent="0.65">
      <c r="A644" s="118">
        <v>624</v>
      </c>
      <c r="B644" s="290">
        <v>0.73100000000000009</v>
      </c>
      <c r="C644" s="290">
        <v>0.184</v>
      </c>
      <c r="D644" s="290">
        <v>8.500000000000002E-2</v>
      </c>
    </row>
    <row r="645" spans="1:4" x14ac:dyDescent="0.65">
      <c r="A645" s="118">
        <v>625</v>
      </c>
      <c r="B645" s="290">
        <v>0.68599999999999994</v>
      </c>
      <c r="C645" s="290">
        <v>0.20200000000000001</v>
      </c>
      <c r="D645" s="290">
        <v>0.11199999999999999</v>
      </c>
    </row>
    <row r="646" spans="1:4" x14ac:dyDescent="0.65">
      <c r="A646" s="118">
        <v>626</v>
      </c>
      <c r="B646" s="290">
        <v>0.64400000000000002</v>
      </c>
      <c r="C646" s="290">
        <v>0.20100000000000001</v>
      </c>
      <c r="D646" s="290">
        <v>0.15499999999999997</v>
      </c>
    </row>
    <row r="647" spans="1:4" x14ac:dyDescent="0.65">
      <c r="A647" s="118">
        <v>627</v>
      </c>
      <c r="B647" s="290">
        <v>0.70900000000000007</v>
      </c>
      <c r="C647" s="290">
        <v>0.19700000000000001</v>
      </c>
      <c r="D647" s="290">
        <v>9.3999999999999972E-2</v>
      </c>
    </row>
    <row r="648" spans="1:4" x14ac:dyDescent="0.65">
      <c r="A648" s="118">
        <v>628</v>
      </c>
      <c r="B648" s="290">
        <v>0.66500000000000004</v>
      </c>
      <c r="C648" s="290">
        <v>0.193</v>
      </c>
      <c r="D648" s="290">
        <v>0.14200000000000002</v>
      </c>
    </row>
    <row r="649" spans="1:4" x14ac:dyDescent="0.65">
      <c r="A649" s="118">
        <v>629</v>
      </c>
      <c r="B649" s="290">
        <v>0.77699999999999991</v>
      </c>
      <c r="C649" s="290">
        <v>0.11</v>
      </c>
      <c r="D649" s="290">
        <v>0.11299999999999999</v>
      </c>
    </row>
    <row r="650" spans="1:4" x14ac:dyDescent="0.65">
      <c r="A650" s="118">
        <v>630</v>
      </c>
      <c r="B650" s="290">
        <v>0.74500000000000011</v>
      </c>
      <c r="C650" s="290">
        <v>0.20499999999999999</v>
      </c>
      <c r="D650" s="290">
        <v>4.9999999999999975E-2</v>
      </c>
    </row>
    <row r="651" spans="1:4" x14ac:dyDescent="0.65">
      <c r="A651" s="118">
        <v>631</v>
      </c>
      <c r="B651" s="290">
        <v>0.66</v>
      </c>
      <c r="C651" s="290">
        <v>0.34</v>
      </c>
      <c r="D651" s="290">
        <v>0</v>
      </c>
    </row>
    <row r="652" spans="1:4" x14ac:dyDescent="0.65">
      <c r="A652" s="118">
        <v>632</v>
      </c>
      <c r="B652" s="290">
        <v>0.76899999999999991</v>
      </c>
      <c r="C652" s="290">
        <v>0.23100000000000004</v>
      </c>
      <c r="D652" s="290">
        <v>0</v>
      </c>
    </row>
    <row r="653" spans="1:4" x14ac:dyDescent="0.65">
      <c r="A653" s="118">
        <v>633</v>
      </c>
      <c r="B653" s="290">
        <v>0.71199999999999997</v>
      </c>
      <c r="C653" s="290">
        <v>0.28799999999999998</v>
      </c>
      <c r="D653" s="290">
        <v>0</v>
      </c>
    </row>
    <row r="654" spans="1:4" x14ac:dyDescent="0.65">
      <c r="A654" s="118">
        <v>634</v>
      </c>
      <c r="B654" s="290">
        <v>0.70500000000000007</v>
      </c>
      <c r="C654" s="290">
        <v>0.29499999999999998</v>
      </c>
      <c r="D654" s="290">
        <v>0</v>
      </c>
    </row>
    <row r="655" spans="1:4" x14ac:dyDescent="0.65">
      <c r="A655" s="118">
        <v>635</v>
      </c>
      <c r="B655" s="290">
        <v>0.69300000000000006</v>
      </c>
      <c r="C655" s="290">
        <v>0.3</v>
      </c>
      <c r="D655" s="290">
        <v>6.9999999999999923E-3</v>
      </c>
    </row>
    <row r="656" spans="1:4" x14ac:dyDescent="0.65">
      <c r="A656" s="118">
        <v>636</v>
      </c>
      <c r="B656" s="290">
        <v>0.73</v>
      </c>
      <c r="C656" s="290">
        <v>0.27</v>
      </c>
      <c r="D656" s="290">
        <v>0</v>
      </c>
    </row>
    <row r="657" spans="1:4" x14ac:dyDescent="0.65">
      <c r="A657" s="118">
        <v>637</v>
      </c>
      <c r="B657" s="290">
        <v>0.72199999999999998</v>
      </c>
      <c r="C657" s="290">
        <v>0.11700000000000001</v>
      </c>
      <c r="D657" s="290">
        <v>0.16099999999999998</v>
      </c>
    </row>
    <row r="658" spans="1:4" x14ac:dyDescent="0.65">
      <c r="A658" s="118">
        <v>638</v>
      </c>
      <c r="B658" s="290">
        <v>0.76600000000000001</v>
      </c>
      <c r="C658" s="290">
        <v>0.19</v>
      </c>
      <c r="D658" s="290">
        <v>4.399999999999997E-2</v>
      </c>
    </row>
    <row r="659" spans="1:4" x14ac:dyDescent="0.65">
      <c r="A659" s="118">
        <v>639</v>
      </c>
      <c r="B659" s="290">
        <v>0.7330000000000001</v>
      </c>
      <c r="C659" s="290">
        <v>0.193</v>
      </c>
      <c r="D659" s="290">
        <v>7.400000000000001E-2</v>
      </c>
    </row>
    <row r="660" spans="1:4" x14ac:dyDescent="0.65">
      <c r="A660" s="118">
        <v>640</v>
      </c>
      <c r="B660" s="290">
        <v>0.72700000000000009</v>
      </c>
      <c r="C660" s="290">
        <v>0.16</v>
      </c>
      <c r="D660" s="290">
        <v>0.11299999999999999</v>
      </c>
    </row>
    <row r="661" spans="1:4" x14ac:dyDescent="0.65">
      <c r="A661" s="118">
        <v>641</v>
      </c>
      <c r="B661" s="290">
        <v>0.71</v>
      </c>
      <c r="C661" s="290">
        <v>0.151</v>
      </c>
      <c r="D661" s="290">
        <v>0.13900000000000001</v>
      </c>
    </row>
    <row r="662" spans="1:4" x14ac:dyDescent="0.65">
      <c r="A662" s="118">
        <v>642</v>
      </c>
      <c r="B662" s="290">
        <v>0.74399999999999999</v>
      </c>
      <c r="C662" s="290">
        <v>0.215</v>
      </c>
      <c r="D662" s="290">
        <v>4.0999999999999995E-2</v>
      </c>
    </row>
    <row r="663" spans="1:4" x14ac:dyDescent="0.65">
      <c r="A663" s="118">
        <v>643</v>
      </c>
      <c r="B663" s="290">
        <v>0.71300000000000008</v>
      </c>
      <c r="C663" s="290">
        <v>0.214</v>
      </c>
      <c r="D663" s="290">
        <v>7.3000000000000009E-2</v>
      </c>
    </row>
    <row r="664" spans="1:4" x14ac:dyDescent="0.65">
      <c r="A664" s="118">
        <v>644</v>
      </c>
      <c r="B664" s="290">
        <v>0.69100000000000006</v>
      </c>
      <c r="C664" s="290">
        <v>0.193</v>
      </c>
      <c r="D664" s="290">
        <v>0.11599999999999999</v>
      </c>
    </row>
    <row r="665" spans="1:4" x14ac:dyDescent="0.65">
      <c r="A665" s="118">
        <v>645</v>
      </c>
      <c r="B665" s="290">
        <v>0.67900000000000005</v>
      </c>
      <c r="C665" s="290">
        <v>0.217</v>
      </c>
      <c r="D665" s="290">
        <v>0.10399999999999998</v>
      </c>
    </row>
    <row r="666" spans="1:4" x14ac:dyDescent="0.65">
      <c r="A666" s="118">
        <v>646</v>
      </c>
      <c r="B666" s="290">
        <v>0.72199999999999998</v>
      </c>
      <c r="C666" s="290">
        <v>0.121</v>
      </c>
      <c r="D666" s="290">
        <v>0.15699999999999997</v>
      </c>
    </row>
    <row r="667" spans="1:4" x14ac:dyDescent="0.65">
      <c r="A667" s="118">
        <v>647</v>
      </c>
      <c r="B667" s="290">
        <v>0.68199999999999994</v>
      </c>
      <c r="C667" s="290">
        <v>0.185</v>
      </c>
      <c r="D667" s="290">
        <v>0.13300000000000001</v>
      </c>
    </row>
    <row r="668" spans="1:4" x14ac:dyDescent="0.65">
      <c r="A668" s="118">
        <v>648</v>
      </c>
      <c r="B668" s="290">
        <v>0.75500000000000012</v>
      </c>
      <c r="C668" s="290">
        <v>0.16400000000000001</v>
      </c>
      <c r="D668" s="290">
        <v>8.1000000000000016E-2</v>
      </c>
    </row>
    <row r="669" spans="1:4" x14ac:dyDescent="0.65">
      <c r="A669" s="118">
        <v>649</v>
      </c>
      <c r="B669" s="290">
        <v>0.70900000000000007</v>
      </c>
      <c r="C669" s="290">
        <v>0.18</v>
      </c>
      <c r="D669" s="290">
        <v>0.11099999999999999</v>
      </c>
    </row>
    <row r="670" spans="1:4" x14ac:dyDescent="0.65">
      <c r="A670" s="118">
        <v>650</v>
      </c>
      <c r="B670" s="290">
        <v>0.7390000000000001</v>
      </c>
      <c r="C670" s="290">
        <v>0.2</v>
      </c>
      <c r="D670" s="290">
        <v>6.0999999999999999E-2</v>
      </c>
    </row>
    <row r="671" spans="1:4" x14ac:dyDescent="0.65">
      <c r="A671" s="118">
        <v>651</v>
      </c>
      <c r="B671" s="290">
        <v>0.68700000000000006</v>
      </c>
      <c r="C671" s="290">
        <v>0.152</v>
      </c>
      <c r="D671" s="290">
        <v>0.16099999999999998</v>
      </c>
    </row>
    <row r="672" spans="1:4" x14ac:dyDescent="0.65">
      <c r="A672" s="118">
        <v>652</v>
      </c>
      <c r="B672" s="290">
        <v>0.70199999999999996</v>
      </c>
      <c r="C672" s="290">
        <v>0.251</v>
      </c>
      <c r="D672" s="290">
        <v>4.6999999999999972E-2</v>
      </c>
    </row>
    <row r="673" spans="1:4" x14ac:dyDescent="0.65">
      <c r="A673" s="118">
        <v>653</v>
      </c>
      <c r="B673" s="290">
        <v>0.73399999999999999</v>
      </c>
      <c r="C673" s="290">
        <v>9.5000000000000001E-2</v>
      </c>
      <c r="D673" s="290">
        <v>0.17099999999999999</v>
      </c>
    </row>
    <row r="674" spans="1:4" x14ac:dyDescent="0.65">
      <c r="A674" s="118">
        <v>654</v>
      </c>
      <c r="B674" s="290">
        <v>0.56699999999999995</v>
      </c>
      <c r="C674" s="290">
        <v>0.17699999999999999</v>
      </c>
      <c r="D674" s="290">
        <v>0.25600000000000001</v>
      </c>
    </row>
    <row r="675" spans="1:4" x14ac:dyDescent="0.65">
      <c r="A675" s="118">
        <v>655</v>
      </c>
      <c r="B675" s="290">
        <v>0.66399999999999992</v>
      </c>
      <c r="C675" s="290">
        <v>0.186</v>
      </c>
      <c r="D675" s="290">
        <v>0.15000000000000002</v>
      </c>
    </row>
    <row r="676" spans="1:4" x14ac:dyDescent="0.65">
      <c r="A676" s="118">
        <v>656</v>
      </c>
      <c r="B676" s="290">
        <v>0.71500000000000008</v>
      </c>
      <c r="C676" s="290">
        <v>0.159</v>
      </c>
      <c r="D676" s="290">
        <v>0.126</v>
      </c>
    </row>
    <row r="677" spans="1:4" x14ac:dyDescent="0.65">
      <c r="A677" s="118">
        <v>657</v>
      </c>
      <c r="B677" s="290">
        <v>0.77099999999999991</v>
      </c>
      <c r="C677" s="290">
        <v>0.14799999999999999</v>
      </c>
      <c r="D677" s="290">
        <v>8.1000000000000016E-2</v>
      </c>
    </row>
    <row r="678" spans="1:4" x14ac:dyDescent="0.65">
      <c r="A678" s="118">
        <v>658</v>
      </c>
      <c r="B678" s="290">
        <v>0.70599999999999996</v>
      </c>
      <c r="C678" s="290">
        <v>0.16300000000000001</v>
      </c>
      <c r="D678" s="290">
        <v>0.13100000000000001</v>
      </c>
    </row>
    <row r="679" spans="1:4" x14ac:dyDescent="0.65">
      <c r="A679" s="118">
        <v>659</v>
      </c>
      <c r="B679" s="290">
        <v>0.63600000000000001</v>
      </c>
      <c r="C679" s="290">
        <v>0.32300000000000001</v>
      </c>
      <c r="D679" s="290">
        <v>4.0999999999999995E-2</v>
      </c>
    </row>
    <row r="680" spans="1:4" x14ac:dyDescent="0.65">
      <c r="A680" s="118">
        <v>660</v>
      </c>
      <c r="B680" s="290">
        <v>0.74</v>
      </c>
      <c r="C680" s="290">
        <v>0.21</v>
      </c>
      <c r="D680" s="290">
        <v>4.9999999999999975E-2</v>
      </c>
    </row>
    <row r="681" spans="1:4" x14ac:dyDescent="0.65">
      <c r="A681" s="118">
        <v>661</v>
      </c>
      <c r="B681" s="290">
        <v>0.70700000000000007</v>
      </c>
      <c r="C681" s="290">
        <v>0.189</v>
      </c>
      <c r="D681" s="290">
        <v>0.10399999999999998</v>
      </c>
    </row>
    <row r="682" spans="1:4" x14ac:dyDescent="0.65">
      <c r="A682" s="118">
        <v>662</v>
      </c>
      <c r="B682" s="290">
        <v>0.70399999999999996</v>
      </c>
      <c r="C682" s="290">
        <v>0.19700000000000001</v>
      </c>
      <c r="D682" s="290">
        <v>9.8999999999999977E-2</v>
      </c>
    </row>
    <row r="683" spans="1:4" x14ac:dyDescent="0.65">
      <c r="A683" s="118">
        <v>663</v>
      </c>
      <c r="B683" s="290">
        <v>0.69599999999999995</v>
      </c>
      <c r="C683" s="290">
        <v>0.17499999999999999</v>
      </c>
      <c r="D683" s="290">
        <v>0.129</v>
      </c>
    </row>
    <row r="684" spans="1:4" x14ac:dyDescent="0.65">
      <c r="A684" s="118">
        <v>664</v>
      </c>
      <c r="B684" s="290">
        <v>0.193</v>
      </c>
      <c r="C684" s="290">
        <v>0.17699999999999999</v>
      </c>
      <c r="D684" s="290">
        <v>0.62999999999999989</v>
      </c>
    </row>
    <row r="685" spans="1:4" x14ac:dyDescent="0.65">
      <c r="A685" s="118">
        <v>665</v>
      </c>
      <c r="B685" s="290">
        <v>0.629</v>
      </c>
      <c r="C685" s="290">
        <v>0.27200000000000002</v>
      </c>
      <c r="D685" s="290">
        <v>9.8999999999999977E-2</v>
      </c>
    </row>
    <row r="686" spans="1:4" x14ac:dyDescent="0.65">
      <c r="A686" s="118">
        <v>666</v>
      </c>
      <c r="B686" s="290">
        <v>0.64100000000000001</v>
      </c>
      <c r="C686" s="290">
        <v>0.19</v>
      </c>
      <c r="D686" s="290">
        <v>0.16899999999999998</v>
      </c>
    </row>
    <row r="687" spans="1:4" x14ac:dyDescent="0.65">
      <c r="A687" s="118">
        <v>667</v>
      </c>
      <c r="B687" s="290">
        <v>0.78699999999999992</v>
      </c>
      <c r="C687" s="290">
        <v>0.16400000000000001</v>
      </c>
      <c r="D687" s="290">
        <v>4.8999999999999974E-2</v>
      </c>
    </row>
    <row r="688" spans="1:4" x14ac:dyDescent="0.65">
      <c r="A688" s="118">
        <v>668</v>
      </c>
      <c r="B688" s="290">
        <v>0.67199999999999993</v>
      </c>
      <c r="C688" s="290">
        <v>0.16700000000000001</v>
      </c>
      <c r="D688" s="290">
        <v>0.16099999999999998</v>
      </c>
    </row>
    <row r="689" spans="1:4" x14ac:dyDescent="0.65">
      <c r="A689" s="118">
        <v>669</v>
      </c>
      <c r="B689" s="290">
        <v>0.72199999999999998</v>
      </c>
      <c r="C689" s="290">
        <v>0.18099999999999999</v>
      </c>
      <c r="D689" s="290">
        <v>9.6999999999999975E-2</v>
      </c>
    </row>
    <row r="690" spans="1:4" x14ac:dyDescent="0.65">
      <c r="A690" s="118">
        <v>670</v>
      </c>
      <c r="B690" s="290">
        <v>0.71700000000000008</v>
      </c>
      <c r="C690" s="290">
        <v>0.14899999999999999</v>
      </c>
      <c r="D690" s="290">
        <v>0.13400000000000001</v>
      </c>
    </row>
    <row r="691" spans="1:4" x14ac:dyDescent="0.65">
      <c r="A691" s="118">
        <v>671</v>
      </c>
      <c r="B691" s="290">
        <v>0.68599999999999994</v>
      </c>
      <c r="C691" s="290">
        <v>0.191</v>
      </c>
      <c r="D691" s="290">
        <v>0.123</v>
      </c>
    </row>
    <row r="692" spans="1:4" x14ac:dyDescent="0.65">
      <c r="A692" s="118">
        <v>672</v>
      </c>
      <c r="B692" s="290">
        <v>0.66399999999999992</v>
      </c>
      <c r="C692" s="290">
        <v>0.191</v>
      </c>
      <c r="D692" s="290">
        <v>0.14500000000000002</v>
      </c>
    </row>
    <row r="693" spans="1:4" x14ac:dyDescent="0.65">
      <c r="A693" s="118">
        <v>673</v>
      </c>
      <c r="B693" s="290">
        <v>0.68599999999999994</v>
      </c>
      <c r="C693" s="290">
        <v>0.111</v>
      </c>
      <c r="D693" s="290">
        <v>0.20300000000000001</v>
      </c>
    </row>
    <row r="694" spans="1:4" x14ac:dyDescent="0.65">
      <c r="A694" s="118">
        <v>674</v>
      </c>
      <c r="B694" s="290">
        <v>0.82099999999999995</v>
      </c>
      <c r="C694" s="290">
        <v>0.13700000000000001</v>
      </c>
      <c r="D694" s="290">
        <v>4.1999999999999968E-2</v>
      </c>
    </row>
    <row r="695" spans="1:4" x14ac:dyDescent="0.65">
      <c r="A695" s="118">
        <v>675</v>
      </c>
      <c r="B695" s="290">
        <v>0.72799999999999998</v>
      </c>
      <c r="C695" s="290">
        <v>0.16200000000000001</v>
      </c>
      <c r="D695" s="290">
        <v>0.10999999999999999</v>
      </c>
    </row>
    <row r="696" spans="1:4" x14ac:dyDescent="0.65">
      <c r="A696" s="118">
        <v>676</v>
      </c>
      <c r="B696" s="290">
        <v>0.71</v>
      </c>
      <c r="C696" s="290">
        <v>0.18</v>
      </c>
      <c r="D696" s="290">
        <v>0.10999999999999999</v>
      </c>
    </row>
    <row r="697" spans="1:4" x14ac:dyDescent="0.65">
      <c r="A697" s="118">
        <v>677</v>
      </c>
      <c r="B697" s="290">
        <v>0.73100000000000009</v>
      </c>
      <c r="C697" s="290">
        <v>0.13500000000000001</v>
      </c>
      <c r="D697" s="290">
        <v>0.13400000000000001</v>
      </c>
    </row>
    <row r="698" spans="1:4" x14ac:dyDescent="0.65">
      <c r="A698" s="118">
        <v>678</v>
      </c>
      <c r="B698" s="290">
        <v>0.65</v>
      </c>
      <c r="C698" s="290">
        <v>0.216</v>
      </c>
      <c r="D698" s="290">
        <v>0.13400000000000001</v>
      </c>
    </row>
    <row r="699" spans="1:4" x14ac:dyDescent="0.65">
      <c r="A699" s="118">
        <v>679</v>
      </c>
      <c r="B699" s="290">
        <v>0.754</v>
      </c>
      <c r="C699" s="290">
        <v>9.5000000000000001E-2</v>
      </c>
      <c r="D699" s="290">
        <v>0.15099999999999997</v>
      </c>
    </row>
    <row r="700" spans="1:4" x14ac:dyDescent="0.65">
      <c r="A700" s="118">
        <v>680</v>
      </c>
      <c r="B700" s="290">
        <v>0.746</v>
      </c>
      <c r="C700" s="290">
        <v>0.2</v>
      </c>
      <c r="D700" s="290">
        <v>5.3999999999999979E-2</v>
      </c>
    </row>
    <row r="701" spans="1:4" x14ac:dyDescent="0.65">
      <c r="A701" s="118">
        <v>681</v>
      </c>
      <c r="B701" s="290">
        <v>0.70900000000000007</v>
      </c>
      <c r="C701" s="290">
        <v>0.20300000000000001</v>
      </c>
      <c r="D701" s="290">
        <v>8.8000000000000023E-2</v>
      </c>
    </row>
    <row r="702" spans="1:4" x14ac:dyDescent="0.65">
      <c r="A702" s="118">
        <v>682</v>
      </c>
      <c r="B702" s="290">
        <v>0.7669999999999999</v>
      </c>
      <c r="C702" s="290">
        <v>0.16600000000000001</v>
      </c>
      <c r="D702" s="290">
        <v>6.7000000000000004E-2</v>
      </c>
    </row>
    <row r="703" spans="1:4" x14ac:dyDescent="0.65">
      <c r="A703" s="118">
        <v>683</v>
      </c>
      <c r="B703" s="290">
        <v>0.74</v>
      </c>
      <c r="C703" s="290">
        <v>0.191</v>
      </c>
      <c r="D703" s="290">
        <v>6.9000000000000006E-2</v>
      </c>
    </row>
    <row r="704" spans="1:4" x14ac:dyDescent="0.65">
      <c r="A704" s="118">
        <v>684</v>
      </c>
      <c r="B704" s="290">
        <v>0.70799999999999996</v>
      </c>
      <c r="C704" s="290">
        <v>0.16600000000000001</v>
      </c>
      <c r="D704" s="290">
        <v>0.126</v>
      </c>
    </row>
    <row r="705" spans="1:4" x14ac:dyDescent="0.65">
      <c r="A705" s="118">
        <v>685</v>
      </c>
      <c r="B705" s="290">
        <v>0.61199999999999999</v>
      </c>
      <c r="C705" s="290">
        <v>0.24099999999999999</v>
      </c>
      <c r="D705" s="290">
        <v>0.14700000000000002</v>
      </c>
    </row>
    <row r="706" spans="1:4" x14ac:dyDescent="0.65">
      <c r="A706" s="118">
        <v>686</v>
      </c>
      <c r="B706" s="290">
        <v>0.74399999999999999</v>
      </c>
      <c r="C706" s="290">
        <v>0.16300000000000001</v>
      </c>
      <c r="D706" s="290">
        <v>9.2999999999999972E-2</v>
      </c>
    </row>
    <row r="707" spans="1:4" x14ac:dyDescent="0.65">
      <c r="A707" s="118">
        <v>687</v>
      </c>
      <c r="B707" s="290">
        <v>0.69700000000000006</v>
      </c>
      <c r="C707" s="290">
        <v>0.249</v>
      </c>
      <c r="D707" s="290">
        <v>5.3999999999999979E-2</v>
      </c>
    </row>
    <row r="708" spans="1:4" x14ac:dyDescent="0.65">
      <c r="A708" s="118">
        <v>688</v>
      </c>
      <c r="B708" s="290">
        <v>0.70599999999999996</v>
      </c>
      <c r="C708" s="290">
        <v>0.17899999999999999</v>
      </c>
      <c r="D708" s="290">
        <v>0.11499999999999999</v>
      </c>
    </row>
    <row r="709" spans="1:4" x14ac:dyDescent="0.65">
      <c r="A709" s="118">
        <v>689</v>
      </c>
      <c r="B709" s="290">
        <v>0.7410000000000001</v>
      </c>
      <c r="C709" s="290">
        <v>0.154</v>
      </c>
      <c r="D709" s="290">
        <v>0.10499999999999998</v>
      </c>
    </row>
    <row r="710" spans="1:4" x14ac:dyDescent="0.65">
      <c r="A710" s="118">
        <v>690</v>
      </c>
      <c r="B710" s="290">
        <v>0.78200000000000003</v>
      </c>
      <c r="C710" s="290">
        <v>8.8999999999999996E-2</v>
      </c>
      <c r="D710" s="290">
        <v>0.129</v>
      </c>
    </row>
    <row r="711" spans="1:4" x14ac:dyDescent="0.65">
      <c r="A711" s="118">
        <v>691</v>
      </c>
      <c r="B711" s="290">
        <v>0.7330000000000001</v>
      </c>
      <c r="C711" s="290">
        <v>0.17599999999999999</v>
      </c>
      <c r="D711" s="290">
        <v>9.099999999999997E-2</v>
      </c>
    </row>
    <row r="712" spans="1:4" x14ac:dyDescent="0.65">
      <c r="A712" s="118">
        <v>692</v>
      </c>
      <c r="B712" s="290">
        <v>0.72100000000000009</v>
      </c>
      <c r="C712" s="290">
        <v>0.15</v>
      </c>
      <c r="D712" s="290">
        <v>0.129</v>
      </c>
    </row>
    <row r="713" spans="1:4" x14ac:dyDescent="0.65">
      <c r="A713" s="118">
        <v>693</v>
      </c>
      <c r="B713" s="290">
        <v>0.748</v>
      </c>
      <c r="C713" s="290">
        <v>0.186</v>
      </c>
      <c r="D713" s="290">
        <v>6.6000000000000003E-2</v>
      </c>
    </row>
    <row r="714" spans="1:4" x14ac:dyDescent="0.65">
      <c r="A714" s="118">
        <v>694</v>
      </c>
      <c r="B714" s="290">
        <v>0.67799999999999994</v>
      </c>
      <c r="C714" s="290">
        <v>0.184</v>
      </c>
      <c r="D714" s="290">
        <v>0.13800000000000001</v>
      </c>
    </row>
    <row r="715" spans="1:4" x14ac:dyDescent="0.65">
      <c r="A715" s="118">
        <v>695</v>
      </c>
      <c r="B715" s="290">
        <v>0.67700000000000005</v>
      </c>
      <c r="C715" s="290">
        <v>0.19</v>
      </c>
      <c r="D715" s="290">
        <v>0.13300000000000001</v>
      </c>
    </row>
    <row r="716" spans="1:4" x14ac:dyDescent="0.65">
      <c r="A716" s="118">
        <v>696</v>
      </c>
      <c r="B716" s="290">
        <v>0.67700000000000005</v>
      </c>
      <c r="C716" s="290">
        <v>0.23400000000000001</v>
      </c>
      <c r="D716" s="290">
        <v>8.8999999999999968E-2</v>
      </c>
    </row>
    <row r="717" spans="1:4" x14ac:dyDescent="0.65">
      <c r="A717" s="118">
        <v>697</v>
      </c>
      <c r="B717" s="290">
        <v>0.71599999999999997</v>
      </c>
      <c r="C717" s="290">
        <v>0.13900000000000001</v>
      </c>
      <c r="D717" s="290">
        <v>0.14500000000000002</v>
      </c>
    </row>
    <row r="718" spans="1:4" x14ac:dyDescent="0.65">
      <c r="A718" s="118">
        <v>698</v>
      </c>
      <c r="B718" s="290">
        <v>0.66900000000000004</v>
      </c>
      <c r="C718" s="290">
        <v>0.189</v>
      </c>
      <c r="D718" s="290">
        <v>0.14200000000000002</v>
      </c>
    </row>
    <row r="719" spans="1:4" x14ac:dyDescent="0.65">
      <c r="A719" s="118">
        <v>699</v>
      </c>
      <c r="B719" s="290">
        <v>0.68399999999999994</v>
      </c>
      <c r="C719" s="290">
        <v>0.17299999999999999</v>
      </c>
      <c r="D719" s="290">
        <v>0.14300000000000002</v>
      </c>
    </row>
    <row r="720" spans="1:4" x14ac:dyDescent="0.65">
      <c r="A720" s="118">
        <v>700</v>
      </c>
      <c r="B720" s="290">
        <v>0.65300000000000002</v>
      </c>
      <c r="C720" s="290">
        <v>0.18099999999999999</v>
      </c>
      <c r="D720" s="290">
        <v>0.16599999999999998</v>
      </c>
    </row>
    <row r="721" spans="1:4" x14ac:dyDescent="0.65">
      <c r="A721" s="118">
        <v>701</v>
      </c>
      <c r="B721" s="290">
        <v>0.54600000000000004</v>
      </c>
      <c r="C721" s="290">
        <v>0.183</v>
      </c>
      <c r="D721" s="290">
        <v>0.27100000000000002</v>
      </c>
    </row>
    <row r="722" spans="1:4" x14ac:dyDescent="0.65">
      <c r="A722" s="118">
        <v>702</v>
      </c>
      <c r="B722" s="290">
        <v>0.748</v>
      </c>
      <c r="C722" s="290">
        <v>0.14000000000000001</v>
      </c>
      <c r="D722" s="290">
        <v>0.11199999999999999</v>
      </c>
    </row>
    <row r="723" spans="1:4" x14ac:dyDescent="0.65">
      <c r="A723" s="118">
        <v>703</v>
      </c>
      <c r="B723" s="290">
        <v>0.66199999999999992</v>
      </c>
      <c r="C723" s="290">
        <v>0.19</v>
      </c>
      <c r="D723" s="290">
        <v>0.14800000000000002</v>
      </c>
    </row>
    <row r="724" spans="1:4" x14ac:dyDescent="0.65">
      <c r="A724" s="118">
        <v>704</v>
      </c>
      <c r="B724" s="290">
        <v>0.69100000000000006</v>
      </c>
      <c r="C724" s="290">
        <v>0.19500000000000001</v>
      </c>
      <c r="D724" s="290">
        <v>0.11399999999999999</v>
      </c>
    </row>
    <row r="725" spans="1:4" x14ac:dyDescent="0.65">
      <c r="A725" s="118">
        <v>705</v>
      </c>
      <c r="B725" s="290">
        <v>0.71</v>
      </c>
      <c r="C725" s="290">
        <v>0.17699999999999999</v>
      </c>
      <c r="D725" s="290">
        <v>0.11299999999999999</v>
      </c>
    </row>
    <row r="726" spans="1:4" x14ac:dyDescent="0.65">
      <c r="A726" s="118">
        <v>706</v>
      </c>
      <c r="B726" s="290">
        <v>0.60399999999999998</v>
      </c>
      <c r="C726" s="290">
        <v>0.16300000000000001</v>
      </c>
      <c r="D726" s="290">
        <v>0.23299999999999998</v>
      </c>
    </row>
    <row r="727" spans="1:4" x14ac:dyDescent="0.65">
      <c r="A727" s="118">
        <v>707</v>
      </c>
      <c r="B727" s="290">
        <v>0.70399999999999996</v>
      </c>
      <c r="C727" s="290">
        <v>0.17899999999999999</v>
      </c>
      <c r="D727" s="290">
        <v>0.11699999999999999</v>
      </c>
    </row>
    <row r="728" spans="1:4" x14ac:dyDescent="0.65">
      <c r="A728" s="118">
        <v>708</v>
      </c>
      <c r="B728" s="290">
        <v>0.7669999999999999</v>
      </c>
      <c r="C728" s="290">
        <v>0.08</v>
      </c>
      <c r="D728" s="290">
        <v>0.15299999999999997</v>
      </c>
    </row>
    <row r="729" spans="1:4" x14ac:dyDescent="0.65">
      <c r="A729" s="118">
        <v>709</v>
      </c>
      <c r="B729" s="290">
        <v>0.78299999999999992</v>
      </c>
      <c r="C729" s="290">
        <v>0.17599999999999999</v>
      </c>
      <c r="D729" s="290">
        <v>4.0999999999999995E-2</v>
      </c>
    </row>
    <row r="730" spans="1:4" x14ac:dyDescent="0.65">
      <c r="A730" s="118">
        <v>710</v>
      </c>
      <c r="B730" s="290">
        <v>0.7330000000000001</v>
      </c>
      <c r="C730" s="290">
        <v>0.17299999999999999</v>
      </c>
      <c r="D730" s="290">
        <v>9.3999999999999972E-2</v>
      </c>
    </row>
    <row r="731" spans="1:4" x14ac:dyDescent="0.65">
      <c r="A731" s="118">
        <v>711</v>
      </c>
      <c r="B731" s="290">
        <v>0.67100000000000004</v>
      </c>
      <c r="C731" s="290">
        <v>0.23599999999999999</v>
      </c>
      <c r="D731" s="290">
        <v>9.2999999999999972E-2</v>
      </c>
    </row>
    <row r="732" spans="1:4" x14ac:dyDescent="0.65">
      <c r="A732" s="118">
        <v>712</v>
      </c>
      <c r="B732" s="290">
        <v>0.71</v>
      </c>
      <c r="C732" s="290">
        <v>0.16400000000000001</v>
      </c>
      <c r="D732" s="290">
        <v>0.126</v>
      </c>
    </row>
    <row r="733" spans="1:4" x14ac:dyDescent="0.65">
      <c r="A733" s="118">
        <v>713</v>
      </c>
      <c r="B733" s="290">
        <v>0.65</v>
      </c>
      <c r="C733" s="290">
        <v>0.154</v>
      </c>
      <c r="D733" s="290">
        <v>0.19600000000000001</v>
      </c>
    </row>
    <row r="734" spans="1:4" x14ac:dyDescent="0.65">
      <c r="A734" s="118">
        <v>714</v>
      </c>
      <c r="B734" s="290">
        <v>0.69300000000000006</v>
      </c>
      <c r="C734" s="290">
        <v>0.16800000000000001</v>
      </c>
      <c r="D734" s="290">
        <v>0.13900000000000001</v>
      </c>
    </row>
    <row r="735" spans="1:4" x14ac:dyDescent="0.65">
      <c r="A735" s="118">
        <v>715</v>
      </c>
      <c r="B735" s="290">
        <v>0.67999999999999994</v>
      </c>
      <c r="C735" s="290">
        <v>0.17499999999999999</v>
      </c>
      <c r="D735" s="290">
        <v>0.14500000000000002</v>
      </c>
    </row>
    <row r="736" spans="1:4" x14ac:dyDescent="0.65">
      <c r="A736" s="118">
        <v>716</v>
      </c>
      <c r="B736" s="290">
        <v>0.72399999999999998</v>
      </c>
      <c r="C736" s="290">
        <v>0.19</v>
      </c>
      <c r="D736" s="290">
        <v>8.6000000000000021E-2</v>
      </c>
    </row>
    <row r="737" spans="1:4" x14ac:dyDescent="0.65">
      <c r="A737" s="118">
        <v>717</v>
      </c>
      <c r="B737" s="290">
        <v>0.73399999999999999</v>
      </c>
      <c r="C737" s="290">
        <v>0.13200000000000001</v>
      </c>
      <c r="D737" s="290">
        <v>0.13400000000000001</v>
      </c>
    </row>
    <row r="738" spans="1:4" x14ac:dyDescent="0.65">
      <c r="A738" s="118">
        <v>718</v>
      </c>
      <c r="B738" s="290">
        <v>0.68799999999999994</v>
      </c>
      <c r="C738" s="290">
        <v>0.20200000000000001</v>
      </c>
      <c r="D738" s="290">
        <v>0.10999999999999999</v>
      </c>
    </row>
    <row r="739" spans="1:4" x14ac:dyDescent="0.65">
      <c r="A739" s="118">
        <v>719</v>
      </c>
      <c r="B739" s="290">
        <v>0.69700000000000006</v>
      </c>
      <c r="C739" s="290">
        <v>0.16400000000000001</v>
      </c>
      <c r="D739" s="290">
        <v>0.13900000000000001</v>
      </c>
    </row>
    <row r="740" spans="1:4" x14ac:dyDescent="0.65">
      <c r="A740" s="118">
        <v>720</v>
      </c>
      <c r="B740" s="290">
        <v>0.65300000000000002</v>
      </c>
      <c r="C740" s="290">
        <v>0.19600000000000001</v>
      </c>
      <c r="D740" s="290">
        <v>0.15099999999999997</v>
      </c>
    </row>
    <row r="741" spans="1:4" x14ac:dyDescent="0.65">
      <c r="A741" s="118">
        <v>721</v>
      </c>
      <c r="B741" s="290">
        <v>0.65300000000000002</v>
      </c>
      <c r="C741" s="290">
        <v>0.17899999999999999</v>
      </c>
      <c r="D741" s="290">
        <v>0.16799999999999998</v>
      </c>
    </row>
    <row r="742" spans="1:4" x14ac:dyDescent="0.65">
      <c r="A742" s="118">
        <v>722</v>
      </c>
      <c r="B742" s="290">
        <v>0.69900000000000007</v>
      </c>
      <c r="C742" s="290">
        <v>0.16</v>
      </c>
      <c r="D742" s="290">
        <v>0.14100000000000001</v>
      </c>
    </row>
    <row r="743" spans="1:4" x14ac:dyDescent="0.65">
      <c r="A743" s="118">
        <v>723</v>
      </c>
      <c r="B743" s="290">
        <v>0.69199999999999995</v>
      </c>
      <c r="C743" s="290">
        <v>0.19500000000000001</v>
      </c>
      <c r="D743" s="290">
        <v>0.11299999999999999</v>
      </c>
    </row>
    <row r="744" spans="1:4" x14ac:dyDescent="0.65">
      <c r="A744" s="118">
        <v>724</v>
      </c>
      <c r="B744" s="290">
        <v>0.67999999999999994</v>
      </c>
      <c r="C744" s="290">
        <v>0.186</v>
      </c>
      <c r="D744" s="290">
        <v>0.13400000000000001</v>
      </c>
    </row>
    <row r="745" spans="1:4" x14ac:dyDescent="0.65">
      <c r="A745" s="118">
        <v>725</v>
      </c>
      <c r="B745" s="290">
        <v>0.74700000000000011</v>
      </c>
      <c r="C745" s="290">
        <v>8.4000000000000005E-2</v>
      </c>
      <c r="D745" s="290">
        <v>0.16899999999999998</v>
      </c>
    </row>
    <row r="746" spans="1:4" x14ac:dyDescent="0.65">
      <c r="A746" s="118">
        <v>726</v>
      </c>
      <c r="B746" s="290">
        <v>0.75500000000000012</v>
      </c>
      <c r="C746" s="290">
        <v>0.13600000000000001</v>
      </c>
      <c r="D746" s="290">
        <v>0.10899999999999999</v>
      </c>
    </row>
    <row r="747" spans="1:4" x14ac:dyDescent="0.65">
      <c r="A747" s="118">
        <v>727</v>
      </c>
      <c r="B747" s="290">
        <v>0.67500000000000004</v>
      </c>
      <c r="C747" s="290">
        <v>0.185</v>
      </c>
      <c r="D747" s="290">
        <v>0.14000000000000001</v>
      </c>
    </row>
    <row r="748" spans="1:4" x14ac:dyDescent="0.65">
      <c r="A748" s="118">
        <v>728</v>
      </c>
      <c r="B748" s="290">
        <v>0.70199999999999996</v>
      </c>
      <c r="C748" s="290">
        <v>0.14199999999999999</v>
      </c>
      <c r="D748" s="290">
        <v>0.15599999999999997</v>
      </c>
    </row>
    <row r="749" spans="1:4" x14ac:dyDescent="0.65">
      <c r="A749" s="118">
        <v>729</v>
      </c>
      <c r="B749" s="290">
        <v>0.80600000000000005</v>
      </c>
      <c r="C749" s="290">
        <v>0.19400000000000001</v>
      </c>
      <c r="D749" s="290">
        <v>0</v>
      </c>
    </row>
    <row r="750" spans="1:4" x14ac:dyDescent="0.65">
      <c r="A750" s="118">
        <v>730</v>
      </c>
      <c r="B750" s="290">
        <v>0.65700000000000003</v>
      </c>
      <c r="C750" s="290">
        <v>0.19700000000000001</v>
      </c>
      <c r="D750" s="290">
        <v>0.14600000000000002</v>
      </c>
    </row>
    <row r="751" spans="1:4" x14ac:dyDescent="0.65">
      <c r="A751" s="118">
        <v>731</v>
      </c>
      <c r="B751" s="290">
        <v>0.69700000000000006</v>
      </c>
      <c r="C751" s="290">
        <v>0.15</v>
      </c>
      <c r="D751" s="290">
        <v>0.15299999999999997</v>
      </c>
    </row>
    <row r="752" spans="1:4" x14ac:dyDescent="0.65">
      <c r="A752" s="118">
        <v>732</v>
      </c>
      <c r="B752" s="290">
        <v>0.67100000000000004</v>
      </c>
      <c r="C752" s="290">
        <v>0.19500000000000001</v>
      </c>
      <c r="D752" s="290">
        <v>0.13400000000000001</v>
      </c>
    </row>
    <row r="753" spans="1:4" x14ac:dyDescent="0.65">
      <c r="A753" s="118">
        <v>733</v>
      </c>
      <c r="B753" s="290">
        <v>0.68100000000000005</v>
      </c>
      <c r="C753" s="290">
        <v>0.19600000000000001</v>
      </c>
      <c r="D753" s="290">
        <v>0.123</v>
      </c>
    </row>
    <row r="754" spans="1:4" x14ac:dyDescent="0.65">
      <c r="A754" s="118">
        <v>734</v>
      </c>
      <c r="B754" s="290">
        <v>0.64900000000000002</v>
      </c>
      <c r="C754" s="290">
        <v>0.19600000000000001</v>
      </c>
      <c r="D754" s="290">
        <v>0.15499999999999997</v>
      </c>
    </row>
    <row r="755" spans="1:4" x14ac:dyDescent="0.65">
      <c r="A755" s="118">
        <v>735</v>
      </c>
      <c r="B755" s="290">
        <v>0.72100000000000009</v>
      </c>
      <c r="C755" s="290">
        <v>0.14299999999999999</v>
      </c>
      <c r="D755" s="290">
        <v>0.13600000000000001</v>
      </c>
    </row>
    <row r="756" spans="1:4" x14ac:dyDescent="0.65">
      <c r="A756" s="118">
        <v>736</v>
      </c>
      <c r="B756" s="290">
        <v>0.629</v>
      </c>
      <c r="C756" s="290">
        <v>0.20599999999999999</v>
      </c>
      <c r="D756" s="290">
        <v>0.16499999999999998</v>
      </c>
    </row>
    <row r="757" spans="1:4" x14ac:dyDescent="0.65">
      <c r="A757" s="118">
        <v>737</v>
      </c>
      <c r="B757" s="290">
        <v>0.75100000000000011</v>
      </c>
      <c r="C757" s="290">
        <v>0.214</v>
      </c>
      <c r="D757" s="290">
        <v>3.4999999999999989E-2</v>
      </c>
    </row>
    <row r="758" spans="1:4" x14ac:dyDescent="0.65">
      <c r="A758" s="118">
        <v>738</v>
      </c>
      <c r="B758" s="290">
        <v>0.71</v>
      </c>
      <c r="C758" s="290">
        <v>0.16200000000000001</v>
      </c>
      <c r="D758" s="290">
        <v>0.128</v>
      </c>
    </row>
    <row r="759" spans="1:4" x14ac:dyDescent="0.65">
      <c r="A759" s="118">
        <v>739</v>
      </c>
      <c r="B759" s="290">
        <v>0.7</v>
      </c>
      <c r="C759" s="290">
        <v>0.19800000000000001</v>
      </c>
      <c r="D759" s="290">
        <v>0.10199999999999998</v>
      </c>
    </row>
    <row r="760" spans="1:4" x14ac:dyDescent="0.65">
      <c r="A760" s="118">
        <v>740</v>
      </c>
      <c r="B760" s="290">
        <v>0.71799999999999997</v>
      </c>
      <c r="C760" s="290">
        <v>0.183</v>
      </c>
      <c r="D760" s="290">
        <v>9.8999999999999977E-2</v>
      </c>
    </row>
    <row r="761" spans="1:4" x14ac:dyDescent="0.65">
      <c r="A761" s="118">
        <v>741</v>
      </c>
      <c r="B761" s="290">
        <v>0.65800000000000003</v>
      </c>
      <c r="C761" s="290">
        <v>0.3</v>
      </c>
      <c r="D761" s="290">
        <v>4.1999999999999968E-2</v>
      </c>
    </row>
    <row r="762" spans="1:4" x14ac:dyDescent="0.65">
      <c r="A762" s="118">
        <v>742</v>
      </c>
      <c r="B762" s="290">
        <v>0.69300000000000006</v>
      </c>
      <c r="C762" s="290">
        <v>0.16600000000000001</v>
      </c>
      <c r="D762" s="290">
        <v>0.14100000000000001</v>
      </c>
    </row>
    <row r="763" spans="1:4" x14ac:dyDescent="0.65">
      <c r="A763" s="118">
        <v>743</v>
      </c>
      <c r="B763" s="290">
        <v>0.65500000000000003</v>
      </c>
      <c r="C763" s="290">
        <v>0.16200000000000001</v>
      </c>
      <c r="D763" s="290">
        <v>0.183</v>
      </c>
    </row>
    <row r="764" spans="1:4" x14ac:dyDescent="0.65">
      <c r="A764" s="118">
        <v>744</v>
      </c>
      <c r="B764" s="290">
        <v>0.56699999999999995</v>
      </c>
      <c r="C764" s="290">
        <v>0.192</v>
      </c>
      <c r="D764" s="290">
        <v>0.24099999999999999</v>
      </c>
    </row>
    <row r="765" spans="1:4" x14ac:dyDescent="0.65">
      <c r="A765" s="118">
        <v>745</v>
      </c>
      <c r="B765" s="290">
        <v>0.66500000000000004</v>
      </c>
      <c r="C765" s="290">
        <v>0.17199999999999999</v>
      </c>
      <c r="D765" s="290">
        <v>0.16299999999999998</v>
      </c>
    </row>
    <row r="766" spans="1:4" x14ac:dyDescent="0.65">
      <c r="A766" s="118">
        <v>746</v>
      </c>
      <c r="B766" s="290">
        <v>0.63</v>
      </c>
      <c r="C766" s="290">
        <v>0.22600000000000001</v>
      </c>
      <c r="D766" s="290">
        <v>0.14400000000000002</v>
      </c>
    </row>
    <row r="767" spans="1:4" x14ac:dyDescent="0.65">
      <c r="A767" s="118">
        <v>747</v>
      </c>
      <c r="B767" s="290">
        <v>0.71300000000000008</v>
      </c>
      <c r="C767" s="290">
        <v>0.158</v>
      </c>
      <c r="D767" s="290">
        <v>0.129</v>
      </c>
    </row>
    <row r="768" spans="1:4" x14ac:dyDescent="0.65">
      <c r="A768" s="118">
        <v>748</v>
      </c>
      <c r="B768" s="290">
        <v>0.68599999999999994</v>
      </c>
      <c r="C768" s="290">
        <v>0.17100000000000001</v>
      </c>
      <c r="D768" s="290">
        <v>0.14300000000000002</v>
      </c>
    </row>
    <row r="769" spans="1:4" x14ac:dyDescent="0.65">
      <c r="A769" s="118">
        <v>749</v>
      </c>
      <c r="B769" s="290">
        <v>0.7629999999999999</v>
      </c>
      <c r="C769" s="290">
        <v>0.152</v>
      </c>
      <c r="D769" s="290">
        <v>8.500000000000002E-2</v>
      </c>
    </row>
    <row r="770" spans="1:4" x14ac:dyDescent="0.65">
      <c r="A770" s="118">
        <v>750</v>
      </c>
      <c r="B770" s="290">
        <v>0.71399999999999997</v>
      </c>
      <c r="C770" s="290">
        <v>0.19</v>
      </c>
      <c r="D770" s="290">
        <v>9.5999999999999974E-2</v>
      </c>
    </row>
    <row r="771" spans="1:4" x14ac:dyDescent="0.65">
      <c r="A771" s="118">
        <v>751</v>
      </c>
      <c r="B771" s="290">
        <v>0.77200000000000002</v>
      </c>
      <c r="C771" s="290">
        <v>0.183</v>
      </c>
      <c r="D771" s="290">
        <v>4.4999999999999971E-2</v>
      </c>
    </row>
    <row r="772" spans="1:4" x14ac:dyDescent="0.65">
      <c r="A772" s="118">
        <v>752</v>
      </c>
      <c r="B772" s="290">
        <v>0.72599999999999998</v>
      </c>
      <c r="C772" s="290">
        <v>0.186</v>
      </c>
      <c r="D772" s="290">
        <v>8.8000000000000023E-2</v>
      </c>
    </row>
    <row r="773" spans="1:4" x14ac:dyDescent="0.65">
      <c r="A773" s="118">
        <v>753</v>
      </c>
      <c r="B773" s="290">
        <v>0.79699999999999993</v>
      </c>
      <c r="C773" s="290">
        <v>0.183</v>
      </c>
      <c r="D773" s="290">
        <v>1.9999999999999976E-2</v>
      </c>
    </row>
    <row r="774" spans="1:4" x14ac:dyDescent="0.65">
      <c r="A774" s="118">
        <v>754</v>
      </c>
      <c r="B774" s="290">
        <v>0.72900000000000009</v>
      </c>
      <c r="C774" s="290">
        <v>0.13900000000000001</v>
      </c>
      <c r="D774" s="290">
        <v>0.13200000000000001</v>
      </c>
    </row>
    <row r="775" spans="1:4" x14ac:dyDescent="0.65">
      <c r="A775" s="118">
        <v>755</v>
      </c>
      <c r="B775" s="290">
        <v>0.65600000000000003</v>
      </c>
      <c r="C775" s="290">
        <v>0.26400000000000001</v>
      </c>
      <c r="D775" s="290">
        <v>8.0000000000000016E-2</v>
      </c>
    </row>
    <row r="776" spans="1:4" x14ac:dyDescent="0.65">
      <c r="A776" s="118">
        <v>756</v>
      </c>
      <c r="B776" s="290">
        <v>0.76</v>
      </c>
      <c r="C776" s="290">
        <v>0.17399999999999999</v>
      </c>
      <c r="D776" s="290">
        <v>6.6000000000000003E-2</v>
      </c>
    </row>
    <row r="777" spans="1:4" x14ac:dyDescent="0.65">
      <c r="A777" s="118">
        <v>757</v>
      </c>
      <c r="B777" s="290">
        <v>0.7350000000000001</v>
      </c>
      <c r="C777" s="290">
        <v>8.7999999999999995E-2</v>
      </c>
      <c r="D777" s="290">
        <v>0.17699999999999999</v>
      </c>
    </row>
    <row r="778" spans="1:4" x14ac:dyDescent="0.65">
      <c r="A778" s="118">
        <v>758</v>
      </c>
      <c r="B778" s="290">
        <v>0.64400000000000002</v>
      </c>
      <c r="C778" s="290">
        <v>0.17499999999999999</v>
      </c>
      <c r="D778" s="290">
        <v>0.18099999999999999</v>
      </c>
    </row>
    <row r="779" spans="1:4" x14ac:dyDescent="0.65">
      <c r="A779" s="118">
        <v>759</v>
      </c>
      <c r="B779" s="290">
        <v>0.66799999999999993</v>
      </c>
      <c r="C779" s="290">
        <v>0.185</v>
      </c>
      <c r="D779" s="290">
        <v>0.14700000000000002</v>
      </c>
    </row>
    <row r="780" spans="1:4" x14ac:dyDescent="0.65">
      <c r="A780" s="118">
        <v>760</v>
      </c>
      <c r="B780" s="290">
        <v>0.55899999999999994</v>
      </c>
      <c r="C780" s="290">
        <v>0.32500000000000001</v>
      </c>
      <c r="D780" s="290">
        <v>0.11599999999999999</v>
      </c>
    </row>
    <row r="781" spans="1:4" x14ac:dyDescent="0.65">
      <c r="A781" s="118">
        <v>761</v>
      </c>
      <c r="B781" s="290">
        <v>0.74500000000000011</v>
      </c>
      <c r="C781" s="290">
        <v>0.16200000000000001</v>
      </c>
      <c r="D781" s="290">
        <v>9.2999999999999972E-2</v>
      </c>
    </row>
    <row r="782" spans="1:4" x14ac:dyDescent="0.65">
      <c r="A782" s="118">
        <v>762</v>
      </c>
      <c r="B782" s="290">
        <v>0.67999999999999994</v>
      </c>
      <c r="C782" s="290">
        <v>0.17499999999999999</v>
      </c>
      <c r="D782" s="290">
        <v>0.14500000000000002</v>
      </c>
    </row>
    <row r="783" spans="1:4" x14ac:dyDescent="0.65">
      <c r="A783" s="118">
        <v>763</v>
      </c>
      <c r="B783" s="290">
        <v>0.72500000000000009</v>
      </c>
      <c r="C783" s="290">
        <v>0.16200000000000001</v>
      </c>
      <c r="D783" s="290">
        <v>0.11299999999999999</v>
      </c>
    </row>
    <row r="784" spans="1:4" x14ac:dyDescent="0.65">
      <c r="A784" s="118">
        <v>764</v>
      </c>
      <c r="B784" s="290">
        <v>0.7430000000000001</v>
      </c>
      <c r="C784" s="290">
        <v>0.19800000000000001</v>
      </c>
      <c r="D784" s="290">
        <v>5.8999999999999997E-2</v>
      </c>
    </row>
    <row r="785" spans="1:4" x14ac:dyDescent="0.65">
      <c r="A785" s="118">
        <v>765</v>
      </c>
      <c r="B785" s="290">
        <v>0.746</v>
      </c>
      <c r="C785" s="290">
        <v>0.16300000000000001</v>
      </c>
      <c r="D785" s="290">
        <v>9.099999999999997E-2</v>
      </c>
    </row>
    <row r="786" spans="1:4" x14ac:dyDescent="0.65">
      <c r="A786" s="118">
        <v>766</v>
      </c>
      <c r="B786" s="290">
        <v>0.65100000000000002</v>
      </c>
      <c r="C786" s="290">
        <v>0.22600000000000001</v>
      </c>
      <c r="D786" s="290">
        <v>0.123</v>
      </c>
    </row>
    <row r="787" spans="1:4" x14ac:dyDescent="0.65">
      <c r="A787" s="118">
        <v>767</v>
      </c>
      <c r="B787" s="290">
        <v>0.64600000000000002</v>
      </c>
      <c r="C787" s="290">
        <v>0.17799999999999999</v>
      </c>
      <c r="D787" s="290">
        <v>0.17599999999999999</v>
      </c>
    </row>
    <row r="788" spans="1:4" x14ac:dyDescent="0.65">
      <c r="A788" s="118">
        <v>768</v>
      </c>
      <c r="B788" s="290">
        <v>0.7350000000000001</v>
      </c>
      <c r="C788" s="290">
        <v>0.17</v>
      </c>
      <c r="D788" s="290">
        <v>9.4999999999999973E-2</v>
      </c>
    </row>
    <row r="789" spans="1:4" x14ac:dyDescent="0.65">
      <c r="A789" s="118">
        <v>769</v>
      </c>
      <c r="B789" s="290">
        <v>0.69799999999999995</v>
      </c>
      <c r="C789" s="290">
        <v>0.17100000000000001</v>
      </c>
      <c r="D789" s="290">
        <v>0.13100000000000001</v>
      </c>
    </row>
    <row r="790" spans="1:4" x14ac:dyDescent="0.65">
      <c r="A790" s="118">
        <v>770</v>
      </c>
      <c r="B790" s="290">
        <v>0.65200000000000002</v>
      </c>
      <c r="C790" s="290">
        <v>0.186</v>
      </c>
      <c r="D790" s="290">
        <v>0.16199999999999998</v>
      </c>
    </row>
    <row r="791" spans="1:4" x14ac:dyDescent="0.65">
      <c r="A791" s="118">
        <v>771</v>
      </c>
      <c r="B791" s="290">
        <v>0.65100000000000002</v>
      </c>
      <c r="C791" s="290">
        <v>0.19</v>
      </c>
      <c r="D791" s="290">
        <v>0.15899999999999997</v>
      </c>
    </row>
    <row r="792" spans="1:4" x14ac:dyDescent="0.65">
      <c r="A792" s="118">
        <v>772</v>
      </c>
      <c r="B792" s="290">
        <v>0.67199999999999993</v>
      </c>
      <c r="C792" s="290">
        <v>0.155</v>
      </c>
      <c r="D792" s="290">
        <v>0.17299999999999999</v>
      </c>
    </row>
    <row r="793" spans="1:4" x14ac:dyDescent="0.65">
      <c r="A793" s="118">
        <v>773</v>
      </c>
      <c r="B793" s="290">
        <v>0.68300000000000005</v>
      </c>
      <c r="C793" s="290">
        <v>0.186</v>
      </c>
      <c r="D793" s="290">
        <v>0.13100000000000001</v>
      </c>
    </row>
    <row r="794" spans="1:4" x14ac:dyDescent="0.65">
      <c r="A794" s="118">
        <v>774</v>
      </c>
      <c r="B794" s="290">
        <v>0.64100000000000001</v>
      </c>
      <c r="C794" s="290">
        <v>0.19800000000000001</v>
      </c>
      <c r="D794" s="290">
        <v>0.16099999999999998</v>
      </c>
    </row>
    <row r="795" spans="1:4" x14ac:dyDescent="0.65">
      <c r="A795" s="118">
        <v>775</v>
      </c>
      <c r="B795" s="290">
        <v>0.66500000000000004</v>
      </c>
      <c r="C795" s="290">
        <v>0.158</v>
      </c>
      <c r="D795" s="290">
        <v>0.17699999999999999</v>
      </c>
    </row>
    <row r="796" spans="1:4" x14ac:dyDescent="0.65">
      <c r="A796" s="118">
        <v>776</v>
      </c>
      <c r="B796" s="290">
        <v>0.63800000000000001</v>
      </c>
      <c r="C796" s="290">
        <v>0.26300000000000001</v>
      </c>
      <c r="D796" s="290">
        <v>9.8999999999999977E-2</v>
      </c>
    </row>
    <row r="797" spans="1:4" x14ac:dyDescent="0.65">
      <c r="A797" s="118">
        <v>777</v>
      </c>
      <c r="B797" s="290">
        <v>0.66799999999999993</v>
      </c>
      <c r="C797" s="290">
        <v>0.17599999999999999</v>
      </c>
      <c r="D797" s="290">
        <v>0.15599999999999997</v>
      </c>
    </row>
    <row r="798" spans="1:4" x14ac:dyDescent="0.65">
      <c r="A798" s="118">
        <v>778</v>
      </c>
      <c r="B798" s="290">
        <v>0.72</v>
      </c>
      <c r="C798" s="290">
        <v>0.161</v>
      </c>
      <c r="D798" s="290">
        <v>0.11899999999999999</v>
      </c>
    </row>
    <row r="799" spans="1:4" x14ac:dyDescent="0.65">
      <c r="A799" s="118">
        <v>779</v>
      </c>
      <c r="B799" s="290">
        <v>0.68300000000000005</v>
      </c>
      <c r="C799" s="290">
        <v>0.17799999999999999</v>
      </c>
      <c r="D799" s="290">
        <v>0.13900000000000001</v>
      </c>
    </row>
    <row r="800" spans="1:4" x14ac:dyDescent="0.65">
      <c r="A800" s="118">
        <v>780</v>
      </c>
      <c r="B800" s="290">
        <v>0.624</v>
      </c>
      <c r="C800" s="290">
        <v>0.193</v>
      </c>
      <c r="D800" s="290">
        <v>0.183</v>
      </c>
    </row>
    <row r="801" spans="1:4" x14ac:dyDescent="0.65">
      <c r="A801" s="118">
        <v>781</v>
      </c>
      <c r="B801" s="290">
        <v>0.71700000000000008</v>
      </c>
      <c r="C801" s="290">
        <v>0.17899999999999999</v>
      </c>
      <c r="D801" s="290">
        <v>0.10399999999999998</v>
      </c>
    </row>
    <row r="802" spans="1:4" x14ac:dyDescent="0.65">
      <c r="A802" s="118">
        <v>782</v>
      </c>
      <c r="B802" s="290">
        <v>0.67100000000000004</v>
      </c>
      <c r="C802" s="290">
        <v>0.20699999999999999</v>
      </c>
      <c r="D802" s="290">
        <v>0.122</v>
      </c>
    </row>
    <row r="803" spans="1:4" x14ac:dyDescent="0.65">
      <c r="A803" s="118">
        <v>783</v>
      </c>
      <c r="B803" s="290">
        <v>0.57499999999999996</v>
      </c>
      <c r="C803" s="290">
        <v>0.30099999999999999</v>
      </c>
      <c r="D803" s="290">
        <v>0.124</v>
      </c>
    </row>
    <row r="804" spans="1:4" x14ac:dyDescent="0.65">
      <c r="A804" s="118">
        <v>784</v>
      </c>
      <c r="B804" s="290">
        <v>0.75800000000000001</v>
      </c>
      <c r="C804" s="290">
        <v>0.16400000000000001</v>
      </c>
      <c r="D804" s="290">
        <v>7.8000000000000014E-2</v>
      </c>
    </row>
    <row r="805" spans="1:4" x14ac:dyDescent="0.65">
      <c r="A805" s="118">
        <v>785</v>
      </c>
      <c r="B805" s="290">
        <v>0.68700000000000006</v>
      </c>
      <c r="C805" s="290">
        <v>0.17699999999999999</v>
      </c>
      <c r="D805" s="290">
        <v>0.13600000000000001</v>
      </c>
    </row>
    <row r="806" spans="1:4" x14ac:dyDescent="0.65">
      <c r="A806" s="118">
        <v>786</v>
      </c>
      <c r="B806" s="290">
        <v>0.66999999999999993</v>
      </c>
      <c r="C806" s="290">
        <v>0.17100000000000001</v>
      </c>
      <c r="D806" s="290">
        <v>0.15899999999999997</v>
      </c>
    </row>
    <row r="807" spans="1:4" x14ac:dyDescent="0.65">
      <c r="A807" s="118">
        <v>787</v>
      </c>
      <c r="B807" s="290">
        <v>0.65800000000000003</v>
      </c>
      <c r="C807" s="290">
        <v>0.16600000000000001</v>
      </c>
      <c r="D807" s="290">
        <v>0.17599999999999999</v>
      </c>
    </row>
    <row r="808" spans="1:4" x14ac:dyDescent="0.65">
      <c r="A808" s="118">
        <v>788</v>
      </c>
      <c r="B808" s="290">
        <v>0.70199999999999996</v>
      </c>
      <c r="C808" s="290">
        <v>0.218</v>
      </c>
      <c r="D808" s="290">
        <v>8.0000000000000016E-2</v>
      </c>
    </row>
    <row r="809" spans="1:4" x14ac:dyDescent="0.65">
      <c r="A809" s="118">
        <v>789</v>
      </c>
      <c r="B809" s="290">
        <v>0.63900000000000001</v>
      </c>
      <c r="C809" s="290">
        <v>0.27700000000000002</v>
      </c>
      <c r="D809" s="290">
        <v>8.4000000000000019E-2</v>
      </c>
    </row>
    <row r="810" spans="1:4" x14ac:dyDescent="0.65">
      <c r="A810" s="118">
        <v>790</v>
      </c>
      <c r="B810" s="290">
        <v>0.68100000000000005</v>
      </c>
      <c r="C810" s="290">
        <v>0.247</v>
      </c>
      <c r="D810" s="290">
        <v>7.2000000000000008E-2</v>
      </c>
    </row>
    <row r="811" spans="1:4" x14ac:dyDescent="0.65">
      <c r="A811" s="118">
        <v>791</v>
      </c>
      <c r="B811" s="290">
        <v>0.73</v>
      </c>
      <c r="C811" s="290">
        <v>0.157</v>
      </c>
      <c r="D811" s="290">
        <v>0.11299999999999999</v>
      </c>
    </row>
    <row r="812" spans="1:4" x14ac:dyDescent="0.65">
      <c r="A812" s="118">
        <v>792</v>
      </c>
      <c r="B812" s="290">
        <v>0.64300000000000002</v>
      </c>
      <c r="C812" s="290">
        <v>0.16600000000000001</v>
      </c>
      <c r="D812" s="290">
        <v>0.191</v>
      </c>
    </row>
    <row r="813" spans="1:4" x14ac:dyDescent="0.65">
      <c r="A813" s="118">
        <v>793</v>
      </c>
      <c r="B813" s="290">
        <v>0.625</v>
      </c>
      <c r="C813" s="290">
        <v>0.26</v>
      </c>
      <c r="D813" s="290">
        <v>0.11499999999999999</v>
      </c>
    </row>
    <row r="814" spans="1:4" x14ac:dyDescent="0.65">
      <c r="A814" s="118">
        <v>794</v>
      </c>
      <c r="B814" s="290">
        <v>0.68100000000000005</v>
      </c>
      <c r="C814" s="290">
        <v>0.17100000000000001</v>
      </c>
      <c r="D814" s="290">
        <v>0.14800000000000002</v>
      </c>
    </row>
    <row r="815" spans="1:4" x14ac:dyDescent="0.65">
      <c r="A815" s="118">
        <v>795</v>
      </c>
      <c r="B815" s="290">
        <v>0.7430000000000001</v>
      </c>
      <c r="C815" s="290">
        <v>0.17</v>
      </c>
      <c r="D815" s="290">
        <v>8.7000000000000022E-2</v>
      </c>
    </row>
    <row r="816" spans="1:4" x14ac:dyDescent="0.65">
      <c r="A816" s="118">
        <v>796</v>
      </c>
      <c r="B816" s="290">
        <v>0.79099999999999993</v>
      </c>
      <c r="C816" s="290">
        <v>9.1999999999999998E-2</v>
      </c>
      <c r="D816" s="290">
        <v>0.11699999999999999</v>
      </c>
    </row>
    <row r="817" spans="1:4" x14ac:dyDescent="0.65">
      <c r="A817" s="118">
        <v>797</v>
      </c>
      <c r="B817" s="290">
        <v>0.76800000000000002</v>
      </c>
      <c r="C817" s="290">
        <v>0.187</v>
      </c>
      <c r="D817" s="290">
        <v>4.4999999999999971E-2</v>
      </c>
    </row>
    <row r="818" spans="1:4" x14ac:dyDescent="0.65">
      <c r="A818" s="118">
        <v>798</v>
      </c>
      <c r="B818" s="290">
        <v>0.66399999999999992</v>
      </c>
      <c r="C818" s="290">
        <v>0.157</v>
      </c>
      <c r="D818" s="290">
        <v>0.17899999999999999</v>
      </c>
    </row>
    <row r="819" spans="1:4" x14ac:dyDescent="0.65">
      <c r="A819" s="118">
        <v>799</v>
      </c>
      <c r="B819" s="290">
        <v>0.65400000000000003</v>
      </c>
      <c r="C819" s="290">
        <v>0.20499999999999999</v>
      </c>
      <c r="D819" s="290">
        <v>0.14100000000000001</v>
      </c>
    </row>
    <row r="820" spans="1:4" x14ac:dyDescent="0.65">
      <c r="A820" s="118">
        <v>800</v>
      </c>
      <c r="B820" s="290">
        <v>0.70199999999999996</v>
      </c>
      <c r="C820" s="290">
        <v>0.17799999999999999</v>
      </c>
      <c r="D820" s="290">
        <v>0.12</v>
      </c>
    </row>
    <row r="821" spans="1:4" x14ac:dyDescent="0.65">
      <c r="A821" s="118">
        <v>801</v>
      </c>
      <c r="B821" s="290">
        <v>0.65500000000000003</v>
      </c>
      <c r="C821" s="290">
        <v>0.17799999999999999</v>
      </c>
      <c r="D821" s="290">
        <v>0.16699999999999998</v>
      </c>
    </row>
    <row r="822" spans="1:4" x14ac:dyDescent="0.65">
      <c r="A822" s="118">
        <v>802</v>
      </c>
      <c r="B822" s="290">
        <v>0.7</v>
      </c>
      <c r="C822" s="290">
        <v>0.18</v>
      </c>
      <c r="D822" s="290">
        <v>0.12</v>
      </c>
    </row>
    <row r="823" spans="1:4" x14ac:dyDescent="0.65">
      <c r="A823" s="118">
        <v>803</v>
      </c>
      <c r="B823" s="290">
        <v>0.66999999999999993</v>
      </c>
      <c r="C823" s="290">
        <v>0.161</v>
      </c>
      <c r="D823" s="290">
        <v>0.16899999999999998</v>
      </c>
    </row>
    <row r="824" spans="1:4" x14ac:dyDescent="0.65">
      <c r="A824" s="118">
        <v>804</v>
      </c>
      <c r="B824" s="290">
        <v>0.69900000000000007</v>
      </c>
      <c r="C824" s="290">
        <v>0.17799999999999999</v>
      </c>
      <c r="D824" s="290">
        <v>0.123</v>
      </c>
    </row>
    <row r="825" spans="1:4" x14ac:dyDescent="0.65">
      <c r="A825" s="118">
        <v>805</v>
      </c>
      <c r="B825" s="290">
        <v>0.72100000000000009</v>
      </c>
      <c r="C825" s="290">
        <v>0.16500000000000001</v>
      </c>
      <c r="D825" s="290">
        <v>0.11399999999999999</v>
      </c>
    </row>
    <row r="826" spans="1:4" x14ac:dyDescent="0.65">
      <c r="A826" s="118">
        <v>806</v>
      </c>
      <c r="B826" s="290">
        <v>0.70599999999999996</v>
      </c>
      <c r="C826" s="290">
        <v>0.16900000000000001</v>
      </c>
      <c r="D826" s="290">
        <v>0.125</v>
      </c>
    </row>
    <row r="827" spans="1:4" x14ac:dyDescent="0.65">
      <c r="A827" s="118">
        <v>807</v>
      </c>
      <c r="B827" s="290">
        <v>0.67799999999999994</v>
      </c>
      <c r="C827" s="290">
        <v>0.17699999999999999</v>
      </c>
      <c r="D827" s="290">
        <v>0.14500000000000002</v>
      </c>
    </row>
    <row r="828" spans="1:4" x14ac:dyDescent="0.65">
      <c r="A828" s="118">
        <v>808</v>
      </c>
      <c r="B828" s="290">
        <v>0.68199999999999994</v>
      </c>
      <c r="C828" s="290">
        <v>0.193</v>
      </c>
      <c r="D828" s="290">
        <v>0.125</v>
      </c>
    </row>
    <row r="829" spans="1:4" x14ac:dyDescent="0.65">
      <c r="A829" s="118">
        <v>809</v>
      </c>
      <c r="B829" s="290">
        <v>0.68700000000000006</v>
      </c>
      <c r="C829" s="290">
        <v>0.191</v>
      </c>
      <c r="D829" s="290">
        <v>0.122</v>
      </c>
    </row>
    <row r="830" spans="1:4" x14ac:dyDescent="0.65">
      <c r="A830" s="118">
        <v>810</v>
      </c>
      <c r="B830" s="290">
        <v>0.7649999999999999</v>
      </c>
      <c r="C830" s="290">
        <v>0.16800000000000001</v>
      </c>
      <c r="D830" s="290">
        <v>6.7000000000000004E-2</v>
      </c>
    </row>
    <row r="831" spans="1:4" x14ac:dyDescent="0.65">
      <c r="A831" s="118">
        <v>811</v>
      </c>
      <c r="B831" s="290">
        <v>0.68500000000000005</v>
      </c>
      <c r="C831" s="290">
        <v>0.2</v>
      </c>
      <c r="D831" s="290">
        <v>0.11499999999999999</v>
      </c>
    </row>
    <row r="832" spans="1:4" x14ac:dyDescent="0.65">
      <c r="A832" s="118">
        <v>812</v>
      </c>
      <c r="B832" s="290">
        <v>0.67799999999999994</v>
      </c>
      <c r="C832" s="290">
        <v>0.223</v>
      </c>
      <c r="D832" s="290">
        <v>9.8999999999999977E-2</v>
      </c>
    </row>
    <row r="833" spans="1:4" x14ac:dyDescent="0.65">
      <c r="A833" s="118">
        <v>813</v>
      </c>
      <c r="B833" s="290">
        <v>0.71</v>
      </c>
      <c r="C833" s="290">
        <v>0.20899999999999999</v>
      </c>
      <c r="D833" s="290">
        <v>8.1000000000000016E-2</v>
      </c>
    </row>
    <row r="834" spans="1:4" x14ac:dyDescent="0.65">
      <c r="A834" s="118">
        <v>814</v>
      </c>
      <c r="B834" s="290">
        <v>0.72599999999999998</v>
      </c>
      <c r="C834" s="290">
        <v>0.17799999999999999</v>
      </c>
      <c r="D834" s="290">
        <v>9.5999999999999974E-2</v>
      </c>
    </row>
    <row r="835" spans="1:4" x14ac:dyDescent="0.65">
      <c r="A835" s="118">
        <v>815</v>
      </c>
      <c r="B835" s="290">
        <v>0.73799999999999999</v>
      </c>
      <c r="C835" s="290">
        <v>0.14799999999999999</v>
      </c>
      <c r="D835" s="290">
        <v>0.11399999999999999</v>
      </c>
    </row>
    <row r="836" spans="1:4" x14ac:dyDescent="0.65">
      <c r="A836" s="118">
        <v>816</v>
      </c>
      <c r="B836" s="290">
        <v>0.65</v>
      </c>
      <c r="C836" s="290">
        <v>0.2</v>
      </c>
      <c r="D836" s="290">
        <v>0.15000000000000002</v>
      </c>
    </row>
    <row r="837" spans="1:4" x14ac:dyDescent="0.65">
      <c r="A837" s="118">
        <v>817</v>
      </c>
      <c r="B837" s="290">
        <v>0.7410000000000001</v>
      </c>
      <c r="C837" s="290">
        <v>0.13800000000000001</v>
      </c>
      <c r="D837" s="290">
        <v>0.121</v>
      </c>
    </row>
    <row r="838" spans="1:4" x14ac:dyDescent="0.65">
      <c r="A838" s="118">
        <v>818</v>
      </c>
      <c r="B838" s="290">
        <v>0.74</v>
      </c>
      <c r="C838" s="290">
        <v>0.121</v>
      </c>
      <c r="D838" s="290">
        <v>0.13900000000000001</v>
      </c>
    </row>
    <row r="839" spans="1:4" x14ac:dyDescent="0.65">
      <c r="A839" s="118">
        <v>819</v>
      </c>
      <c r="B839" s="290">
        <v>0.67399999999999993</v>
      </c>
      <c r="C839" s="290">
        <v>0.17899999999999999</v>
      </c>
      <c r="D839" s="290">
        <v>0.14700000000000002</v>
      </c>
    </row>
    <row r="840" spans="1:4" x14ac:dyDescent="0.65">
      <c r="A840" s="118">
        <v>820</v>
      </c>
      <c r="B840" s="290">
        <v>0.66900000000000004</v>
      </c>
      <c r="C840" s="290">
        <v>0.192</v>
      </c>
      <c r="D840" s="290">
        <v>0.13900000000000001</v>
      </c>
    </row>
    <row r="841" spans="1:4" x14ac:dyDescent="0.65">
      <c r="A841" s="118">
        <v>821</v>
      </c>
      <c r="B841" s="290">
        <v>0.67300000000000004</v>
      </c>
      <c r="C841" s="290">
        <v>0.27100000000000002</v>
      </c>
      <c r="D841" s="290">
        <v>5.5999999999999994E-2</v>
      </c>
    </row>
    <row r="842" spans="1:4" x14ac:dyDescent="0.65">
      <c r="A842" s="118">
        <v>822</v>
      </c>
      <c r="B842" s="290">
        <v>0.69199999999999995</v>
      </c>
      <c r="C842" s="290">
        <v>0.16300000000000001</v>
      </c>
      <c r="D842" s="290">
        <v>0.14500000000000002</v>
      </c>
    </row>
    <row r="843" spans="1:4" x14ac:dyDescent="0.65">
      <c r="A843" s="118">
        <v>823</v>
      </c>
      <c r="B843" s="290">
        <v>0.63300000000000001</v>
      </c>
      <c r="C843" s="290">
        <v>0.24399999999999999</v>
      </c>
      <c r="D843" s="290">
        <v>0.123</v>
      </c>
    </row>
    <row r="844" spans="1:4" x14ac:dyDescent="0.65">
      <c r="A844" s="118">
        <v>824</v>
      </c>
      <c r="B844" s="290">
        <v>0.7609999999999999</v>
      </c>
      <c r="C844" s="290">
        <v>0.156</v>
      </c>
      <c r="D844" s="290">
        <v>8.3000000000000018E-2</v>
      </c>
    </row>
    <row r="845" spans="1:4" x14ac:dyDescent="0.65">
      <c r="A845" s="118">
        <v>825</v>
      </c>
      <c r="B845" s="290">
        <v>0.73599999999999999</v>
      </c>
      <c r="C845" s="290">
        <v>0.108</v>
      </c>
      <c r="D845" s="290">
        <v>0.15599999999999997</v>
      </c>
    </row>
    <row r="846" spans="1:4" x14ac:dyDescent="0.65">
      <c r="A846" s="118">
        <v>826</v>
      </c>
      <c r="B846" s="290">
        <v>0.68300000000000005</v>
      </c>
      <c r="C846" s="290">
        <v>0.17799999999999999</v>
      </c>
      <c r="D846" s="290">
        <v>0.13900000000000001</v>
      </c>
    </row>
    <row r="847" spans="1:4" x14ac:dyDescent="0.65">
      <c r="A847" s="118">
        <v>827</v>
      </c>
      <c r="B847" s="290">
        <v>0.7370000000000001</v>
      </c>
      <c r="C847" s="290">
        <v>0.189</v>
      </c>
      <c r="D847" s="290">
        <v>7.400000000000001E-2</v>
      </c>
    </row>
    <row r="848" spans="1:4" x14ac:dyDescent="0.65">
      <c r="A848" s="118">
        <v>828</v>
      </c>
      <c r="B848" s="290">
        <v>0.68799999999999994</v>
      </c>
      <c r="C848" s="290">
        <v>0.16400000000000001</v>
      </c>
      <c r="D848" s="290">
        <v>0.14800000000000002</v>
      </c>
    </row>
    <row r="849" spans="1:4" x14ac:dyDescent="0.65">
      <c r="A849" s="118">
        <v>829</v>
      </c>
      <c r="B849" s="290">
        <v>0.75</v>
      </c>
      <c r="C849" s="290">
        <v>0.19500000000000001</v>
      </c>
      <c r="D849" s="290">
        <v>5.4999999999999979E-2</v>
      </c>
    </row>
    <row r="850" spans="1:4" x14ac:dyDescent="0.65">
      <c r="A850" s="118">
        <v>830</v>
      </c>
      <c r="B850" s="290">
        <v>0.71</v>
      </c>
      <c r="C850" s="290">
        <v>0.14499999999999999</v>
      </c>
      <c r="D850" s="290">
        <v>0.14500000000000002</v>
      </c>
    </row>
    <row r="851" spans="1:4" x14ac:dyDescent="0.65">
      <c r="A851" s="118">
        <v>831</v>
      </c>
      <c r="B851" s="290">
        <v>0.73399999999999999</v>
      </c>
      <c r="C851" s="290">
        <v>0.184</v>
      </c>
      <c r="D851" s="290">
        <v>8.2000000000000017E-2</v>
      </c>
    </row>
    <row r="852" spans="1:4" x14ac:dyDescent="0.65">
      <c r="A852" s="118">
        <v>832</v>
      </c>
      <c r="B852" s="290">
        <v>0.72900000000000009</v>
      </c>
      <c r="C852" s="290">
        <v>0.17899999999999999</v>
      </c>
      <c r="D852" s="290">
        <v>9.1999999999999971E-2</v>
      </c>
    </row>
    <row r="853" spans="1:4" x14ac:dyDescent="0.65">
      <c r="A853" s="118">
        <v>833</v>
      </c>
      <c r="B853" s="290">
        <v>0.70799999999999996</v>
      </c>
      <c r="C853" s="290">
        <v>0.16700000000000001</v>
      </c>
      <c r="D853" s="290">
        <v>0.125</v>
      </c>
    </row>
    <row r="854" spans="1:4" x14ac:dyDescent="0.65">
      <c r="A854" s="118">
        <v>834</v>
      </c>
      <c r="B854" s="290">
        <v>0.66</v>
      </c>
      <c r="C854" s="290">
        <v>0.2</v>
      </c>
      <c r="D854" s="290">
        <v>0.14000000000000001</v>
      </c>
    </row>
    <row r="855" spans="1:4" x14ac:dyDescent="0.65">
      <c r="A855" s="118">
        <v>835</v>
      </c>
      <c r="B855" s="290">
        <v>0.69300000000000006</v>
      </c>
      <c r="C855" s="290">
        <v>0.14199999999999999</v>
      </c>
      <c r="D855" s="290">
        <v>0.16499999999999998</v>
      </c>
    </row>
    <row r="856" spans="1:4" x14ac:dyDescent="0.65">
      <c r="A856" s="118">
        <v>836</v>
      </c>
      <c r="B856" s="290">
        <v>0.70799999999999996</v>
      </c>
      <c r="C856" s="290">
        <v>0.17399999999999999</v>
      </c>
      <c r="D856" s="290">
        <v>0.11799999999999999</v>
      </c>
    </row>
    <row r="857" spans="1:4" x14ac:dyDescent="0.65">
      <c r="A857" s="118">
        <v>837</v>
      </c>
      <c r="B857" s="290">
        <v>0.72300000000000009</v>
      </c>
      <c r="C857" s="290">
        <v>0.17199999999999999</v>
      </c>
      <c r="D857" s="290">
        <v>0.10499999999999998</v>
      </c>
    </row>
    <row r="858" spans="1:4" x14ac:dyDescent="0.65">
      <c r="A858" s="118">
        <v>838</v>
      </c>
      <c r="B858" s="290">
        <v>0.69399999999999995</v>
      </c>
      <c r="C858" s="290">
        <v>0.19400000000000001</v>
      </c>
      <c r="D858" s="290">
        <v>0.11199999999999999</v>
      </c>
    </row>
    <row r="859" spans="1:4" x14ac:dyDescent="0.65">
      <c r="A859" s="118">
        <v>839</v>
      </c>
      <c r="B859" s="290">
        <v>0.78</v>
      </c>
      <c r="C859" s="290">
        <v>0.193</v>
      </c>
      <c r="D859" s="290">
        <v>2.6999999999999982E-2</v>
      </c>
    </row>
    <row r="860" spans="1:4" x14ac:dyDescent="0.65">
      <c r="A860" s="118">
        <v>840</v>
      </c>
      <c r="B860" s="290">
        <v>0.74900000000000011</v>
      </c>
      <c r="C860" s="290">
        <v>0.122</v>
      </c>
      <c r="D860" s="290">
        <v>0.129</v>
      </c>
    </row>
    <row r="861" spans="1:4" x14ac:dyDescent="0.65">
      <c r="A861" s="118">
        <v>841</v>
      </c>
      <c r="B861" s="290">
        <v>0.70599999999999996</v>
      </c>
      <c r="C861" s="290">
        <v>0.191</v>
      </c>
      <c r="D861" s="290">
        <v>0.10299999999999998</v>
      </c>
    </row>
    <row r="862" spans="1:4" x14ac:dyDescent="0.65">
      <c r="A862" s="118">
        <v>842</v>
      </c>
      <c r="B862" s="290">
        <v>0.63900000000000001</v>
      </c>
      <c r="C862" s="290">
        <v>0.23699999999999999</v>
      </c>
      <c r="D862" s="290">
        <v>0.124</v>
      </c>
    </row>
    <row r="863" spans="1:4" x14ac:dyDescent="0.65">
      <c r="A863" s="118">
        <v>843</v>
      </c>
      <c r="B863" s="290">
        <v>0.68599999999999994</v>
      </c>
      <c r="C863" s="290">
        <v>0.17</v>
      </c>
      <c r="D863" s="290">
        <v>0.14400000000000002</v>
      </c>
    </row>
    <row r="864" spans="1:4" x14ac:dyDescent="0.65">
      <c r="A864" s="118">
        <v>844</v>
      </c>
      <c r="B864" s="290">
        <v>0.69700000000000006</v>
      </c>
      <c r="C864" s="290">
        <v>0.17199999999999999</v>
      </c>
      <c r="D864" s="290">
        <v>0.13100000000000001</v>
      </c>
    </row>
    <row r="865" spans="1:4" x14ac:dyDescent="0.65">
      <c r="A865" s="118">
        <v>845</v>
      </c>
      <c r="B865" s="290">
        <v>0.67100000000000004</v>
      </c>
      <c r="C865" s="290">
        <v>0.189</v>
      </c>
      <c r="D865" s="290">
        <v>0.14000000000000001</v>
      </c>
    </row>
    <row r="866" spans="1:4" x14ac:dyDescent="0.65">
      <c r="A866" s="118">
        <v>846</v>
      </c>
      <c r="B866" s="290">
        <v>0.69100000000000006</v>
      </c>
      <c r="C866" s="290">
        <v>0.192</v>
      </c>
      <c r="D866" s="290">
        <v>0.11699999999999999</v>
      </c>
    </row>
    <row r="867" spans="1:4" x14ac:dyDescent="0.65">
      <c r="A867" s="118">
        <v>847</v>
      </c>
      <c r="B867" s="290">
        <v>0.624</v>
      </c>
      <c r="C867" s="290">
        <v>0.192</v>
      </c>
      <c r="D867" s="290">
        <v>0.184</v>
      </c>
    </row>
    <row r="868" spans="1:4" x14ac:dyDescent="0.65">
      <c r="A868" s="118">
        <v>848</v>
      </c>
      <c r="B868" s="290">
        <v>0.69700000000000006</v>
      </c>
      <c r="C868" s="290">
        <v>0.156</v>
      </c>
      <c r="D868" s="290">
        <v>0.14700000000000002</v>
      </c>
    </row>
    <row r="869" spans="1:4" x14ac:dyDescent="0.65">
      <c r="A869" s="118">
        <v>849</v>
      </c>
      <c r="B869" s="290">
        <v>0.75</v>
      </c>
      <c r="C869" s="290">
        <v>0.24299999999999999</v>
      </c>
      <c r="D869" s="290">
        <v>6.9999999999999923E-3</v>
      </c>
    </row>
    <row r="870" spans="1:4" x14ac:dyDescent="0.65">
      <c r="A870" s="118">
        <v>850</v>
      </c>
      <c r="B870" s="290">
        <v>0.67599999999999993</v>
      </c>
      <c r="C870" s="290">
        <v>0.32400000000000001</v>
      </c>
      <c r="D870" s="290">
        <v>0</v>
      </c>
    </row>
    <row r="871" spans="1:4" x14ac:dyDescent="0.65">
      <c r="A871" s="118">
        <v>851</v>
      </c>
      <c r="B871" s="290">
        <v>0.60099999999999998</v>
      </c>
      <c r="C871" s="290">
        <v>0.29199999999999998</v>
      </c>
      <c r="D871" s="290">
        <v>0.10699999999999998</v>
      </c>
    </row>
    <row r="872" spans="1:4" x14ac:dyDescent="0.65">
      <c r="A872" s="118">
        <v>852</v>
      </c>
      <c r="B872" s="290">
        <v>0.68500000000000005</v>
      </c>
      <c r="C872" s="290">
        <v>0.315</v>
      </c>
      <c r="D872" s="290">
        <v>0</v>
      </c>
    </row>
    <row r="873" spans="1:4" x14ac:dyDescent="0.65">
      <c r="A873" s="118">
        <v>853</v>
      </c>
      <c r="B873" s="290">
        <v>0.71199999999999997</v>
      </c>
      <c r="C873" s="290">
        <v>0.28799999999999998</v>
      </c>
      <c r="D873" s="290">
        <v>0</v>
      </c>
    </row>
    <row r="874" spans="1:4" x14ac:dyDescent="0.65">
      <c r="A874" s="118">
        <v>854</v>
      </c>
      <c r="B874" s="290">
        <v>0.72900000000000009</v>
      </c>
      <c r="C874" s="290">
        <v>0.27099999999999996</v>
      </c>
      <c r="D874" s="290">
        <v>0</v>
      </c>
    </row>
    <row r="875" spans="1:4" x14ac:dyDescent="0.65">
      <c r="A875" s="118">
        <v>855</v>
      </c>
      <c r="B875" s="290">
        <v>1</v>
      </c>
      <c r="C875" s="290">
        <v>0</v>
      </c>
      <c r="D875" s="290">
        <v>0</v>
      </c>
    </row>
    <row r="876" spans="1:4" x14ac:dyDescent="0.65">
      <c r="A876" s="118">
        <v>856</v>
      </c>
      <c r="B876" s="290">
        <v>0.63800000000000001</v>
      </c>
      <c r="C876" s="290">
        <v>0.36199999999999993</v>
      </c>
      <c r="D876" s="290">
        <v>0</v>
      </c>
    </row>
    <row r="877" spans="1:4" x14ac:dyDescent="0.65">
      <c r="A877" s="118">
        <v>857</v>
      </c>
      <c r="B877" s="290">
        <v>0.66900000000000004</v>
      </c>
      <c r="C877" s="290">
        <v>0.183</v>
      </c>
      <c r="D877" s="290">
        <v>0.14800000000000002</v>
      </c>
    </row>
    <row r="878" spans="1:4" x14ac:dyDescent="0.65">
      <c r="A878" s="118">
        <v>858</v>
      </c>
      <c r="B878" s="290">
        <v>0.74</v>
      </c>
      <c r="C878" s="290">
        <v>0.19700000000000001</v>
      </c>
      <c r="D878" s="290">
        <v>6.3E-2</v>
      </c>
    </row>
    <row r="879" spans="1:4" x14ac:dyDescent="0.65">
      <c r="A879" s="118">
        <v>859</v>
      </c>
      <c r="B879" s="290">
        <v>0.70300000000000007</v>
      </c>
      <c r="C879" s="290">
        <v>0.17599999999999999</v>
      </c>
      <c r="D879" s="290">
        <v>0.121</v>
      </c>
    </row>
    <row r="880" spans="1:4" x14ac:dyDescent="0.65">
      <c r="A880" s="118">
        <v>860</v>
      </c>
      <c r="B880" s="290">
        <v>0.72599999999999998</v>
      </c>
      <c r="C880" s="290">
        <v>0.159</v>
      </c>
      <c r="D880" s="290">
        <v>0.11499999999999999</v>
      </c>
    </row>
    <row r="881" spans="1:4" x14ac:dyDescent="0.65">
      <c r="A881" s="118">
        <v>861</v>
      </c>
      <c r="B881" s="290">
        <v>0.64600000000000002</v>
      </c>
      <c r="C881" s="290">
        <v>0.17799999999999999</v>
      </c>
      <c r="D881" s="290">
        <v>0.17599999999999999</v>
      </c>
    </row>
    <row r="882" spans="1:4" x14ac:dyDescent="0.65">
      <c r="A882" s="118">
        <v>862</v>
      </c>
      <c r="B882" s="290">
        <v>0.7649999999999999</v>
      </c>
      <c r="C882" s="290">
        <v>0.185</v>
      </c>
      <c r="D882" s="290">
        <v>4.9999999999999975E-2</v>
      </c>
    </row>
    <row r="883" spans="1:4" x14ac:dyDescent="0.65">
      <c r="A883" s="118">
        <v>863</v>
      </c>
      <c r="B883" s="290">
        <v>0.69500000000000006</v>
      </c>
      <c r="C883" s="290">
        <v>0.21199999999999999</v>
      </c>
      <c r="D883" s="290">
        <v>9.2999999999999972E-2</v>
      </c>
    </row>
    <row r="884" spans="1:4" x14ac:dyDescent="0.65">
      <c r="A884" s="118">
        <v>864</v>
      </c>
      <c r="B884" s="290">
        <v>0.66900000000000004</v>
      </c>
      <c r="C884" s="290">
        <v>0.17399999999999999</v>
      </c>
      <c r="D884" s="290">
        <v>0.15699999999999997</v>
      </c>
    </row>
    <row r="885" spans="1:4" x14ac:dyDescent="0.65">
      <c r="A885" s="118">
        <v>865</v>
      </c>
      <c r="B885" s="290">
        <v>0.67500000000000004</v>
      </c>
      <c r="C885" s="290">
        <v>0.191</v>
      </c>
      <c r="D885" s="290">
        <v>0.13400000000000001</v>
      </c>
    </row>
    <row r="886" spans="1:4" x14ac:dyDescent="0.65">
      <c r="A886" s="118">
        <v>866</v>
      </c>
      <c r="B886" s="290">
        <v>0.66</v>
      </c>
      <c r="C886" s="290">
        <v>0.17499999999999999</v>
      </c>
      <c r="D886" s="290">
        <v>0.16499999999999998</v>
      </c>
    </row>
    <row r="887" spans="1:4" x14ac:dyDescent="0.65">
      <c r="A887" s="118">
        <v>867</v>
      </c>
      <c r="B887" s="290">
        <v>0.69500000000000006</v>
      </c>
      <c r="C887" s="290">
        <v>0.19</v>
      </c>
      <c r="D887" s="290">
        <v>0.11499999999999999</v>
      </c>
    </row>
    <row r="888" spans="1:4" x14ac:dyDescent="0.65">
      <c r="A888" s="118">
        <v>868</v>
      </c>
      <c r="B888" s="290">
        <v>0.64400000000000002</v>
      </c>
      <c r="C888" s="290">
        <v>0.20699999999999999</v>
      </c>
      <c r="D888" s="290">
        <v>0.14900000000000002</v>
      </c>
    </row>
    <row r="889" spans="1:4" x14ac:dyDescent="0.65">
      <c r="A889" s="118">
        <v>869</v>
      </c>
      <c r="B889" s="290">
        <v>0.70100000000000007</v>
      </c>
      <c r="C889" s="290">
        <v>0.16400000000000001</v>
      </c>
      <c r="D889" s="290">
        <v>0.13500000000000001</v>
      </c>
    </row>
    <row r="890" spans="1:4" x14ac:dyDescent="0.65">
      <c r="A890" s="118">
        <v>870</v>
      </c>
      <c r="B890" s="290">
        <v>0.69100000000000006</v>
      </c>
      <c r="C890" s="290">
        <v>0.189</v>
      </c>
      <c r="D890" s="290">
        <v>0.12</v>
      </c>
    </row>
    <row r="891" spans="1:4" x14ac:dyDescent="0.65">
      <c r="A891" s="118">
        <v>871</v>
      </c>
      <c r="B891" s="290">
        <v>0.59400000000000008</v>
      </c>
      <c r="C891" s="290">
        <v>0.20599999999999999</v>
      </c>
      <c r="D891" s="290">
        <v>0.2</v>
      </c>
    </row>
    <row r="892" spans="1:4" x14ac:dyDescent="0.65">
      <c r="A892" s="118">
        <v>872</v>
      </c>
      <c r="B892" s="290">
        <v>0.68100000000000005</v>
      </c>
      <c r="C892" s="290">
        <v>0.31900000000000001</v>
      </c>
      <c r="D892" s="290">
        <v>0</v>
      </c>
    </row>
    <row r="893" spans="1:4" x14ac:dyDescent="0.65">
      <c r="A893" s="118">
        <v>873</v>
      </c>
      <c r="B893" s="290">
        <v>0.68599999999999994</v>
      </c>
      <c r="C893" s="290">
        <v>0.314</v>
      </c>
      <c r="D893" s="290">
        <v>0</v>
      </c>
    </row>
    <row r="894" spans="1:4" x14ac:dyDescent="0.65">
      <c r="A894" s="118">
        <v>874</v>
      </c>
      <c r="B894" s="290">
        <v>0.73100000000000009</v>
      </c>
      <c r="C894" s="290">
        <v>0.26899999999999996</v>
      </c>
      <c r="D894" s="290">
        <v>0</v>
      </c>
    </row>
    <row r="895" spans="1:4" x14ac:dyDescent="0.65">
      <c r="A895" s="118">
        <v>875</v>
      </c>
      <c r="B895" s="290">
        <v>0.72599999999999998</v>
      </c>
      <c r="C895" s="290">
        <v>0.27399999999999997</v>
      </c>
      <c r="D895" s="290">
        <v>0</v>
      </c>
    </row>
    <row r="896" spans="1:4" x14ac:dyDescent="0.65">
      <c r="A896" s="118">
        <v>876</v>
      </c>
      <c r="B896" s="290">
        <v>0.71500000000000008</v>
      </c>
      <c r="C896" s="290">
        <v>0.28499999999999998</v>
      </c>
      <c r="D896" s="290">
        <v>0</v>
      </c>
    </row>
    <row r="897" spans="1:4" x14ac:dyDescent="0.65">
      <c r="A897" s="118">
        <v>877</v>
      </c>
      <c r="B897" s="290">
        <v>0.70599999999999996</v>
      </c>
      <c r="C897" s="290">
        <v>0.29399999999999998</v>
      </c>
      <c r="D897" s="290">
        <v>0</v>
      </c>
    </row>
    <row r="898" spans="1:4" x14ac:dyDescent="0.65">
      <c r="A898" s="118">
        <v>878</v>
      </c>
      <c r="B898" s="290">
        <v>0.71500000000000008</v>
      </c>
      <c r="C898" s="290">
        <v>0.28499999999999998</v>
      </c>
      <c r="D898" s="290">
        <v>0</v>
      </c>
    </row>
    <row r="899" spans="1:4" x14ac:dyDescent="0.65">
      <c r="A899" s="118">
        <v>879</v>
      </c>
      <c r="B899" s="290">
        <v>0.69100000000000006</v>
      </c>
      <c r="C899" s="290">
        <v>0.17399999999999999</v>
      </c>
      <c r="D899" s="290">
        <v>0.13500000000000001</v>
      </c>
    </row>
    <row r="900" spans="1:4" x14ac:dyDescent="0.65">
      <c r="A900" s="118">
        <v>880</v>
      </c>
      <c r="B900" s="290">
        <v>0.72199999999999998</v>
      </c>
      <c r="C900" s="290">
        <v>0.17499999999999999</v>
      </c>
      <c r="D900" s="290">
        <v>0.10299999999999998</v>
      </c>
    </row>
    <row r="901" spans="1:4" x14ac:dyDescent="0.65">
      <c r="A901" s="118">
        <v>881</v>
      </c>
      <c r="B901" s="290">
        <v>0.71500000000000008</v>
      </c>
      <c r="C901" s="290">
        <v>0.193</v>
      </c>
      <c r="D901" s="290">
        <v>9.1999999999999971E-2</v>
      </c>
    </row>
    <row r="902" spans="1:4" x14ac:dyDescent="0.65">
      <c r="A902" s="118">
        <v>882</v>
      </c>
      <c r="B902" s="290">
        <v>0.66100000000000003</v>
      </c>
      <c r="C902" s="290">
        <v>0.16500000000000001</v>
      </c>
      <c r="D902" s="290">
        <v>0.17399999999999999</v>
      </c>
    </row>
    <row r="903" spans="1:4" x14ac:dyDescent="0.65">
      <c r="A903" s="118">
        <v>883</v>
      </c>
      <c r="B903" s="290">
        <v>0.625</v>
      </c>
      <c r="C903" s="290">
        <v>0.32600000000000001</v>
      </c>
      <c r="D903" s="290">
        <v>4.8999999999999974E-2</v>
      </c>
    </row>
    <row r="904" spans="1:4" x14ac:dyDescent="0.65">
      <c r="A904" s="118">
        <v>884</v>
      </c>
      <c r="B904" s="290">
        <v>0.64100000000000001</v>
      </c>
      <c r="C904" s="290">
        <v>0.21</v>
      </c>
      <c r="D904" s="290">
        <v>0.14900000000000002</v>
      </c>
    </row>
    <row r="905" spans="1:4" x14ac:dyDescent="0.65">
      <c r="A905" s="118">
        <v>885</v>
      </c>
      <c r="B905" s="290">
        <v>0.7370000000000001</v>
      </c>
      <c r="C905" s="290">
        <v>0.17799999999999999</v>
      </c>
      <c r="D905" s="290">
        <v>8.500000000000002E-2</v>
      </c>
    </row>
    <row r="906" spans="1:4" x14ac:dyDescent="0.65">
      <c r="A906" s="118">
        <v>886</v>
      </c>
      <c r="B906" s="290">
        <v>0.74</v>
      </c>
      <c r="C906" s="290">
        <v>6.8000000000000005E-2</v>
      </c>
      <c r="D906" s="290">
        <v>0.192</v>
      </c>
    </row>
    <row r="907" spans="1:4" x14ac:dyDescent="0.65">
      <c r="A907" s="118">
        <v>887</v>
      </c>
      <c r="B907" s="290">
        <v>0.64400000000000002</v>
      </c>
      <c r="C907" s="290">
        <v>0.188</v>
      </c>
      <c r="D907" s="290">
        <v>0.16799999999999998</v>
      </c>
    </row>
    <row r="908" spans="1:4" x14ac:dyDescent="0.65">
      <c r="A908" s="118">
        <v>888</v>
      </c>
      <c r="B908" s="290">
        <v>0.73199999999999998</v>
      </c>
      <c r="C908" s="290">
        <v>0.16800000000000001</v>
      </c>
      <c r="D908" s="290">
        <v>9.9999999999999978E-2</v>
      </c>
    </row>
    <row r="909" spans="1:4" x14ac:dyDescent="0.65">
      <c r="A909" s="118">
        <v>889</v>
      </c>
      <c r="B909" s="290">
        <v>0.75500000000000012</v>
      </c>
      <c r="C909" s="290">
        <v>0.183</v>
      </c>
      <c r="D909" s="290">
        <v>6.2E-2</v>
      </c>
    </row>
    <row r="910" spans="1:4" x14ac:dyDescent="0.65">
      <c r="A910" s="118">
        <v>890</v>
      </c>
      <c r="B910" s="290">
        <v>0.71100000000000008</v>
      </c>
      <c r="C910" s="290">
        <v>0.185</v>
      </c>
      <c r="D910" s="290">
        <v>0.10399999999999998</v>
      </c>
    </row>
    <row r="911" spans="1:4" x14ac:dyDescent="0.65">
      <c r="A911" s="118">
        <v>891</v>
      </c>
      <c r="B911" s="290">
        <v>0.69599999999999995</v>
      </c>
      <c r="C911" s="290">
        <v>0.16900000000000001</v>
      </c>
      <c r="D911" s="290">
        <v>0.13500000000000001</v>
      </c>
    </row>
    <row r="912" spans="1:4" x14ac:dyDescent="0.65">
      <c r="A912" s="118">
        <v>892</v>
      </c>
      <c r="B912" s="290">
        <v>0.73100000000000009</v>
      </c>
      <c r="C912" s="290">
        <v>0.16900000000000001</v>
      </c>
      <c r="D912" s="290">
        <v>9.9999999999999978E-2</v>
      </c>
    </row>
    <row r="913" spans="1:4" x14ac:dyDescent="0.65">
      <c r="A913" s="118">
        <v>893</v>
      </c>
      <c r="B913" s="290">
        <v>0.71900000000000008</v>
      </c>
      <c r="C913" s="290">
        <v>0.20100000000000001</v>
      </c>
      <c r="D913" s="290">
        <v>8.0000000000000016E-2</v>
      </c>
    </row>
    <row r="914" spans="1:4" x14ac:dyDescent="0.65">
      <c r="A914" s="118">
        <v>894</v>
      </c>
      <c r="B914" s="290">
        <v>0.72900000000000009</v>
      </c>
      <c r="C914" s="290">
        <v>0.13300000000000001</v>
      </c>
      <c r="D914" s="290">
        <v>0.13800000000000001</v>
      </c>
    </row>
    <row r="915" spans="1:4" x14ac:dyDescent="0.65">
      <c r="A915" s="118">
        <v>895</v>
      </c>
      <c r="B915" s="290">
        <v>0.70199999999999996</v>
      </c>
      <c r="C915" s="290">
        <v>0.16600000000000001</v>
      </c>
      <c r="D915" s="290">
        <v>0.13200000000000001</v>
      </c>
    </row>
    <row r="916" spans="1:4" x14ac:dyDescent="0.65">
      <c r="A916" s="118">
        <v>896</v>
      </c>
      <c r="B916" s="290">
        <v>0.68900000000000006</v>
      </c>
      <c r="C916" s="290">
        <v>0.17299999999999999</v>
      </c>
      <c r="D916" s="290">
        <v>0.13800000000000001</v>
      </c>
    </row>
    <row r="917" spans="1:4" x14ac:dyDescent="0.65">
      <c r="A917" s="118">
        <v>897</v>
      </c>
      <c r="B917" s="290">
        <v>0.70100000000000007</v>
      </c>
      <c r="C917" s="290">
        <v>0.19</v>
      </c>
      <c r="D917" s="290">
        <v>0.10899999999999999</v>
      </c>
    </row>
    <row r="918" spans="1:4" x14ac:dyDescent="0.65">
      <c r="A918" s="118">
        <v>898</v>
      </c>
      <c r="B918" s="290">
        <v>0.72300000000000009</v>
      </c>
      <c r="C918" s="290">
        <v>0.188</v>
      </c>
      <c r="D918" s="290">
        <v>8.8999999999999968E-2</v>
      </c>
    </row>
    <row r="919" spans="1:4" x14ac:dyDescent="0.65">
      <c r="A919" s="118">
        <v>899</v>
      </c>
      <c r="B919" s="290">
        <v>0.748</v>
      </c>
      <c r="C919" s="290">
        <v>0.251</v>
      </c>
      <c r="D919" s="290">
        <v>9.9999999999998701E-4</v>
      </c>
    </row>
    <row r="920" spans="1:4" x14ac:dyDescent="0.65">
      <c r="A920" s="118">
        <v>900</v>
      </c>
      <c r="B920" s="290">
        <v>0.64</v>
      </c>
      <c r="C920" s="290">
        <v>0.20499999999999999</v>
      </c>
      <c r="D920" s="290">
        <v>0.15499999999999997</v>
      </c>
    </row>
    <row r="921" spans="1:4" x14ac:dyDescent="0.65">
      <c r="A921" s="118">
        <v>901</v>
      </c>
      <c r="B921" s="290">
        <v>0.68599999999999994</v>
      </c>
      <c r="C921" s="290">
        <v>0.19700000000000001</v>
      </c>
      <c r="D921" s="290">
        <v>0.11699999999999999</v>
      </c>
    </row>
    <row r="922" spans="1:4" x14ac:dyDescent="0.65">
      <c r="A922" s="118">
        <v>902</v>
      </c>
      <c r="B922" s="290">
        <v>0.65900000000000003</v>
      </c>
      <c r="C922" s="290">
        <v>0.20799999999999999</v>
      </c>
      <c r="D922" s="290">
        <v>0.13300000000000001</v>
      </c>
    </row>
    <row r="923" spans="1:4" x14ac:dyDescent="0.65">
      <c r="A923" s="118">
        <v>903</v>
      </c>
      <c r="B923" s="290">
        <v>0.69799999999999995</v>
      </c>
      <c r="C923" s="290">
        <v>0.21</v>
      </c>
      <c r="D923" s="290">
        <v>9.1999999999999971E-2</v>
      </c>
    </row>
    <row r="924" spans="1:4" x14ac:dyDescent="0.65">
      <c r="A924" s="118">
        <v>904</v>
      </c>
      <c r="B924" s="290">
        <v>0.68300000000000005</v>
      </c>
      <c r="C924" s="290">
        <v>0.188</v>
      </c>
      <c r="D924" s="290">
        <v>0.129</v>
      </c>
    </row>
    <row r="925" spans="1:4" x14ac:dyDescent="0.65">
      <c r="A925" s="118">
        <v>905</v>
      </c>
      <c r="B925" s="290">
        <v>0.73100000000000009</v>
      </c>
      <c r="C925" s="290">
        <v>0.14899999999999999</v>
      </c>
      <c r="D925" s="290">
        <v>0.12</v>
      </c>
    </row>
    <row r="926" spans="1:4" x14ac:dyDescent="0.65">
      <c r="A926" s="118">
        <v>906</v>
      </c>
      <c r="B926" s="290">
        <v>0.67300000000000004</v>
      </c>
      <c r="C926" s="290">
        <v>0.17199999999999999</v>
      </c>
      <c r="D926" s="290">
        <v>0.15499999999999997</v>
      </c>
    </row>
    <row r="927" spans="1:4" x14ac:dyDescent="0.65">
      <c r="A927" s="118">
        <v>907</v>
      </c>
      <c r="B927" s="290">
        <v>0.80200000000000005</v>
      </c>
      <c r="C927" s="290">
        <v>0.184</v>
      </c>
      <c r="D927" s="290">
        <v>1.3999999999999971E-2</v>
      </c>
    </row>
    <row r="928" spans="1:4" x14ac:dyDescent="0.65">
      <c r="A928" s="118">
        <v>908</v>
      </c>
      <c r="B928" s="290">
        <v>0.69100000000000006</v>
      </c>
      <c r="C928" s="290">
        <v>0.2</v>
      </c>
      <c r="D928" s="290">
        <v>0.10899999999999999</v>
      </c>
    </row>
    <row r="929" spans="1:4" x14ac:dyDescent="0.65">
      <c r="A929" s="118">
        <v>909</v>
      </c>
      <c r="B929" s="290">
        <v>0.65700000000000003</v>
      </c>
      <c r="C929" s="290">
        <v>0.187</v>
      </c>
      <c r="D929" s="290">
        <v>0.15599999999999997</v>
      </c>
    </row>
    <row r="930" spans="1:4" x14ac:dyDescent="0.65">
      <c r="A930" s="118">
        <v>910</v>
      </c>
      <c r="B930" s="290">
        <v>0.74900000000000011</v>
      </c>
      <c r="C930" s="290">
        <v>0.13200000000000001</v>
      </c>
      <c r="D930" s="290">
        <v>0.11899999999999999</v>
      </c>
    </row>
    <row r="931" spans="1:4" x14ac:dyDescent="0.65">
      <c r="A931" s="118">
        <v>911</v>
      </c>
      <c r="B931" s="290">
        <v>0.72399999999999998</v>
      </c>
      <c r="C931" s="290">
        <v>0.19400000000000001</v>
      </c>
      <c r="D931" s="290">
        <v>8.2000000000000017E-2</v>
      </c>
    </row>
    <row r="932" spans="1:4" x14ac:dyDescent="0.65">
      <c r="A932" s="118">
        <v>912</v>
      </c>
      <c r="B932" s="290">
        <v>0.67599999999999993</v>
      </c>
      <c r="C932" s="290">
        <v>0.21299999999999999</v>
      </c>
      <c r="D932" s="290">
        <v>0.11099999999999999</v>
      </c>
    </row>
    <row r="933" spans="1:4" x14ac:dyDescent="0.65">
      <c r="A933" s="118">
        <v>913</v>
      </c>
      <c r="B933" s="290">
        <v>0.69399999999999995</v>
      </c>
      <c r="C933" s="290">
        <v>0.20799999999999999</v>
      </c>
      <c r="D933" s="290">
        <v>9.7999999999999976E-2</v>
      </c>
    </row>
    <row r="934" spans="1:4" x14ac:dyDescent="0.65">
      <c r="A934" s="118">
        <v>914</v>
      </c>
      <c r="B934" s="290">
        <v>0.77200000000000002</v>
      </c>
      <c r="C934" s="290">
        <v>4.2000000000000003E-2</v>
      </c>
      <c r="D934" s="290">
        <v>0.186</v>
      </c>
    </row>
    <row r="935" spans="1:4" x14ac:dyDescent="0.65">
      <c r="A935" s="118">
        <v>915</v>
      </c>
      <c r="B935" s="290">
        <v>0.67599999999999993</v>
      </c>
      <c r="C935" s="290">
        <v>0.17100000000000001</v>
      </c>
      <c r="D935" s="290">
        <v>0.15299999999999997</v>
      </c>
    </row>
    <row r="936" spans="1:4" x14ac:dyDescent="0.65">
      <c r="A936" s="118">
        <v>916</v>
      </c>
      <c r="B936" s="290">
        <v>0.71</v>
      </c>
      <c r="C936" s="290">
        <v>0.16600000000000001</v>
      </c>
      <c r="D936" s="290">
        <v>0.124</v>
      </c>
    </row>
    <row r="937" spans="1:4" x14ac:dyDescent="0.65">
      <c r="A937" s="118">
        <v>917</v>
      </c>
      <c r="B937" s="290">
        <v>0.64400000000000002</v>
      </c>
      <c r="C937" s="290">
        <v>0.19400000000000001</v>
      </c>
      <c r="D937" s="290">
        <v>0.16199999999999998</v>
      </c>
    </row>
    <row r="938" spans="1:4" x14ac:dyDescent="0.65">
      <c r="A938" s="118">
        <v>918</v>
      </c>
      <c r="B938" s="290">
        <v>0.68900000000000006</v>
      </c>
      <c r="C938" s="290">
        <v>0.19400000000000001</v>
      </c>
      <c r="D938" s="290">
        <v>0.11699999999999999</v>
      </c>
    </row>
    <row r="939" spans="1:4" x14ac:dyDescent="0.65">
      <c r="A939" s="118">
        <v>919</v>
      </c>
      <c r="B939" s="290">
        <v>0.69300000000000006</v>
      </c>
      <c r="C939" s="290">
        <v>0.19600000000000001</v>
      </c>
      <c r="D939" s="290">
        <v>0.11099999999999999</v>
      </c>
    </row>
    <row r="940" spans="1:4" x14ac:dyDescent="0.65">
      <c r="A940" s="118">
        <v>920</v>
      </c>
      <c r="B940" s="290">
        <v>0.61299999999999999</v>
      </c>
      <c r="C940" s="290">
        <v>0.31900000000000001</v>
      </c>
      <c r="D940" s="290">
        <v>6.8000000000000005E-2</v>
      </c>
    </row>
    <row r="941" spans="1:4" x14ac:dyDescent="0.65">
      <c r="A941" s="118">
        <v>921</v>
      </c>
      <c r="B941" s="290">
        <v>0.7330000000000001</v>
      </c>
      <c r="C941" s="290">
        <v>0.14000000000000001</v>
      </c>
      <c r="D941" s="290">
        <v>0.127</v>
      </c>
    </row>
    <row r="942" spans="1:4" x14ac:dyDescent="0.65">
      <c r="A942" s="118">
        <v>922</v>
      </c>
      <c r="B942" s="290">
        <v>0.66100000000000003</v>
      </c>
      <c r="C942" s="290">
        <v>0.21</v>
      </c>
      <c r="D942" s="290">
        <v>0.129</v>
      </c>
    </row>
    <row r="943" spans="1:4" x14ac:dyDescent="0.65">
      <c r="A943" s="118">
        <v>923</v>
      </c>
      <c r="B943" s="290">
        <v>0.64600000000000002</v>
      </c>
      <c r="C943" s="290">
        <v>0.20899999999999999</v>
      </c>
      <c r="D943" s="290">
        <v>0.14500000000000002</v>
      </c>
    </row>
    <row r="944" spans="1:4" x14ac:dyDescent="0.65">
      <c r="A944" s="118">
        <v>924</v>
      </c>
      <c r="B944" s="290">
        <v>0.71399999999999997</v>
      </c>
      <c r="C944" s="290">
        <v>0.16700000000000001</v>
      </c>
      <c r="D944" s="290">
        <v>0.11899999999999999</v>
      </c>
    </row>
    <row r="945" spans="1:4" x14ac:dyDescent="0.65">
      <c r="A945" s="118">
        <v>925</v>
      </c>
      <c r="B945" s="290">
        <v>0.624</v>
      </c>
      <c r="C945" s="290">
        <v>0.189</v>
      </c>
      <c r="D945" s="290">
        <v>0.187</v>
      </c>
    </row>
    <row r="946" spans="1:4" x14ac:dyDescent="0.65">
      <c r="A946" s="118">
        <v>926</v>
      </c>
      <c r="B946" s="290">
        <v>0.70500000000000007</v>
      </c>
      <c r="C946" s="290">
        <v>0.182</v>
      </c>
      <c r="D946" s="290">
        <v>0.11299999999999999</v>
      </c>
    </row>
    <row r="947" spans="1:4" x14ac:dyDescent="0.65">
      <c r="A947" s="118">
        <v>927</v>
      </c>
      <c r="B947" s="290">
        <v>0.72599999999999998</v>
      </c>
      <c r="C947" s="290">
        <v>0.18</v>
      </c>
      <c r="D947" s="290">
        <v>9.3999999999999972E-2</v>
      </c>
    </row>
    <row r="948" spans="1:4" x14ac:dyDescent="0.65">
      <c r="A948" s="118">
        <v>928</v>
      </c>
      <c r="B948" s="290">
        <v>0.63400000000000001</v>
      </c>
      <c r="C948" s="290">
        <v>0.22500000000000001</v>
      </c>
      <c r="D948" s="290">
        <v>0.14100000000000001</v>
      </c>
    </row>
    <row r="949" spans="1:4" x14ac:dyDescent="0.65">
      <c r="A949" s="118">
        <v>929</v>
      </c>
      <c r="B949" s="290">
        <v>0.69799999999999995</v>
      </c>
      <c r="C949" s="290">
        <v>0.161</v>
      </c>
      <c r="D949" s="290">
        <v>0.14100000000000001</v>
      </c>
    </row>
    <row r="950" spans="1:4" x14ac:dyDescent="0.65">
      <c r="A950" s="118">
        <v>930</v>
      </c>
      <c r="B950" s="290">
        <v>0.7</v>
      </c>
      <c r="C950" s="290">
        <v>0.16300000000000001</v>
      </c>
      <c r="D950" s="290">
        <v>0.13700000000000001</v>
      </c>
    </row>
    <row r="951" spans="1:4" x14ac:dyDescent="0.65">
      <c r="A951" s="118">
        <v>931</v>
      </c>
      <c r="B951" s="290">
        <v>0.78299999999999992</v>
      </c>
      <c r="C951" s="290">
        <v>0.187</v>
      </c>
      <c r="D951" s="290">
        <v>2.9999999999999985E-2</v>
      </c>
    </row>
    <row r="952" spans="1:4" x14ac:dyDescent="0.65">
      <c r="A952" s="118">
        <v>932</v>
      </c>
      <c r="B952" s="290">
        <v>0.67500000000000004</v>
      </c>
      <c r="C952" s="290">
        <v>0.18099999999999999</v>
      </c>
      <c r="D952" s="290">
        <v>0.14400000000000002</v>
      </c>
    </row>
    <row r="953" spans="1:4" x14ac:dyDescent="0.65">
      <c r="A953" s="118">
        <v>933</v>
      </c>
      <c r="B953" s="290">
        <v>0.748</v>
      </c>
      <c r="C953" s="290">
        <v>0.17199999999999999</v>
      </c>
      <c r="D953" s="290">
        <v>8.0000000000000016E-2</v>
      </c>
    </row>
    <row r="954" spans="1:4" x14ac:dyDescent="0.65">
      <c r="A954" s="118">
        <v>934</v>
      </c>
      <c r="B954" s="290">
        <v>0.64100000000000001</v>
      </c>
      <c r="C954" s="290">
        <v>0.19900000000000001</v>
      </c>
      <c r="D954" s="290">
        <v>0.15999999999999998</v>
      </c>
    </row>
    <row r="955" spans="1:4" x14ac:dyDescent="0.65">
      <c r="A955" s="118">
        <v>935</v>
      </c>
      <c r="B955" s="290">
        <v>0.67300000000000004</v>
      </c>
      <c r="C955" s="290">
        <v>0.114</v>
      </c>
      <c r="D955" s="290">
        <v>0.21300000000000002</v>
      </c>
    </row>
    <row r="956" spans="1:4" x14ac:dyDescent="0.65">
      <c r="A956" s="118">
        <v>936</v>
      </c>
      <c r="B956" s="290">
        <v>0.752</v>
      </c>
      <c r="C956" s="290">
        <v>0.186</v>
      </c>
      <c r="D956" s="290">
        <v>6.2E-2</v>
      </c>
    </row>
    <row r="957" spans="1:4" x14ac:dyDescent="0.65">
      <c r="A957" s="118">
        <v>937</v>
      </c>
      <c r="B957" s="290">
        <v>0.61399999999999999</v>
      </c>
      <c r="C957" s="290">
        <v>0.28399999999999997</v>
      </c>
      <c r="D957" s="290">
        <v>0.10199999999999998</v>
      </c>
    </row>
    <row r="958" spans="1:4" x14ac:dyDescent="0.65">
      <c r="A958" s="118">
        <v>938</v>
      </c>
      <c r="B958" s="290">
        <v>0.68399999999999994</v>
      </c>
      <c r="C958" s="290">
        <v>0.17899999999999999</v>
      </c>
      <c r="D958" s="290">
        <v>0.13700000000000001</v>
      </c>
    </row>
    <row r="959" spans="1:4" x14ac:dyDescent="0.65">
      <c r="A959" s="118">
        <v>939</v>
      </c>
      <c r="B959" s="290">
        <v>0.75500000000000012</v>
      </c>
      <c r="C959" s="290">
        <v>0.16300000000000001</v>
      </c>
      <c r="D959" s="290">
        <v>8.2000000000000017E-2</v>
      </c>
    </row>
    <row r="960" spans="1:4" x14ac:dyDescent="0.65">
      <c r="A960" s="118">
        <v>940</v>
      </c>
      <c r="B960" s="290">
        <v>0.60699999999999998</v>
      </c>
      <c r="C960" s="290">
        <v>0.184</v>
      </c>
      <c r="D960" s="290">
        <v>0.20900000000000002</v>
      </c>
    </row>
    <row r="961" spans="1:4" x14ac:dyDescent="0.65">
      <c r="A961" s="118">
        <v>941</v>
      </c>
      <c r="B961" s="290">
        <v>0.7629999999999999</v>
      </c>
      <c r="C961" s="290">
        <v>0.13300000000000001</v>
      </c>
      <c r="D961" s="290">
        <v>0.10399999999999998</v>
      </c>
    </row>
    <row r="962" spans="1:4" x14ac:dyDescent="0.65">
      <c r="A962" s="118">
        <v>942</v>
      </c>
      <c r="B962" s="290">
        <v>0.7390000000000001</v>
      </c>
      <c r="C962" s="290">
        <v>0.161</v>
      </c>
      <c r="D962" s="290">
        <v>9.9999999999999978E-2</v>
      </c>
    </row>
    <row r="963" spans="1:4" x14ac:dyDescent="0.65">
      <c r="A963" s="118">
        <v>943</v>
      </c>
      <c r="B963" s="290">
        <v>0.66100000000000003</v>
      </c>
      <c r="C963" s="290">
        <v>0.16500000000000001</v>
      </c>
      <c r="D963" s="290">
        <v>0.17399999999999999</v>
      </c>
    </row>
    <row r="964" spans="1:4" x14ac:dyDescent="0.65">
      <c r="A964" s="118">
        <v>944</v>
      </c>
      <c r="B964" s="290">
        <v>0.71100000000000008</v>
      </c>
      <c r="C964" s="290">
        <v>0.19800000000000001</v>
      </c>
      <c r="D964" s="290">
        <v>9.099999999999997E-2</v>
      </c>
    </row>
    <row r="965" spans="1:4" x14ac:dyDescent="0.65">
      <c r="A965" s="118">
        <v>945</v>
      </c>
      <c r="B965" s="290">
        <v>0.7390000000000001</v>
      </c>
      <c r="C965" s="290">
        <v>0.16</v>
      </c>
      <c r="D965" s="290">
        <v>0.10099999999999998</v>
      </c>
    </row>
    <row r="966" spans="1:4" x14ac:dyDescent="0.65">
      <c r="A966" s="118">
        <v>946</v>
      </c>
      <c r="B966" s="290">
        <v>0.66900000000000004</v>
      </c>
      <c r="C966" s="290">
        <v>0.16900000000000001</v>
      </c>
      <c r="D966" s="290">
        <v>0.16199999999999998</v>
      </c>
    </row>
    <row r="967" spans="1:4" x14ac:dyDescent="0.65">
      <c r="A967" s="118">
        <v>947</v>
      </c>
      <c r="B967" s="290">
        <v>0.64400000000000002</v>
      </c>
      <c r="C967" s="290">
        <v>0.224</v>
      </c>
      <c r="D967" s="290">
        <v>0.13200000000000001</v>
      </c>
    </row>
    <row r="968" spans="1:4" x14ac:dyDescent="0.65">
      <c r="A968" s="118">
        <v>948</v>
      </c>
      <c r="B968" s="290">
        <v>0.71399999999999997</v>
      </c>
      <c r="C968" s="290">
        <v>0.19</v>
      </c>
      <c r="D968" s="290">
        <v>9.5999999999999974E-2</v>
      </c>
    </row>
    <row r="969" spans="1:4" x14ac:dyDescent="0.65">
      <c r="A969" s="118">
        <v>949</v>
      </c>
      <c r="B969" s="290">
        <v>0.70199999999999996</v>
      </c>
      <c r="C969" s="290">
        <v>0.19599999999999998</v>
      </c>
      <c r="D969" s="290">
        <v>0.10199999999999998</v>
      </c>
    </row>
    <row r="970" spans="1:4" x14ac:dyDescent="0.65">
      <c r="A970" s="118">
        <v>950</v>
      </c>
      <c r="B970" s="290">
        <v>0.69300000000000006</v>
      </c>
      <c r="C970" s="290">
        <v>0.16999999999999998</v>
      </c>
      <c r="D970" s="290">
        <v>0.13700000000000001</v>
      </c>
    </row>
    <row r="971" spans="1:4" x14ac:dyDescent="0.65">
      <c r="A971" s="118">
        <v>951</v>
      </c>
      <c r="B971" s="290">
        <v>0.67799999999999994</v>
      </c>
      <c r="C971" s="290">
        <v>0.14699999999999999</v>
      </c>
      <c r="D971" s="290">
        <v>0.17499999999999999</v>
      </c>
    </row>
    <row r="972" spans="1:4" x14ac:dyDescent="0.65">
      <c r="A972" s="118">
        <v>952</v>
      </c>
      <c r="B972" s="290">
        <v>0.66399999999999992</v>
      </c>
      <c r="C972" s="290">
        <v>0.19999999999999998</v>
      </c>
      <c r="D972" s="290">
        <v>0.13600000000000001</v>
      </c>
    </row>
    <row r="973" spans="1:4" x14ac:dyDescent="0.65">
      <c r="A973" s="118">
        <v>953</v>
      </c>
      <c r="B973" s="290">
        <v>0.70700000000000007</v>
      </c>
      <c r="C973" s="290">
        <v>0.19599999999999998</v>
      </c>
      <c r="D973" s="290">
        <v>9.7000000000000031E-2</v>
      </c>
    </row>
    <row r="974" spans="1:4" x14ac:dyDescent="0.65">
      <c r="A974" s="118">
        <v>954</v>
      </c>
      <c r="B974" s="290">
        <v>0.63900000000000001</v>
      </c>
      <c r="C974" s="290">
        <v>0.17099999999999999</v>
      </c>
      <c r="D974" s="290">
        <v>0.19</v>
      </c>
    </row>
    <row r="975" spans="1:4" x14ac:dyDescent="0.65">
      <c r="A975" s="118">
        <v>955</v>
      </c>
      <c r="B975" s="290">
        <v>0.65100000000000002</v>
      </c>
      <c r="C975" s="290">
        <v>0.183</v>
      </c>
      <c r="D975" s="290">
        <v>0.16599999999999998</v>
      </c>
    </row>
    <row r="976" spans="1:4" x14ac:dyDescent="0.65">
      <c r="A976" s="118">
        <v>956</v>
      </c>
      <c r="B976" s="290">
        <v>0.67399999999999993</v>
      </c>
      <c r="C976" s="290">
        <v>0.221</v>
      </c>
      <c r="D976" s="290">
        <v>0.10499999999999998</v>
      </c>
    </row>
    <row r="977" spans="1:4" x14ac:dyDescent="0.65">
      <c r="A977" s="118">
        <v>957</v>
      </c>
      <c r="B977" s="290">
        <v>0.72100000000000009</v>
      </c>
      <c r="C977" s="290">
        <v>0.11700000000000001</v>
      </c>
      <c r="D977" s="290">
        <v>0.16199999999999998</v>
      </c>
    </row>
    <row r="978" spans="1:4" x14ac:dyDescent="0.65">
      <c r="A978" s="118">
        <v>958</v>
      </c>
      <c r="B978" s="290">
        <v>0.73199999999999998</v>
      </c>
      <c r="C978" s="290">
        <v>0.16499999999999998</v>
      </c>
      <c r="D978" s="290">
        <v>0.10299999999999998</v>
      </c>
    </row>
    <row r="979" spans="1:4" x14ac:dyDescent="0.65">
      <c r="A979" s="118">
        <v>959</v>
      </c>
      <c r="B979" s="290">
        <v>0.71900000000000008</v>
      </c>
      <c r="C979" s="290">
        <v>0.157</v>
      </c>
      <c r="D979" s="290">
        <v>0.124</v>
      </c>
    </row>
    <row r="980" spans="1:4" x14ac:dyDescent="0.65">
      <c r="A980" s="118">
        <v>960</v>
      </c>
      <c r="B980" s="290">
        <v>0.72500000000000009</v>
      </c>
      <c r="C980" s="290">
        <v>0.185</v>
      </c>
      <c r="D980" s="290">
        <v>9.0000000000000024E-2</v>
      </c>
    </row>
    <row r="981" spans="1:4" x14ac:dyDescent="0.65">
      <c r="A981" s="118">
        <v>961</v>
      </c>
      <c r="B981" s="290">
        <v>0.73100000000000009</v>
      </c>
      <c r="C981" s="290">
        <v>0.19599999999999998</v>
      </c>
      <c r="D981" s="290">
        <v>7.3000000000000009E-2</v>
      </c>
    </row>
    <row r="982" spans="1:4" x14ac:dyDescent="0.65">
      <c r="A982" s="118">
        <v>962</v>
      </c>
      <c r="B982" s="290">
        <v>0.68900000000000006</v>
      </c>
      <c r="C982" s="290">
        <v>0.17299999999999999</v>
      </c>
      <c r="D982" s="290">
        <v>0.13800000000000001</v>
      </c>
    </row>
    <row r="983" spans="1:4" x14ac:dyDescent="0.65">
      <c r="A983" s="118">
        <v>963</v>
      </c>
      <c r="B983" s="290">
        <v>0.70500000000000007</v>
      </c>
      <c r="C983" s="290">
        <v>0.14599999999999999</v>
      </c>
      <c r="D983" s="290">
        <v>0.14900000000000002</v>
      </c>
    </row>
    <row r="984" spans="1:4" x14ac:dyDescent="0.65">
      <c r="A984" s="118">
        <v>964</v>
      </c>
      <c r="B984" s="290">
        <v>0.76600000000000001</v>
      </c>
      <c r="C984" s="290">
        <v>0.17399999999999999</v>
      </c>
      <c r="D984" s="290">
        <v>0.06</v>
      </c>
    </row>
    <row r="985" spans="1:4" x14ac:dyDescent="0.65">
      <c r="A985" s="118">
        <v>965</v>
      </c>
      <c r="B985" s="290">
        <v>0.70700000000000007</v>
      </c>
      <c r="C985" s="290">
        <v>0.216</v>
      </c>
      <c r="D985" s="290">
        <v>7.7000000000000013E-2</v>
      </c>
    </row>
    <row r="986" spans="1:4" x14ac:dyDescent="0.65">
      <c r="A986" s="118">
        <v>966</v>
      </c>
      <c r="B986" s="290">
        <v>0.69100000000000006</v>
      </c>
      <c r="C986" s="290">
        <v>0.151</v>
      </c>
      <c r="D986" s="290">
        <v>0.15800000000000003</v>
      </c>
    </row>
    <row r="987" spans="1:4" x14ac:dyDescent="0.65">
      <c r="A987" s="118">
        <v>967</v>
      </c>
      <c r="B987" s="290">
        <v>0.71799999999999997</v>
      </c>
      <c r="C987" s="290">
        <v>0.19799999999999998</v>
      </c>
      <c r="D987" s="290">
        <v>8.4000000000000019E-2</v>
      </c>
    </row>
    <row r="988" spans="1:4" x14ac:dyDescent="0.65">
      <c r="A988" s="118">
        <v>968</v>
      </c>
      <c r="B988" s="290">
        <v>0.63300000000000001</v>
      </c>
      <c r="C988" s="290">
        <v>0.20599999999999999</v>
      </c>
      <c r="D988" s="290">
        <v>0.16099999999999998</v>
      </c>
    </row>
    <row r="989" spans="1:4" x14ac:dyDescent="0.65">
      <c r="A989" s="118">
        <v>969</v>
      </c>
      <c r="B989" s="290">
        <v>0.71599999999999997</v>
      </c>
      <c r="C989" s="290">
        <v>0.192</v>
      </c>
      <c r="D989" s="290">
        <v>9.1999999999999971E-2</v>
      </c>
    </row>
    <row r="990" spans="1:4" x14ac:dyDescent="0.65">
      <c r="A990" s="118">
        <v>970</v>
      </c>
      <c r="B990" s="290">
        <v>0.68799999999999994</v>
      </c>
      <c r="C990" s="290">
        <v>0.29199999999999998</v>
      </c>
      <c r="D990" s="290">
        <v>1.9999999999999976E-2</v>
      </c>
    </row>
    <row r="991" spans="1:4" x14ac:dyDescent="0.65">
      <c r="A991" s="118">
        <v>971</v>
      </c>
      <c r="B991" s="290">
        <v>0.70599999999999996</v>
      </c>
      <c r="C991" s="290">
        <v>0.20599999999999999</v>
      </c>
      <c r="D991" s="290">
        <v>8.8000000000000023E-2</v>
      </c>
    </row>
    <row r="992" spans="1:4" x14ac:dyDescent="0.65">
      <c r="A992" s="118">
        <v>972</v>
      </c>
      <c r="B992" s="290">
        <v>0.71900000000000008</v>
      </c>
      <c r="C992" s="290">
        <v>0.183</v>
      </c>
      <c r="D992" s="290">
        <v>9.7999999999999976E-2</v>
      </c>
    </row>
    <row r="993" spans="1:4" x14ac:dyDescent="0.65">
      <c r="A993" s="118">
        <v>973</v>
      </c>
      <c r="B993" s="290">
        <v>0.94799999999999995</v>
      </c>
      <c r="C993" s="290">
        <v>0</v>
      </c>
      <c r="D993" s="290">
        <v>5.1999999999999977E-2</v>
      </c>
    </row>
    <row r="994" spans="1:4" x14ac:dyDescent="0.65">
      <c r="A994" s="118">
        <v>974</v>
      </c>
      <c r="B994" s="290">
        <v>0.88500000000000001</v>
      </c>
      <c r="C994" s="290">
        <v>0</v>
      </c>
      <c r="D994" s="290">
        <v>0.11499999999999999</v>
      </c>
    </row>
    <row r="995" spans="1:4" x14ac:dyDescent="0.65">
      <c r="A995" s="118">
        <v>975</v>
      </c>
      <c r="B995" s="290">
        <v>0.82499999999999996</v>
      </c>
      <c r="C995" s="290">
        <v>0</v>
      </c>
      <c r="D995" s="290">
        <v>0.17499999999999999</v>
      </c>
    </row>
    <row r="996" spans="1:4" x14ac:dyDescent="0.65">
      <c r="A996" s="118">
        <v>976</v>
      </c>
      <c r="B996" s="290">
        <v>0.83600000000000008</v>
      </c>
      <c r="C996" s="290">
        <v>0</v>
      </c>
      <c r="D996" s="290">
        <v>0.16399999999999998</v>
      </c>
    </row>
    <row r="997" spans="1:4" x14ac:dyDescent="0.65">
      <c r="A997" s="118">
        <v>977</v>
      </c>
      <c r="B997" s="290">
        <v>0.8660000000000001</v>
      </c>
      <c r="C997" s="290">
        <v>0</v>
      </c>
      <c r="D997" s="290">
        <v>0.13400000000000001</v>
      </c>
    </row>
    <row r="998" spans="1:4" x14ac:dyDescent="0.65">
      <c r="A998" s="118">
        <v>978</v>
      </c>
      <c r="B998" s="290">
        <v>0.96399999999999997</v>
      </c>
      <c r="C998" s="290">
        <v>0</v>
      </c>
      <c r="D998" s="290">
        <v>3.599999999999999E-2</v>
      </c>
    </row>
    <row r="999" spans="1:4" x14ac:dyDescent="0.65">
      <c r="A999" s="118">
        <v>979</v>
      </c>
      <c r="B999" s="290">
        <v>0.88500000000000001</v>
      </c>
      <c r="C999" s="290">
        <v>0</v>
      </c>
      <c r="D999" s="290">
        <v>0.11499999999999999</v>
      </c>
    </row>
    <row r="1000" spans="1:4" x14ac:dyDescent="0.65">
      <c r="A1000" s="118">
        <v>980</v>
      </c>
      <c r="B1000" s="290">
        <v>0.84000000000000008</v>
      </c>
      <c r="C1000" s="290">
        <v>0</v>
      </c>
      <c r="D1000" s="290">
        <v>0.15999999999999998</v>
      </c>
    </row>
    <row r="1001" spans="1:4" x14ac:dyDescent="0.65">
      <c r="A1001" s="118">
        <v>981</v>
      </c>
      <c r="B1001" s="290">
        <v>0.81200000000000006</v>
      </c>
      <c r="C1001" s="290">
        <v>0</v>
      </c>
      <c r="D1001" s="290">
        <v>0.188</v>
      </c>
    </row>
    <row r="1002" spans="1:4" x14ac:dyDescent="0.65">
      <c r="A1002" s="118">
        <v>982</v>
      </c>
      <c r="B1002" s="290">
        <v>0.90800000000000014</v>
      </c>
      <c r="C1002" s="290">
        <v>0</v>
      </c>
      <c r="D1002" s="290">
        <v>9.1999999999999971E-2</v>
      </c>
    </row>
    <row r="1003" spans="1:4" x14ac:dyDescent="0.65">
      <c r="A1003" s="118">
        <v>983</v>
      </c>
      <c r="B1003" s="290">
        <v>0.87800000000000011</v>
      </c>
      <c r="C1003" s="290">
        <v>0</v>
      </c>
      <c r="D1003" s="290">
        <v>0.122</v>
      </c>
    </row>
    <row r="1004" spans="1:4" x14ac:dyDescent="0.65">
      <c r="A1004" s="118">
        <v>984</v>
      </c>
      <c r="B1004" s="290">
        <v>0.83200000000000007</v>
      </c>
      <c r="C1004" s="290">
        <v>0</v>
      </c>
      <c r="D1004" s="290">
        <v>0.16799999999999998</v>
      </c>
    </row>
    <row r="1005" spans="1:4" x14ac:dyDescent="0.65">
      <c r="A1005" s="118">
        <v>985</v>
      </c>
      <c r="B1005" s="290">
        <v>0.93399999999999994</v>
      </c>
      <c r="C1005" s="290">
        <v>0</v>
      </c>
      <c r="D1005" s="290">
        <v>6.6000000000000003E-2</v>
      </c>
    </row>
    <row r="1006" spans="1:4" x14ac:dyDescent="0.65">
      <c r="A1006" s="118">
        <v>986</v>
      </c>
      <c r="B1006" s="290">
        <v>0.85000000000000009</v>
      </c>
      <c r="C1006" s="290">
        <v>0</v>
      </c>
      <c r="D1006" s="290">
        <v>0.15000000000000002</v>
      </c>
    </row>
    <row r="1007" spans="1:4" x14ac:dyDescent="0.65">
      <c r="A1007" s="118">
        <v>987</v>
      </c>
      <c r="B1007" s="290">
        <v>0.85400000000000009</v>
      </c>
      <c r="C1007" s="290">
        <v>0</v>
      </c>
      <c r="D1007" s="290">
        <v>0.14600000000000002</v>
      </c>
    </row>
    <row r="1008" spans="1:4" x14ac:dyDescent="0.65">
      <c r="A1008" s="118">
        <v>988</v>
      </c>
      <c r="B1008" s="290">
        <v>0.86299999999999999</v>
      </c>
      <c r="C1008" s="290">
        <v>0</v>
      </c>
      <c r="D1008" s="290">
        <v>0.13700000000000001</v>
      </c>
    </row>
    <row r="1009" spans="1:4" x14ac:dyDescent="0.65">
      <c r="A1009" s="118">
        <v>989</v>
      </c>
      <c r="B1009" s="290">
        <v>0.8640000000000001</v>
      </c>
      <c r="C1009" s="290">
        <v>0</v>
      </c>
      <c r="D1009" s="290">
        <v>0.13600000000000001</v>
      </c>
    </row>
    <row r="1010" spans="1:4" x14ac:dyDescent="0.65">
      <c r="A1010" s="118">
        <v>990</v>
      </c>
      <c r="B1010" s="290">
        <v>0.78899999999999992</v>
      </c>
      <c r="C1010" s="290">
        <v>0</v>
      </c>
      <c r="D1010" s="290">
        <v>0.21100000000000002</v>
      </c>
    </row>
    <row r="1011" spans="1:4" x14ac:dyDescent="0.65">
      <c r="A1011" s="118">
        <v>991</v>
      </c>
      <c r="B1011" s="290">
        <v>0.89800000000000013</v>
      </c>
      <c r="C1011" s="290">
        <v>0</v>
      </c>
      <c r="D1011" s="290">
        <v>0.10199999999999998</v>
      </c>
    </row>
    <row r="1012" spans="1:4" x14ac:dyDescent="0.65">
      <c r="A1012" s="118">
        <v>992</v>
      </c>
      <c r="B1012" s="290">
        <v>0.88700000000000001</v>
      </c>
      <c r="C1012" s="290">
        <v>0</v>
      </c>
      <c r="D1012" s="290">
        <v>0.11299999999999999</v>
      </c>
    </row>
    <row r="1013" spans="1:4" x14ac:dyDescent="0.65">
      <c r="A1013" s="118">
        <v>993</v>
      </c>
      <c r="B1013" s="290">
        <v>0.88800000000000012</v>
      </c>
      <c r="C1013" s="290">
        <v>0</v>
      </c>
      <c r="D1013" s="290">
        <v>0.11199999999999999</v>
      </c>
    </row>
    <row r="1014" spans="1:4" x14ac:dyDescent="0.65">
      <c r="A1014" s="118">
        <v>994</v>
      </c>
      <c r="B1014" s="290">
        <v>0.85699999999999998</v>
      </c>
      <c r="C1014" s="290">
        <v>0</v>
      </c>
      <c r="D1014" s="290">
        <v>0.14300000000000002</v>
      </c>
    </row>
    <row r="1015" spans="1:4" x14ac:dyDescent="0.65">
      <c r="A1015" s="118">
        <v>995</v>
      </c>
      <c r="B1015" s="290">
        <v>0.69500000000000006</v>
      </c>
      <c r="C1015" s="290">
        <v>0.16300000000000001</v>
      </c>
      <c r="D1015" s="290">
        <v>0.14200000000000002</v>
      </c>
    </row>
    <row r="1016" spans="1:4" x14ac:dyDescent="0.65">
      <c r="A1016" s="118">
        <v>996</v>
      </c>
      <c r="B1016" s="290">
        <v>0.752</v>
      </c>
      <c r="C1016" s="290">
        <v>0.17</v>
      </c>
      <c r="D1016" s="290">
        <v>7.8000000000000014E-2</v>
      </c>
    </row>
    <row r="1017" spans="1:4" x14ac:dyDescent="0.65">
      <c r="A1017" s="118">
        <v>997</v>
      </c>
      <c r="B1017" s="290">
        <v>0.76899999999999991</v>
      </c>
      <c r="C1017" s="290">
        <v>0.13400000000000001</v>
      </c>
      <c r="D1017" s="290">
        <v>9.6999999999999975E-2</v>
      </c>
    </row>
    <row r="1018" spans="1:4" x14ac:dyDescent="0.65">
      <c r="A1018" s="118">
        <v>998</v>
      </c>
      <c r="B1018" s="290">
        <v>0.67700000000000005</v>
      </c>
      <c r="C1018" s="290">
        <v>0.185</v>
      </c>
      <c r="D1018" s="290">
        <v>0.13800000000000001</v>
      </c>
    </row>
    <row r="1019" spans="1:4" x14ac:dyDescent="0.65">
      <c r="A1019" s="118">
        <v>999</v>
      </c>
      <c r="B1019" s="290">
        <v>0.67500000000000004</v>
      </c>
      <c r="C1019" s="290">
        <v>0.19600000000000001</v>
      </c>
      <c r="D1019" s="290">
        <v>0.129</v>
      </c>
    </row>
    <row r="1020" spans="1:4" x14ac:dyDescent="0.65">
      <c r="A1020" s="118">
        <v>1000</v>
      </c>
      <c r="B1020" s="290">
        <v>0.69</v>
      </c>
      <c r="C1020" s="290">
        <v>0.17599999999999999</v>
      </c>
      <c r="D1020" s="290">
        <v>0.13400000000000001</v>
      </c>
    </row>
    <row r="1021" spans="1:4" x14ac:dyDescent="0.65">
      <c r="A1021" s="118">
        <v>1001</v>
      </c>
      <c r="B1021" s="290">
        <v>0.76200000000000001</v>
      </c>
      <c r="C1021" s="290">
        <v>0.17399999999999999</v>
      </c>
      <c r="D1021" s="290">
        <v>6.4000000000000001E-2</v>
      </c>
    </row>
    <row r="1022" spans="1:4" x14ac:dyDescent="0.65">
      <c r="A1022" s="118">
        <v>1002</v>
      </c>
      <c r="B1022" s="290">
        <v>0.80200000000000005</v>
      </c>
      <c r="C1022" s="290">
        <v>6.9000000000000006E-2</v>
      </c>
      <c r="D1022" s="290">
        <v>0.129</v>
      </c>
    </row>
    <row r="1023" spans="1:4" x14ac:dyDescent="0.65">
      <c r="A1023" s="118">
        <v>1003</v>
      </c>
      <c r="B1023" s="290">
        <v>0.65300000000000002</v>
      </c>
      <c r="C1023" s="290">
        <v>0.22</v>
      </c>
      <c r="D1023" s="290">
        <v>0.127</v>
      </c>
    </row>
    <row r="1024" spans="1:4" x14ac:dyDescent="0.65">
      <c r="A1024" s="118">
        <v>1004</v>
      </c>
      <c r="B1024" s="290">
        <v>0.76800000000000002</v>
      </c>
      <c r="C1024" s="290">
        <v>0.17100000000000001</v>
      </c>
      <c r="D1024" s="290">
        <v>6.0999999999999999E-2</v>
      </c>
    </row>
    <row r="1025" spans="1:4" x14ac:dyDescent="0.65">
      <c r="A1025" s="118">
        <v>1005</v>
      </c>
      <c r="B1025" s="290">
        <v>0.72199999999999998</v>
      </c>
      <c r="C1025" s="290">
        <v>0.186</v>
      </c>
      <c r="D1025" s="290">
        <v>9.1999999999999971E-2</v>
      </c>
    </row>
    <row r="1026" spans="1:4" x14ac:dyDescent="0.65">
      <c r="A1026" s="118">
        <v>1006</v>
      </c>
      <c r="B1026" s="290">
        <v>0.73100000000000009</v>
      </c>
      <c r="C1026" s="290">
        <v>0.17299999999999999</v>
      </c>
      <c r="D1026" s="290">
        <v>9.5999999999999974E-2</v>
      </c>
    </row>
    <row r="1027" spans="1:4" x14ac:dyDescent="0.65">
      <c r="A1027" s="118">
        <v>1007</v>
      </c>
      <c r="B1027" s="290">
        <v>0.68199999999999994</v>
      </c>
      <c r="C1027" s="290">
        <v>0.156</v>
      </c>
      <c r="D1027" s="290">
        <v>0.16199999999999998</v>
      </c>
    </row>
    <row r="1028" spans="1:4" x14ac:dyDescent="0.65">
      <c r="A1028" s="118">
        <v>1008</v>
      </c>
      <c r="B1028" s="290">
        <v>0.752</v>
      </c>
      <c r="C1028" s="290">
        <v>0.17699999999999999</v>
      </c>
      <c r="D1028" s="290">
        <v>7.1000000000000008E-2</v>
      </c>
    </row>
    <row r="1029" spans="1:4" x14ac:dyDescent="0.65">
      <c r="A1029" s="118">
        <v>1009</v>
      </c>
      <c r="B1029" s="290">
        <v>0.69799999999999995</v>
      </c>
      <c r="C1029" s="290">
        <v>0.157</v>
      </c>
      <c r="D1029" s="290">
        <v>0.14499999999999996</v>
      </c>
    </row>
    <row r="1030" spans="1:4" x14ac:dyDescent="0.65">
      <c r="A1030" s="118">
        <v>1010</v>
      </c>
      <c r="B1030" s="290">
        <v>0.70700000000000007</v>
      </c>
      <c r="C1030" s="290">
        <v>0.182</v>
      </c>
      <c r="D1030" s="290">
        <v>0.11099999999999999</v>
      </c>
    </row>
    <row r="1031" spans="1:4" x14ac:dyDescent="0.65">
      <c r="A1031" s="118">
        <v>1011</v>
      </c>
      <c r="B1031" s="290">
        <v>0.74</v>
      </c>
      <c r="C1031" s="290">
        <v>0.158</v>
      </c>
      <c r="D1031" s="290">
        <v>0.10199999999999998</v>
      </c>
    </row>
    <row r="1032" spans="1:4" x14ac:dyDescent="0.65">
      <c r="A1032" s="118">
        <v>1012</v>
      </c>
      <c r="B1032" s="290">
        <v>0.63600000000000001</v>
      </c>
      <c r="C1032" s="290">
        <v>0.19900000000000001</v>
      </c>
      <c r="D1032" s="290">
        <v>0.16499999999999998</v>
      </c>
    </row>
    <row r="1033" spans="1:4" x14ac:dyDescent="0.65">
      <c r="A1033" s="118">
        <v>1013</v>
      </c>
      <c r="B1033" s="290">
        <v>0.73</v>
      </c>
      <c r="C1033" s="290">
        <v>0.185</v>
      </c>
      <c r="D1033" s="290">
        <v>8.4999999999999964E-2</v>
      </c>
    </row>
    <row r="1034" spans="1:4" x14ac:dyDescent="0.65">
      <c r="A1034" s="118">
        <v>1014</v>
      </c>
      <c r="B1034" s="290">
        <v>0.71500000000000008</v>
      </c>
      <c r="C1034" s="290">
        <v>0.16600000000000001</v>
      </c>
      <c r="D1034" s="290">
        <v>0.11899999999999999</v>
      </c>
    </row>
    <row r="1035" spans="1:4" x14ac:dyDescent="0.65">
      <c r="A1035" s="118">
        <v>1015</v>
      </c>
      <c r="B1035" s="290">
        <v>0.64</v>
      </c>
      <c r="C1035" s="290">
        <v>0.19400000000000001</v>
      </c>
      <c r="D1035" s="290">
        <v>0.16599999999999998</v>
      </c>
    </row>
    <row r="1036" spans="1:4" x14ac:dyDescent="0.65">
      <c r="A1036" s="118">
        <v>1016</v>
      </c>
      <c r="B1036" s="290">
        <v>0.67199999999999993</v>
      </c>
      <c r="C1036" s="290">
        <v>0.182</v>
      </c>
      <c r="D1036" s="290">
        <v>0.14599999999999996</v>
      </c>
    </row>
    <row r="1037" spans="1:4" x14ac:dyDescent="0.65">
      <c r="A1037" s="118">
        <v>1017</v>
      </c>
      <c r="B1037" s="290">
        <v>0.73399999999999999</v>
      </c>
      <c r="C1037" s="290">
        <v>0.16500000000000001</v>
      </c>
      <c r="D1037" s="290">
        <v>0.10099999999999998</v>
      </c>
    </row>
    <row r="1038" spans="1:4" x14ac:dyDescent="0.65">
      <c r="A1038" s="118">
        <v>1018</v>
      </c>
      <c r="B1038" s="290">
        <v>0.74500000000000011</v>
      </c>
      <c r="C1038" s="290">
        <v>0.191</v>
      </c>
      <c r="D1038" s="290">
        <v>6.4000000000000001E-2</v>
      </c>
    </row>
    <row r="1039" spans="1:4" x14ac:dyDescent="0.65">
      <c r="A1039" s="118">
        <v>1019</v>
      </c>
      <c r="B1039" s="290">
        <v>0.69599999999999995</v>
      </c>
      <c r="C1039" s="290">
        <v>0.19900000000000001</v>
      </c>
      <c r="D1039" s="290">
        <v>0.10499999999999998</v>
      </c>
    </row>
    <row r="1040" spans="1:4" x14ac:dyDescent="0.65">
      <c r="A1040" s="118">
        <v>1020</v>
      </c>
      <c r="B1040" s="290">
        <v>0.67500000000000004</v>
      </c>
      <c r="C1040" s="290">
        <v>0.16900000000000001</v>
      </c>
      <c r="D1040" s="290">
        <v>0.15599999999999997</v>
      </c>
    </row>
    <row r="1041" spans="1:4" x14ac:dyDescent="0.65">
      <c r="A1041" s="118">
        <v>1021</v>
      </c>
      <c r="B1041" s="290">
        <v>0.72100000000000009</v>
      </c>
      <c r="C1041" s="290">
        <v>0.112</v>
      </c>
      <c r="D1041" s="290">
        <v>0.16699999999999998</v>
      </c>
    </row>
    <row r="1042" spans="1:4" x14ac:dyDescent="0.65">
      <c r="A1042" s="118">
        <v>1022</v>
      </c>
      <c r="B1042" s="290">
        <v>0.76899999999999991</v>
      </c>
      <c r="C1042" s="290">
        <v>0.19400000000000001</v>
      </c>
      <c r="D1042" s="290">
        <v>3.6999999999999963E-2</v>
      </c>
    </row>
    <row r="1043" spans="1:4" x14ac:dyDescent="0.65">
      <c r="A1043" s="118">
        <v>1023</v>
      </c>
      <c r="B1043" s="290">
        <v>0.68599999999999994</v>
      </c>
      <c r="C1043" s="290">
        <v>0.161</v>
      </c>
      <c r="D1043" s="290">
        <v>0.15299999999999997</v>
      </c>
    </row>
    <row r="1044" spans="1:4" x14ac:dyDescent="0.65">
      <c r="A1044" s="118">
        <v>1024</v>
      </c>
      <c r="B1044" s="290">
        <v>0.78600000000000003</v>
      </c>
      <c r="C1044" s="290">
        <v>0.15</v>
      </c>
      <c r="D1044" s="290">
        <v>6.4000000000000001E-2</v>
      </c>
    </row>
    <row r="1045" spans="1:4" x14ac:dyDescent="0.65">
      <c r="A1045" s="118">
        <v>1025</v>
      </c>
      <c r="B1045" s="290">
        <v>0.68900000000000006</v>
      </c>
      <c r="C1045" s="290">
        <v>0.19</v>
      </c>
      <c r="D1045" s="290">
        <v>0.121</v>
      </c>
    </row>
    <row r="1046" spans="1:4" x14ac:dyDescent="0.65">
      <c r="A1046" s="118">
        <v>1026</v>
      </c>
      <c r="B1046" s="290">
        <v>0.67700000000000005</v>
      </c>
      <c r="C1046" s="290">
        <v>0.17499999999999999</v>
      </c>
      <c r="D1046" s="290">
        <v>0.14799999999999996</v>
      </c>
    </row>
    <row r="1047" spans="1:4" x14ac:dyDescent="0.65">
      <c r="A1047" s="118">
        <v>1027</v>
      </c>
      <c r="B1047" s="290">
        <v>0.748</v>
      </c>
      <c r="C1047" s="290">
        <v>0.13</v>
      </c>
      <c r="D1047" s="290">
        <v>0.122</v>
      </c>
    </row>
    <row r="1048" spans="1:4" x14ac:dyDescent="0.65">
      <c r="A1048" s="118">
        <v>1028</v>
      </c>
      <c r="B1048" s="290">
        <v>0.76400000000000001</v>
      </c>
      <c r="C1048" s="290">
        <v>0.193</v>
      </c>
      <c r="D1048" s="290">
        <v>4.2999999999999969E-2</v>
      </c>
    </row>
    <row r="1049" spans="1:4" x14ac:dyDescent="0.65">
      <c r="A1049" s="118">
        <v>1029</v>
      </c>
      <c r="B1049" s="290">
        <v>0.72399999999999998</v>
      </c>
      <c r="C1049" s="290">
        <v>0.156</v>
      </c>
      <c r="D1049" s="290">
        <v>0.12</v>
      </c>
    </row>
    <row r="1050" spans="1:4" x14ac:dyDescent="0.65">
      <c r="A1050" s="118">
        <v>1030</v>
      </c>
      <c r="B1050" s="290">
        <v>0.71</v>
      </c>
      <c r="C1050" s="290">
        <v>0.17499999999999999</v>
      </c>
      <c r="D1050" s="290">
        <v>0.11499999999999999</v>
      </c>
    </row>
    <row r="1051" spans="1:4" x14ac:dyDescent="0.65">
      <c r="A1051" s="118">
        <v>1031</v>
      </c>
      <c r="B1051" s="290">
        <v>0.81299999999999994</v>
      </c>
      <c r="C1051" s="290">
        <v>0.13100000000000001</v>
      </c>
      <c r="D1051" s="290">
        <v>5.5999999999999994E-2</v>
      </c>
    </row>
    <row r="1052" spans="1:4" x14ac:dyDescent="0.65">
      <c r="A1052" s="118">
        <v>1032</v>
      </c>
      <c r="B1052" s="290">
        <v>0.71900000000000008</v>
      </c>
      <c r="C1052" s="290">
        <v>0.15</v>
      </c>
      <c r="D1052" s="290">
        <v>0.13100000000000001</v>
      </c>
    </row>
    <row r="1053" spans="1:4" x14ac:dyDescent="0.65">
      <c r="A1053" s="118">
        <v>1033</v>
      </c>
      <c r="B1053" s="290">
        <v>0.76200000000000001</v>
      </c>
      <c r="C1053" s="290">
        <v>0.17100000000000001</v>
      </c>
      <c r="D1053" s="290">
        <v>6.7000000000000004E-2</v>
      </c>
    </row>
    <row r="1054" spans="1:4" x14ac:dyDescent="0.65">
      <c r="A1054" s="118">
        <v>1034</v>
      </c>
      <c r="B1054" s="290">
        <v>0.72100000000000009</v>
      </c>
      <c r="C1054" s="290">
        <v>0.14000000000000001</v>
      </c>
      <c r="D1054" s="290">
        <v>0.13900000000000001</v>
      </c>
    </row>
    <row r="1055" spans="1:4" x14ac:dyDescent="0.65">
      <c r="A1055" s="118">
        <v>1035</v>
      </c>
      <c r="B1055" s="290">
        <v>0.67100000000000004</v>
      </c>
      <c r="C1055" s="290">
        <v>0.193</v>
      </c>
      <c r="D1055" s="290">
        <v>0.13600000000000001</v>
      </c>
    </row>
    <row r="1056" spans="1:4" x14ac:dyDescent="0.65">
      <c r="A1056" s="118">
        <v>1036</v>
      </c>
      <c r="B1056" s="290">
        <v>0.68399999999999994</v>
      </c>
      <c r="C1056" s="290">
        <v>0.183</v>
      </c>
      <c r="D1056" s="290">
        <v>0.13300000000000001</v>
      </c>
    </row>
    <row r="1057" spans="1:4" x14ac:dyDescent="0.65">
      <c r="A1057" s="118">
        <v>1037</v>
      </c>
      <c r="B1057" s="290">
        <v>0.75100000000000011</v>
      </c>
      <c r="C1057" s="290">
        <v>0.156</v>
      </c>
      <c r="D1057" s="290">
        <v>9.2999999999999972E-2</v>
      </c>
    </row>
    <row r="1058" spans="1:4" x14ac:dyDescent="0.65">
      <c r="A1058" s="118">
        <v>1038</v>
      </c>
      <c r="B1058" s="290">
        <v>0.69</v>
      </c>
      <c r="C1058" s="290">
        <v>0.184</v>
      </c>
      <c r="D1058" s="290">
        <v>0.126</v>
      </c>
    </row>
    <row r="1059" spans="1:4" x14ac:dyDescent="0.65">
      <c r="A1059" s="118">
        <v>1039</v>
      </c>
      <c r="B1059" s="290">
        <v>0.68599999999999994</v>
      </c>
      <c r="C1059" s="290">
        <v>0.161</v>
      </c>
      <c r="D1059" s="290">
        <v>0.15299999999999997</v>
      </c>
    </row>
    <row r="1060" spans="1:4" x14ac:dyDescent="0.65">
      <c r="A1060" s="118">
        <v>1040</v>
      </c>
      <c r="B1060" s="290">
        <v>0.71399999999999997</v>
      </c>
      <c r="C1060" s="290">
        <v>0.16500000000000001</v>
      </c>
      <c r="D1060" s="290">
        <v>0.121</v>
      </c>
    </row>
    <row r="1061" spans="1:4" x14ac:dyDescent="0.65">
      <c r="A1061" s="118">
        <v>1041</v>
      </c>
      <c r="B1061" s="290">
        <v>0.72199999999999998</v>
      </c>
      <c r="C1061" s="290">
        <v>0.19</v>
      </c>
      <c r="D1061" s="290">
        <v>8.7999999999999967E-2</v>
      </c>
    </row>
    <row r="1062" spans="1:4" x14ac:dyDescent="0.65">
      <c r="A1062" s="118">
        <v>1042</v>
      </c>
      <c r="B1062" s="290">
        <v>0.71900000000000008</v>
      </c>
      <c r="C1062" s="290">
        <v>0.18099999999999999</v>
      </c>
      <c r="D1062" s="290">
        <v>9.9999999999999978E-2</v>
      </c>
    </row>
    <row r="1063" spans="1:4" x14ac:dyDescent="0.65">
      <c r="A1063" s="118">
        <v>1043</v>
      </c>
      <c r="B1063" s="290">
        <v>0.72300000000000009</v>
      </c>
      <c r="C1063" s="290">
        <v>0.192</v>
      </c>
      <c r="D1063" s="290">
        <v>8.4999999999999964E-2</v>
      </c>
    </row>
    <row r="1064" spans="1:4" x14ac:dyDescent="0.65">
      <c r="A1064" s="118">
        <v>1044</v>
      </c>
      <c r="B1064" s="290">
        <v>0.72300000000000009</v>
      </c>
      <c r="C1064" s="290">
        <v>0.17299999999999999</v>
      </c>
      <c r="D1064" s="290">
        <v>0.10399999999999998</v>
      </c>
    </row>
    <row r="1065" spans="1:4" x14ac:dyDescent="0.65">
      <c r="A1065" s="118">
        <v>1045</v>
      </c>
      <c r="B1065" s="290">
        <v>0.64800000000000002</v>
      </c>
      <c r="C1065" s="290">
        <v>0.19700000000000001</v>
      </c>
      <c r="D1065" s="290">
        <v>0.15499999999999997</v>
      </c>
    </row>
    <row r="1066" spans="1:4" x14ac:dyDescent="0.65">
      <c r="A1066" s="118">
        <v>1046</v>
      </c>
      <c r="B1066" s="290">
        <v>0.748</v>
      </c>
      <c r="C1066" s="290">
        <v>0.185</v>
      </c>
      <c r="D1066" s="290">
        <v>6.7000000000000004E-2</v>
      </c>
    </row>
    <row r="1067" spans="1:4" x14ac:dyDescent="0.65">
      <c r="A1067" s="118">
        <v>1047</v>
      </c>
      <c r="B1067" s="290">
        <v>0.73199999999999998</v>
      </c>
      <c r="C1067" s="290">
        <v>0.21199999999999999</v>
      </c>
      <c r="D1067" s="290">
        <v>5.5999999999999994E-2</v>
      </c>
    </row>
    <row r="1068" spans="1:4" x14ac:dyDescent="0.65">
      <c r="A1068" s="118">
        <v>1048</v>
      </c>
      <c r="B1068" s="290">
        <v>0.70300000000000007</v>
      </c>
      <c r="C1068" s="290">
        <v>0.17199999999999999</v>
      </c>
      <c r="D1068" s="290">
        <v>0.125</v>
      </c>
    </row>
    <row r="1069" spans="1:4" x14ac:dyDescent="0.65">
      <c r="A1069" s="118">
        <v>1049</v>
      </c>
      <c r="B1069" s="290">
        <v>0.75</v>
      </c>
      <c r="C1069" s="290">
        <v>0.20499999999999999</v>
      </c>
      <c r="D1069" s="290">
        <v>4.4999999999999971E-2</v>
      </c>
    </row>
    <row r="1070" spans="1:4" x14ac:dyDescent="0.65">
      <c r="A1070" s="118">
        <v>1050</v>
      </c>
      <c r="B1070" s="290">
        <v>0.65200000000000002</v>
      </c>
      <c r="C1070" s="290">
        <v>0.21</v>
      </c>
      <c r="D1070" s="290">
        <v>0.13800000000000001</v>
      </c>
    </row>
    <row r="1071" spans="1:4" x14ac:dyDescent="0.65">
      <c r="A1071" s="118">
        <v>1051</v>
      </c>
      <c r="B1071" s="290">
        <v>0.75100000000000011</v>
      </c>
      <c r="C1071" s="290">
        <v>0.17199999999999999</v>
      </c>
      <c r="D1071" s="290">
        <v>7.7000000000000013E-2</v>
      </c>
    </row>
    <row r="1072" spans="1:4" x14ac:dyDescent="0.65">
      <c r="A1072" s="118">
        <v>1052</v>
      </c>
      <c r="B1072" s="290">
        <v>0.7390000000000001</v>
      </c>
      <c r="C1072" s="290">
        <v>0.19500000000000001</v>
      </c>
      <c r="D1072" s="290">
        <v>6.6000000000000003E-2</v>
      </c>
    </row>
    <row r="1073" spans="1:4" x14ac:dyDescent="0.65">
      <c r="A1073" s="118">
        <v>1053</v>
      </c>
      <c r="B1073" s="290">
        <v>0.67700000000000005</v>
      </c>
      <c r="C1073" s="290">
        <v>0.16600000000000001</v>
      </c>
      <c r="D1073" s="290">
        <v>0.15699999999999997</v>
      </c>
    </row>
    <row r="1074" spans="1:4" x14ac:dyDescent="0.65">
      <c r="A1074" s="118">
        <v>1054</v>
      </c>
      <c r="B1074" s="290">
        <v>0.68500000000000005</v>
      </c>
      <c r="C1074" s="290">
        <v>0.23499999999999999</v>
      </c>
      <c r="D1074" s="290">
        <v>7.999999999999996E-2</v>
      </c>
    </row>
    <row r="1075" spans="1:4" x14ac:dyDescent="0.65">
      <c r="A1075" s="118">
        <v>1055</v>
      </c>
      <c r="B1075" s="290">
        <v>0.75700000000000012</v>
      </c>
      <c r="C1075" s="290">
        <v>7.9000000000000001E-2</v>
      </c>
      <c r="D1075" s="290">
        <v>0.16399999999999998</v>
      </c>
    </row>
    <row r="1076" spans="1:4" x14ac:dyDescent="0.65">
      <c r="A1076" s="118">
        <v>1056</v>
      </c>
      <c r="B1076" s="290">
        <v>0.74199999999999999</v>
      </c>
      <c r="C1076" s="290">
        <v>0.2</v>
      </c>
      <c r="D1076" s="290">
        <v>5.7999999999999996E-2</v>
      </c>
    </row>
    <row r="1077" spans="1:4" x14ac:dyDescent="0.65">
      <c r="A1077" s="118">
        <v>1057</v>
      </c>
      <c r="B1077" s="218">
        <v>0.7589999999999999</v>
      </c>
      <c r="C1077" s="218">
        <v>0.19500000000000001</v>
      </c>
      <c r="D1077" s="218">
        <v>4.5999999999999971E-2</v>
      </c>
    </row>
    <row r="1078" spans="1:4" x14ac:dyDescent="0.65">
      <c r="A1078" s="118">
        <v>1058</v>
      </c>
      <c r="B1078" s="218">
        <v>0.75800000000000001</v>
      </c>
      <c r="C1078" s="218">
        <v>0.18099999999999999</v>
      </c>
      <c r="D1078" s="218">
        <v>6.0999999999999999E-2</v>
      </c>
    </row>
    <row r="1079" spans="1:4" x14ac:dyDescent="0.65">
      <c r="A1079" s="118">
        <v>1059</v>
      </c>
      <c r="B1079" s="218">
        <v>0.67900000000000005</v>
      </c>
      <c r="C1079" s="218">
        <v>0.22700000000000001</v>
      </c>
      <c r="D1079" s="218">
        <v>9.3999999999999972E-2</v>
      </c>
    </row>
    <row r="1080" spans="1:4" x14ac:dyDescent="0.65">
      <c r="A1080" s="118">
        <v>1060</v>
      </c>
      <c r="B1080" s="218">
        <v>0.193</v>
      </c>
      <c r="C1080" s="218">
        <v>0</v>
      </c>
      <c r="D1080" s="218">
        <v>0.80699999999999994</v>
      </c>
    </row>
    <row r="1081" spans="1:4" x14ac:dyDescent="0.65">
      <c r="A1081" s="118">
        <v>1061</v>
      </c>
      <c r="B1081" s="218">
        <v>0.69700000000000006</v>
      </c>
      <c r="C1081" s="218">
        <v>0.158</v>
      </c>
      <c r="D1081" s="218">
        <v>0.14499999999999996</v>
      </c>
    </row>
    <row r="1082" spans="1:4" x14ac:dyDescent="0.65">
      <c r="A1082" s="118">
        <v>1062</v>
      </c>
      <c r="B1082" s="218">
        <v>0.74</v>
      </c>
      <c r="C1082" s="218">
        <v>0.188</v>
      </c>
      <c r="D1082" s="218">
        <v>7.2000000000000008E-2</v>
      </c>
    </row>
    <row r="1083" spans="1:4" x14ac:dyDescent="0.65">
      <c r="A1083" s="118">
        <v>1063</v>
      </c>
      <c r="B1083" s="218">
        <v>0.70900000000000007</v>
      </c>
      <c r="C1083" s="218">
        <v>0.107</v>
      </c>
      <c r="D1083" s="218">
        <v>0.184</v>
      </c>
    </row>
    <row r="1084" spans="1:4" x14ac:dyDescent="0.65">
      <c r="A1084" s="118">
        <v>1064</v>
      </c>
      <c r="B1084" s="218">
        <v>0.70100000000000007</v>
      </c>
      <c r="C1084" s="218">
        <v>0.19500000000000001</v>
      </c>
      <c r="D1084" s="218">
        <v>0.10399999999999998</v>
      </c>
    </row>
    <row r="1085" spans="1:4" x14ac:dyDescent="0.65">
      <c r="A1085" s="118">
        <v>1065</v>
      </c>
      <c r="B1085" s="218">
        <v>0.72</v>
      </c>
      <c r="C1085" s="218">
        <v>0.17699999999999999</v>
      </c>
      <c r="D1085" s="218">
        <v>0.10299999999999998</v>
      </c>
    </row>
    <row r="1086" spans="1:4" x14ac:dyDescent="0.65">
      <c r="A1086" s="118">
        <v>1066</v>
      </c>
      <c r="B1086" s="218">
        <v>0.75500000000000012</v>
      </c>
      <c r="C1086" s="218">
        <v>0.2</v>
      </c>
      <c r="D1086" s="218">
        <v>4.4999999999999971E-2</v>
      </c>
    </row>
    <row r="1087" spans="1:4" x14ac:dyDescent="0.65">
      <c r="A1087" s="118">
        <v>1067</v>
      </c>
      <c r="B1087" s="218">
        <v>0.87400000000000011</v>
      </c>
      <c r="C1087" s="218">
        <v>0</v>
      </c>
      <c r="D1087" s="218">
        <v>0.126</v>
      </c>
    </row>
    <row r="1088" spans="1:4" x14ac:dyDescent="0.65">
      <c r="A1088" s="118">
        <v>1068</v>
      </c>
      <c r="B1088" s="218">
        <v>0.84499999999999997</v>
      </c>
      <c r="C1088" s="218">
        <v>0</v>
      </c>
      <c r="D1088" s="218">
        <v>0.15499999999999997</v>
      </c>
    </row>
    <row r="1089" spans="1:4" x14ac:dyDescent="0.65">
      <c r="A1089" s="118">
        <v>1069</v>
      </c>
      <c r="B1089" s="218">
        <v>0.77499999999999991</v>
      </c>
      <c r="C1089" s="218">
        <v>0.2</v>
      </c>
      <c r="D1089" s="218">
        <v>2.4999999999999981E-2</v>
      </c>
    </row>
    <row r="1090" spans="1:4" x14ac:dyDescent="0.65">
      <c r="A1090" s="118">
        <v>1070</v>
      </c>
      <c r="B1090" s="218">
        <v>0.88200000000000012</v>
      </c>
      <c r="C1090" s="218">
        <v>0</v>
      </c>
      <c r="D1090" s="218">
        <v>0.11799999999999999</v>
      </c>
    </row>
    <row r="1091" spans="1:4" x14ac:dyDescent="0.65">
      <c r="A1091" s="118">
        <v>1071</v>
      </c>
      <c r="B1091" s="218">
        <v>0.88700000000000001</v>
      </c>
      <c r="C1091" s="218">
        <v>0</v>
      </c>
      <c r="D1091" s="218">
        <v>0.11299999999999999</v>
      </c>
    </row>
    <row r="1092" spans="1:4" x14ac:dyDescent="0.65">
      <c r="A1092" s="118">
        <v>1072</v>
      </c>
      <c r="B1092" s="218">
        <v>0.83400000000000007</v>
      </c>
      <c r="C1092" s="218">
        <v>0</v>
      </c>
      <c r="D1092" s="218">
        <v>0.16599999999999998</v>
      </c>
    </row>
    <row r="1093" spans="1:4" x14ac:dyDescent="0.65">
      <c r="A1093" s="118">
        <v>1073</v>
      </c>
      <c r="B1093" s="218">
        <v>0.71500000000000008</v>
      </c>
      <c r="C1093" s="218">
        <v>0.2</v>
      </c>
      <c r="D1093" s="218">
        <v>8.4999999999999964E-2</v>
      </c>
    </row>
    <row r="1094" spans="1:4" x14ac:dyDescent="0.65">
      <c r="A1094" s="118">
        <v>1074</v>
      </c>
      <c r="B1094" s="218">
        <v>0.879</v>
      </c>
      <c r="C1094" s="218">
        <v>0</v>
      </c>
      <c r="D1094" s="218">
        <v>0.121</v>
      </c>
    </row>
    <row r="1095" spans="1:4" x14ac:dyDescent="0.65">
      <c r="A1095" s="118">
        <v>1075</v>
      </c>
      <c r="B1095" s="218">
        <v>0.84800000000000009</v>
      </c>
      <c r="C1095" s="218">
        <v>0</v>
      </c>
      <c r="D1095" s="218">
        <v>0.15199999999999997</v>
      </c>
    </row>
    <row r="1096" spans="1:4" x14ac:dyDescent="0.65">
      <c r="A1096" s="118">
        <v>1076</v>
      </c>
      <c r="B1096" s="218">
        <v>0.871</v>
      </c>
      <c r="C1096" s="218">
        <v>0</v>
      </c>
      <c r="D1096" s="218">
        <v>0.129</v>
      </c>
    </row>
    <row r="1097" spans="1:4" x14ac:dyDescent="0.65">
      <c r="A1097" s="118">
        <v>1077</v>
      </c>
      <c r="B1097" s="218">
        <v>0.82699999999999996</v>
      </c>
      <c r="C1097" s="218">
        <v>0</v>
      </c>
      <c r="D1097" s="218">
        <v>0.17299999999999999</v>
      </c>
    </row>
    <row r="1098" spans="1:4" x14ac:dyDescent="0.65">
      <c r="A1098" s="118">
        <v>1078</v>
      </c>
      <c r="B1098" s="218">
        <v>0.60599999999999998</v>
      </c>
      <c r="C1098" s="218">
        <v>0.3</v>
      </c>
      <c r="D1098" s="218">
        <v>9.3999999999999972E-2</v>
      </c>
    </row>
    <row r="1099" spans="1:4" x14ac:dyDescent="0.65">
      <c r="A1099" s="118">
        <v>1079</v>
      </c>
      <c r="B1099" s="218">
        <v>0.8879999999999999</v>
      </c>
      <c r="C1099" s="218">
        <v>0</v>
      </c>
      <c r="D1099" s="218">
        <v>0.11199999999999999</v>
      </c>
    </row>
    <row r="1100" spans="1:4" x14ac:dyDescent="0.65">
      <c r="A1100" s="118">
        <v>1080</v>
      </c>
      <c r="B1100" s="218">
        <v>0.88600000000000012</v>
      </c>
      <c r="C1100" s="218">
        <v>0</v>
      </c>
      <c r="D1100" s="218">
        <v>0.11399999999999999</v>
      </c>
    </row>
    <row r="1101" spans="1:4" x14ac:dyDescent="0.65">
      <c r="A1101" s="118">
        <v>1081</v>
      </c>
      <c r="B1101" s="218">
        <v>0.63500000000000001</v>
      </c>
      <c r="C1101" s="218">
        <v>0.25</v>
      </c>
      <c r="D1101" s="218">
        <v>0.11499999999999999</v>
      </c>
    </row>
    <row r="1102" spans="1:4" x14ac:dyDescent="0.65">
      <c r="A1102" s="118">
        <v>1082</v>
      </c>
      <c r="B1102" s="218">
        <v>0.69100000000000006</v>
      </c>
      <c r="C1102" s="218">
        <v>0.17100000000000001</v>
      </c>
      <c r="D1102" s="218">
        <v>0.13800000000000001</v>
      </c>
    </row>
    <row r="1103" spans="1:4" x14ac:dyDescent="0.65">
      <c r="A1103" s="118">
        <v>1083</v>
      </c>
      <c r="B1103" s="218">
        <v>0.75300000000000011</v>
      </c>
      <c r="C1103" s="218">
        <v>0.17</v>
      </c>
      <c r="D1103" s="218">
        <v>7.7000000000000013E-2</v>
      </c>
    </row>
    <row r="1104" spans="1:4" x14ac:dyDescent="0.65">
      <c r="A1104" s="118">
        <v>1084</v>
      </c>
      <c r="B1104" s="218">
        <v>0.80099999999999993</v>
      </c>
      <c r="C1104" s="218">
        <v>9.1999999999999998E-2</v>
      </c>
      <c r="D1104" s="218">
        <v>0.10699999999999998</v>
      </c>
    </row>
    <row r="1105" spans="1:4" x14ac:dyDescent="0.65">
      <c r="A1105" s="118">
        <v>1085</v>
      </c>
      <c r="B1105" s="218">
        <v>0.77800000000000002</v>
      </c>
      <c r="C1105" s="218">
        <v>0.187</v>
      </c>
      <c r="D1105" s="218">
        <v>3.4999999999999962E-2</v>
      </c>
    </row>
    <row r="1106" spans="1:4" x14ac:dyDescent="0.65">
      <c r="A1106" s="118">
        <v>1086</v>
      </c>
      <c r="B1106" s="218">
        <v>0.67399999999999993</v>
      </c>
      <c r="C1106" s="218">
        <v>0.157</v>
      </c>
      <c r="D1106" s="218">
        <v>0.16899999999999998</v>
      </c>
    </row>
    <row r="1107" spans="1:4" x14ac:dyDescent="0.65">
      <c r="A1107" s="118">
        <v>1087</v>
      </c>
      <c r="B1107" s="218">
        <v>0.66</v>
      </c>
      <c r="C1107" s="218">
        <v>0.2</v>
      </c>
      <c r="D1107" s="218">
        <v>0.14000000000000001</v>
      </c>
    </row>
    <row r="1108" spans="1:4" x14ac:dyDescent="0.65">
      <c r="A1108" s="118">
        <v>1088</v>
      </c>
      <c r="B1108" s="218">
        <v>0.75100000000000011</v>
      </c>
      <c r="C1108" s="218">
        <v>0.13800000000000001</v>
      </c>
      <c r="D1108" s="218">
        <v>0.11099999999999999</v>
      </c>
    </row>
    <row r="1109" spans="1:4" x14ac:dyDescent="0.65">
      <c r="A1109" s="118">
        <v>1089</v>
      </c>
      <c r="B1109" s="218">
        <v>0.75</v>
      </c>
      <c r="C1109" s="218">
        <v>0.25</v>
      </c>
      <c r="D1109" s="218"/>
    </row>
    <row r="1110" spans="1:4" x14ac:dyDescent="0.65">
      <c r="A1110" s="118">
        <v>1090</v>
      </c>
      <c r="B1110" s="218">
        <v>0.68399999999999994</v>
      </c>
      <c r="C1110" s="218">
        <v>0.17899999999999999</v>
      </c>
      <c r="D1110" s="218">
        <v>0.13700000000000001</v>
      </c>
    </row>
    <row r="1111" spans="1:4" x14ac:dyDescent="0.65">
      <c r="A1111" s="118">
        <v>1091</v>
      </c>
      <c r="B1111" s="218">
        <v>0.7390000000000001</v>
      </c>
      <c r="C1111" s="218">
        <v>0.17899999999999999</v>
      </c>
      <c r="D1111" s="218">
        <v>8.1999999999999962E-2</v>
      </c>
    </row>
    <row r="1112" spans="1:4" x14ac:dyDescent="0.65">
      <c r="A1112" s="118">
        <v>1092</v>
      </c>
      <c r="B1112" s="218">
        <v>0.71799999999999997</v>
      </c>
      <c r="C1112" s="218">
        <v>0.16700000000000001</v>
      </c>
      <c r="D1112" s="218">
        <v>0.11499999999999999</v>
      </c>
    </row>
    <row r="1113" spans="1:4" x14ac:dyDescent="0.65">
      <c r="A1113" s="118">
        <v>1093</v>
      </c>
      <c r="B1113" s="218">
        <v>0.67</v>
      </c>
      <c r="C1113" s="218">
        <v>0.2</v>
      </c>
      <c r="D1113" s="218">
        <v>0.13</v>
      </c>
    </row>
    <row r="1114" spans="1:4" x14ac:dyDescent="0.65">
      <c r="A1114" s="118">
        <v>1094</v>
      </c>
      <c r="B1114" s="218">
        <v>0.68599999999999994</v>
      </c>
      <c r="C1114" s="218">
        <v>0.18099999999999999</v>
      </c>
      <c r="D1114" s="218">
        <v>0.13300000000000001</v>
      </c>
    </row>
    <row r="1115" spans="1:4" x14ac:dyDescent="0.65">
      <c r="A1115" s="118">
        <v>1095</v>
      </c>
      <c r="B1115" s="218">
        <v>0.71100000000000008</v>
      </c>
      <c r="C1115" s="218">
        <v>0.19500000000000001</v>
      </c>
      <c r="D1115" s="218">
        <v>9.3999999999999972E-2</v>
      </c>
    </row>
    <row r="1116" spans="1:4" x14ac:dyDescent="0.65">
      <c r="A1116" s="118">
        <v>1096</v>
      </c>
      <c r="B1116" s="218">
        <v>0.69500000000000006</v>
      </c>
      <c r="C1116" s="218">
        <v>0.156</v>
      </c>
      <c r="D1116" s="218">
        <v>0.14899999999999997</v>
      </c>
    </row>
    <row r="1117" spans="1:4" x14ac:dyDescent="0.65">
      <c r="A1117" s="118">
        <v>1097</v>
      </c>
      <c r="B1117" s="218">
        <v>0.72199999999999998</v>
      </c>
      <c r="C1117" s="218">
        <v>0.193</v>
      </c>
      <c r="D1117" s="218">
        <v>8.4999999999999964E-2</v>
      </c>
    </row>
    <row r="1118" spans="1:4" x14ac:dyDescent="0.65">
      <c r="A1118" s="118">
        <v>1098</v>
      </c>
      <c r="B1118" s="218">
        <v>0.7390000000000001</v>
      </c>
      <c r="C1118" s="218">
        <v>0.18</v>
      </c>
      <c r="D1118" s="218">
        <v>8.0999999999999961E-2</v>
      </c>
    </row>
    <row r="1119" spans="1:4" x14ac:dyDescent="0.65">
      <c r="A1119" s="118">
        <v>1099</v>
      </c>
      <c r="B1119" s="218">
        <v>0.79099999999999993</v>
      </c>
      <c r="C1119" s="218">
        <v>0.154</v>
      </c>
      <c r="D1119" s="218">
        <v>5.4999999999999979E-2</v>
      </c>
    </row>
    <row r="1120" spans="1:4" x14ac:dyDescent="0.65">
      <c r="A1120" s="118">
        <v>1100</v>
      </c>
      <c r="B1120" s="218">
        <v>0.69599999999999995</v>
      </c>
      <c r="C1120" s="218">
        <v>0.182</v>
      </c>
      <c r="D1120" s="218">
        <v>0.122</v>
      </c>
    </row>
    <row r="1121" spans="1:4" x14ac:dyDescent="0.65">
      <c r="A1121" s="118">
        <v>1101</v>
      </c>
      <c r="B1121" s="218">
        <v>0.7410000000000001</v>
      </c>
      <c r="C1121" s="218">
        <v>0.11600000000000001</v>
      </c>
      <c r="D1121" s="218">
        <v>0.14299999999999996</v>
      </c>
    </row>
    <row r="1122" spans="1:4" x14ac:dyDescent="0.65">
      <c r="A1122" s="118">
        <v>1102</v>
      </c>
      <c r="B1122" s="218">
        <v>0.73599999999999999</v>
      </c>
      <c r="C1122" s="218">
        <v>0.11899999999999999</v>
      </c>
      <c r="D1122" s="218">
        <v>0.14499999999999996</v>
      </c>
    </row>
    <row r="1123" spans="1:4" x14ac:dyDescent="0.65">
      <c r="A1123" s="118">
        <v>1103</v>
      </c>
      <c r="B1123" s="218">
        <v>0.74199999999999999</v>
      </c>
      <c r="C1123" s="218">
        <v>0.16800000000000001</v>
      </c>
      <c r="D1123" s="218">
        <v>8.9999999999999969E-2</v>
      </c>
    </row>
    <row r="1124" spans="1:4" x14ac:dyDescent="0.65">
      <c r="A1124" s="118">
        <v>1104</v>
      </c>
      <c r="B1124" s="218">
        <v>0.76500000000000012</v>
      </c>
      <c r="C1124" s="218">
        <v>0.183</v>
      </c>
      <c r="D1124" s="218">
        <v>5.1999999999999977E-2</v>
      </c>
    </row>
    <row r="1125" spans="1:4" x14ac:dyDescent="0.65">
      <c r="A1125" s="118">
        <v>1105</v>
      </c>
      <c r="B1125" s="218">
        <v>0.72100000000000009</v>
      </c>
      <c r="C1125" s="218">
        <v>0.185</v>
      </c>
      <c r="D1125" s="218">
        <v>9.3999999999999972E-2</v>
      </c>
    </row>
    <row r="1126" spans="1:4" x14ac:dyDescent="0.65">
      <c r="A1126" s="118">
        <v>1106</v>
      </c>
      <c r="B1126" s="218">
        <v>0.70599999999999996</v>
      </c>
      <c r="C1126" s="218">
        <v>0.16900000000000001</v>
      </c>
      <c r="D1126" s="218">
        <v>0.125</v>
      </c>
    </row>
    <row r="1127" spans="1:4" x14ac:dyDescent="0.65">
      <c r="A1127" s="118">
        <v>1107</v>
      </c>
      <c r="B1127" s="218">
        <v>0.68599999999999994</v>
      </c>
      <c r="C1127" s="218">
        <v>0.17100000000000001</v>
      </c>
      <c r="D1127" s="218">
        <v>0.14299999999999996</v>
      </c>
    </row>
    <row r="1128" spans="1:4" x14ac:dyDescent="0.65">
      <c r="A1128" s="118">
        <v>1108</v>
      </c>
      <c r="B1128" s="218">
        <v>0.72</v>
      </c>
      <c r="C1128" s="218">
        <v>0.16600000000000001</v>
      </c>
      <c r="D1128" s="218">
        <v>0.11399999999999999</v>
      </c>
    </row>
    <row r="1129" spans="1:4" x14ac:dyDescent="0.65">
      <c r="A1129" s="118">
        <v>1109</v>
      </c>
      <c r="B1129" s="218">
        <v>0.754</v>
      </c>
      <c r="C1129" s="218">
        <v>0.19400000000000001</v>
      </c>
      <c r="D1129" s="218">
        <v>5.1999999999999977E-2</v>
      </c>
    </row>
    <row r="1130" spans="1:4" x14ac:dyDescent="0.65">
      <c r="A1130" s="118">
        <v>1110</v>
      </c>
      <c r="B1130" s="218">
        <v>0.69900000000000007</v>
      </c>
      <c r="C1130" s="218">
        <v>0.19400000000000001</v>
      </c>
      <c r="D1130" s="218">
        <v>0.10699999999999998</v>
      </c>
    </row>
    <row r="1131" spans="1:4" x14ac:dyDescent="0.65">
      <c r="A1131" s="118">
        <v>1111</v>
      </c>
      <c r="B1131" s="218">
        <v>0.71500000000000008</v>
      </c>
      <c r="C1131" s="218">
        <v>0.182</v>
      </c>
      <c r="D1131" s="218">
        <v>0.10299999999999998</v>
      </c>
    </row>
    <row r="1132" spans="1:4" x14ac:dyDescent="0.65">
      <c r="A1132" s="118">
        <v>1112</v>
      </c>
      <c r="B1132" s="218">
        <v>0.73599999999999999</v>
      </c>
      <c r="C1132" s="218">
        <v>0.18</v>
      </c>
      <c r="D1132" s="218">
        <v>8.4000000000000019E-2</v>
      </c>
    </row>
    <row r="1133" spans="1:4" x14ac:dyDescent="0.65">
      <c r="A1133" s="118">
        <v>1113</v>
      </c>
      <c r="B1133" s="218">
        <v>0.64400000000000002</v>
      </c>
      <c r="C1133" s="218">
        <v>0.22</v>
      </c>
      <c r="D1133" s="218">
        <v>0.13600000000000001</v>
      </c>
    </row>
    <row r="1134" spans="1:4" x14ac:dyDescent="0.65">
      <c r="A1134" s="118">
        <v>1114</v>
      </c>
      <c r="B1134" s="218">
        <v>0.70799999999999996</v>
      </c>
      <c r="C1134" s="218">
        <v>0.161</v>
      </c>
      <c r="D1134" s="218">
        <v>0.13100000000000001</v>
      </c>
    </row>
    <row r="1135" spans="1:4" x14ac:dyDescent="0.65">
      <c r="A1135" s="118">
        <v>1115</v>
      </c>
      <c r="B1135" s="218">
        <v>0.77299999999999991</v>
      </c>
      <c r="C1135" s="218">
        <v>0.13300000000000001</v>
      </c>
      <c r="D1135" s="218">
        <v>9.3999999999999972E-2</v>
      </c>
    </row>
    <row r="1136" spans="1:4" x14ac:dyDescent="0.65">
      <c r="A1136" s="118">
        <v>1116</v>
      </c>
      <c r="B1136" s="218">
        <v>0.74900000000000011</v>
      </c>
      <c r="C1136" s="218">
        <v>0.161</v>
      </c>
      <c r="D1136" s="218">
        <v>8.9999999999999969E-2</v>
      </c>
    </row>
    <row r="1137" spans="1:4" x14ac:dyDescent="0.65">
      <c r="A1137" s="118">
        <v>1117</v>
      </c>
      <c r="B1137" s="218">
        <v>0.77099999999999991</v>
      </c>
      <c r="C1137" s="218">
        <v>0.16500000000000001</v>
      </c>
      <c r="D1137" s="218">
        <v>6.4000000000000001E-2</v>
      </c>
    </row>
    <row r="1138" spans="1:4" x14ac:dyDescent="0.65">
      <c r="A1138" s="118">
        <v>1118</v>
      </c>
      <c r="B1138" s="218">
        <v>0.72100000000000009</v>
      </c>
      <c r="C1138" s="218">
        <v>0.19800000000000001</v>
      </c>
      <c r="D1138" s="218">
        <v>8.0999999999999961E-2</v>
      </c>
    </row>
    <row r="1139" spans="1:4" x14ac:dyDescent="0.65">
      <c r="A1139" s="118">
        <v>1119</v>
      </c>
      <c r="B1139" s="218">
        <v>0.64900000000000002</v>
      </c>
      <c r="C1139" s="218">
        <v>0.18099999999999999</v>
      </c>
      <c r="D1139" s="218">
        <v>0.16999999999999998</v>
      </c>
    </row>
    <row r="1140" spans="1:4" x14ac:dyDescent="0.65">
      <c r="A1140" s="118">
        <v>1120</v>
      </c>
      <c r="B1140" s="218">
        <v>0.66100000000000003</v>
      </c>
      <c r="C1140" s="218">
        <v>0.193</v>
      </c>
      <c r="D1140" s="218">
        <v>0.14599999999999996</v>
      </c>
    </row>
    <row r="1141" spans="1:4" x14ac:dyDescent="0.65">
      <c r="A1141" s="118">
        <v>1121</v>
      </c>
      <c r="B1141" s="218">
        <v>0.77600000000000002</v>
      </c>
      <c r="C1141" s="218">
        <v>0.184</v>
      </c>
      <c r="D1141" s="218">
        <v>3.9999999999999966E-2</v>
      </c>
    </row>
    <row r="1142" spans="1:4" x14ac:dyDescent="0.65">
      <c r="A1142" s="118">
        <v>1122</v>
      </c>
      <c r="B1142" s="218">
        <v>0.71700000000000008</v>
      </c>
      <c r="C1142" s="218">
        <v>0.22600000000000001</v>
      </c>
      <c r="D1142" s="218">
        <v>5.6999999999999995E-2</v>
      </c>
    </row>
    <row r="1143" spans="1:4" x14ac:dyDescent="0.65">
      <c r="A1143" s="118">
        <v>1123</v>
      </c>
      <c r="B1143" s="218">
        <v>0.70100000000000007</v>
      </c>
      <c r="C1143" s="218">
        <v>0.161</v>
      </c>
      <c r="D1143" s="218">
        <v>0.13800000000000001</v>
      </c>
    </row>
    <row r="1144" spans="1:4" x14ac:dyDescent="0.65">
      <c r="A1144" s="118">
        <v>1124</v>
      </c>
      <c r="B1144" s="218">
        <v>0.63300000000000001</v>
      </c>
      <c r="C1144" s="218">
        <v>0.20200000000000001</v>
      </c>
      <c r="D1144" s="218">
        <v>0.16499999999999998</v>
      </c>
    </row>
    <row r="1145" spans="1:4" x14ac:dyDescent="0.65">
      <c r="A1145" s="118">
        <v>1125</v>
      </c>
      <c r="B1145" s="218">
        <v>0.80600000000000005</v>
      </c>
      <c r="C1145" s="218">
        <v>0.16800000000000001</v>
      </c>
      <c r="D1145" s="218">
        <v>2.5999999999999981E-2</v>
      </c>
    </row>
    <row r="1146" spans="1:4" x14ac:dyDescent="0.65">
      <c r="A1146" s="118">
        <v>1126</v>
      </c>
      <c r="B1146" s="218">
        <v>0.627</v>
      </c>
      <c r="C1146" s="218">
        <v>0.215</v>
      </c>
      <c r="D1146" s="218">
        <v>0.15799999999999997</v>
      </c>
    </row>
    <row r="1147" spans="1:4" x14ac:dyDescent="0.65">
      <c r="A1147" s="118">
        <v>1127</v>
      </c>
      <c r="B1147" s="218">
        <v>0.57099999999999995</v>
      </c>
      <c r="C1147" s="218">
        <v>0.30299999999999999</v>
      </c>
      <c r="D1147" s="218">
        <v>0.126</v>
      </c>
    </row>
    <row r="1148" spans="1:4" x14ac:dyDescent="0.65">
      <c r="A1148" s="118">
        <v>1128</v>
      </c>
      <c r="B1148" s="218">
        <v>0.65500000000000003</v>
      </c>
      <c r="C1148" s="218">
        <v>0.17299999999999999</v>
      </c>
      <c r="D1148" s="218">
        <v>0.17199999999999999</v>
      </c>
    </row>
    <row r="1149" spans="1:4" x14ac:dyDescent="0.65">
      <c r="A1149" s="118">
        <v>1129</v>
      </c>
      <c r="B1149" s="218">
        <v>0.77200000000000002</v>
      </c>
      <c r="C1149" s="218">
        <v>0.22</v>
      </c>
      <c r="D1149" s="218">
        <v>7.9999999999999932E-3</v>
      </c>
    </row>
    <row r="1150" spans="1:4" x14ac:dyDescent="0.65">
      <c r="A1150" s="118">
        <v>1130</v>
      </c>
      <c r="B1150" s="218">
        <v>0.74700000000000011</v>
      </c>
      <c r="C1150" s="218">
        <v>0.14199999999999999</v>
      </c>
      <c r="D1150" s="218">
        <v>0.11099999999999999</v>
      </c>
    </row>
    <row r="1151" spans="1:4" x14ac:dyDescent="0.65">
      <c r="A1151" s="118">
        <v>1131</v>
      </c>
      <c r="B1151" s="218">
        <v>0.70599999999999996</v>
      </c>
      <c r="C1151" s="218">
        <v>0.14799999999999999</v>
      </c>
      <c r="D1151" s="218">
        <v>0.14599999999999996</v>
      </c>
    </row>
    <row r="1152" spans="1:4" x14ac:dyDescent="0.65">
      <c r="A1152" s="118">
        <v>1132</v>
      </c>
      <c r="B1152" s="218">
        <v>0.67500000000000004</v>
      </c>
      <c r="C1152" s="218">
        <v>0.188</v>
      </c>
      <c r="D1152" s="218">
        <v>0.13700000000000001</v>
      </c>
    </row>
    <row r="1153" spans="1:4" x14ac:dyDescent="0.65">
      <c r="A1153" s="118">
        <v>1133</v>
      </c>
      <c r="B1153" s="218">
        <v>0.7370000000000001</v>
      </c>
      <c r="C1153" s="218">
        <v>0.08</v>
      </c>
      <c r="D1153" s="218">
        <v>0.183</v>
      </c>
    </row>
    <row r="1154" spans="1:4" x14ac:dyDescent="0.65">
      <c r="A1154" s="118">
        <v>1134</v>
      </c>
      <c r="B1154" s="218">
        <v>0.748</v>
      </c>
      <c r="C1154" s="218">
        <v>0.19700000000000001</v>
      </c>
      <c r="D1154" s="218">
        <v>5.4999999999999979E-2</v>
      </c>
    </row>
    <row r="1155" spans="1:4" x14ac:dyDescent="0.65">
      <c r="A1155" s="118">
        <v>1135</v>
      </c>
      <c r="B1155" s="218">
        <v>0.66900000000000004</v>
      </c>
      <c r="C1155" s="218">
        <v>0.19</v>
      </c>
      <c r="D1155" s="218">
        <v>0.14100000000000001</v>
      </c>
    </row>
    <row r="1156" spans="1:4" x14ac:dyDescent="0.65">
      <c r="A1156" s="118">
        <v>1136</v>
      </c>
      <c r="B1156" s="218">
        <v>0.66200000000000003</v>
      </c>
      <c r="C1156" s="218">
        <v>0.20899999999999999</v>
      </c>
      <c r="D1156" s="218">
        <v>0.129</v>
      </c>
    </row>
    <row r="1157" spans="1:4" x14ac:dyDescent="0.65">
      <c r="A1157" s="118">
        <v>1137</v>
      </c>
      <c r="B1157" s="218">
        <v>0.67199999999999993</v>
      </c>
      <c r="C1157" s="218">
        <v>0.16500000000000001</v>
      </c>
      <c r="D1157" s="218">
        <v>0.16299999999999998</v>
      </c>
    </row>
    <row r="1158" spans="1:4" x14ac:dyDescent="0.65">
      <c r="A1158" s="118">
        <v>1138</v>
      </c>
      <c r="B1158" s="218">
        <v>0.68300000000000005</v>
      </c>
      <c r="C1158" s="218">
        <v>0.19</v>
      </c>
      <c r="D1158" s="218">
        <v>0.127</v>
      </c>
    </row>
    <row r="1159" spans="1:4" x14ac:dyDescent="0.65">
      <c r="A1159" s="118">
        <v>1139</v>
      </c>
      <c r="B1159" s="218">
        <v>0.66</v>
      </c>
      <c r="C1159" s="218">
        <v>0.2</v>
      </c>
      <c r="D1159" s="218">
        <v>0.14000000000000001</v>
      </c>
    </row>
    <row r="1160" spans="1:4" x14ac:dyDescent="0.65">
      <c r="A1160" s="118">
        <v>1140</v>
      </c>
      <c r="B1160" s="218">
        <v>0.68900000000000006</v>
      </c>
      <c r="C1160" s="218">
        <v>0.17899999999999999</v>
      </c>
      <c r="D1160" s="218">
        <v>0.13200000000000001</v>
      </c>
    </row>
    <row r="1161" spans="1:4" x14ac:dyDescent="0.65">
      <c r="A1161" s="118">
        <v>1141</v>
      </c>
      <c r="B1161" s="218">
        <v>0.66700000000000004</v>
      </c>
      <c r="C1161" s="218">
        <v>0.185</v>
      </c>
      <c r="D1161" s="218">
        <v>0.14799999999999996</v>
      </c>
    </row>
    <row r="1162" spans="1:4" x14ac:dyDescent="0.65">
      <c r="A1162" s="118">
        <v>1142</v>
      </c>
      <c r="B1162" s="218">
        <v>0.74399999999999999</v>
      </c>
      <c r="C1162" s="218">
        <v>0.17499999999999999</v>
      </c>
      <c r="D1162" s="218">
        <v>8.0999999999999961E-2</v>
      </c>
    </row>
    <row r="1163" spans="1:4" x14ac:dyDescent="0.65">
      <c r="A1163" s="118">
        <v>1143</v>
      </c>
      <c r="B1163" s="218">
        <v>0.69500000000000006</v>
      </c>
      <c r="C1163" s="218">
        <v>0.19500000000000001</v>
      </c>
      <c r="D1163" s="218">
        <v>0.10999999999999999</v>
      </c>
    </row>
    <row r="1164" spans="1:4" x14ac:dyDescent="0.65">
      <c r="A1164" s="118">
        <v>1144</v>
      </c>
      <c r="B1164" s="218">
        <v>0.74</v>
      </c>
      <c r="C1164" s="218">
        <v>0.184</v>
      </c>
      <c r="D1164" s="218">
        <v>7.6000000000000012E-2</v>
      </c>
    </row>
  </sheetData>
  <mergeCells count="4">
    <mergeCell ref="A4:A6"/>
    <mergeCell ref="A7:A9"/>
    <mergeCell ref="A10:A12"/>
    <mergeCell ref="A13:A15"/>
  </mergeCells>
  <phoneticPr fontId="7" type="noConversion"/>
  <conditionalFormatting sqref="A1">
    <cfRule type="cellIs" dxfId="15" priority="1" operator="lessThan">
      <formula>0</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1F7E1-956F-46CD-947F-A4652031B69C}">
  <dimension ref="A1:U166"/>
  <sheetViews>
    <sheetView topLeftCell="A22" zoomScale="85" zoomScaleNormal="85" workbookViewId="0">
      <selection activeCell="H103" sqref="H103"/>
    </sheetView>
  </sheetViews>
  <sheetFormatPr defaultColWidth="8.6484375" defaultRowHeight="14.25" x14ac:dyDescent="0.65"/>
  <cols>
    <col min="1" max="2" width="18.78125" style="493" customWidth="1"/>
    <col min="3" max="3" width="13.78125" style="493" customWidth="1"/>
    <col min="4" max="4" width="13.6484375" style="493" customWidth="1"/>
    <col min="5" max="5" width="16" style="493" customWidth="1"/>
    <col min="6" max="21" width="18.78125" style="493" customWidth="1"/>
    <col min="22" max="16384" width="8.6484375" style="493"/>
  </cols>
  <sheetData>
    <row r="1" spans="1:21" ht="17.75" x14ac:dyDescent="0.75">
      <c r="A1" s="503" t="s">
        <v>604</v>
      </c>
    </row>
    <row r="2" spans="1:21" ht="17.75" x14ac:dyDescent="0.75">
      <c r="A2" s="492"/>
    </row>
    <row r="3" spans="1:21" s="491" customFormat="1" ht="17.25" customHeight="1" x14ac:dyDescent="0.7">
      <c r="A3" s="629" t="s">
        <v>605</v>
      </c>
      <c r="B3" s="622" t="s">
        <v>606</v>
      </c>
      <c r="C3" s="622" t="s">
        <v>606</v>
      </c>
      <c r="D3" s="622"/>
      <c r="E3" s="622"/>
      <c r="F3" s="622" t="s">
        <v>288</v>
      </c>
      <c r="G3" s="622"/>
      <c r="H3" s="622"/>
      <c r="I3" s="622"/>
      <c r="J3" s="622" t="s">
        <v>289</v>
      </c>
      <c r="K3" s="622"/>
      <c r="L3" s="622"/>
      <c r="M3" s="622"/>
      <c r="N3" s="622" t="s">
        <v>607</v>
      </c>
      <c r="O3" s="622"/>
      <c r="P3" s="622"/>
      <c r="Q3" s="622"/>
      <c r="R3" s="622" t="s">
        <v>402</v>
      </c>
      <c r="S3" s="622"/>
      <c r="T3" s="622"/>
      <c r="U3" s="622"/>
    </row>
    <row r="4" spans="1:21" ht="43.95" customHeight="1" x14ac:dyDescent="0.65">
      <c r="A4" s="630"/>
      <c r="B4" s="491" t="s">
        <v>608</v>
      </c>
      <c r="C4" s="291" t="s">
        <v>556</v>
      </c>
      <c r="D4" s="291" t="s">
        <v>557</v>
      </c>
      <c r="E4" s="291" t="s">
        <v>558</v>
      </c>
      <c r="F4" s="494" t="s">
        <v>608</v>
      </c>
      <c r="G4" s="292" t="s">
        <v>556</v>
      </c>
      <c r="H4" s="292" t="s">
        <v>557</v>
      </c>
      <c r="I4" s="292" t="s">
        <v>558</v>
      </c>
      <c r="J4" s="494"/>
      <c r="K4" s="292" t="s">
        <v>556</v>
      </c>
      <c r="L4" s="292" t="s">
        <v>557</v>
      </c>
      <c r="M4" s="292" t="s">
        <v>558</v>
      </c>
      <c r="N4" s="491" t="s">
        <v>608</v>
      </c>
      <c r="O4" s="292" t="s">
        <v>556</v>
      </c>
      <c r="P4" s="292" t="s">
        <v>557</v>
      </c>
      <c r="Q4" s="292" t="s">
        <v>558</v>
      </c>
      <c r="R4" s="491" t="s">
        <v>608</v>
      </c>
      <c r="S4" s="292" t="s">
        <v>556</v>
      </c>
      <c r="T4" s="292" t="s">
        <v>557</v>
      </c>
      <c r="U4" s="292" t="s">
        <v>558</v>
      </c>
    </row>
    <row r="5" spans="1:21" ht="14.25" customHeight="1" x14ac:dyDescent="0.65">
      <c r="A5" s="630"/>
      <c r="B5" s="293" t="s">
        <v>609</v>
      </c>
      <c r="C5" s="303">
        <f>AVERAGE(G5,K5,O5,S5)</f>
        <v>40.041666666666664</v>
      </c>
      <c r="D5" s="303">
        <f>MAX(F5:U5)</f>
        <v>56</v>
      </c>
      <c r="E5" s="303">
        <f>MIN(F5:U5)</f>
        <v>23</v>
      </c>
      <c r="F5" s="293" t="s">
        <v>609</v>
      </c>
      <c r="G5" s="416">
        <v>38.5</v>
      </c>
      <c r="H5" s="416">
        <v>47</v>
      </c>
      <c r="I5" s="416">
        <v>23</v>
      </c>
      <c r="J5" s="293" t="s">
        <v>609</v>
      </c>
      <c r="K5" s="291">
        <v>41</v>
      </c>
      <c r="L5" s="291">
        <v>56</v>
      </c>
      <c r="M5" s="291">
        <v>30</v>
      </c>
      <c r="N5" s="293" t="s">
        <v>609</v>
      </c>
      <c r="O5" s="294">
        <v>41.666666666666664</v>
      </c>
      <c r="P5" s="291">
        <v>56</v>
      </c>
      <c r="Q5" s="291">
        <v>30</v>
      </c>
      <c r="R5" s="293" t="s">
        <v>609</v>
      </c>
      <c r="S5" s="291">
        <v>39</v>
      </c>
      <c r="T5" s="291">
        <v>56</v>
      </c>
      <c r="U5" s="291">
        <v>30</v>
      </c>
    </row>
    <row r="6" spans="1:21" ht="14.25" customHeight="1" x14ac:dyDescent="0.65">
      <c r="A6" s="630"/>
      <c r="B6" s="295" t="s">
        <v>610</v>
      </c>
      <c r="C6" s="303">
        <f>AVERAGE(G6,K6,O6,S6)</f>
        <v>34.375</v>
      </c>
      <c r="D6" s="303">
        <f>MAX(F6:U6)</f>
        <v>42</v>
      </c>
      <c r="E6" s="303">
        <f>MIN(F6:U6)</f>
        <v>20</v>
      </c>
      <c r="F6" s="295" t="s">
        <v>610</v>
      </c>
      <c r="G6" s="296">
        <v>34</v>
      </c>
      <c r="H6" s="293">
        <v>42</v>
      </c>
      <c r="I6" s="293">
        <v>20</v>
      </c>
      <c r="J6" s="295" t="s">
        <v>610</v>
      </c>
      <c r="K6" s="296">
        <v>34</v>
      </c>
      <c r="L6" s="293">
        <v>42</v>
      </c>
      <c r="M6" s="293">
        <v>27</v>
      </c>
      <c r="N6" s="295" t="s">
        <v>610</v>
      </c>
      <c r="O6" s="293">
        <v>35</v>
      </c>
      <c r="P6" s="293">
        <v>42</v>
      </c>
      <c r="Q6" s="293">
        <v>27</v>
      </c>
      <c r="R6" s="295" t="s">
        <v>610</v>
      </c>
      <c r="S6" s="293">
        <v>34.5</v>
      </c>
      <c r="T6" s="293">
        <v>42</v>
      </c>
      <c r="U6" s="293">
        <v>27</v>
      </c>
    </row>
    <row r="7" spans="1:21" ht="14.25" customHeight="1" x14ac:dyDescent="0.65">
      <c r="A7" s="630"/>
      <c r="B7" s="295" t="s">
        <v>611</v>
      </c>
      <c r="C7" s="303">
        <f>AVERAGE(G7,K7,O7,S7)</f>
        <v>13.125</v>
      </c>
      <c r="D7" s="303">
        <f>MAX(F7:U7)</f>
        <v>24</v>
      </c>
      <c r="E7" s="303">
        <f>MIN(F7:U7)</f>
        <v>6</v>
      </c>
      <c r="F7" s="295" t="s">
        <v>611</v>
      </c>
      <c r="G7" s="296">
        <v>11.5</v>
      </c>
      <c r="H7" s="293">
        <v>24</v>
      </c>
      <c r="I7" s="293">
        <v>6</v>
      </c>
      <c r="J7" s="295" t="s">
        <v>611</v>
      </c>
      <c r="K7" s="296">
        <v>10</v>
      </c>
      <c r="L7" s="293">
        <v>24</v>
      </c>
      <c r="M7" s="293">
        <v>7</v>
      </c>
      <c r="N7" s="295" t="s">
        <v>611</v>
      </c>
      <c r="O7" s="293">
        <v>16</v>
      </c>
      <c r="P7" s="293">
        <v>24</v>
      </c>
      <c r="Q7" s="293">
        <v>7</v>
      </c>
      <c r="R7" s="295" t="s">
        <v>611</v>
      </c>
      <c r="S7" s="293">
        <v>15</v>
      </c>
      <c r="T7" s="293">
        <v>24</v>
      </c>
      <c r="U7" s="293">
        <v>7</v>
      </c>
    </row>
    <row r="8" spans="1:21" ht="14.25" customHeight="1" x14ac:dyDescent="0.65">
      <c r="A8" s="630"/>
      <c r="B8" s="295" t="s">
        <v>612</v>
      </c>
      <c r="C8" s="303">
        <f>AVERAGE(G8,K8,O8,S8)</f>
        <v>1.0208333333333333</v>
      </c>
      <c r="D8" s="303">
        <f>MAX(F8:U8)</f>
        <v>2</v>
      </c>
      <c r="E8" s="303">
        <f>MIN(F8:U8)</f>
        <v>0.1</v>
      </c>
      <c r="F8" s="295" t="s">
        <v>612</v>
      </c>
      <c r="G8" s="296">
        <v>1.075</v>
      </c>
      <c r="H8" s="293">
        <v>2</v>
      </c>
      <c r="I8" s="293">
        <v>0.1</v>
      </c>
      <c r="J8" s="295" t="s">
        <v>612</v>
      </c>
      <c r="K8" s="296">
        <v>0.8</v>
      </c>
      <c r="L8" s="293" t="s">
        <v>613</v>
      </c>
      <c r="M8" s="293" t="s">
        <v>613</v>
      </c>
      <c r="N8" s="295" t="s">
        <v>612</v>
      </c>
      <c r="O8" s="293">
        <v>1.0333333333333332</v>
      </c>
      <c r="P8" s="293" t="s">
        <v>613</v>
      </c>
      <c r="Q8" s="293" t="s">
        <v>613</v>
      </c>
      <c r="R8" s="295" t="s">
        <v>612</v>
      </c>
      <c r="S8" s="293">
        <v>1.175</v>
      </c>
      <c r="T8" s="293" t="s">
        <v>613</v>
      </c>
      <c r="U8" s="293" t="s">
        <v>613</v>
      </c>
    </row>
    <row r="9" spans="1:21" ht="14.25" customHeight="1" x14ac:dyDescent="0.65">
      <c r="A9" s="631"/>
      <c r="B9" s="296" t="s">
        <v>614</v>
      </c>
      <c r="C9" s="303">
        <f>AVERAGE(G9,K9,O9,S9)</f>
        <v>8.25</v>
      </c>
      <c r="D9" s="303">
        <f>MAX(F9:U9)</f>
        <v>18</v>
      </c>
      <c r="E9" s="303">
        <f>MIN(F9:U9)</f>
        <v>1</v>
      </c>
      <c r="F9" s="296" t="s">
        <v>614</v>
      </c>
      <c r="G9" s="296">
        <v>5.5</v>
      </c>
      <c r="H9" s="293">
        <v>10</v>
      </c>
      <c r="I9" s="293">
        <v>1</v>
      </c>
      <c r="J9" s="296" t="s">
        <v>614</v>
      </c>
      <c r="K9" s="296">
        <v>11</v>
      </c>
      <c r="L9" s="293">
        <v>18</v>
      </c>
      <c r="M9" s="293">
        <v>1</v>
      </c>
      <c r="N9" s="296" t="s">
        <v>614</v>
      </c>
      <c r="O9" s="293">
        <v>7</v>
      </c>
      <c r="P9" s="293">
        <v>18</v>
      </c>
      <c r="Q9" s="293">
        <v>1</v>
      </c>
      <c r="R9" s="296" t="s">
        <v>614</v>
      </c>
      <c r="S9" s="293">
        <v>9.5</v>
      </c>
      <c r="T9" s="293">
        <v>18</v>
      </c>
      <c r="U9" s="293">
        <v>1</v>
      </c>
    </row>
    <row r="10" spans="1:21" ht="18" x14ac:dyDescent="0.8">
      <c r="A10" s="495"/>
      <c r="D10" s="496"/>
      <c r="E10" s="496"/>
    </row>
    <row r="11" spans="1:21" ht="17.25" customHeight="1" x14ac:dyDescent="0.7">
      <c r="A11" s="629" t="s">
        <v>615</v>
      </c>
      <c r="B11" s="622" t="s">
        <v>606</v>
      </c>
      <c r="C11" s="622" t="s">
        <v>606</v>
      </c>
      <c r="D11" s="622"/>
      <c r="E11" s="622"/>
      <c r="F11" s="622" t="s">
        <v>288</v>
      </c>
      <c r="G11" s="622"/>
      <c r="H11" s="622"/>
      <c r="I11" s="622"/>
      <c r="J11" s="622" t="s">
        <v>289</v>
      </c>
      <c r="K11" s="622"/>
      <c r="L11" s="622"/>
      <c r="M11" s="622"/>
      <c r="N11" s="622" t="s">
        <v>607</v>
      </c>
      <c r="O11" s="622"/>
      <c r="P11" s="622"/>
      <c r="Q11" s="622"/>
      <c r="R11" s="622" t="s">
        <v>402</v>
      </c>
      <c r="S11" s="622"/>
      <c r="T11" s="622"/>
      <c r="U11" s="622"/>
    </row>
    <row r="12" spans="1:21" ht="43.95" customHeight="1" x14ac:dyDescent="0.65">
      <c r="A12" s="630"/>
      <c r="B12" s="491" t="s">
        <v>608</v>
      </c>
      <c r="C12" s="291" t="s">
        <v>556</v>
      </c>
      <c r="D12" s="291" t="s">
        <v>557</v>
      </c>
      <c r="E12" s="291" t="s">
        <v>558</v>
      </c>
      <c r="F12" s="491" t="s">
        <v>608</v>
      </c>
      <c r="G12" s="291" t="s">
        <v>556</v>
      </c>
      <c r="H12" s="291" t="s">
        <v>557</v>
      </c>
      <c r="I12" s="291" t="s">
        <v>558</v>
      </c>
      <c r="J12" s="491" t="s">
        <v>608</v>
      </c>
      <c r="K12" s="291" t="s">
        <v>556</v>
      </c>
      <c r="L12" s="291" t="s">
        <v>557</v>
      </c>
      <c r="M12" s="291" t="s">
        <v>558</v>
      </c>
      <c r="N12" s="491" t="s">
        <v>608</v>
      </c>
      <c r="O12" s="291" t="s">
        <v>556</v>
      </c>
      <c r="P12" s="291" t="s">
        <v>557</v>
      </c>
      <c r="Q12" s="291" t="s">
        <v>558</v>
      </c>
      <c r="R12" s="491" t="s">
        <v>608</v>
      </c>
      <c r="S12" s="291" t="s">
        <v>556</v>
      </c>
      <c r="T12" s="291" t="s">
        <v>557</v>
      </c>
      <c r="U12" s="291" t="s">
        <v>558</v>
      </c>
    </row>
    <row r="13" spans="1:21" ht="14.25" customHeight="1" x14ac:dyDescent="0.65">
      <c r="A13" s="630"/>
      <c r="B13" s="293" t="s">
        <v>609</v>
      </c>
      <c r="C13" s="303">
        <f>AVERAGE(G13,K13,O13,S13)</f>
        <v>43.859166666666674</v>
      </c>
      <c r="D13" s="303">
        <f>MAX(F13:U13)</f>
        <v>65.23</v>
      </c>
      <c r="E13" s="303">
        <f>MIN(F13:U13)</f>
        <v>24.4</v>
      </c>
      <c r="F13" s="293" t="s">
        <v>609</v>
      </c>
      <c r="G13" s="291">
        <v>42.92</v>
      </c>
      <c r="H13" s="291">
        <v>65.23</v>
      </c>
      <c r="I13" s="291">
        <v>24.4</v>
      </c>
      <c r="J13" s="293" t="s">
        <v>609</v>
      </c>
      <c r="K13" s="293">
        <v>44.433333333333337</v>
      </c>
      <c r="L13" s="293">
        <v>51.300000000000004</v>
      </c>
      <c r="M13" s="293">
        <v>32.1</v>
      </c>
      <c r="N13" s="293" t="s">
        <v>609</v>
      </c>
      <c r="O13" s="293">
        <v>44.433333333333337</v>
      </c>
      <c r="P13" s="293">
        <v>51.300000000000004</v>
      </c>
      <c r="Q13" s="293">
        <v>32.1</v>
      </c>
      <c r="R13" s="293" t="s">
        <v>609</v>
      </c>
      <c r="S13" s="293">
        <v>43.650000000000006</v>
      </c>
      <c r="T13" s="293">
        <v>45.800000000000004</v>
      </c>
      <c r="U13" s="293">
        <v>41.1</v>
      </c>
    </row>
    <row r="14" spans="1:21" ht="14.25" customHeight="1" x14ac:dyDescent="0.65">
      <c r="A14" s="630"/>
      <c r="B14" s="295" t="s">
        <v>610</v>
      </c>
      <c r="C14" s="303">
        <f>AVERAGE(G14,K14,O14,S14)</f>
        <v>16.169166666666666</v>
      </c>
      <c r="D14" s="303">
        <f>MAX(F14:U14)</f>
        <v>32.5</v>
      </c>
      <c r="E14" s="303">
        <f>MIN(F14:U14)</f>
        <v>4.5</v>
      </c>
      <c r="F14" s="295" t="s">
        <v>610</v>
      </c>
      <c r="G14" s="296">
        <v>11.51</v>
      </c>
      <c r="H14" s="293">
        <v>32.5</v>
      </c>
      <c r="I14" s="293">
        <v>6.04</v>
      </c>
      <c r="J14" s="295" t="s">
        <v>610</v>
      </c>
      <c r="K14" s="293">
        <v>17.399999999999999</v>
      </c>
      <c r="L14" s="293">
        <v>28.299999999999997</v>
      </c>
      <c r="M14" s="293">
        <v>4.5</v>
      </c>
      <c r="N14" s="295" t="s">
        <v>610</v>
      </c>
      <c r="O14" s="293">
        <v>17.399999999999999</v>
      </c>
      <c r="P14" s="293">
        <v>28.299999999999997</v>
      </c>
      <c r="Q14" s="293">
        <v>4.5</v>
      </c>
      <c r="R14" s="295" t="s">
        <v>610</v>
      </c>
      <c r="S14" s="293">
        <v>18.366666666666664</v>
      </c>
      <c r="T14" s="293">
        <v>31.9</v>
      </c>
      <c r="U14" s="293">
        <v>11</v>
      </c>
    </row>
    <row r="15" spans="1:21" ht="14.25" customHeight="1" x14ac:dyDescent="0.65">
      <c r="A15" s="630"/>
      <c r="B15" s="295" t="s">
        <v>611</v>
      </c>
      <c r="C15" s="303">
        <f>AVERAGE(G15,K15,O15,S15)</f>
        <v>9.2916666666666679</v>
      </c>
      <c r="D15" s="303">
        <f>MAX(F15:U15)</f>
        <v>32.300000000000004</v>
      </c>
      <c r="E15" s="303">
        <f>MIN(F15:U15)</f>
        <v>0.8</v>
      </c>
      <c r="F15" s="295" t="s">
        <v>611</v>
      </c>
      <c r="G15" s="296">
        <v>1.4</v>
      </c>
      <c r="H15" s="293">
        <v>26.6</v>
      </c>
      <c r="I15" s="293">
        <v>1.07</v>
      </c>
      <c r="J15" s="295" t="s">
        <v>611</v>
      </c>
      <c r="K15" s="293">
        <v>15.266666666666667</v>
      </c>
      <c r="L15" s="293">
        <v>32.300000000000004</v>
      </c>
      <c r="M15" s="293">
        <v>4.9000000000000004</v>
      </c>
      <c r="N15" s="295" t="s">
        <v>611</v>
      </c>
      <c r="O15" s="293">
        <v>15.266666666666667</v>
      </c>
      <c r="P15" s="293">
        <v>32.300000000000004</v>
      </c>
      <c r="Q15" s="293">
        <v>4.9000000000000004</v>
      </c>
      <c r="R15" s="295" t="s">
        <v>611</v>
      </c>
      <c r="S15" s="293">
        <v>5.2333333333333334</v>
      </c>
      <c r="T15" s="293">
        <v>13</v>
      </c>
      <c r="U15" s="293">
        <v>0.8</v>
      </c>
    </row>
    <row r="16" spans="1:21" ht="14.25" customHeight="1" x14ac:dyDescent="0.65">
      <c r="A16" s="630"/>
      <c r="B16" s="295" t="s">
        <v>612</v>
      </c>
      <c r="C16" s="303">
        <f>AVERAGE(G16,K16,O16,S16)</f>
        <v>0.11333333333333334</v>
      </c>
      <c r="D16" s="303">
        <f>MAX(F16:U16)</f>
        <v>29.65</v>
      </c>
      <c r="E16" s="303">
        <f>MIN(F16:U16)</f>
        <v>0</v>
      </c>
      <c r="F16" s="295" t="s">
        <v>612</v>
      </c>
      <c r="G16" s="296" t="s">
        <v>276</v>
      </c>
      <c r="H16" s="293">
        <v>29.65</v>
      </c>
      <c r="I16" s="293">
        <v>0.25</v>
      </c>
      <c r="J16" s="295" t="s">
        <v>612</v>
      </c>
      <c r="K16" s="293">
        <v>0</v>
      </c>
      <c r="L16" s="293">
        <v>0</v>
      </c>
      <c r="M16" s="293">
        <v>0</v>
      </c>
      <c r="N16" s="295" t="s">
        <v>612</v>
      </c>
      <c r="O16" s="293">
        <v>0</v>
      </c>
      <c r="P16" s="293">
        <v>0</v>
      </c>
      <c r="Q16" s="293">
        <v>0</v>
      </c>
      <c r="R16" s="295" t="s">
        <v>612</v>
      </c>
      <c r="S16" s="293">
        <v>0.34</v>
      </c>
      <c r="T16" s="293">
        <v>0.34</v>
      </c>
      <c r="U16" s="293">
        <v>0.34</v>
      </c>
    </row>
    <row r="17" spans="1:21" ht="14.25" customHeight="1" x14ac:dyDescent="0.65">
      <c r="A17" s="631"/>
      <c r="B17" s="296" t="s">
        <v>614</v>
      </c>
      <c r="C17" s="303">
        <f>AVERAGE(G17,K17,O17,S17)</f>
        <v>5.725625</v>
      </c>
      <c r="D17" s="303">
        <f>MAX(F17:U17)</f>
        <v>11.9</v>
      </c>
      <c r="E17" s="303">
        <f>MIN(F17:U17)</f>
        <v>0.8</v>
      </c>
      <c r="F17" s="296" t="s">
        <v>614</v>
      </c>
      <c r="G17" s="296">
        <v>4.3600000000000003</v>
      </c>
      <c r="H17" s="293">
        <v>11.9</v>
      </c>
      <c r="I17" s="293">
        <v>0.8</v>
      </c>
      <c r="J17" s="296" t="s">
        <v>614</v>
      </c>
      <c r="K17" s="293">
        <v>6</v>
      </c>
      <c r="L17" s="293">
        <v>9.4</v>
      </c>
      <c r="M17" s="293">
        <v>4.3</v>
      </c>
      <c r="N17" s="296" t="s">
        <v>614</v>
      </c>
      <c r="O17" s="293">
        <v>6</v>
      </c>
      <c r="P17" s="293">
        <v>9.4</v>
      </c>
      <c r="Q17" s="293">
        <v>4.3</v>
      </c>
      <c r="R17" s="296" t="s">
        <v>614</v>
      </c>
      <c r="S17" s="293">
        <v>6.5425000000000004</v>
      </c>
      <c r="T17" s="293">
        <v>9.6</v>
      </c>
      <c r="U17" s="293">
        <v>4.8099999999999996</v>
      </c>
    </row>
    <row r="18" spans="1:21" ht="14.25" customHeight="1" x14ac:dyDescent="0.65">
      <c r="A18" s="297"/>
      <c r="B18" s="298"/>
      <c r="D18" s="496"/>
      <c r="E18" s="496"/>
      <c r="F18" s="298"/>
      <c r="G18" s="298"/>
      <c r="H18" s="299"/>
      <c r="I18" s="299"/>
      <c r="J18" s="298"/>
      <c r="K18" s="497"/>
      <c r="L18" s="497"/>
      <c r="M18" s="497"/>
      <c r="N18" s="498"/>
      <c r="O18" s="299"/>
      <c r="P18" s="299"/>
      <c r="Q18" s="299"/>
      <c r="R18" s="298"/>
      <c r="S18" s="299"/>
      <c r="T18" s="299"/>
      <c r="U18" s="299"/>
    </row>
    <row r="19" spans="1:21" ht="17.25" customHeight="1" x14ac:dyDescent="0.7">
      <c r="A19" s="624" t="s">
        <v>279</v>
      </c>
      <c r="B19" s="622" t="s">
        <v>606</v>
      </c>
      <c r="C19" s="622" t="s">
        <v>606</v>
      </c>
      <c r="D19" s="622"/>
      <c r="E19" s="622"/>
      <c r="F19" s="622" t="s">
        <v>288</v>
      </c>
      <c r="G19" s="622"/>
      <c r="H19" s="622"/>
      <c r="I19" s="622"/>
      <c r="J19" s="622" t="s">
        <v>289</v>
      </c>
      <c r="K19" s="622"/>
      <c r="L19" s="622"/>
      <c r="M19" s="622"/>
      <c r="N19" s="622" t="s">
        <v>607</v>
      </c>
      <c r="O19" s="622"/>
      <c r="P19" s="622"/>
      <c r="Q19" s="622"/>
      <c r="R19" s="622" t="s">
        <v>402</v>
      </c>
      <c r="S19" s="622"/>
      <c r="T19" s="622"/>
      <c r="U19" s="622"/>
    </row>
    <row r="20" spans="1:21" ht="43.95" customHeight="1" x14ac:dyDescent="0.65">
      <c r="A20" s="624"/>
      <c r="B20" s="491" t="s">
        <v>608</v>
      </c>
      <c r="C20" s="291" t="s">
        <v>556</v>
      </c>
      <c r="D20" s="291" t="s">
        <v>557</v>
      </c>
      <c r="E20" s="291" t="s">
        <v>558</v>
      </c>
      <c r="F20" s="491" t="s">
        <v>608</v>
      </c>
      <c r="G20" s="291" t="s">
        <v>556</v>
      </c>
      <c r="H20" s="291" t="s">
        <v>557</v>
      </c>
      <c r="I20" s="291" t="s">
        <v>558</v>
      </c>
      <c r="J20" s="491" t="s">
        <v>608</v>
      </c>
      <c r="K20" s="291" t="s">
        <v>556</v>
      </c>
      <c r="L20" s="291" t="s">
        <v>557</v>
      </c>
      <c r="M20" s="291" t="s">
        <v>558</v>
      </c>
      <c r="N20" s="491" t="s">
        <v>608</v>
      </c>
      <c r="O20" s="291" t="s">
        <v>556</v>
      </c>
      <c r="P20" s="291" t="s">
        <v>557</v>
      </c>
      <c r="Q20" s="291" t="s">
        <v>558</v>
      </c>
      <c r="R20" s="491" t="s">
        <v>608</v>
      </c>
      <c r="S20" s="291" t="s">
        <v>556</v>
      </c>
      <c r="T20" s="291" t="s">
        <v>557</v>
      </c>
      <c r="U20" s="291" t="s">
        <v>558</v>
      </c>
    </row>
    <row r="21" spans="1:21" ht="14.25" customHeight="1" x14ac:dyDescent="0.65">
      <c r="A21" s="624"/>
      <c r="B21" s="293" t="s">
        <v>609</v>
      </c>
      <c r="C21" s="491">
        <f>AVERAGE(G21,K21,O21,S21)</f>
        <v>49.48</v>
      </c>
      <c r="D21" s="303">
        <f>MAX(F21:U21)</f>
        <v>55</v>
      </c>
      <c r="E21" s="303">
        <f>MIN(F21:U21)</f>
        <v>45</v>
      </c>
      <c r="F21" s="293" t="s">
        <v>609</v>
      </c>
      <c r="G21" s="291">
        <v>49.48</v>
      </c>
      <c r="H21" s="491">
        <v>55</v>
      </c>
      <c r="I21" s="491">
        <v>45</v>
      </c>
      <c r="J21" s="293" t="s">
        <v>609</v>
      </c>
      <c r="K21" s="291">
        <v>49.48</v>
      </c>
      <c r="L21" s="491">
        <v>55</v>
      </c>
      <c r="M21" s="491">
        <v>45</v>
      </c>
      <c r="N21" s="293" t="s">
        <v>609</v>
      </c>
      <c r="O21" s="291">
        <v>49.48</v>
      </c>
      <c r="P21" s="491">
        <v>55</v>
      </c>
      <c r="Q21" s="491">
        <v>45</v>
      </c>
      <c r="R21" s="293" t="s">
        <v>609</v>
      </c>
      <c r="S21" s="291">
        <v>49.48</v>
      </c>
      <c r="T21" s="491">
        <v>55</v>
      </c>
      <c r="U21" s="491">
        <v>45</v>
      </c>
    </row>
    <row r="22" spans="1:21" ht="14.25" customHeight="1" x14ac:dyDescent="0.65">
      <c r="A22" s="624"/>
      <c r="B22" s="295" t="s">
        <v>610</v>
      </c>
      <c r="C22" s="491">
        <f>AVERAGE(G22,K22,O22,S22)</f>
        <v>28.65</v>
      </c>
      <c r="D22" s="303">
        <f>MAX(F22:U22)</f>
        <v>32</v>
      </c>
      <c r="E22" s="303">
        <f>MIN(F22:U22)</f>
        <v>25</v>
      </c>
      <c r="F22" s="295" t="s">
        <v>610</v>
      </c>
      <c r="G22" s="296">
        <v>28.65</v>
      </c>
      <c r="H22" s="491">
        <v>32</v>
      </c>
      <c r="I22" s="491">
        <v>25</v>
      </c>
      <c r="J22" s="295" t="s">
        <v>610</v>
      </c>
      <c r="K22" s="296">
        <v>28.65</v>
      </c>
      <c r="L22" s="491">
        <v>32</v>
      </c>
      <c r="M22" s="491">
        <v>25</v>
      </c>
      <c r="N22" s="295" t="s">
        <v>610</v>
      </c>
      <c r="O22" s="296">
        <v>28.65</v>
      </c>
      <c r="P22" s="491">
        <v>32</v>
      </c>
      <c r="Q22" s="491">
        <v>25</v>
      </c>
      <c r="R22" s="295" t="s">
        <v>610</v>
      </c>
      <c r="S22" s="296">
        <v>28.65</v>
      </c>
      <c r="T22" s="491">
        <v>32</v>
      </c>
      <c r="U22" s="491">
        <v>25</v>
      </c>
    </row>
    <row r="23" spans="1:21" ht="14.25" customHeight="1" x14ac:dyDescent="0.65">
      <c r="A23" s="624"/>
      <c r="B23" s="295" t="s">
        <v>611</v>
      </c>
      <c r="C23" s="491">
        <f>AVERAGE(G23,K23,O23,S23)</f>
        <v>1.59</v>
      </c>
      <c r="D23" s="303">
        <f>MAX(F23:U23)</f>
        <v>3</v>
      </c>
      <c r="E23" s="303">
        <f>MIN(F23:U23)</f>
        <v>1</v>
      </c>
      <c r="F23" s="295" t="s">
        <v>611</v>
      </c>
      <c r="G23" s="296">
        <v>1.59</v>
      </c>
      <c r="H23" s="491">
        <v>3</v>
      </c>
      <c r="I23" s="491">
        <v>1</v>
      </c>
      <c r="J23" s="295" t="s">
        <v>611</v>
      </c>
      <c r="K23" s="296">
        <v>1.59</v>
      </c>
      <c r="L23" s="491">
        <v>3</v>
      </c>
      <c r="M23" s="491">
        <v>1</v>
      </c>
      <c r="N23" s="295" t="s">
        <v>611</v>
      </c>
      <c r="O23" s="296">
        <v>1.59</v>
      </c>
      <c r="P23" s="491">
        <v>3</v>
      </c>
      <c r="Q23" s="491">
        <v>1</v>
      </c>
      <c r="R23" s="295" t="s">
        <v>611</v>
      </c>
      <c r="S23" s="296">
        <v>1.59</v>
      </c>
      <c r="T23" s="491">
        <v>3</v>
      </c>
      <c r="U23" s="491">
        <v>1</v>
      </c>
    </row>
    <row r="24" spans="1:21" ht="14.25" customHeight="1" x14ac:dyDescent="0.65">
      <c r="A24" s="624"/>
      <c r="B24" s="295" t="s">
        <v>612</v>
      </c>
      <c r="C24" s="491">
        <f>AVERAGE(G24,K24,O24,S24)</f>
        <v>5.89</v>
      </c>
      <c r="D24" s="303">
        <f>MAX(F24:U24)</f>
        <v>8</v>
      </c>
      <c r="E24" s="303">
        <f>MIN(F24:U24)</f>
        <v>5</v>
      </c>
      <c r="F24" s="295" t="s">
        <v>612</v>
      </c>
      <c r="G24" s="296">
        <v>5.89</v>
      </c>
      <c r="H24" s="491">
        <v>8</v>
      </c>
      <c r="I24" s="491">
        <v>5</v>
      </c>
      <c r="J24" s="295" t="s">
        <v>612</v>
      </c>
      <c r="K24" s="296">
        <v>5.89</v>
      </c>
      <c r="L24" s="491">
        <v>8</v>
      </c>
      <c r="M24" s="491">
        <v>5</v>
      </c>
      <c r="N24" s="295" t="s">
        <v>612</v>
      </c>
      <c r="O24" s="296">
        <v>5.89</v>
      </c>
      <c r="P24" s="491">
        <v>8</v>
      </c>
      <c r="Q24" s="491">
        <v>5</v>
      </c>
      <c r="R24" s="295" t="s">
        <v>612</v>
      </c>
      <c r="S24" s="296">
        <v>5.89</v>
      </c>
      <c r="T24" s="491">
        <v>8</v>
      </c>
      <c r="U24" s="491">
        <v>5</v>
      </c>
    </row>
    <row r="25" spans="1:21" ht="14.25" customHeight="1" x14ac:dyDescent="0.65">
      <c r="A25" s="624"/>
      <c r="B25" s="296" t="s">
        <v>614</v>
      </c>
      <c r="C25" s="491">
        <f>AVERAGE(G25,K25,O25,S25)</f>
        <v>9.5500000000000007</v>
      </c>
      <c r="D25" s="303">
        <f>MAX(F25:U25)</f>
        <v>15</v>
      </c>
      <c r="E25" s="303">
        <f>MIN(F25:U25)</f>
        <v>7</v>
      </c>
      <c r="F25" s="296" t="s">
        <v>614</v>
      </c>
      <c r="G25" s="296">
        <v>9.5500000000000007</v>
      </c>
      <c r="H25" s="491">
        <v>15</v>
      </c>
      <c r="I25" s="491">
        <v>7</v>
      </c>
      <c r="J25" s="296" t="s">
        <v>614</v>
      </c>
      <c r="K25" s="296">
        <v>9.5500000000000007</v>
      </c>
      <c r="L25" s="491">
        <v>15</v>
      </c>
      <c r="M25" s="491">
        <v>7</v>
      </c>
      <c r="N25" s="296" t="s">
        <v>614</v>
      </c>
      <c r="O25" s="296">
        <v>9.5500000000000007</v>
      </c>
      <c r="P25" s="491">
        <v>15</v>
      </c>
      <c r="Q25" s="491">
        <v>7</v>
      </c>
      <c r="R25" s="296" t="s">
        <v>614</v>
      </c>
      <c r="S25" s="296">
        <v>9.5500000000000007</v>
      </c>
      <c r="T25" s="491">
        <v>15</v>
      </c>
      <c r="U25" s="491">
        <v>7</v>
      </c>
    </row>
    <row r="26" spans="1:21" ht="14.25" customHeight="1" x14ac:dyDescent="0.65">
      <c r="A26" s="297"/>
      <c r="D26" s="496"/>
      <c r="E26" s="496"/>
      <c r="F26" s="298"/>
      <c r="G26" s="298"/>
    </row>
    <row r="27" spans="1:21" ht="17.25" customHeight="1" x14ac:dyDescent="0.7">
      <c r="A27" s="624" t="s">
        <v>283</v>
      </c>
      <c r="B27" s="622" t="s">
        <v>606</v>
      </c>
      <c r="C27" s="622" t="s">
        <v>606</v>
      </c>
      <c r="D27" s="622"/>
      <c r="E27" s="622"/>
      <c r="F27" s="622" t="s">
        <v>288</v>
      </c>
      <c r="G27" s="622"/>
      <c r="H27" s="622"/>
      <c r="I27" s="622"/>
      <c r="J27" s="622" t="s">
        <v>289</v>
      </c>
      <c r="K27" s="622"/>
      <c r="L27" s="622"/>
      <c r="M27" s="622"/>
      <c r="N27" s="622" t="s">
        <v>607</v>
      </c>
      <c r="O27" s="622"/>
      <c r="P27" s="622"/>
      <c r="Q27" s="622"/>
      <c r="R27" s="622" t="s">
        <v>402</v>
      </c>
      <c r="S27" s="622"/>
      <c r="T27" s="622"/>
      <c r="U27" s="622"/>
    </row>
    <row r="28" spans="1:21" ht="43.95" customHeight="1" x14ac:dyDescent="0.65">
      <c r="A28" s="624"/>
      <c r="B28" s="491" t="s">
        <v>608</v>
      </c>
      <c r="C28" s="291" t="s">
        <v>556</v>
      </c>
      <c r="D28" s="291" t="s">
        <v>557</v>
      </c>
      <c r="E28" s="291" t="s">
        <v>558</v>
      </c>
      <c r="F28" s="491" t="s">
        <v>608</v>
      </c>
      <c r="G28" s="291" t="s">
        <v>556</v>
      </c>
      <c r="H28" s="291" t="s">
        <v>557</v>
      </c>
      <c r="I28" s="291" t="s">
        <v>558</v>
      </c>
      <c r="J28" s="491" t="s">
        <v>608</v>
      </c>
      <c r="K28" s="291" t="s">
        <v>556</v>
      </c>
      <c r="L28" s="291" t="s">
        <v>557</v>
      </c>
      <c r="M28" s="291" t="s">
        <v>558</v>
      </c>
      <c r="N28" s="491" t="s">
        <v>608</v>
      </c>
      <c r="O28" s="291" t="s">
        <v>556</v>
      </c>
      <c r="P28" s="291" t="s">
        <v>557</v>
      </c>
      <c r="Q28" s="291" t="s">
        <v>558</v>
      </c>
      <c r="R28" s="491" t="s">
        <v>608</v>
      </c>
      <c r="S28" s="291" t="s">
        <v>556</v>
      </c>
      <c r="T28" s="291" t="s">
        <v>557</v>
      </c>
      <c r="U28" s="291" t="s">
        <v>558</v>
      </c>
    </row>
    <row r="29" spans="1:21" ht="14.25" customHeight="1" x14ac:dyDescent="0.65">
      <c r="A29" s="624"/>
      <c r="B29" s="293" t="s">
        <v>609</v>
      </c>
      <c r="C29" s="491">
        <f>AVERAGE(G29,K29,O29,S29)</f>
        <v>8.5660576923076928</v>
      </c>
      <c r="D29" s="303">
        <f>MAX(F29:U29)</f>
        <v>27.31</v>
      </c>
      <c r="E29" s="303">
        <f>MIN(F29:U29)</f>
        <v>1</v>
      </c>
      <c r="F29" s="293" t="s">
        <v>609</v>
      </c>
      <c r="G29" s="291">
        <v>12.515000000000001</v>
      </c>
      <c r="H29" s="491">
        <v>27.31</v>
      </c>
      <c r="I29" s="491">
        <v>2.1</v>
      </c>
      <c r="J29" s="293" t="s">
        <v>609</v>
      </c>
      <c r="K29" s="291">
        <v>7.73</v>
      </c>
      <c r="L29" s="491">
        <v>22.21</v>
      </c>
      <c r="M29" s="491">
        <v>1</v>
      </c>
      <c r="N29" s="293" t="s">
        <v>609</v>
      </c>
      <c r="O29" s="294">
        <v>7.1692307692307704</v>
      </c>
      <c r="P29" s="491">
        <v>22.21</v>
      </c>
      <c r="Q29" s="491">
        <v>1</v>
      </c>
      <c r="R29" s="293" t="s">
        <v>609</v>
      </c>
      <c r="S29" s="291">
        <v>6.8500000000000005</v>
      </c>
      <c r="T29" s="491">
        <v>24.25</v>
      </c>
      <c r="U29" s="491">
        <v>1.1599999999999999</v>
      </c>
    </row>
    <row r="30" spans="1:21" ht="14.25" customHeight="1" x14ac:dyDescent="0.65">
      <c r="A30" s="624"/>
      <c r="B30" s="295" t="s">
        <v>610</v>
      </c>
      <c r="C30" s="491">
        <f>AVERAGE(G30,K30,O30,S30)</f>
        <v>13.947652243589744</v>
      </c>
      <c r="D30" s="303">
        <f>MAX(F30:U30)</f>
        <v>50</v>
      </c>
      <c r="E30" s="303">
        <f>MIN(F30:U30)</f>
        <v>3</v>
      </c>
      <c r="F30" s="295" t="s">
        <v>610</v>
      </c>
      <c r="G30" s="291">
        <v>24.286666666666665</v>
      </c>
      <c r="H30" s="491">
        <v>48.3</v>
      </c>
      <c r="I30" s="491">
        <v>9.1</v>
      </c>
      <c r="J30" s="295" t="s">
        <v>610</v>
      </c>
      <c r="K30" s="296">
        <v>8.5</v>
      </c>
      <c r="L30" s="491">
        <v>50</v>
      </c>
      <c r="M30" s="491">
        <v>3</v>
      </c>
      <c r="N30" s="295" t="s">
        <v>610</v>
      </c>
      <c r="O30" s="293">
        <v>8.7076923076923087</v>
      </c>
      <c r="P30" s="491">
        <v>11.6</v>
      </c>
      <c r="Q30" s="491">
        <v>4.4000000000000004</v>
      </c>
      <c r="R30" s="295" t="s">
        <v>610</v>
      </c>
      <c r="S30" s="291">
        <v>14.296249999999999</v>
      </c>
      <c r="T30" s="491">
        <v>18.989999999999998</v>
      </c>
      <c r="U30" s="491">
        <v>8.89</v>
      </c>
    </row>
    <row r="31" spans="1:21" ht="14.25" customHeight="1" x14ac:dyDescent="0.65">
      <c r="A31" s="624"/>
      <c r="B31" s="295" t="s">
        <v>611</v>
      </c>
      <c r="C31" s="491">
        <f>AVERAGE(G31,K31,O31,S31)</f>
        <v>18.872475961538463</v>
      </c>
      <c r="D31" s="303">
        <f>MAX(F31:U31)</f>
        <v>28.1</v>
      </c>
      <c r="E31" s="303">
        <f>MIN(F31:U31)</f>
        <v>2.39</v>
      </c>
      <c r="F31" s="295" t="s">
        <v>611</v>
      </c>
      <c r="G31" s="291">
        <v>19.989999999999998</v>
      </c>
      <c r="H31" s="491">
        <v>24.03</v>
      </c>
      <c r="I31" s="491">
        <v>9.8699999999999992</v>
      </c>
      <c r="J31" s="295" t="s">
        <v>611</v>
      </c>
      <c r="K31" s="296">
        <v>18.399999999999999</v>
      </c>
      <c r="L31" s="491">
        <v>20</v>
      </c>
      <c r="M31" s="491">
        <v>10</v>
      </c>
      <c r="N31" s="295" t="s">
        <v>611</v>
      </c>
      <c r="O31" s="293">
        <v>18.536153846153844</v>
      </c>
      <c r="P31" s="491">
        <v>23.6</v>
      </c>
      <c r="Q31" s="491">
        <v>12</v>
      </c>
      <c r="R31" s="295" t="s">
        <v>611</v>
      </c>
      <c r="S31" s="291">
        <v>18.563750000000002</v>
      </c>
      <c r="T31" s="491">
        <v>28.1</v>
      </c>
      <c r="U31" s="491">
        <v>2.39</v>
      </c>
    </row>
    <row r="32" spans="1:21" ht="14.25" customHeight="1" x14ac:dyDescent="0.65">
      <c r="A32" s="624"/>
      <c r="B32" s="295" t="s">
        <v>612</v>
      </c>
      <c r="C32" s="491">
        <f>AVERAGE(G32,K32,O32,S32)</f>
        <v>33.116177884615382</v>
      </c>
      <c r="D32" s="303">
        <f>MAX(F32:U32)</f>
        <v>60</v>
      </c>
      <c r="E32" s="303">
        <f>MIN(F32:U32)</f>
        <v>4.3</v>
      </c>
      <c r="F32" s="295" t="s">
        <v>612</v>
      </c>
      <c r="G32" s="291">
        <v>21.125</v>
      </c>
      <c r="H32" s="491">
        <v>59.3</v>
      </c>
      <c r="I32" s="491">
        <v>4.3</v>
      </c>
      <c r="J32" s="295" t="s">
        <v>612</v>
      </c>
      <c r="K32" s="296">
        <v>35.5</v>
      </c>
      <c r="L32" s="491">
        <v>60</v>
      </c>
      <c r="M32" s="491">
        <v>30</v>
      </c>
      <c r="N32" s="295" t="s">
        <v>612</v>
      </c>
      <c r="O32" s="293">
        <v>40.908461538461538</v>
      </c>
      <c r="P32" s="491">
        <v>59.1</v>
      </c>
      <c r="Q32" s="491">
        <v>26.62</v>
      </c>
      <c r="R32" s="295" t="s">
        <v>612</v>
      </c>
      <c r="S32" s="291">
        <v>34.931249999999991</v>
      </c>
      <c r="T32" s="491">
        <v>49</v>
      </c>
      <c r="U32" s="491">
        <v>22.17</v>
      </c>
    </row>
    <row r="33" spans="1:21" ht="14.25" customHeight="1" x14ac:dyDescent="0.65">
      <c r="A33" s="624"/>
      <c r="B33" s="296" t="s">
        <v>614</v>
      </c>
      <c r="C33" s="491" t="s">
        <v>276</v>
      </c>
      <c r="D33" s="491" t="s">
        <v>276</v>
      </c>
      <c r="E33" s="491" t="s">
        <v>276</v>
      </c>
      <c r="F33" s="296" t="s">
        <v>614</v>
      </c>
      <c r="G33" s="296" t="s">
        <v>276</v>
      </c>
      <c r="H33" s="491" t="s">
        <v>276</v>
      </c>
      <c r="I33" s="491" t="s">
        <v>276</v>
      </c>
      <c r="J33" s="296" t="s">
        <v>614</v>
      </c>
      <c r="K33" s="296" t="s">
        <v>276</v>
      </c>
      <c r="L33" s="491" t="s">
        <v>276</v>
      </c>
      <c r="M33" s="491" t="s">
        <v>276</v>
      </c>
      <c r="N33" s="296" t="s">
        <v>614</v>
      </c>
      <c r="O33" s="293" t="s">
        <v>276</v>
      </c>
      <c r="P33" s="491" t="s">
        <v>276</v>
      </c>
      <c r="Q33" s="491" t="s">
        <v>276</v>
      </c>
      <c r="R33" s="296" t="s">
        <v>614</v>
      </c>
      <c r="S33" s="491" t="s">
        <v>276</v>
      </c>
      <c r="T33" s="491" t="s">
        <v>276</v>
      </c>
      <c r="U33" s="491" t="s">
        <v>276</v>
      </c>
    </row>
    <row r="34" spans="1:21" ht="14.25" customHeight="1" x14ac:dyDescent="0.65">
      <c r="A34" s="624"/>
      <c r="B34" s="296" t="s">
        <v>616</v>
      </c>
      <c r="C34" s="491">
        <f>AVERAGE(G34,K34,O34,S34)</f>
        <v>5.6085256410256417</v>
      </c>
      <c r="D34" s="303">
        <f>MAX(F34:U34)</f>
        <v>13.65</v>
      </c>
      <c r="E34" s="303">
        <f>MIN(F34:U34)</f>
        <v>0.1</v>
      </c>
      <c r="F34" s="296" t="s">
        <v>616</v>
      </c>
      <c r="G34" s="296">
        <v>5.0333333333333341</v>
      </c>
      <c r="H34" s="491">
        <v>11.8</v>
      </c>
      <c r="I34" s="491">
        <v>0.1</v>
      </c>
      <c r="J34" s="296" t="s">
        <v>616</v>
      </c>
      <c r="K34" s="296">
        <v>6.1</v>
      </c>
      <c r="L34" s="491">
        <v>10.1</v>
      </c>
      <c r="M34" s="491">
        <v>1.02</v>
      </c>
      <c r="N34" s="296" t="s">
        <v>616</v>
      </c>
      <c r="O34" s="303">
        <v>5.8407692307692312</v>
      </c>
      <c r="P34" s="491">
        <v>13.65</v>
      </c>
      <c r="Q34" s="491">
        <v>1.02</v>
      </c>
      <c r="R34" s="296" t="s">
        <v>616</v>
      </c>
      <c r="S34" s="291">
        <v>5.46</v>
      </c>
      <c r="T34" s="491">
        <v>10.26</v>
      </c>
      <c r="U34" s="491">
        <v>0.2</v>
      </c>
    </row>
    <row r="35" spans="1:21" ht="14.25" customHeight="1" x14ac:dyDescent="0.65">
      <c r="A35" s="298"/>
      <c r="D35" s="496"/>
      <c r="E35" s="496"/>
      <c r="F35" s="298"/>
      <c r="G35" s="298"/>
    </row>
    <row r="36" spans="1:21" ht="17.25" customHeight="1" x14ac:dyDescent="0.7">
      <c r="A36" s="623" t="s">
        <v>280</v>
      </c>
      <c r="B36" s="622" t="s">
        <v>606</v>
      </c>
      <c r="C36" s="622" t="s">
        <v>606</v>
      </c>
      <c r="D36" s="622"/>
      <c r="E36" s="622"/>
      <c r="F36" s="622" t="s">
        <v>288</v>
      </c>
      <c r="G36" s="622"/>
      <c r="H36" s="622"/>
      <c r="I36" s="622"/>
      <c r="J36" s="622" t="s">
        <v>289</v>
      </c>
      <c r="K36" s="622"/>
      <c r="L36" s="622"/>
      <c r="M36" s="622"/>
      <c r="N36" s="622" t="s">
        <v>607</v>
      </c>
      <c r="O36" s="622"/>
      <c r="P36" s="622"/>
      <c r="Q36" s="622"/>
      <c r="R36" s="622" t="s">
        <v>402</v>
      </c>
      <c r="S36" s="622"/>
      <c r="T36" s="622"/>
      <c r="U36" s="622"/>
    </row>
    <row r="37" spans="1:21" ht="43.95" customHeight="1" x14ac:dyDescent="0.65">
      <c r="A37" s="623"/>
      <c r="B37" s="491" t="s">
        <v>608</v>
      </c>
      <c r="C37" s="291" t="s">
        <v>556</v>
      </c>
      <c r="D37" s="291" t="s">
        <v>557</v>
      </c>
      <c r="E37" s="291" t="s">
        <v>558</v>
      </c>
      <c r="F37" s="491" t="s">
        <v>608</v>
      </c>
      <c r="G37" s="291" t="s">
        <v>556</v>
      </c>
      <c r="H37" s="291" t="s">
        <v>557</v>
      </c>
      <c r="I37" s="291" t="s">
        <v>558</v>
      </c>
      <c r="J37" s="491" t="s">
        <v>608</v>
      </c>
      <c r="K37" s="291" t="s">
        <v>556</v>
      </c>
      <c r="L37" s="291" t="s">
        <v>557</v>
      </c>
      <c r="M37" s="291" t="s">
        <v>558</v>
      </c>
      <c r="N37" s="491" t="s">
        <v>608</v>
      </c>
      <c r="O37" s="291" t="s">
        <v>556</v>
      </c>
      <c r="P37" s="291" t="s">
        <v>557</v>
      </c>
      <c r="Q37" s="291" t="s">
        <v>558</v>
      </c>
      <c r="R37" s="491" t="s">
        <v>608</v>
      </c>
      <c r="S37" s="291" t="s">
        <v>556</v>
      </c>
      <c r="T37" s="291" t="s">
        <v>557</v>
      </c>
      <c r="U37" s="291" t="s">
        <v>558</v>
      </c>
    </row>
    <row r="38" spans="1:21" ht="14.25" customHeight="1" x14ac:dyDescent="0.65">
      <c r="A38" s="623"/>
      <c r="B38" s="293" t="s">
        <v>609</v>
      </c>
      <c r="C38" s="491">
        <f>AVERAGE(G38,K38,O38,S38)</f>
        <v>45.84</v>
      </c>
      <c r="D38" s="303">
        <f>MAX(F38:U38)</f>
        <v>51.17</v>
      </c>
      <c r="E38" s="303">
        <f>MIN(F38:U38)</f>
        <v>41.15</v>
      </c>
      <c r="F38" s="293" t="s">
        <v>609</v>
      </c>
      <c r="G38" s="291">
        <v>45.84</v>
      </c>
      <c r="H38" s="291">
        <v>51.17</v>
      </c>
      <c r="I38" s="291">
        <v>41.15</v>
      </c>
      <c r="J38" s="293" t="s">
        <v>609</v>
      </c>
      <c r="K38" s="291">
        <v>45.84</v>
      </c>
      <c r="L38" s="291">
        <v>51.17</v>
      </c>
      <c r="M38" s="291">
        <v>41.15</v>
      </c>
      <c r="N38" s="293" t="s">
        <v>609</v>
      </c>
      <c r="O38" s="291">
        <v>45.84</v>
      </c>
      <c r="P38" s="291">
        <v>51.17</v>
      </c>
      <c r="Q38" s="291">
        <v>41.15</v>
      </c>
      <c r="R38" s="293" t="s">
        <v>609</v>
      </c>
      <c r="S38" s="291">
        <v>45.84</v>
      </c>
      <c r="T38" s="291">
        <v>51.17</v>
      </c>
      <c r="U38" s="291">
        <v>41.15</v>
      </c>
    </row>
    <row r="39" spans="1:21" ht="14.25" customHeight="1" x14ac:dyDescent="0.65">
      <c r="A39" s="623"/>
      <c r="B39" s="295" t="s">
        <v>610</v>
      </c>
      <c r="C39" s="491">
        <f>AVERAGE(G39,K39,O39,S39)</f>
        <v>39.950000000000003</v>
      </c>
      <c r="D39" s="303">
        <f>MAX(F39:U39)</f>
        <v>43.05</v>
      </c>
      <c r="E39" s="303">
        <f>MIN(F39:U39)</f>
        <v>35.450000000000003</v>
      </c>
      <c r="F39" s="295" t="s">
        <v>610</v>
      </c>
      <c r="G39" s="296">
        <v>39.950000000000003</v>
      </c>
      <c r="H39" s="293">
        <v>43.05</v>
      </c>
      <c r="I39" s="293">
        <v>35.450000000000003</v>
      </c>
      <c r="J39" s="295" t="s">
        <v>610</v>
      </c>
      <c r="K39" s="296">
        <v>39.950000000000003</v>
      </c>
      <c r="L39" s="293">
        <v>43.05</v>
      </c>
      <c r="M39" s="293">
        <v>35.450000000000003</v>
      </c>
      <c r="N39" s="295" t="s">
        <v>610</v>
      </c>
      <c r="O39" s="296">
        <v>39.950000000000003</v>
      </c>
      <c r="P39" s="293">
        <v>43.05</v>
      </c>
      <c r="Q39" s="293">
        <v>35.450000000000003</v>
      </c>
      <c r="R39" s="295" t="s">
        <v>610</v>
      </c>
      <c r="S39" s="296">
        <v>39.950000000000003</v>
      </c>
      <c r="T39" s="293">
        <v>43.05</v>
      </c>
      <c r="U39" s="293">
        <v>35.450000000000003</v>
      </c>
    </row>
    <row r="40" spans="1:21" ht="14.25" customHeight="1" x14ac:dyDescent="0.65">
      <c r="A40" s="623"/>
      <c r="B40" s="295" t="s">
        <v>611</v>
      </c>
      <c r="C40" s="491">
        <f>AVERAGE(G40,K40,O40,S40)</f>
        <v>4.03</v>
      </c>
      <c r="D40" s="303">
        <f>MAX(F40:U40)</f>
        <v>9.07</v>
      </c>
      <c r="E40" s="303">
        <f>MIN(F40:U40)</f>
        <v>0.83</v>
      </c>
      <c r="F40" s="295" t="s">
        <v>611</v>
      </c>
      <c r="G40" s="296">
        <v>4.03</v>
      </c>
      <c r="H40" s="293">
        <v>9.07</v>
      </c>
      <c r="I40" s="293">
        <v>0.83</v>
      </c>
      <c r="J40" s="295" t="s">
        <v>611</v>
      </c>
      <c r="K40" s="296">
        <v>4.03</v>
      </c>
      <c r="L40" s="293">
        <v>9.07</v>
      </c>
      <c r="M40" s="293">
        <v>0.83</v>
      </c>
      <c r="N40" s="295" t="s">
        <v>611</v>
      </c>
      <c r="O40" s="296">
        <v>4.03</v>
      </c>
      <c r="P40" s="293">
        <v>9.07</v>
      </c>
      <c r="Q40" s="293">
        <v>0.83</v>
      </c>
      <c r="R40" s="295" t="s">
        <v>611</v>
      </c>
      <c r="S40" s="296">
        <v>4.03</v>
      </c>
      <c r="T40" s="293">
        <v>9.07</v>
      </c>
      <c r="U40" s="293">
        <v>0.83</v>
      </c>
    </row>
    <row r="41" spans="1:21" ht="14.25" customHeight="1" x14ac:dyDescent="0.65">
      <c r="A41" s="623"/>
      <c r="B41" s="295" t="s">
        <v>612</v>
      </c>
      <c r="C41" s="491">
        <f>AVERAGE(G41,K41,O41,S41)</f>
        <v>1</v>
      </c>
      <c r="D41" s="303">
        <f>MAX(F41:U41)</f>
        <v>3.64</v>
      </c>
      <c r="E41" s="303">
        <f>MIN(F41:U41)</f>
        <v>0.23</v>
      </c>
      <c r="F41" s="295" t="s">
        <v>612</v>
      </c>
      <c r="G41" s="296">
        <v>1</v>
      </c>
      <c r="H41" s="293">
        <v>3.64</v>
      </c>
      <c r="I41" s="293">
        <v>0.23</v>
      </c>
      <c r="J41" s="295" t="s">
        <v>612</v>
      </c>
      <c r="K41" s="296">
        <v>1</v>
      </c>
      <c r="L41" s="293">
        <v>3.64</v>
      </c>
      <c r="M41" s="293">
        <v>0.23</v>
      </c>
      <c r="N41" s="295" t="s">
        <v>612</v>
      </c>
      <c r="O41" s="296">
        <v>1</v>
      </c>
      <c r="P41" s="293">
        <v>3.64</v>
      </c>
      <c r="Q41" s="293">
        <v>0.23</v>
      </c>
      <c r="R41" s="295" t="s">
        <v>612</v>
      </c>
      <c r="S41" s="296">
        <v>1</v>
      </c>
      <c r="T41" s="293">
        <v>3.64</v>
      </c>
      <c r="U41" s="293">
        <v>0.23</v>
      </c>
    </row>
    <row r="42" spans="1:21" ht="14.25" customHeight="1" x14ac:dyDescent="0.65">
      <c r="A42" s="623"/>
      <c r="B42" s="296" t="s">
        <v>614</v>
      </c>
      <c r="C42" s="491">
        <f>AVERAGE(G42,K42,O42,S42)</f>
        <v>2.82</v>
      </c>
      <c r="D42" s="303">
        <f>MAX(F42:U42)</f>
        <v>6</v>
      </c>
      <c r="E42" s="303">
        <f>MIN(F42:U42)</f>
        <v>0.76</v>
      </c>
      <c r="F42" s="296" t="s">
        <v>614</v>
      </c>
      <c r="G42" s="296">
        <v>2.82</v>
      </c>
      <c r="H42" s="293">
        <v>6</v>
      </c>
      <c r="I42" s="293">
        <v>0.76</v>
      </c>
      <c r="J42" s="296" t="s">
        <v>614</v>
      </c>
      <c r="K42" s="296">
        <v>2.82</v>
      </c>
      <c r="L42" s="293">
        <v>6</v>
      </c>
      <c r="M42" s="293">
        <v>0.76</v>
      </c>
      <c r="N42" s="296" t="s">
        <v>614</v>
      </c>
      <c r="O42" s="296">
        <v>2.82</v>
      </c>
      <c r="P42" s="293">
        <v>6</v>
      </c>
      <c r="Q42" s="293">
        <v>0.76</v>
      </c>
      <c r="R42" s="296" t="s">
        <v>614</v>
      </c>
      <c r="S42" s="296">
        <v>2.82</v>
      </c>
      <c r="T42" s="293">
        <v>6</v>
      </c>
      <c r="U42" s="293">
        <v>0.76</v>
      </c>
    </row>
    <row r="43" spans="1:21" ht="14.25" customHeight="1" x14ac:dyDescent="0.65">
      <c r="A43" s="297"/>
      <c r="D43" s="496"/>
      <c r="E43" s="496"/>
      <c r="F43" s="298"/>
      <c r="G43" s="298"/>
    </row>
    <row r="44" spans="1:21" ht="17.25" customHeight="1" x14ac:dyDescent="0.7">
      <c r="A44" s="626" t="s">
        <v>617</v>
      </c>
      <c r="B44" s="622" t="s">
        <v>606</v>
      </c>
      <c r="C44" s="622" t="s">
        <v>606</v>
      </c>
      <c r="D44" s="622"/>
      <c r="E44" s="622"/>
      <c r="F44" s="622" t="s">
        <v>288</v>
      </c>
      <c r="G44" s="622"/>
      <c r="H44" s="622"/>
      <c r="I44" s="622"/>
      <c r="J44" s="622" t="s">
        <v>289</v>
      </c>
      <c r="K44" s="622"/>
      <c r="L44" s="622"/>
      <c r="M44" s="622"/>
      <c r="N44" s="622" t="s">
        <v>607</v>
      </c>
      <c r="O44" s="622"/>
      <c r="P44" s="622"/>
      <c r="Q44" s="622"/>
      <c r="R44" s="622" t="s">
        <v>402</v>
      </c>
      <c r="S44" s="622"/>
      <c r="T44" s="622"/>
      <c r="U44" s="622"/>
    </row>
    <row r="45" spans="1:21" ht="43.95" customHeight="1" x14ac:dyDescent="0.65">
      <c r="A45" s="627"/>
      <c r="B45" s="491" t="s">
        <v>608</v>
      </c>
      <c r="C45" s="291" t="s">
        <v>556</v>
      </c>
      <c r="D45" s="291" t="s">
        <v>557</v>
      </c>
      <c r="E45" s="291" t="s">
        <v>558</v>
      </c>
      <c r="F45" s="491" t="s">
        <v>608</v>
      </c>
      <c r="G45" s="291" t="s">
        <v>556</v>
      </c>
      <c r="H45" s="291" t="s">
        <v>557</v>
      </c>
      <c r="I45" s="291" t="s">
        <v>558</v>
      </c>
      <c r="J45" s="491" t="s">
        <v>608</v>
      </c>
      <c r="K45" s="291" t="s">
        <v>556</v>
      </c>
      <c r="L45" s="291" t="s">
        <v>557</v>
      </c>
      <c r="M45" s="291" t="s">
        <v>558</v>
      </c>
      <c r="N45" s="491" t="s">
        <v>608</v>
      </c>
      <c r="O45" s="291" t="s">
        <v>556</v>
      </c>
      <c r="P45" s="291" t="s">
        <v>557</v>
      </c>
      <c r="Q45" s="291" t="s">
        <v>558</v>
      </c>
      <c r="R45" s="491" t="s">
        <v>608</v>
      </c>
      <c r="S45" s="291" t="s">
        <v>556</v>
      </c>
      <c r="T45" s="291" t="s">
        <v>557</v>
      </c>
      <c r="U45" s="291" t="s">
        <v>558</v>
      </c>
    </row>
    <row r="46" spans="1:21" ht="14.25" customHeight="1" x14ac:dyDescent="0.65">
      <c r="A46" s="627"/>
      <c r="B46" s="293" t="s">
        <v>609</v>
      </c>
      <c r="C46" s="491">
        <f t="shared" ref="C46:C52" si="0">AVERAGE(G46,K46,O46,S46)</f>
        <v>68.068571428571417</v>
      </c>
      <c r="D46" s="303">
        <f t="shared" ref="D46:D52" si="1">MAX(F46:U46)</f>
        <v>91.08</v>
      </c>
      <c r="E46" s="303">
        <f t="shared" ref="E46:E52" si="2">MIN(F46:U46)</f>
        <v>54.2</v>
      </c>
      <c r="F46" s="293" t="s">
        <v>609</v>
      </c>
      <c r="G46" s="291">
        <v>68.068571428571417</v>
      </c>
      <c r="H46" s="291">
        <v>91.08</v>
      </c>
      <c r="I46" s="291">
        <v>54.2</v>
      </c>
      <c r="J46" s="293" t="s">
        <v>609</v>
      </c>
      <c r="K46" s="291">
        <v>68.068571428571417</v>
      </c>
      <c r="L46" s="291">
        <v>91.08</v>
      </c>
      <c r="M46" s="291">
        <v>54.2</v>
      </c>
      <c r="N46" s="293" t="s">
        <v>609</v>
      </c>
      <c r="O46" s="291">
        <v>68.068571428571417</v>
      </c>
      <c r="P46" s="291">
        <v>91.08</v>
      </c>
      <c r="Q46" s="291">
        <v>54.2</v>
      </c>
      <c r="R46" s="293" t="s">
        <v>609</v>
      </c>
      <c r="S46" s="291">
        <v>68.068571428571417</v>
      </c>
      <c r="T46" s="291">
        <v>91.08</v>
      </c>
      <c r="U46" s="291">
        <v>54.2</v>
      </c>
    </row>
    <row r="47" spans="1:21" ht="14.25" customHeight="1" x14ac:dyDescent="0.65">
      <c r="A47" s="627"/>
      <c r="B47" s="295" t="s">
        <v>610</v>
      </c>
      <c r="C47" s="491">
        <f t="shared" si="0"/>
        <v>4.1314285714285717</v>
      </c>
      <c r="D47" s="303">
        <f t="shared" si="1"/>
        <v>9.4600000000000009</v>
      </c>
      <c r="E47" s="303">
        <f t="shared" si="2"/>
        <v>2</v>
      </c>
      <c r="F47" s="295" t="s">
        <v>610</v>
      </c>
      <c r="G47" s="296">
        <v>4.1314285714285717</v>
      </c>
      <c r="H47" s="293">
        <v>9.4600000000000009</v>
      </c>
      <c r="I47" s="293">
        <v>2</v>
      </c>
      <c r="J47" s="295" t="s">
        <v>610</v>
      </c>
      <c r="K47" s="296">
        <v>4.1314285714285717</v>
      </c>
      <c r="L47" s="293">
        <v>9.4600000000000009</v>
      </c>
      <c r="M47" s="293">
        <v>2</v>
      </c>
      <c r="N47" s="295" t="s">
        <v>610</v>
      </c>
      <c r="O47" s="296">
        <v>4.1314285714285717</v>
      </c>
      <c r="P47" s="293">
        <v>9.4600000000000009</v>
      </c>
      <c r="Q47" s="293">
        <v>2</v>
      </c>
      <c r="R47" s="295" t="s">
        <v>610</v>
      </c>
      <c r="S47" s="296">
        <v>4.1314285714285717</v>
      </c>
      <c r="T47" s="293">
        <v>9.4600000000000009</v>
      </c>
      <c r="U47" s="293">
        <v>2</v>
      </c>
    </row>
    <row r="48" spans="1:21" ht="14.25" customHeight="1" x14ac:dyDescent="0.65">
      <c r="A48" s="627"/>
      <c r="B48" s="295" t="s">
        <v>611</v>
      </c>
      <c r="C48" s="491">
        <f t="shared" si="0"/>
        <v>2.4300000000000002</v>
      </c>
      <c r="D48" s="303">
        <f t="shared" si="1"/>
        <v>3</v>
      </c>
      <c r="E48" s="303">
        <f t="shared" si="2"/>
        <v>0.95</v>
      </c>
      <c r="F48" s="295" t="s">
        <v>611</v>
      </c>
      <c r="G48" s="296">
        <v>2.4300000000000002</v>
      </c>
      <c r="H48" s="293">
        <v>3</v>
      </c>
      <c r="I48" s="293">
        <v>0.95</v>
      </c>
      <c r="J48" s="295" t="s">
        <v>611</v>
      </c>
      <c r="K48" s="296">
        <v>2.4300000000000002</v>
      </c>
      <c r="L48" s="293">
        <v>3</v>
      </c>
      <c r="M48" s="293">
        <v>0.95</v>
      </c>
      <c r="N48" s="295" t="s">
        <v>611</v>
      </c>
      <c r="O48" s="296">
        <v>2.4300000000000002</v>
      </c>
      <c r="P48" s="293">
        <v>3</v>
      </c>
      <c r="Q48" s="293">
        <v>0.95</v>
      </c>
      <c r="R48" s="295" t="s">
        <v>611</v>
      </c>
      <c r="S48" s="296">
        <v>2.4300000000000002</v>
      </c>
      <c r="T48" s="293">
        <v>3</v>
      </c>
      <c r="U48" s="293">
        <v>0.95</v>
      </c>
    </row>
    <row r="49" spans="1:21" ht="14.25" customHeight="1" x14ac:dyDescent="0.65">
      <c r="A49" s="627"/>
      <c r="B49" s="295" t="s">
        <v>612</v>
      </c>
      <c r="C49" s="491">
        <f t="shared" si="0"/>
        <v>0.4885714285714286</v>
      </c>
      <c r="D49" s="303">
        <f t="shared" si="1"/>
        <v>1.31</v>
      </c>
      <c r="E49" s="303">
        <f t="shared" si="2"/>
        <v>0.19</v>
      </c>
      <c r="F49" s="295" t="s">
        <v>612</v>
      </c>
      <c r="G49" s="296">
        <v>0.4885714285714286</v>
      </c>
      <c r="H49" s="293">
        <v>1.31</v>
      </c>
      <c r="I49" s="293">
        <v>0.19</v>
      </c>
      <c r="J49" s="295" t="s">
        <v>612</v>
      </c>
      <c r="K49" s="296">
        <v>0.4885714285714286</v>
      </c>
      <c r="L49" s="293">
        <v>1.31</v>
      </c>
      <c r="M49" s="293">
        <v>0.19</v>
      </c>
      <c r="N49" s="295" t="s">
        <v>612</v>
      </c>
      <c r="O49" s="296">
        <v>0.4885714285714286</v>
      </c>
      <c r="P49" s="293">
        <v>1.31</v>
      </c>
      <c r="Q49" s="293">
        <v>0.19</v>
      </c>
      <c r="R49" s="295" t="s">
        <v>612</v>
      </c>
      <c r="S49" s="296">
        <v>0.4885714285714286</v>
      </c>
      <c r="T49" s="293">
        <v>1.31</v>
      </c>
      <c r="U49" s="293">
        <v>0.19</v>
      </c>
    </row>
    <row r="50" spans="1:21" ht="14.25" customHeight="1" x14ac:dyDescent="0.65">
      <c r="A50" s="627"/>
      <c r="B50" s="296" t="s">
        <v>614</v>
      </c>
      <c r="C50" s="491">
        <f t="shared" si="0"/>
        <v>0.40333333333333332</v>
      </c>
      <c r="D50" s="303">
        <f t="shared" si="1"/>
        <v>1.01</v>
      </c>
      <c r="E50" s="303">
        <f t="shared" si="2"/>
        <v>0.11</v>
      </c>
      <c r="F50" s="296" t="s">
        <v>614</v>
      </c>
      <c r="G50" s="296">
        <v>0.40333333333333332</v>
      </c>
      <c r="H50" s="293">
        <v>1.01</v>
      </c>
      <c r="I50" s="293">
        <v>0.11</v>
      </c>
      <c r="J50" s="296" t="s">
        <v>614</v>
      </c>
      <c r="K50" s="296">
        <v>0.40333333333333332</v>
      </c>
      <c r="L50" s="293">
        <v>1.01</v>
      </c>
      <c r="M50" s="293">
        <v>0.11</v>
      </c>
      <c r="N50" s="296" t="s">
        <v>614</v>
      </c>
      <c r="O50" s="296">
        <v>0.40333333333333332</v>
      </c>
      <c r="P50" s="293">
        <v>1.01</v>
      </c>
      <c r="Q50" s="293">
        <v>0.11</v>
      </c>
      <c r="R50" s="296" t="s">
        <v>614</v>
      </c>
      <c r="S50" s="296">
        <v>0.40333333333333332</v>
      </c>
      <c r="T50" s="293">
        <v>1.01</v>
      </c>
      <c r="U50" s="293">
        <v>0.11</v>
      </c>
    </row>
    <row r="51" spans="1:21" x14ac:dyDescent="0.65">
      <c r="A51" s="627"/>
      <c r="B51" s="296" t="s">
        <v>616</v>
      </c>
      <c r="C51" s="491">
        <f t="shared" si="0"/>
        <v>0.11000000000000001</v>
      </c>
      <c r="D51" s="303">
        <f t="shared" si="1"/>
        <v>0.17</v>
      </c>
      <c r="E51" s="303">
        <f t="shared" si="2"/>
        <v>0.05</v>
      </c>
      <c r="F51" s="296" t="s">
        <v>616</v>
      </c>
      <c r="G51" s="301">
        <v>0.11000000000000001</v>
      </c>
      <c r="H51" s="296">
        <v>0.17</v>
      </c>
      <c r="I51" s="296">
        <v>0.05</v>
      </c>
      <c r="J51" s="296" t="s">
        <v>616</v>
      </c>
      <c r="K51" s="301">
        <v>0.11000000000000001</v>
      </c>
      <c r="L51" s="296">
        <v>0.17</v>
      </c>
      <c r="M51" s="296">
        <v>0.05</v>
      </c>
      <c r="N51" s="296" t="s">
        <v>616</v>
      </c>
      <c r="O51" s="301">
        <v>0.11000000000000001</v>
      </c>
      <c r="P51" s="296">
        <v>0.17</v>
      </c>
      <c r="Q51" s="296">
        <v>0.05</v>
      </c>
      <c r="R51" s="296" t="s">
        <v>616</v>
      </c>
      <c r="S51" s="301">
        <v>0.11000000000000001</v>
      </c>
      <c r="T51" s="296">
        <v>0.17</v>
      </c>
      <c r="U51" s="296">
        <v>0.05</v>
      </c>
    </row>
    <row r="52" spans="1:21" x14ac:dyDescent="0.65">
      <c r="A52" s="628"/>
      <c r="B52" s="296" t="s">
        <v>618</v>
      </c>
      <c r="C52" s="491">
        <f t="shared" si="0"/>
        <v>0.83166666666666667</v>
      </c>
      <c r="D52" s="303">
        <f t="shared" si="1"/>
        <v>1.52</v>
      </c>
      <c r="E52" s="303">
        <f t="shared" si="2"/>
        <v>0.28000000000000003</v>
      </c>
      <c r="F52" s="296" t="s">
        <v>618</v>
      </c>
      <c r="G52" s="301">
        <v>0.83166666666666667</v>
      </c>
      <c r="H52" s="296">
        <v>1.52</v>
      </c>
      <c r="I52" s="296">
        <v>0.28000000000000003</v>
      </c>
      <c r="J52" s="296" t="s">
        <v>618</v>
      </c>
      <c r="K52" s="301">
        <v>0.83166666666666667</v>
      </c>
      <c r="L52" s="296">
        <v>1.52</v>
      </c>
      <c r="M52" s="296">
        <v>0.28000000000000003</v>
      </c>
      <c r="N52" s="296" t="s">
        <v>618</v>
      </c>
      <c r="O52" s="301">
        <v>0.83166666666666667</v>
      </c>
      <c r="P52" s="296">
        <v>1.52</v>
      </c>
      <c r="Q52" s="296">
        <v>0.28000000000000003</v>
      </c>
      <c r="R52" s="296" t="s">
        <v>618</v>
      </c>
      <c r="S52" s="301">
        <v>0.83166666666666667</v>
      </c>
      <c r="T52" s="296">
        <v>1.52</v>
      </c>
      <c r="U52" s="296">
        <v>0.28000000000000003</v>
      </c>
    </row>
    <row r="53" spans="1:21" ht="14.25" customHeight="1" x14ac:dyDescent="0.65">
      <c r="A53" s="297"/>
      <c r="D53" s="496"/>
      <c r="E53" s="496"/>
      <c r="F53" s="298"/>
      <c r="G53" s="298"/>
    </row>
    <row r="54" spans="1:21" ht="17.25" customHeight="1" x14ac:dyDescent="0.7">
      <c r="A54" s="623" t="s">
        <v>284</v>
      </c>
      <c r="B54" s="622" t="s">
        <v>606</v>
      </c>
      <c r="C54" s="622" t="s">
        <v>606</v>
      </c>
      <c r="D54" s="622"/>
      <c r="E54" s="622"/>
      <c r="F54" s="622" t="s">
        <v>288</v>
      </c>
      <c r="G54" s="622"/>
      <c r="H54" s="622"/>
      <c r="I54" s="622"/>
      <c r="J54" s="622" t="s">
        <v>289</v>
      </c>
      <c r="K54" s="622"/>
      <c r="L54" s="622"/>
      <c r="M54" s="622"/>
      <c r="N54" s="622" t="s">
        <v>607</v>
      </c>
      <c r="O54" s="622"/>
      <c r="P54" s="622"/>
      <c r="Q54" s="622"/>
      <c r="R54" s="622" t="s">
        <v>402</v>
      </c>
      <c r="S54" s="622"/>
      <c r="T54" s="622"/>
      <c r="U54" s="622"/>
    </row>
    <row r="55" spans="1:21" ht="43.95" customHeight="1" x14ac:dyDescent="0.65">
      <c r="A55" s="623"/>
      <c r="B55" s="491" t="s">
        <v>608</v>
      </c>
      <c r="C55" s="291" t="s">
        <v>556</v>
      </c>
      <c r="D55" s="291" t="s">
        <v>557</v>
      </c>
      <c r="E55" s="291" t="s">
        <v>558</v>
      </c>
      <c r="F55" s="491" t="s">
        <v>608</v>
      </c>
      <c r="G55" s="291" t="s">
        <v>556</v>
      </c>
      <c r="H55" s="291" t="s">
        <v>557</v>
      </c>
      <c r="I55" s="291" t="s">
        <v>558</v>
      </c>
      <c r="J55" s="491" t="s">
        <v>608</v>
      </c>
      <c r="K55" s="291" t="s">
        <v>556</v>
      </c>
      <c r="L55" s="291" t="s">
        <v>557</v>
      </c>
      <c r="M55" s="291" t="s">
        <v>558</v>
      </c>
      <c r="N55" s="491" t="s">
        <v>608</v>
      </c>
      <c r="O55" s="291" t="s">
        <v>556</v>
      </c>
      <c r="P55" s="291" t="s">
        <v>557</v>
      </c>
      <c r="Q55" s="291" t="s">
        <v>558</v>
      </c>
      <c r="R55" s="491" t="s">
        <v>608</v>
      </c>
      <c r="S55" s="291" t="s">
        <v>556</v>
      </c>
      <c r="T55" s="291" t="s">
        <v>557</v>
      </c>
      <c r="U55" s="291" t="s">
        <v>558</v>
      </c>
    </row>
    <row r="56" spans="1:21" ht="14.25" customHeight="1" x14ac:dyDescent="0.65">
      <c r="A56" s="623"/>
      <c r="B56" s="293" t="s">
        <v>619</v>
      </c>
      <c r="C56" s="491">
        <f>AVERAGE(G56,K56,O56,S56)</f>
        <v>5.1239999999999997</v>
      </c>
      <c r="D56" s="303">
        <f>MAX(F56:U56)</f>
        <v>7.1</v>
      </c>
      <c r="E56" s="303">
        <f>MIN(F56:U56)</f>
        <v>4.53</v>
      </c>
      <c r="F56" s="293" t="s">
        <v>619</v>
      </c>
      <c r="G56" s="291">
        <v>5.1239999999999997</v>
      </c>
      <c r="H56" s="291">
        <v>7.1</v>
      </c>
      <c r="I56" s="291">
        <v>4.53</v>
      </c>
      <c r="J56" s="293" t="s">
        <v>619</v>
      </c>
      <c r="K56" s="291">
        <v>5.1239999999999997</v>
      </c>
      <c r="L56" s="291">
        <v>7.1</v>
      </c>
      <c r="M56" s="291">
        <v>4.53</v>
      </c>
      <c r="N56" s="293" t="s">
        <v>619</v>
      </c>
      <c r="O56" s="291">
        <v>5.1239999999999997</v>
      </c>
      <c r="P56" s="291">
        <v>7.1</v>
      </c>
      <c r="Q56" s="291">
        <v>4.53</v>
      </c>
      <c r="R56" s="293" t="s">
        <v>619</v>
      </c>
      <c r="S56" s="291">
        <v>5.1239999999999997</v>
      </c>
      <c r="T56" s="291">
        <v>7.1</v>
      </c>
      <c r="U56" s="291">
        <v>4.53</v>
      </c>
    </row>
    <row r="57" spans="1:21" ht="14.25" customHeight="1" x14ac:dyDescent="0.65">
      <c r="A57" s="623"/>
      <c r="B57" s="295" t="s">
        <v>610</v>
      </c>
      <c r="C57" s="491">
        <f>AVERAGE(G57,K57,O57,S57)</f>
        <v>5.8949999999999996</v>
      </c>
      <c r="D57" s="303">
        <f>MAX(F57:U57)</f>
        <v>7.96</v>
      </c>
      <c r="E57" s="303">
        <f>MIN(F57:U57)</f>
        <v>3.83</v>
      </c>
      <c r="F57" s="295" t="s">
        <v>610</v>
      </c>
      <c r="G57" s="293">
        <f>AVERAGE(H57:I57)</f>
        <v>5.8949999999999996</v>
      </c>
      <c r="H57" s="293">
        <v>7.96</v>
      </c>
      <c r="I57" s="293">
        <v>3.83</v>
      </c>
      <c r="J57" s="295" t="s">
        <v>610</v>
      </c>
      <c r="K57" s="293">
        <f>AVERAGE(L57:M57)</f>
        <v>5.8949999999999996</v>
      </c>
      <c r="L57" s="293">
        <v>7.96</v>
      </c>
      <c r="M57" s="293">
        <v>3.83</v>
      </c>
      <c r="N57" s="295" t="s">
        <v>610</v>
      </c>
      <c r="O57" s="293">
        <f>AVERAGE(P57:Q57)</f>
        <v>5.8949999999999996</v>
      </c>
      <c r="P57" s="293">
        <v>7.96</v>
      </c>
      <c r="Q57" s="293">
        <v>3.83</v>
      </c>
      <c r="R57" s="295" t="s">
        <v>610</v>
      </c>
      <c r="S57" s="293">
        <f>AVERAGE(T57:U57)</f>
        <v>5.8949999999999996</v>
      </c>
      <c r="T57" s="293">
        <v>7.96</v>
      </c>
      <c r="U57" s="293">
        <v>3.83</v>
      </c>
    </row>
    <row r="58" spans="1:21" ht="14.25" customHeight="1" x14ac:dyDescent="0.65">
      <c r="A58" s="623"/>
      <c r="B58" s="295" t="s">
        <v>611</v>
      </c>
      <c r="C58" s="296" t="s">
        <v>276</v>
      </c>
      <c r="D58" s="296" t="s">
        <v>276</v>
      </c>
      <c r="E58" s="296" t="s">
        <v>276</v>
      </c>
      <c r="F58" s="295" t="s">
        <v>611</v>
      </c>
      <c r="G58" s="296" t="s">
        <v>276</v>
      </c>
      <c r="H58" s="296" t="s">
        <v>276</v>
      </c>
      <c r="I58" s="296" t="s">
        <v>276</v>
      </c>
      <c r="J58" s="295" t="s">
        <v>611</v>
      </c>
      <c r="K58" s="296" t="s">
        <v>276</v>
      </c>
      <c r="L58" s="296" t="s">
        <v>276</v>
      </c>
      <c r="M58" s="296" t="s">
        <v>276</v>
      </c>
      <c r="N58" s="295" t="s">
        <v>611</v>
      </c>
      <c r="O58" s="296" t="s">
        <v>276</v>
      </c>
      <c r="P58" s="296" t="s">
        <v>276</v>
      </c>
      <c r="Q58" s="296" t="s">
        <v>276</v>
      </c>
      <c r="R58" s="295" t="s">
        <v>611</v>
      </c>
      <c r="S58" s="296" t="s">
        <v>276</v>
      </c>
      <c r="T58" s="296" t="s">
        <v>276</v>
      </c>
      <c r="U58" s="296" t="s">
        <v>276</v>
      </c>
    </row>
    <row r="59" spans="1:21" ht="14.25" customHeight="1" x14ac:dyDescent="0.65">
      <c r="A59" s="623"/>
      <c r="B59" s="295" t="s">
        <v>612</v>
      </c>
      <c r="C59" s="491">
        <f>AVERAGE(G59,K59,O59,S59)</f>
        <v>1.94</v>
      </c>
      <c r="D59" s="303">
        <f>MAX(F59:U59)</f>
        <v>1.95</v>
      </c>
      <c r="E59" s="303">
        <f>MIN(F59:U59)</f>
        <v>1.93</v>
      </c>
      <c r="F59" s="295" t="s">
        <v>612</v>
      </c>
      <c r="G59" s="293">
        <f>AVERAGE(H59:I59)</f>
        <v>1.94</v>
      </c>
      <c r="H59" s="293">
        <v>1.95</v>
      </c>
      <c r="I59" s="293">
        <v>1.93</v>
      </c>
      <c r="J59" s="295" t="s">
        <v>612</v>
      </c>
      <c r="K59" s="293">
        <f>AVERAGE(L59:M59)</f>
        <v>1.94</v>
      </c>
      <c r="L59" s="293">
        <v>1.95</v>
      </c>
      <c r="M59" s="293">
        <v>1.93</v>
      </c>
      <c r="N59" s="295" t="s">
        <v>612</v>
      </c>
      <c r="O59" s="293">
        <f>AVERAGE(P59:Q59)</f>
        <v>1.94</v>
      </c>
      <c r="P59" s="293">
        <v>1.95</v>
      </c>
      <c r="Q59" s="293">
        <v>1.93</v>
      </c>
      <c r="R59" s="295" t="s">
        <v>612</v>
      </c>
      <c r="S59" s="293">
        <f>AVERAGE(T59:U59)</f>
        <v>1.94</v>
      </c>
      <c r="T59" s="293">
        <v>1.95</v>
      </c>
      <c r="U59" s="293">
        <v>1.93</v>
      </c>
    </row>
    <row r="60" spans="1:21" ht="14.25" customHeight="1" x14ac:dyDescent="0.65">
      <c r="A60" s="623"/>
      <c r="B60" s="296" t="s">
        <v>614</v>
      </c>
      <c r="C60" s="491">
        <f>AVERAGE(G60,K60,O60,S60)</f>
        <v>1.65</v>
      </c>
      <c r="D60" s="303">
        <f>MAX(F60:U60)</f>
        <v>2.75</v>
      </c>
      <c r="E60" s="303">
        <f>MIN(F60:U60)</f>
        <v>0.55000000000000004</v>
      </c>
      <c r="F60" s="296" t="s">
        <v>614</v>
      </c>
      <c r="G60" s="293">
        <f>AVERAGE(H60:I60)</f>
        <v>1.65</v>
      </c>
      <c r="H60" s="293">
        <v>2.75</v>
      </c>
      <c r="I60" s="293">
        <v>0.55000000000000004</v>
      </c>
      <c r="J60" s="296" t="s">
        <v>614</v>
      </c>
      <c r="K60" s="293">
        <f>AVERAGE(L60:M60)</f>
        <v>1.65</v>
      </c>
      <c r="L60" s="293">
        <v>2.75</v>
      </c>
      <c r="M60" s="293">
        <v>0.55000000000000004</v>
      </c>
      <c r="N60" s="296" t="s">
        <v>614</v>
      </c>
      <c r="O60" s="293">
        <f>AVERAGE(P60:Q60)</f>
        <v>1.65</v>
      </c>
      <c r="P60" s="293">
        <v>2.75</v>
      </c>
      <c r="Q60" s="293">
        <v>0.55000000000000004</v>
      </c>
      <c r="R60" s="296" t="s">
        <v>614</v>
      </c>
      <c r="S60" s="293">
        <f>AVERAGE(T60:U60)</f>
        <v>1.65</v>
      </c>
      <c r="T60" s="293">
        <v>2.75</v>
      </c>
      <c r="U60" s="293">
        <v>0.55000000000000004</v>
      </c>
    </row>
    <row r="61" spans="1:21" x14ac:dyDescent="0.65">
      <c r="A61" s="623"/>
      <c r="B61" s="296" t="s">
        <v>620</v>
      </c>
      <c r="C61" s="491">
        <f>AVERAGE(G61,K61,O61,S61)</f>
        <v>1.2450000000000001</v>
      </c>
      <c r="D61" s="303">
        <f>MAX(F61:U61)</f>
        <v>1.28</v>
      </c>
      <c r="E61" s="303">
        <f>MIN(F61:U61)</f>
        <v>1.21</v>
      </c>
      <c r="F61" s="296" t="s">
        <v>620</v>
      </c>
      <c r="G61" s="293">
        <f>AVERAGE(H61:I61)</f>
        <v>1.2450000000000001</v>
      </c>
      <c r="H61" s="296">
        <v>1.28</v>
      </c>
      <c r="I61" s="296">
        <v>1.21</v>
      </c>
      <c r="J61" s="296" t="s">
        <v>620</v>
      </c>
      <c r="K61" s="293">
        <f>AVERAGE(L61:M61)</f>
        <v>1.2450000000000001</v>
      </c>
      <c r="L61" s="296">
        <v>1.28</v>
      </c>
      <c r="M61" s="296">
        <v>1.21</v>
      </c>
      <c r="N61" s="296" t="s">
        <v>620</v>
      </c>
      <c r="O61" s="293">
        <f>AVERAGE(P61:Q61)</f>
        <v>1.2450000000000001</v>
      </c>
      <c r="P61" s="296">
        <v>1.28</v>
      </c>
      <c r="Q61" s="296">
        <v>1.21</v>
      </c>
      <c r="R61" s="296" t="s">
        <v>620</v>
      </c>
      <c r="S61" s="293">
        <f>AVERAGE(T61:U61)</f>
        <v>1.2450000000000001</v>
      </c>
      <c r="T61" s="296">
        <v>1.28</v>
      </c>
      <c r="U61" s="296">
        <v>1.21</v>
      </c>
    </row>
    <row r="62" spans="1:21" x14ac:dyDescent="0.65">
      <c r="A62" s="309"/>
      <c r="B62" s="299"/>
      <c r="D62" s="496"/>
      <c r="E62" s="496"/>
      <c r="F62" s="298"/>
      <c r="G62" s="299"/>
      <c r="H62" s="298"/>
      <c r="I62" s="298"/>
      <c r="J62" s="299"/>
      <c r="K62" s="299"/>
      <c r="L62" s="298"/>
      <c r="M62" s="299"/>
      <c r="N62" s="299"/>
      <c r="O62" s="299"/>
      <c r="P62" s="299"/>
      <c r="Q62" s="299"/>
      <c r="R62" s="299"/>
      <c r="S62" s="299"/>
      <c r="T62" s="299"/>
      <c r="U62" s="302"/>
    </row>
    <row r="63" spans="1:21" ht="17.25" customHeight="1" x14ac:dyDescent="0.7">
      <c r="A63" s="623" t="s">
        <v>621</v>
      </c>
      <c r="B63" s="622" t="s">
        <v>606</v>
      </c>
      <c r="C63" s="622" t="s">
        <v>606</v>
      </c>
      <c r="D63" s="622"/>
      <c r="E63" s="622"/>
      <c r="F63" s="622" t="s">
        <v>288</v>
      </c>
      <c r="G63" s="622"/>
      <c r="H63" s="622"/>
      <c r="I63" s="622"/>
      <c r="J63" s="622" t="s">
        <v>289</v>
      </c>
      <c r="K63" s="622"/>
      <c r="L63" s="622"/>
      <c r="M63" s="622"/>
      <c r="N63" s="622" t="s">
        <v>607</v>
      </c>
      <c r="O63" s="622"/>
      <c r="P63" s="622"/>
      <c r="Q63" s="622"/>
      <c r="R63" s="622" t="s">
        <v>402</v>
      </c>
      <c r="S63" s="622"/>
      <c r="T63" s="622"/>
      <c r="U63" s="622"/>
    </row>
    <row r="64" spans="1:21" ht="43.95" customHeight="1" x14ac:dyDescent="0.65">
      <c r="A64" s="623"/>
      <c r="B64" s="491" t="s">
        <v>608</v>
      </c>
      <c r="C64" s="291" t="s">
        <v>556</v>
      </c>
      <c r="D64" s="291" t="s">
        <v>557</v>
      </c>
      <c r="E64" s="291" t="s">
        <v>558</v>
      </c>
      <c r="F64" s="491" t="s">
        <v>608</v>
      </c>
      <c r="G64" s="291" t="s">
        <v>556</v>
      </c>
      <c r="H64" s="291" t="s">
        <v>557</v>
      </c>
      <c r="I64" s="291" t="s">
        <v>558</v>
      </c>
      <c r="J64" s="491" t="s">
        <v>608</v>
      </c>
      <c r="K64" s="291" t="s">
        <v>556</v>
      </c>
      <c r="L64" s="291" t="s">
        <v>557</v>
      </c>
      <c r="M64" s="291" t="s">
        <v>558</v>
      </c>
      <c r="N64" s="491" t="s">
        <v>608</v>
      </c>
      <c r="O64" s="291" t="s">
        <v>556</v>
      </c>
      <c r="P64" s="291" t="s">
        <v>557</v>
      </c>
      <c r="Q64" s="291" t="s">
        <v>558</v>
      </c>
      <c r="R64" s="491" t="s">
        <v>608</v>
      </c>
      <c r="S64" s="291" t="s">
        <v>556</v>
      </c>
      <c r="T64" s="291" t="s">
        <v>557</v>
      </c>
      <c r="U64" s="291" t="s">
        <v>558</v>
      </c>
    </row>
    <row r="65" spans="1:21" ht="14.25" customHeight="1" x14ac:dyDescent="0.65">
      <c r="A65" s="623"/>
      <c r="B65" s="293" t="s">
        <v>609</v>
      </c>
      <c r="C65" s="491">
        <f t="shared" ref="C65:C72" si="3">AVERAGE(G65,K65,O65,S65)</f>
        <v>7.1110392535392535</v>
      </c>
      <c r="D65" s="303">
        <f t="shared" ref="D65:D72" si="4">MAX(F65:U65)</f>
        <v>27.78</v>
      </c>
      <c r="E65" s="303">
        <f t="shared" ref="E65:E72" si="5">MIN(F65:U65)</f>
        <v>0.43</v>
      </c>
      <c r="F65" s="293" t="s">
        <v>609</v>
      </c>
      <c r="G65" s="291">
        <v>3.7</v>
      </c>
      <c r="H65" s="491">
        <v>16.8</v>
      </c>
      <c r="I65" s="491">
        <v>0.44</v>
      </c>
      <c r="J65" s="293" t="s">
        <v>609</v>
      </c>
      <c r="K65" s="294">
        <v>10.818571428571428</v>
      </c>
      <c r="L65" s="303">
        <v>18.399999999999999</v>
      </c>
      <c r="M65" s="303">
        <v>4.79</v>
      </c>
      <c r="N65" s="293" t="s">
        <v>609</v>
      </c>
      <c r="O65" s="294">
        <v>7.3266666666666662</v>
      </c>
      <c r="P65" s="303">
        <v>27.78</v>
      </c>
      <c r="Q65" s="303">
        <v>1.52</v>
      </c>
      <c r="R65" s="293" t="s">
        <v>609</v>
      </c>
      <c r="S65" s="294">
        <v>6.598918918918919</v>
      </c>
      <c r="T65" s="499">
        <v>8.74</v>
      </c>
      <c r="U65" s="499">
        <v>0.43</v>
      </c>
    </row>
    <row r="66" spans="1:21" ht="14.25" customHeight="1" x14ac:dyDescent="0.65">
      <c r="A66" s="623"/>
      <c r="B66" s="295" t="s">
        <v>610</v>
      </c>
      <c r="C66" s="491">
        <f t="shared" si="3"/>
        <v>45.68696053196053</v>
      </c>
      <c r="D66" s="303">
        <f t="shared" si="4"/>
        <v>68.349999999999994</v>
      </c>
      <c r="E66" s="303">
        <f t="shared" si="5"/>
        <v>28.1</v>
      </c>
      <c r="F66" s="295" t="s">
        <v>610</v>
      </c>
      <c r="G66" s="291">
        <v>28.1</v>
      </c>
      <c r="H66" s="491">
        <v>65.8</v>
      </c>
      <c r="I66" s="491">
        <v>34.299999999999997</v>
      </c>
      <c r="J66" s="295" t="s">
        <v>610</v>
      </c>
      <c r="K66" s="293">
        <v>48.462857142857139</v>
      </c>
      <c r="L66" s="303">
        <v>64.989999999999995</v>
      </c>
      <c r="M66" s="303">
        <v>38.54</v>
      </c>
      <c r="N66" s="295" t="s">
        <v>610</v>
      </c>
      <c r="O66" s="293">
        <v>51.844444444444449</v>
      </c>
      <c r="P66" s="499">
        <v>63.93</v>
      </c>
      <c r="Q66" s="303">
        <v>32.04</v>
      </c>
      <c r="R66" s="295" t="s">
        <v>610</v>
      </c>
      <c r="S66" s="294">
        <v>54.340540540540538</v>
      </c>
      <c r="T66" s="499">
        <v>68.349999999999994</v>
      </c>
      <c r="U66" s="499">
        <v>44.11</v>
      </c>
    </row>
    <row r="67" spans="1:21" ht="14.25" customHeight="1" x14ac:dyDescent="0.65">
      <c r="A67" s="623"/>
      <c r="B67" s="295" t="s">
        <v>611</v>
      </c>
      <c r="C67" s="491">
        <f t="shared" si="3"/>
        <v>23.160173745173747</v>
      </c>
      <c r="D67" s="303">
        <f t="shared" si="4"/>
        <v>35.229999999999997</v>
      </c>
      <c r="E67" s="303">
        <f t="shared" si="5"/>
        <v>11.32</v>
      </c>
      <c r="F67" s="295" t="s">
        <v>611</v>
      </c>
      <c r="G67" s="291">
        <v>28.1</v>
      </c>
      <c r="H67" s="491">
        <v>16.8</v>
      </c>
      <c r="I67" s="491">
        <v>14.59</v>
      </c>
      <c r="J67" s="295" t="s">
        <v>611</v>
      </c>
      <c r="K67" s="293">
        <v>21.462857142857143</v>
      </c>
      <c r="L67" s="303">
        <v>29.89</v>
      </c>
      <c r="M67" s="303">
        <v>16.34</v>
      </c>
      <c r="N67" s="295" t="s">
        <v>611</v>
      </c>
      <c r="O67" s="293">
        <v>19.779999999999998</v>
      </c>
      <c r="P67" s="499">
        <v>25.97</v>
      </c>
      <c r="Q67" s="499">
        <v>11.32</v>
      </c>
      <c r="R67" s="295" t="s">
        <v>611</v>
      </c>
      <c r="S67" s="294">
        <v>23.297837837837843</v>
      </c>
      <c r="T67" s="499">
        <v>35.229999999999997</v>
      </c>
      <c r="U67" s="499">
        <v>18.47</v>
      </c>
    </row>
    <row r="68" spans="1:21" ht="14.25" customHeight="1" x14ac:dyDescent="0.65">
      <c r="A68" s="623"/>
      <c r="B68" s="295" t="s">
        <v>612</v>
      </c>
      <c r="C68" s="491">
        <f t="shared" si="3"/>
        <v>7.5352187902187904</v>
      </c>
      <c r="D68" s="303">
        <f t="shared" si="4"/>
        <v>16.440000000000001</v>
      </c>
      <c r="E68" s="303">
        <f t="shared" si="5"/>
        <v>0.79</v>
      </c>
      <c r="F68" s="295" t="s">
        <v>612</v>
      </c>
      <c r="G68" s="291">
        <v>6.2</v>
      </c>
      <c r="H68" s="491">
        <v>16.22</v>
      </c>
      <c r="I68" s="491">
        <v>1.5</v>
      </c>
      <c r="J68" s="295" t="s">
        <v>612</v>
      </c>
      <c r="K68" s="293">
        <v>6.9028571428571439</v>
      </c>
      <c r="L68" s="303">
        <v>16.440000000000001</v>
      </c>
      <c r="M68" s="303">
        <v>1.64</v>
      </c>
      <c r="N68" s="295" t="s">
        <v>612</v>
      </c>
      <c r="O68" s="293">
        <v>10.156666666666666</v>
      </c>
      <c r="P68" s="499">
        <v>15.12</v>
      </c>
      <c r="Q68" s="499">
        <v>6.03</v>
      </c>
      <c r="R68" s="295" t="s">
        <v>612</v>
      </c>
      <c r="S68" s="294">
        <v>6.8813513513513502</v>
      </c>
      <c r="T68" s="499">
        <v>7.9</v>
      </c>
      <c r="U68" s="499">
        <v>0.79</v>
      </c>
    </row>
    <row r="69" spans="1:21" ht="14.25" customHeight="1" x14ac:dyDescent="0.65">
      <c r="A69" s="623"/>
      <c r="B69" s="296" t="s">
        <v>614</v>
      </c>
      <c r="C69" s="491">
        <f t="shared" si="3"/>
        <v>1.8497726297726298</v>
      </c>
      <c r="D69" s="303">
        <f t="shared" si="4"/>
        <v>3.98</v>
      </c>
      <c r="E69" s="303">
        <f t="shared" si="5"/>
        <v>0.2</v>
      </c>
      <c r="F69" s="296" t="s">
        <v>614</v>
      </c>
      <c r="G69" s="296">
        <v>1.2</v>
      </c>
      <c r="H69" s="491">
        <v>3.72</v>
      </c>
      <c r="I69" s="491">
        <v>0.2</v>
      </c>
      <c r="J69" s="296" t="s">
        <v>614</v>
      </c>
      <c r="K69" s="293">
        <v>2.2242857142857142</v>
      </c>
      <c r="L69" s="303">
        <v>3.98</v>
      </c>
      <c r="M69" s="303">
        <v>1.05</v>
      </c>
      <c r="N69" s="296" t="s">
        <v>614</v>
      </c>
      <c r="O69" s="293">
        <v>2.1377777777777776</v>
      </c>
      <c r="P69" s="499">
        <v>2.86</v>
      </c>
      <c r="Q69" s="499">
        <v>1.26</v>
      </c>
      <c r="R69" s="296" t="s">
        <v>614</v>
      </c>
      <c r="S69" s="303">
        <v>1.837027027027027</v>
      </c>
      <c r="T69" s="499">
        <v>2.99</v>
      </c>
      <c r="U69" s="499">
        <v>0.56000000000000005</v>
      </c>
    </row>
    <row r="70" spans="1:21" ht="14.25" customHeight="1" x14ac:dyDescent="0.65">
      <c r="A70" s="623"/>
      <c r="B70" s="296" t="s">
        <v>618</v>
      </c>
      <c r="C70" s="491">
        <f t="shared" si="3"/>
        <v>4.3296589446589442</v>
      </c>
      <c r="D70" s="303">
        <f t="shared" si="4"/>
        <v>14.42</v>
      </c>
      <c r="E70" s="303">
        <f t="shared" si="5"/>
        <v>0.27</v>
      </c>
      <c r="F70" s="296" t="s">
        <v>618</v>
      </c>
      <c r="G70" s="296">
        <v>1.97</v>
      </c>
      <c r="H70" s="491">
        <v>14.42</v>
      </c>
      <c r="I70" s="491">
        <v>0.27</v>
      </c>
      <c r="J70" s="296" t="s">
        <v>618</v>
      </c>
      <c r="K70" s="293">
        <v>6.8014285714285707</v>
      </c>
      <c r="L70" s="303">
        <v>14.42</v>
      </c>
      <c r="M70" s="303">
        <v>1.87</v>
      </c>
      <c r="N70" s="296" t="s">
        <v>618</v>
      </c>
      <c r="O70" s="293">
        <v>4.9866666666666664</v>
      </c>
      <c r="P70" s="499">
        <v>13.2</v>
      </c>
      <c r="Q70" s="499">
        <v>1.4</v>
      </c>
      <c r="R70" s="296" t="s">
        <v>618</v>
      </c>
      <c r="S70" s="303">
        <v>3.5605405405405408</v>
      </c>
      <c r="T70" s="499">
        <v>5.54</v>
      </c>
      <c r="U70" s="499">
        <v>0.93</v>
      </c>
    </row>
    <row r="71" spans="1:21" ht="14.25" customHeight="1" x14ac:dyDescent="0.65">
      <c r="A71" s="623"/>
      <c r="B71" s="296" t="s">
        <v>616</v>
      </c>
      <c r="C71" s="491">
        <f t="shared" si="3"/>
        <v>0.67118618618618608</v>
      </c>
      <c r="D71" s="303">
        <f t="shared" si="4"/>
        <v>2.9</v>
      </c>
      <c r="E71" s="303">
        <f t="shared" si="5"/>
        <v>0.09</v>
      </c>
      <c r="F71" s="296" t="s">
        <v>616</v>
      </c>
      <c r="G71" s="296">
        <v>0.23</v>
      </c>
      <c r="H71" s="491">
        <v>2.9</v>
      </c>
      <c r="I71" s="491">
        <v>0.09</v>
      </c>
      <c r="J71" s="296" t="s">
        <v>616</v>
      </c>
      <c r="K71" s="293">
        <v>1.1599999999999999</v>
      </c>
      <c r="L71" s="303">
        <v>2.9</v>
      </c>
      <c r="M71" s="303">
        <v>0.54</v>
      </c>
      <c r="N71" s="296" t="s">
        <v>616</v>
      </c>
      <c r="O71" s="293">
        <v>0.47555555555555556</v>
      </c>
      <c r="P71" s="499">
        <v>0.96</v>
      </c>
      <c r="Q71" s="499">
        <v>0.22</v>
      </c>
      <c r="R71" s="296" t="s">
        <v>616</v>
      </c>
      <c r="S71" s="303">
        <v>0.81918918918918915</v>
      </c>
      <c r="T71" s="499">
        <v>1.62</v>
      </c>
      <c r="U71" s="499">
        <v>0.09</v>
      </c>
    </row>
    <row r="72" spans="1:21" ht="14.25" customHeight="1" x14ac:dyDescent="0.65">
      <c r="A72" s="623"/>
      <c r="B72" s="296" t="s">
        <v>622</v>
      </c>
      <c r="C72" s="491">
        <f t="shared" si="3"/>
        <v>1.6994390819390821</v>
      </c>
      <c r="D72" s="303">
        <f t="shared" si="4"/>
        <v>4.1500000000000004</v>
      </c>
      <c r="E72" s="303">
        <f t="shared" si="5"/>
        <v>0.28999999999999998</v>
      </c>
      <c r="F72" s="296" t="s">
        <v>622</v>
      </c>
      <c r="G72" s="296">
        <v>1.57</v>
      </c>
      <c r="H72" s="491">
        <v>4.1500000000000004</v>
      </c>
      <c r="I72" s="491">
        <v>0.28999999999999998</v>
      </c>
      <c r="J72" s="296" t="s">
        <v>622</v>
      </c>
      <c r="K72" s="293">
        <v>1.1857142857142857</v>
      </c>
      <c r="L72" s="303">
        <v>2.04</v>
      </c>
      <c r="M72" s="303">
        <v>0.7</v>
      </c>
      <c r="N72" s="296" t="s">
        <v>622</v>
      </c>
      <c r="O72" s="293">
        <v>2.4355555555555553</v>
      </c>
      <c r="P72" s="499">
        <v>4.1500000000000004</v>
      </c>
      <c r="Q72" s="499">
        <v>1.06</v>
      </c>
      <c r="R72" s="296" t="s">
        <v>622</v>
      </c>
      <c r="S72" s="303">
        <v>1.6064864864864867</v>
      </c>
      <c r="T72" s="499">
        <v>2.77</v>
      </c>
      <c r="U72" s="499">
        <v>0.28999999999999998</v>
      </c>
    </row>
    <row r="73" spans="1:21" ht="14.5" x14ac:dyDescent="0.65">
      <c r="A73" s="300"/>
      <c r="B73" s="299"/>
      <c r="D73" s="496"/>
      <c r="E73" s="496"/>
      <c r="F73" s="304"/>
      <c r="G73" s="302"/>
      <c r="H73" s="305"/>
      <c r="I73" s="305"/>
      <c r="J73" s="299"/>
      <c r="K73" s="299"/>
      <c r="L73" s="298"/>
      <c r="M73" s="299"/>
      <c r="N73" s="299"/>
      <c r="O73" s="299"/>
      <c r="P73" s="299"/>
      <c r="Q73" s="299"/>
      <c r="R73" s="299"/>
      <c r="S73" s="299"/>
      <c r="T73" s="299"/>
      <c r="U73" s="302"/>
    </row>
    <row r="74" spans="1:21" ht="17.25" customHeight="1" x14ac:dyDescent="0.7">
      <c r="A74" s="619" t="s">
        <v>623</v>
      </c>
      <c r="B74" s="622" t="s">
        <v>606</v>
      </c>
      <c r="C74" s="622" t="s">
        <v>606</v>
      </c>
      <c r="D74" s="622"/>
      <c r="E74" s="622"/>
      <c r="F74" s="622" t="s">
        <v>288</v>
      </c>
      <c r="G74" s="622"/>
      <c r="H74" s="622"/>
      <c r="I74" s="622"/>
      <c r="J74" s="622" t="s">
        <v>289</v>
      </c>
      <c r="K74" s="622"/>
      <c r="L74" s="622"/>
      <c r="M74" s="622"/>
      <c r="N74" s="622" t="s">
        <v>607</v>
      </c>
      <c r="O74" s="622"/>
      <c r="P74" s="622"/>
      <c r="Q74" s="622"/>
      <c r="R74" s="622" t="s">
        <v>402</v>
      </c>
      <c r="S74" s="622"/>
      <c r="T74" s="622"/>
      <c r="U74" s="622"/>
    </row>
    <row r="75" spans="1:21" ht="43.95" customHeight="1" x14ac:dyDescent="0.65">
      <c r="A75" s="620"/>
      <c r="B75" s="491" t="s">
        <v>608</v>
      </c>
      <c r="C75" s="291" t="s">
        <v>556</v>
      </c>
      <c r="D75" s="291" t="s">
        <v>557</v>
      </c>
      <c r="E75" s="291" t="s">
        <v>558</v>
      </c>
      <c r="F75" s="491" t="s">
        <v>608</v>
      </c>
      <c r="G75" s="291" t="s">
        <v>556</v>
      </c>
      <c r="H75" s="291" t="s">
        <v>557</v>
      </c>
      <c r="I75" s="291" t="s">
        <v>558</v>
      </c>
      <c r="J75" s="491" t="s">
        <v>608</v>
      </c>
      <c r="K75" s="291" t="s">
        <v>556</v>
      </c>
      <c r="L75" s="291" t="s">
        <v>557</v>
      </c>
      <c r="M75" s="291" t="s">
        <v>558</v>
      </c>
      <c r="N75" s="491" t="s">
        <v>608</v>
      </c>
      <c r="O75" s="291" t="s">
        <v>556</v>
      </c>
      <c r="P75" s="291" t="s">
        <v>557</v>
      </c>
      <c r="Q75" s="291" t="s">
        <v>558</v>
      </c>
      <c r="R75" s="491" t="s">
        <v>608</v>
      </c>
      <c r="S75" s="291" t="s">
        <v>556</v>
      </c>
      <c r="T75" s="291" t="s">
        <v>557</v>
      </c>
      <c r="U75" s="291" t="s">
        <v>558</v>
      </c>
    </row>
    <row r="76" spans="1:21" ht="14.25" customHeight="1" x14ac:dyDescent="0.65">
      <c r="A76" s="620"/>
      <c r="B76" s="293" t="s">
        <v>624</v>
      </c>
      <c r="C76" s="491">
        <f t="shared" ref="C76:C83" si="6">AVERAGE(G76,K76,O76,S76)</f>
        <v>33.164375</v>
      </c>
      <c r="D76" s="303">
        <f t="shared" ref="D76:D83" si="7">MAX(F76:U76)</f>
        <v>53.02</v>
      </c>
      <c r="E76" s="303">
        <f t="shared" ref="E76:E83" si="8">MIN(F76:U76)</f>
        <v>16.600000000000001</v>
      </c>
      <c r="F76" s="293" t="s">
        <v>624</v>
      </c>
      <c r="G76" s="291">
        <v>38.266249999999999</v>
      </c>
      <c r="H76" s="291">
        <v>53.02</v>
      </c>
      <c r="I76" s="291">
        <v>21.3</v>
      </c>
      <c r="J76" s="293" t="s">
        <v>624</v>
      </c>
      <c r="K76" s="291">
        <v>31.463750000000001</v>
      </c>
      <c r="L76" s="291">
        <v>45.42</v>
      </c>
      <c r="M76" s="291">
        <v>16.600000000000001</v>
      </c>
      <c r="N76" s="293" t="s">
        <v>624</v>
      </c>
      <c r="O76" s="291">
        <v>31.463750000000001</v>
      </c>
      <c r="P76" s="291">
        <v>45.42</v>
      </c>
      <c r="Q76" s="291">
        <v>16.600000000000001</v>
      </c>
      <c r="R76" s="293" t="s">
        <v>624</v>
      </c>
      <c r="S76" s="291">
        <v>31.463750000000001</v>
      </c>
      <c r="T76" s="291">
        <v>45.42</v>
      </c>
      <c r="U76" s="291">
        <v>16.600000000000001</v>
      </c>
    </row>
    <row r="77" spans="1:21" ht="14.25" customHeight="1" x14ac:dyDescent="0.65">
      <c r="A77" s="620"/>
      <c r="B77" s="295" t="s">
        <v>610</v>
      </c>
      <c r="C77" s="491">
        <f t="shared" si="6"/>
        <v>15.684374999999999</v>
      </c>
      <c r="D77" s="303">
        <f t="shared" si="7"/>
        <v>33.4</v>
      </c>
      <c r="E77" s="303">
        <f t="shared" si="8"/>
        <v>4.3600000000000003</v>
      </c>
      <c r="F77" s="295" t="s">
        <v>610</v>
      </c>
      <c r="G77" s="293">
        <v>11.685</v>
      </c>
      <c r="H77" s="293">
        <v>33.4</v>
      </c>
      <c r="I77" s="293">
        <v>4.3600000000000003</v>
      </c>
      <c r="J77" s="295" t="s">
        <v>610</v>
      </c>
      <c r="K77" s="293">
        <v>17.017500000000002</v>
      </c>
      <c r="L77" s="293">
        <v>27.52</v>
      </c>
      <c r="M77" s="293">
        <v>6.35</v>
      </c>
      <c r="N77" s="295" t="s">
        <v>610</v>
      </c>
      <c r="O77" s="293">
        <v>17.017500000000002</v>
      </c>
      <c r="P77" s="293">
        <v>27.52</v>
      </c>
      <c r="Q77" s="293">
        <v>6.35</v>
      </c>
      <c r="R77" s="295" t="s">
        <v>610</v>
      </c>
      <c r="S77" s="293">
        <v>17.017500000000002</v>
      </c>
      <c r="T77" s="293">
        <v>27.52</v>
      </c>
      <c r="U77" s="293">
        <v>6.35</v>
      </c>
    </row>
    <row r="78" spans="1:21" ht="14.25" customHeight="1" x14ac:dyDescent="0.65">
      <c r="A78" s="620"/>
      <c r="B78" s="295" t="s">
        <v>611</v>
      </c>
      <c r="C78" s="491">
        <f t="shared" si="6"/>
        <v>6.3796874999999993</v>
      </c>
      <c r="D78" s="303">
        <f t="shared" si="7"/>
        <v>15.4</v>
      </c>
      <c r="E78" s="303">
        <f t="shared" si="8"/>
        <v>0.92</v>
      </c>
      <c r="F78" s="295" t="s">
        <v>611</v>
      </c>
      <c r="G78" s="296">
        <v>4.0912499999999996</v>
      </c>
      <c r="H78" s="296">
        <v>15.4</v>
      </c>
      <c r="I78" s="296">
        <v>0.94</v>
      </c>
      <c r="J78" s="295" t="s">
        <v>611</v>
      </c>
      <c r="K78" s="296">
        <v>7.1424999999999992</v>
      </c>
      <c r="L78" s="296">
        <v>12.7</v>
      </c>
      <c r="M78" s="296">
        <v>0.92</v>
      </c>
      <c r="N78" s="295" t="s">
        <v>611</v>
      </c>
      <c r="O78" s="296">
        <v>7.1424999999999992</v>
      </c>
      <c r="P78" s="296">
        <v>12.7</v>
      </c>
      <c r="Q78" s="296">
        <v>0.92</v>
      </c>
      <c r="R78" s="295" t="s">
        <v>611</v>
      </c>
      <c r="S78" s="296">
        <v>7.1424999999999992</v>
      </c>
      <c r="T78" s="296">
        <v>12.7</v>
      </c>
      <c r="U78" s="296">
        <v>0.92</v>
      </c>
    </row>
    <row r="79" spans="1:21" ht="14.25" customHeight="1" x14ac:dyDescent="0.65">
      <c r="A79" s="620"/>
      <c r="B79" s="295" t="s">
        <v>612</v>
      </c>
      <c r="C79" s="491">
        <f t="shared" si="6"/>
        <v>2.5340000000000003</v>
      </c>
      <c r="D79" s="303">
        <f t="shared" si="7"/>
        <v>5.04</v>
      </c>
      <c r="E79" s="303">
        <f t="shared" si="8"/>
        <v>0.63</v>
      </c>
      <c r="F79" s="295" t="s">
        <v>612</v>
      </c>
      <c r="G79" s="293">
        <v>2.7672500000000002</v>
      </c>
      <c r="H79" s="293">
        <v>3.82</v>
      </c>
      <c r="I79" s="293">
        <v>1.19</v>
      </c>
      <c r="J79" s="295" t="s">
        <v>612</v>
      </c>
      <c r="K79" s="293">
        <v>2.4562500000000003</v>
      </c>
      <c r="L79" s="293">
        <v>5.04</v>
      </c>
      <c r="M79" s="293">
        <v>0.63</v>
      </c>
      <c r="N79" s="295" t="s">
        <v>612</v>
      </c>
      <c r="O79" s="293">
        <v>2.4562500000000003</v>
      </c>
      <c r="P79" s="293">
        <v>5.04</v>
      </c>
      <c r="Q79" s="293">
        <v>0.63</v>
      </c>
      <c r="R79" s="295" t="s">
        <v>612</v>
      </c>
      <c r="S79" s="293">
        <v>2.4562500000000003</v>
      </c>
      <c r="T79" s="293">
        <v>5.04</v>
      </c>
      <c r="U79" s="293">
        <v>0.63</v>
      </c>
    </row>
    <row r="80" spans="1:21" ht="14.25" customHeight="1" x14ac:dyDescent="0.65">
      <c r="A80" s="620"/>
      <c r="B80" s="296" t="s">
        <v>614</v>
      </c>
      <c r="C80" s="491">
        <f t="shared" si="6"/>
        <v>2.5281249999999997</v>
      </c>
      <c r="D80" s="303">
        <f t="shared" si="7"/>
        <v>3.16</v>
      </c>
      <c r="E80" s="303">
        <f t="shared" si="8"/>
        <v>0.52</v>
      </c>
      <c r="F80" s="296" t="s">
        <v>614</v>
      </c>
      <c r="G80" s="293">
        <v>2.2599999999999998</v>
      </c>
      <c r="H80" s="293">
        <v>3.06</v>
      </c>
      <c r="I80" s="293">
        <v>0.52</v>
      </c>
      <c r="J80" s="296" t="s">
        <v>614</v>
      </c>
      <c r="K80" s="293">
        <v>2.6175000000000002</v>
      </c>
      <c r="L80" s="293">
        <v>3.16</v>
      </c>
      <c r="M80" s="293">
        <v>1.38</v>
      </c>
      <c r="N80" s="296" t="s">
        <v>614</v>
      </c>
      <c r="O80" s="293">
        <v>2.6175000000000002</v>
      </c>
      <c r="P80" s="293">
        <v>3.16</v>
      </c>
      <c r="Q80" s="293">
        <v>1.38</v>
      </c>
      <c r="R80" s="296" t="s">
        <v>614</v>
      </c>
      <c r="S80" s="293">
        <v>2.6175000000000002</v>
      </c>
      <c r="T80" s="293">
        <v>3.16</v>
      </c>
      <c r="U80" s="293">
        <v>1.38</v>
      </c>
    </row>
    <row r="81" spans="1:21" ht="14.25" customHeight="1" x14ac:dyDescent="0.65">
      <c r="A81" s="620"/>
      <c r="B81" s="296" t="s">
        <v>618</v>
      </c>
      <c r="C81" s="491">
        <f t="shared" si="6"/>
        <v>7.7919999999999989</v>
      </c>
      <c r="D81" s="303">
        <f t="shared" si="7"/>
        <v>14.4</v>
      </c>
      <c r="E81" s="303">
        <f t="shared" si="8"/>
        <v>4.6399999999999997</v>
      </c>
      <c r="F81" s="296" t="s">
        <v>618</v>
      </c>
      <c r="G81" s="293"/>
      <c r="H81" s="293"/>
      <c r="I81" s="293"/>
      <c r="J81" s="296" t="s">
        <v>618</v>
      </c>
      <c r="K81" s="293">
        <v>7.7919999999999998</v>
      </c>
      <c r="L81" s="293">
        <v>14.4</v>
      </c>
      <c r="M81" s="293">
        <v>4.6399999999999997</v>
      </c>
      <c r="N81" s="296" t="s">
        <v>618</v>
      </c>
      <c r="O81" s="293">
        <v>7.7919999999999998</v>
      </c>
      <c r="P81" s="293">
        <v>14.4</v>
      </c>
      <c r="Q81" s="293">
        <v>4.6399999999999997</v>
      </c>
      <c r="R81" s="296" t="s">
        <v>618</v>
      </c>
      <c r="S81" s="293">
        <v>7.7919999999999998</v>
      </c>
      <c r="T81" s="293">
        <v>14.4</v>
      </c>
      <c r="U81" s="293">
        <v>4.6399999999999997</v>
      </c>
    </row>
    <row r="82" spans="1:21" ht="14.25" customHeight="1" x14ac:dyDescent="0.65">
      <c r="A82" s="620"/>
      <c r="B82" s="296" t="s">
        <v>616</v>
      </c>
      <c r="C82" s="491">
        <f t="shared" si="6"/>
        <v>6.0161457499999997</v>
      </c>
      <c r="D82" s="303">
        <f t="shared" si="7"/>
        <v>9.1</v>
      </c>
      <c r="E82" s="303">
        <f t="shared" si="8"/>
        <v>1.1000000000000001</v>
      </c>
      <c r="F82" s="296" t="s">
        <v>616</v>
      </c>
      <c r="G82" s="293">
        <v>5.9783330000000001</v>
      </c>
      <c r="H82" s="296">
        <v>9.1</v>
      </c>
      <c r="I82" s="296">
        <v>1.1000000000000001</v>
      </c>
      <c r="J82" s="296" t="s">
        <v>616</v>
      </c>
      <c r="K82" s="293">
        <v>6.0287499999999996</v>
      </c>
      <c r="L82" s="296">
        <v>8.9</v>
      </c>
      <c r="M82" s="296">
        <v>2.93</v>
      </c>
      <c r="N82" s="296" t="s">
        <v>616</v>
      </c>
      <c r="O82" s="293">
        <v>6.0287499999999996</v>
      </c>
      <c r="P82" s="296">
        <v>8.9</v>
      </c>
      <c r="Q82" s="296">
        <v>2.93</v>
      </c>
      <c r="R82" s="296" t="s">
        <v>616</v>
      </c>
      <c r="S82" s="293">
        <v>6.0287499999999996</v>
      </c>
      <c r="T82" s="296">
        <v>8.9</v>
      </c>
      <c r="U82" s="296">
        <v>2.93</v>
      </c>
    </row>
    <row r="83" spans="1:21" ht="15" customHeight="1" x14ac:dyDescent="0.65">
      <c r="A83" s="621"/>
      <c r="B83" s="296" t="s">
        <v>622</v>
      </c>
      <c r="C83" s="491">
        <f t="shared" si="6"/>
        <v>5.1173214285714295</v>
      </c>
      <c r="D83" s="303">
        <f t="shared" si="7"/>
        <v>8.68</v>
      </c>
      <c r="E83" s="303">
        <f t="shared" si="8"/>
        <v>2.0299999999999998</v>
      </c>
      <c r="F83" s="296" t="s">
        <v>622</v>
      </c>
      <c r="G83" s="293">
        <v>5.9450000000000003</v>
      </c>
      <c r="H83" s="296">
        <v>8.68</v>
      </c>
      <c r="I83" s="296">
        <v>4.92</v>
      </c>
      <c r="J83" s="296" t="s">
        <v>622</v>
      </c>
      <c r="K83" s="293">
        <v>4.8414285714285716</v>
      </c>
      <c r="L83" s="296">
        <v>8.1</v>
      </c>
      <c r="M83" s="296">
        <v>2.0299999999999998</v>
      </c>
      <c r="N83" s="296" t="s">
        <v>622</v>
      </c>
      <c r="O83" s="293">
        <v>4.8414285714285716</v>
      </c>
      <c r="P83" s="296">
        <v>8.1</v>
      </c>
      <c r="Q83" s="296">
        <v>2.0299999999999998</v>
      </c>
      <c r="R83" s="296" t="s">
        <v>622</v>
      </c>
      <c r="S83" s="293">
        <v>4.8414285714285716</v>
      </c>
      <c r="T83" s="296">
        <v>8.1</v>
      </c>
      <c r="U83" s="296">
        <v>2.0299999999999998</v>
      </c>
    </row>
    <row r="84" spans="1:21" ht="17.25" customHeight="1" x14ac:dyDescent="0.7">
      <c r="A84" s="623" t="s">
        <v>625</v>
      </c>
      <c r="B84" s="622" t="s">
        <v>606</v>
      </c>
      <c r="C84" s="622" t="s">
        <v>606</v>
      </c>
      <c r="D84" s="622"/>
      <c r="E84" s="622"/>
      <c r="F84" s="622" t="s">
        <v>288</v>
      </c>
      <c r="G84" s="622"/>
      <c r="H84" s="622"/>
      <c r="I84" s="622"/>
      <c r="J84" s="622" t="s">
        <v>289</v>
      </c>
      <c r="K84" s="622"/>
      <c r="L84" s="622"/>
      <c r="M84" s="622"/>
      <c r="N84" s="622" t="s">
        <v>607</v>
      </c>
      <c r="O84" s="622"/>
      <c r="P84" s="622"/>
      <c r="Q84" s="622"/>
      <c r="R84" s="622" t="s">
        <v>402</v>
      </c>
      <c r="S84" s="622"/>
      <c r="T84" s="622"/>
      <c r="U84" s="622"/>
    </row>
    <row r="85" spans="1:21" ht="43.95" customHeight="1" x14ac:dyDescent="0.65">
      <c r="A85" s="623"/>
      <c r="B85" s="491" t="s">
        <v>608</v>
      </c>
      <c r="C85" s="291" t="s">
        <v>556</v>
      </c>
      <c r="D85" s="291" t="s">
        <v>557</v>
      </c>
      <c r="E85" s="291" t="s">
        <v>558</v>
      </c>
      <c r="F85" s="491" t="s">
        <v>608</v>
      </c>
      <c r="G85" s="291" t="s">
        <v>556</v>
      </c>
      <c r="H85" s="291" t="s">
        <v>557</v>
      </c>
      <c r="I85" s="291" t="s">
        <v>558</v>
      </c>
      <c r="J85" s="491" t="s">
        <v>608</v>
      </c>
      <c r="K85" s="291" t="s">
        <v>556</v>
      </c>
      <c r="L85" s="291" t="s">
        <v>557</v>
      </c>
      <c r="M85" s="291" t="s">
        <v>558</v>
      </c>
      <c r="N85" s="491" t="s">
        <v>608</v>
      </c>
      <c r="O85" s="291" t="s">
        <v>556</v>
      </c>
      <c r="P85" s="291" t="s">
        <v>557</v>
      </c>
      <c r="Q85" s="291" t="s">
        <v>558</v>
      </c>
      <c r="R85" s="491" t="s">
        <v>608</v>
      </c>
      <c r="S85" s="291" t="s">
        <v>556</v>
      </c>
      <c r="T85" s="291" t="s">
        <v>557</v>
      </c>
      <c r="U85" s="291" t="s">
        <v>558</v>
      </c>
    </row>
    <row r="86" spans="1:21" ht="14.25" customHeight="1" x14ac:dyDescent="0.65">
      <c r="A86" s="623"/>
      <c r="B86" s="293" t="s">
        <v>624</v>
      </c>
      <c r="C86" s="491">
        <f t="shared" ref="C86:C93" si="9">AVERAGE(G86,K86,O86,S86)</f>
        <v>27.567857142857143</v>
      </c>
      <c r="D86" s="303">
        <f t="shared" ref="D86:D93" si="10">MAX(F86:U86)</f>
        <v>50.39</v>
      </c>
      <c r="E86" s="303">
        <f t="shared" ref="E86:E93" si="11">MIN(F86:U86)</f>
        <v>13.86</v>
      </c>
      <c r="F86" s="293" t="s">
        <v>624</v>
      </c>
      <c r="G86" s="294">
        <f>AVERAGE(H86:I86)</f>
        <v>24.18</v>
      </c>
      <c r="H86" s="291">
        <v>33.5</v>
      </c>
      <c r="I86" s="291">
        <v>14.86</v>
      </c>
      <c r="J86" s="293" t="s">
        <v>624</v>
      </c>
      <c r="K86" s="294">
        <v>28.697142857142858</v>
      </c>
      <c r="L86" s="291">
        <v>50.39</v>
      </c>
      <c r="M86" s="291">
        <v>13.86</v>
      </c>
      <c r="N86" s="293" t="s">
        <v>624</v>
      </c>
      <c r="O86" s="294">
        <v>28.697142857142858</v>
      </c>
      <c r="P86" s="291">
        <v>50.39</v>
      </c>
      <c r="Q86" s="291">
        <v>13.86</v>
      </c>
      <c r="R86" s="293" t="s">
        <v>624</v>
      </c>
      <c r="S86" s="294">
        <v>28.697142857142858</v>
      </c>
      <c r="T86" s="291">
        <v>50.39</v>
      </c>
      <c r="U86" s="291">
        <v>13.86</v>
      </c>
    </row>
    <row r="87" spans="1:21" ht="14.25" customHeight="1" x14ac:dyDescent="0.65">
      <c r="A87" s="623"/>
      <c r="B87" s="295" t="s">
        <v>610</v>
      </c>
      <c r="C87" s="491">
        <f t="shared" si="9"/>
        <v>28.3825</v>
      </c>
      <c r="D87" s="303">
        <f t="shared" si="10"/>
        <v>49.38</v>
      </c>
      <c r="E87" s="303">
        <f t="shared" si="11"/>
        <v>5.44</v>
      </c>
      <c r="F87" s="295" t="s">
        <v>610</v>
      </c>
      <c r="G87" s="294">
        <f t="shared" ref="G87:G92" si="12">AVERAGE(H87:I87)</f>
        <v>34.599999999999994</v>
      </c>
      <c r="H87" s="293">
        <v>40.299999999999997</v>
      </c>
      <c r="I87" s="293">
        <v>28.9</v>
      </c>
      <c r="J87" s="295" t="s">
        <v>610</v>
      </c>
      <c r="K87" s="294">
        <v>26.310000000000002</v>
      </c>
      <c r="L87" s="293">
        <v>49.38</v>
      </c>
      <c r="M87" s="293">
        <v>5.44</v>
      </c>
      <c r="N87" s="295" t="s">
        <v>610</v>
      </c>
      <c r="O87" s="294">
        <v>26.310000000000002</v>
      </c>
      <c r="P87" s="293">
        <v>49.38</v>
      </c>
      <c r="Q87" s="293">
        <v>5.44</v>
      </c>
      <c r="R87" s="295" t="s">
        <v>610</v>
      </c>
      <c r="S87" s="294">
        <v>26.310000000000002</v>
      </c>
      <c r="T87" s="293">
        <v>49.38</v>
      </c>
      <c r="U87" s="293">
        <v>5.44</v>
      </c>
    </row>
    <row r="88" spans="1:21" ht="14.25" customHeight="1" x14ac:dyDescent="0.65">
      <c r="A88" s="623"/>
      <c r="B88" s="295" t="s">
        <v>611</v>
      </c>
      <c r="C88" s="491">
        <f t="shared" si="9"/>
        <v>7.0267857142857135</v>
      </c>
      <c r="D88" s="303">
        <f t="shared" si="10"/>
        <v>18</v>
      </c>
      <c r="E88" s="303">
        <f t="shared" si="11"/>
        <v>1.26</v>
      </c>
      <c r="F88" s="295" t="s">
        <v>611</v>
      </c>
      <c r="G88" s="294">
        <f t="shared" si="12"/>
        <v>5.05</v>
      </c>
      <c r="H88" s="296">
        <v>8.4</v>
      </c>
      <c r="I88" s="296">
        <v>1.7</v>
      </c>
      <c r="J88" s="295" t="s">
        <v>611</v>
      </c>
      <c r="K88" s="294">
        <v>7.6857142857142851</v>
      </c>
      <c r="L88" s="296">
        <v>18</v>
      </c>
      <c r="M88" s="296">
        <v>1.26</v>
      </c>
      <c r="N88" s="295" t="s">
        <v>611</v>
      </c>
      <c r="O88" s="294">
        <v>7.6857142857142851</v>
      </c>
      <c r="P88" s="296">
        <v>18</v>
      </c>
      <c r="Q88" s="296">
        <v>1.26</v>
      </c>
      <c r="R88" s="295" t="s">
        <v>611</v>
      </c>
      <c r="S88" s="294">
        <v>7.6857142857142851</v>
      </c>
      <c r="T88" s="296">
        <v>18</v>
      </c>
      <c r="U88" s="296">
        <v>1.26</v>
      </c>
    </row>
    <row r="89" spans="1:21" ht="14.25" customHeight="1" x14ac:dyDescent="0.65">
      <c r="A89" s="623"/>
      <c r="B89" s="295" t="s">
        <v>612</v>
      </c>
      <c r="C89" s="491">
        <f t="shared" si="9"/>
        <v>5.7517857142857149</v>
      </c>
      <c r="D89" s="303">
        <f t="shared" si="10"/>
        <v>13.3</v>
      </c>
      <c r="E89" s="303">
        <f t="shared" si="11"/>
        <v>1.21</v>
      </c>
      <c r="F89" s="295" t="s">
        <v>612</v>
      </c>
      <c r="G89" s="294">
        <f t="shared" si="12"/>
        <v>4.96</v>
      </c>
      <c r="H89" s="293">
        <v>5.83</v>
      </c>
      <c r="I89" s="293">
        <v>4.09</v>
      </c>
      <c r="J89" s="295" t="s">
        <v>612</v>
      </c>
      <c r="K89" s="294">
        <v>6.0157142857142869</v>
      </c>
      <c r="L89" s="293">
        <v>13.3</v>
      </c>
      <c r="M89" s="293">
        <v>1.21</v>
      </c>
      <c r="N89" s="295" t="s">
        <v>612</v>
      </c>
      <c r="O89" s="294">
        <v>6.0157142857142869</v>
      </c>
      <c r="P89" s="293">
        <v>13.3</v>
      </c>
      <c r="Q89" s="293">
        <v>1.21</v>
      </c>
      <c r="R89" s="295" t="s">
        <v>612</v>
      </c>
      <c r="S89" s="294">
        <v>6.0157142857142869</v>
      </c>
      <c r="T89" s="293">
        <v>13.3</v>
      </c>
      <c r="U89" s="293">
        <v>1.21</v>
      </c>
    </row>
    <row r="90" spans="1:21" ht="14.25" customHeight="1" x14ac:dyDescent="0.65">
      <c r="A90" s="623"/>
      <c r="B90" s="296" t="s">
        <v>614</v>
      </c>
      <c r="C90" s="491">
        <f t="shared" si="9"/>
        <v>2.8041071428571427</v>
      </c>
      <c r="D90" s="303">
        <f t="shared" si="10"/>
        <v>6.35</v>
      </c>
      <c r="E90" s="303">
        <f t="shared" si="11"/>
        <v>1.6</v>
      </c>
      <c r="F90" s="296" t="s">
        <v>614</v>
      </c>
      <c r="G90" s="294">
        <f t="shared" si="12"/>
        <v>4.2949999999999999</v>
      </c>
      <c r="H90" s="293">
        <v>6.35</v>
      </c>
      <c r="I90" s="293">
        <v>2.2400000000000002</v>
      </c>
      <c r="J90" s="296" t="s">
        <v>614</v>
      </c>
      <c r="K90" s="294">
        <v>2.3071428571428574</v>
      </c>
      <c r="L90" s="293">
        <v>3.3</v>
      </c>
      <c r="M90" s="293">
        <v>1.6</v>
      </c>
      <c r="N90" s="296" t="s">
        <v>614</v>
      </c>
      <c r="O90" s="294">
        <v>2.3071428571428574</v>
      </c>
      <c r="P90" s="293">
        <v>3.3</v>
      </c>
      <c r="Q90" s="293">
        <v>1.6</v>
      </c>
      <c r="R90" s="296" t="s">
        <v>614</v>
      </c>
      <c r="S90" s="294">
        <v>2.3071428571428574</v>
      </c>
      <c r="T90" s="293">
        <v>3.3</v>
      </c>
      <c r="U90" s="293">
        <v>1.6</v>
      </c>
    </row>
    <row r="91" spans="1:21" ht="14.25" customHeight="1" x14ac:dyDescent="0.65">
      <c r="A91" s="623"/>
      <c r="B91" s="296" t="s">
        <v>618</v>
      </c>
      <c r="C91" s="491">
        <f t="shared" si="9"/>
        <v>3.9949999999999997</v>
      </c>
      <c r="D91" s="303">
        <f t="shared" si="10"/>
        <v>12.73</v>
      </c>
      <c r="E91" s="303">
        <f t="shared" si="11"/>
        <v>0.5</v>
      </c>
      <c r="F91" s="296" t="s">
        <v>618</v>
      </c>
      <c r="G91" s="293" t="s">
        <v>276</v>
      </c>
      <c r="H91" s="293" t="s">
        <v>276</v>
      </c>
      <c r="I91" s="293" t="s">
        <v>276</v>
      </c>
      <c r="J91" s="296" t="s">
        <v>618</v>
      </c>
      <c r="K91" s="294">
        <v>3.9950000000000001</v>
      </c>
      <c r="L91" s="293">
        <v>12.73</v>
      </c>
      <c r="M91" s="293">
        <v>0.5</v>
      </c>
      <c r="N91" s="296" t="s">
        <v>618</v>
      </c>
      <c r="O91" s="294">
        <v>3.9950000000000001</v>
      </c>
      <c r="P91" s="293">
        <v>12.73</v>
      </c>
      <c r="Q91" s="293">
        <v>0.5</v>
      </c>
      <c r="R91" s="296" t="s">
        <v>618</v>
      </c>
      <c r="S91" s="294">
        <v>3.9950000000000001</v>
      </c>
      <c r="T91" s="293">
        <v>12.73</v>
      </c>
      <c r="U91" s="293">
        <v>0.5</v>
      </c>
    </row>
    <row r="92" spans="1:21" ht="14.25" customHeight="1" x14ac:dyDescent="0.65">
      <c r="A92" s="623"/>
      <c r="B92" s="296" t="s">
        <v>616</v>
      </c>
      <c r="C92" s="491">
        <f t="shared" si="9"/>
        <v>6.0762500000000008</v>
      </c>
      <c r="D92" s="303">
        <f t="shared" si="10"/>
        <v>17.190000000000001</v>
      </c>
      <c r="E92" s="303">
        <f t="shared" si="11"/>
        <v>0.96</v>
      </c>
      <c r="F92" s="296" t="s">
        <v>616</v>
      </c>
      <c r="G92" s="294">
        <f t="shared" si="12"/>
        <v>1.1749999999999998</v>
      </c>
      <c r="H92" s="296">
        <v>1.39</v>
      </c>
      <c r="I92" s="296">
        <v>0.96</v>
      </c>
      <c r="J92" s="296" t="s">
        <v>616</v>
      </c>
      <c r="K92" s="294">
        <v>7.7100000000000009</v>
      </c>
      <c r="L92" s="296">
        <v>17.190000000000001</v>
      </c>
      <c r="M92" s="296">
        <v>3.3</v>
      </c>
      <c r="N92" s="296" t="s">
        <v>616</v>
      </c>
      <c r="O92" s="294">
        <v>7.7100000000000009</v>
      </c>
      <c r="P92" s="296">
        <v>17.190000000000001</v>
      </c>
      <c r="Q92" s="296">
        <v>3.3</v>
      </c>
      <c r="R92" s="296" t="s">
        <v>616</v>
      </c>
      <c r="S92" s="294">
        <v>7.7100000000000009</v>
      </c>
      <c r="T92" s="296">
        <v>17.190000000000001</v>
      </c>
      <c r="U92" s="296">
        <v>3.3</v>
      </c>
    </row>
    <row r="93" spans="1:21" ht="15" customHeight="1" x14ac:dyDescent="0.65">
      <c r="A93" s="623"/>
      <c r="B93" s="296" t="s">
        <v>622</v>
      </c>
      <c r="C93" s="491">
        <f t="shared" si="9"/>
        <v>2.6425714285714288</v>
      </c>
      <c r="D93" s="303">
        <f t="shared" si="10"/>
        <v>7.41</v>
      </c>
      <c r="E93" s="303">
        <f t="shared" si="11"/>
        <v>0.88800000000000001</v>
      </c>
      <c r="F93" s="296" t="s">
        <v>622</v>
      </c>
      <c r="G93" s="293" t="s">
        <v>276</v>
      </c>
      <c r="H93" s="293" t="s">
        <v>276</v>
      </c>
      <c r="I93" s="293" t="s">
        <v>276</v>
      </c>
      <c r="J93" s="296" t="s">
        <v>622</v>
      </c>
      <c r="K93" s="293">
        <v>2.6425714285714288</v>
      </c>
      <c r="L93" s="296">
        <v>7.41</v>
      </c>
      <c r="M93" s="296">
        <v>0.88800000000000001</v>
      </c>
      <c r="N93" s="296" t="s">
        <v>622</v>
      </c>
      <c r="O93" s="293">
        <v>2.6425714285714288</v>
      </c>
      <c r="P93" s="296">
        <v>7.41</v>
      </c>
      <c r="Q93" s="296">
        <v>0.88800000000000001</v>
      </c>
      <c r="R93" s="296" t="s">
        <v>622</v>
      </c>
      <c r="S93" s="293">
        <v>2.6425714285714288</v>
      </c>
      <c r="T93" s="296">
        <v>7.41</v>
      </c>
      <c r="U93" s="296">
        <v>0.88800000000000001</v>
      </c>
    </row>
    <row r="94" spans="1:21" ht="15" customHeight="1" x14ac:dyDescent="0.65">
      <c r="A94" s="306"/>
      <c r="B94" s="298"/>
      <c r="D94" s="496"/>
      <c r="E94" s="496"/>
      <c r="F94" s="298"/>
      <c r="G94" s="299"/>
      <c r="H94" s="299"/>
      <c r="I94" s="299"/>
      <c r="J94" s="298"/>
      <c r="K94" s="299"/>
      <c r="L94" s="298"/>
      <c r="M94" s="298"/>
      <c r="N94" s="298"/>
      <c r="O94" s="299"/>
      <c r="P94" s="298"/>
      <c r="Q94" s="298"/>
      <c r="R94" s="298"/>
      <c r="S94" s="299"/>
      <c r="T94" s="298"/>
      <c r="U94" s="298"/>
    </row>
    <row r="95" spans="1:21" ht="13.85" customHeight="1" x14ac:dyDescent="0.7">
      <c r="A95" s="619" t="s">
        <v>626</v>
      </c>
      <c r="B95" s="622" t="s">
        <v>606</v>
      </c>
      <c r="C95" s="622"/>
      <c r="D95" s="622"/>
      <c r="E95" s="622"/>
      <c r="R95" s="625"/>
      <c r="S95" s="625"/>
      <c r="T95" s="625"/>
      <c r="U95" s="625"/>
    </row>
    <row r="96" spans="1:21" ht="13.85" customHeight="1" x14ac:dyDescent="0.7">
      <c r="A96" s="620"/>
      <c r="B96" s="491" t="s">
        <v>608</v>
      </c>
      <c r="C96" s="291" t="s">
        <v>556</v>
      </c>
      <c r="D96" s="291" t="s">
        <v>557</v>
      </c>
      <c r="E96" s="291" t="s">
        <v>558</v>
      </c>
      <c r="G96" s="504"/>
      <c r="N96" s="625"/>
      <c r="O96" s="625"/>
      <c r="P96" s="625"/>
      <c r="Q96" s="625"/>
      <c r="S96" s="307"/>
      <c r="T96" s="307"/>
      <c r="U96" s="307"/>
    </row>
    <row r="97" spans="1:21" x14ac:dyDescent="0.65">
      <c r="A97" s="620"/>
      <c r="B97" s="293" t="s">
        <v>609</v>
      </c>
      <c r="C97" s="294">
        <v>37.35</v>
      </c>
      <c r="D97" s="294">
        <v>59.35</v>
      </c>
      <c r="E97" s="303">
        <v>25.65</v>
      </c>
      <c r="O97" s="307"/>
      <c r="P97" s="307"/>
      <c r="Q97" s="307"/>
      <c r="R97" s="299"/>
      <c r="S97" s="308"/>
      <c r="T97" s="307"/>
    </row>
    <row r="98" spans="1:21" x14ac:dyDescent="0.65">
      <c r="A98" s="620"/>
      <c r="B98" s="295" t="s">
        <v>610</v>
      </c>
      <c r="C98" s="294">
        <v>23.15</v>
      </c>
      <c r="D98" s="293">
        <v>44.28</v>
      </c>
      <c r="E98" s="491">
        <v>4.5599999999999996</v>
      </c>
      <c r="P98" s="496"/>
      <c r="Q98" s="496"/>
      <c r="R98" s="309"/>
      <c r="S98" s="308"/>
      <c r="T98" s="299"/>
    </row>
    <row r="99" spans="1:21" x14ac:dyDescent="0.65">
      <c r="A99" s="620"/>
      <c r="B99" s="295" t="s">
        <v>611</v>
      </c>
      <c r="C99" s="294">
        <v>5.75</v>
      </c>
      <c r="D99" s="296">
        <v>13.4</v>
      </c>
      <c r="E99" s="491">
        <v>1</v>
      </c>
      <c r="P99" s="496"/>
      <c r="Q99" s="496"/>
      <c r="R99" s="309"/>
      <c r="S99" s="308"/>
      <c r="T99" s="298"/>
    </row>
    <row r="100" spans="1:21" x14ac:dyDescent="0.65">
      <c r="A100" s="620"/>
      <c r="B100" s="295" t="s">
        <v>612</v>
      </c>
      <c r="C100" s="294">
        <v>3.24</v>
      </c>
      <c r="D100" s="293">
        <v>14.97</v>
      </c>
      <c r="E100" s="491">
        <v>1.38</v>
      </c>
      <c r="P100" s="496"/>
      <c r="Q100" s="496"/>
      <c r="R100" s="309"/>
      <c r="S100" s="308"/>
      <c r="T100" s="299"/>
    </row>
    <row r="101" spans="1:21" x14ac:dyDescent="0.65">
      <c r="A101" s="620"/>
      <c r="B101" s="296" t="s">
        <v>614</v>
      </c>
      <c r="C101" s="294">
        <v>7.26</v>
      </c>
      <c r="D101" s="293">
        <v>13.06</v>
      </c>
      <c r="E101" s="491">
        <v>0.25</v>
      </c>
      <c r="P101" s="496"/>
      <c r="Q101" s="496"/>
      <c r="R101" s="298"/>
      <c r="S101" s="308"/>
      <c r="T101" s="299"/>
    </row>
    <row r="102" spans="1:21" x14ac:dyDescent="0.65">
      <c r="A102" s="620"/>
      <c r="B102" s="296" t="s">
        <v>627</v>
      </c>
      <c r="C102" s="293">
        <v>4.95</v>
      </c>
      <c r="D102" s="293">
        <v>11.61</v>
      </c>
      <c r="E102" s="491">
        <v>3.69</v>
      </c>
      <c r="P102" s="496"/>
      <c r="Q102" s="496"/>
      <c r="R102" s="298"/>
      <c r="S102" s="299"/>
      <c r="T102" s="299"/>
    </row>
    <row r="103" spans="1:21" x14ac:dyDescent="0.65">
      <c r="A103" s="620"/>
      <c r="B103" s="296" t="s">
        <v>628</v>
      </c>
      <c r="C103" s="294">
        <f>(2.57+1.32+1.87+0.64+0.25)/5</f>
        <v>1.3299999999999998</v>
      </c>
      <c r="D103" s="296">
        <v>2.57</v>
      </c>
      <c r="E103" s="491">
        <v>0.25</v>
      </c>
      <c r="P103" s="496"/>
      <c r="Q103" s="496"/>
      <c r="R103" s="298"/>
      <c r="S103" s="308"/>
      <c r="T103" s="298"/>
    </row>
    <row r="104" spans="1:21" x14ac:dyDescent="0.65">
      <c r="A104" s="620"/>
      <c r="B104" s="296" t="s">
        <v>629</v>
      </c>
      <c r="C104" s="293">
        <v>11.59</v>
      </c>
      <c r="D104" s="293">
        <v>17.829999999999998</v>
      </c>
      <c r="E104" s="491">
        <v>3.31</v>
      </c>
      <c r="P104" s="496"/>
      <c r="Q104" s="496"/>
      <c r="R104" s="298"/>
      <c r="S104" s="299"/>
      <c r="T104" s="299"/>
    </row>
    <row r="105" spans="1:21" ht="14.5" x14ac:dyDescent="0.7">
      <c r="A105" s="621"/>
      <c r="B105" s="622" t="s">
        <v>606</v>
      </c>
      <c r="C105" s="622"/>
      <c r="D105" s="622"/>
      <c r="E105" s="622"/>
      <c r="F105" s="500"/>
      <c r="P105" s="496"/>
      <c r="Q105" s="496"/>
      <c r="R105" s="625"/>
      <c r="S105" s="625"/>
      <c r="T105" s="625"/>
      <c r="U105" s="625"/>
    </row>
    <row r="106" spans="1:21" ht="14.5" x14ac:dyDescent="0.7">
      <c r="A106" s="623" t="s">
        <v>630</v>
      </c>
      <c r="B106" s="491" t="s">
        <v>608</v>
      </c>
      <c r="C106" s="291" t="s">
        <v>556</v>
      </c>
      <c r="D106" s="291" t="s">
        <v>557</v>
      </c>
      <c r="E106" s="291" t="s">
        <v>558</v>
      </c>
      <c r="N106" s="625"/>
      <c r="O106" s="625"/>
      <c r="P106" s="625"/>
      <c r="Q106" s="625"/>
      <c r="S106" s="307"/>
      <c r="T106" s="307"/>
      <c r="U106" s="307"/>
    </row>
    <row r="107" spans="1:21" x14ac:dyDescent="0.65">
      <c r="A107" s="623"/>
      <c r="B107" s="293" t="s">
        <v>609</v>
      </c>
      <c r="C107" s="294">
        <v>14.21</v>
      </c>
      <c r="D107" s="291">
        <v>30.68</v>
      </c>
      <c r="E107" s="491">
        <v>3.75</v>
      </c>
      <c r="O107" s="307"/>
      <c r="P107" s="307"/>
      <c r="Q107" s="307"/>
      <c r="R107" s="299"/>
      <c r="S107" s="308"/>
      <c r="T107" s="307"/>
    </row>
    <row r="108" spans="1:21" x14ac:dyDescent="0.65">
      <c r="A108" s="623"/>
      <c r="B108" s="295" t="s">
        <v>610</v>
      </c>
      <c r="C108" s="294">
        <v>44.57</v>
      </c>
      <c r="D108" s="293">
        <v>74.94</v>
      </c>
      <c r="E108" s="491">
        <v>7.87</v>
      </c>
      <c r="P108" s="496"/>
      <c r="Q108" s="496"/>
      <c r="R108" s="309"/>
      <c r="S108" s="308"/>
      <c r="T108" s="299"/>
    </row>
    <row r="109" spans="1:21" x14ac:dyDescent="0.65">
      <c r="A109" s="623"/>
      <c r="B109" s="295" t="s">
        <v>611</v>
      </c>
      <c r="C109" s="294">
        <v>2.4</v>
      </c>
      <c r="D109" s="296">
        <v>5.57</v>
      </c>
      <c r="E109" s="491">
        <v>0.1</v>
      </c>
      <c r="P109" s="496"/>
      <c r="Q109" s="496"/>
      <c r="R109" s="309"/>
      <c r="S109" s="308"/>
      <c r="T109" s="298"/>
    </row>
    <row r="110" spans="1:21" x14ac:dyDescent="0.65">
      <c r="A110" s="623"/>
      <c r="B110" s="295" t="s">
        <v>612</v>
      </c>
      <c r="C110" s="294">
        <v>1.33</v>
      </c>
      <c r="D110" s="293">
        <v>2.82</v>
      </c>
      <c r="E110" s="491">
        <v>0.41</v>
      </c>
      <c r="P110" s="496"/>
      <c r="Q110" s="496"/>
      <c r="R110" s="309"/>
      <c r="S110" s="308"/>
      <c r="T110" s="299"/>
    </row>
    <row r="111" spans="1:21" x14ac:dyDescent="0.65">
      <c r="A111" s="623"/>
      <c r="B111" s="296" t="s">
        <v>614</v>
      </c>
      <c r="C111" s="294">
        <v>4.33</v>
      </c>
      <c r="D111" s="293">
        <v>14.1</v>
      </c>
      <c r="E111" s="491">
        <v>1.7</v>
      </c>
      <c r="P111" s="496"/>
      <c r="Q111" s="496"/>
      <c r="R111" s="298"/>
      <c r="S111" s="308"/>
      <c r="T111" s="299"/>
    </row>
    <row r="112" spans="1:21" x14ac:dyDescent="0.65">
      <c r="A112" s="623"/>
      <c r="B112" s="296" t="s">
        <v>627</v>
      </c>
      <c r="C112" s="293">
        <v>2.96</v>
      </c>
      <c r="D112" s="293">
        <v>4.93</v>
      </c>
      <c r="E112" s="491">
        <v>1.77</v>
      </c>
      <c r="P112" s="496"/>
      <c r="Q112" s="496"/>
      <c r="R112" s="298"/>
      <c r="S112" s="299"/>
      <c r="T112" s="299"/>
    </row>
    <row r="113" spans="1:21" x14ac:dyDescent="0.65">
      <c r="A113" s="623"/>
      <c r="B113" s="296" t="s">
        <v>628</v>
      </c>
      <c r="C113" s="294">
        <v>1.24</v>
      </c>
      <c r="D113" s="296">
        <v>3.8</v>
      </c>
      <c r="E113" s="491">
        <v>0.53</v>
      </c>
      <c r="P113" s="496"/>
      <c r="Q113" s="496"/>
      <c r="R113" s="298"/>
      <c r="S113" s="308"/>
      <c r="T113" s="298"/>
    </row>
    <row r="114" spans="1:21" x14ac:dyDescent="0.65">
      <c r="A114" s="623"/>
      <c r="B114" s="296" t="s">
        <v>629</v>
      </c>
      <c r="C114" s="293">
        <v>24.36</v>
      </c>
      <c r="D114" s="293">
        <v>38.14</v>
      </c>
      <c r="E114" s="491">
        <v>12.76</v>
      </c>
      <c r="P114" s="496"/>
      <c r="Q114" s="496"/>
      <c r="R114" s="298"/>
      <c r="S114" s="299"/>
      <c r="T114" s="299"/>
    </row>
    <row r="115" spans="1:21" ht="14.5" x14ac:dyDescent="0.7">
      <c r="A115" s="623"/>
      <c r="B115" s="622" t="s">
        <v>606</v>
      </c>
      <c r="C115" s="622"/>
      <c r="D115" s="622"/>
      <c r="E115" s="622"/>
      <c r="P115" s="496"/>
      <c r="Q115" s="496"/>
      <c r="R115" s="625"/>
      <c r="S115" s="625"/>
      <c r="T115" s="625"/>
      <c r="U115" s="625"/>
    </row>
    <row r="116" spans="1:21" ht="14.5" x14ac:dyDescent="0.7">
      <c r="A116" s="623" t="s">
        <v>631</v>
      </c>
      <c r="B116" s="491" t="s">
        <v>608</v>
      </c>
      <c r="C116" s="291" t="s">
        <v>556</v>
      </c>
      <c r="D116" s="291" t="s">
        <v>557</v>
      </c>
      <c r="E116" s="291" t="s">
        <v>558</v>
      </c>
      <c r="N116" s="625"/>
      <c r="O116" s="625"/>
      <c r="P116" s="625"/>
      <c r="Q116" s="625"/>
      <c r="S116" s="307"/>
      <c r="T116" s="307"/>
      <c r="U116" s="307"/>
    </row>
    <row r="117" spans="1:21" x14ac:dyDescent="0.65">
      <c r="A117" s="623"/>
      <c r="B117" s="293" t="s">
        <v>609</v>
      </c>
      <c r="C117" s="491">
        <v>18.257999999999999</v>
      </c>
      <c r="D117" s="491">
        <v>24.4</v>
      </c>
      <c r="E117" s="491">
        <v>9.18</v>
      </c>
      <c r="G117" s="501"/>
      <c r="H117" s="501"/>
      <c r="I117" s="501"/>
      <c r="J117" s="501"/>
      <c r="O117" s="307"/>
      <c r="P117" s="307"/>
      <c r="Q117" s="307"/>
      <c r="R117" s="299"/>
    </row>
    <row r="118" spans="1:21" x14ac:dyDescent="0.65">
      <c r="A118" s="623"/>
      <c r="B118" s="295" t="s">
        <v>610</v>
      </c>
      <c r="C118" s="491">
        <v>49.75</v>
      </c>
      <c r="D118" s="491">
        <v>65.599999999999994</v>
      </c>
      <c r="E118" s="491">
        <v>38.4</v>
      </c>
      <c r="G118" s="501"/>
      <c r="H118" s="501"/>
      <c r="I118" s="501"/>
      <c r="J118" s="501"/>
      <c r="P118" s="496"/>
      <c r="Q118" s="496"/>
      <c r="R118" s="309"/>
    </row>
    <row r="119" spans="1:21" x14ac:dyDescent="0.65">
      <c r="A119" s="623"/>
      <c r="B119" s="295" t="s">
        <v>611</v>
      </c>
      <c r="C119" s="491">
        <v>9.6110000000000007</v>
      </c>
      <c r="D119" s="491">
        <v>11.4</v>
      </c>
      <c r="E119" s="491">
        <v>7.51</v>
      </c>
      <c r="G119" s="501"/>
      <c r="H119" s="501"/>
      <c r="I119" s="501"/>
      <c r="J119" s="501"/>
      <c r="P119" s="496"/>
      <c r="Q119" s="496"/>
      <c r="R119" s="309"/>
    </row>
    <row r="120" spans="1:21" x14ac:dyDescent="0.65">
      <c r="A120" s="623"/>
      <c r="B120" s="295" t="s">
        <v>612</v>
      </c>
      <c r="C120" s="491">
        <v>6.99</v>
      </c>
      <c r="D120" s="491">
        <v>11.9</v>
      </c>
      <c r="E120" s="491">
        <v>3.5</v>
      </c>
      <c r="G120" s="501"/>
      <c r="H120" s="501"/>
      <c r="I120" s="501"/>
      <c r="J120" s="501"/>
      <c r="P120" s="496"/>
      <c r="Q120" s="496"/>
      <c r="R120" s="309"/>
    </row>
    <row r="121" spans="1:21" x14ac:dyDescent="0.65">
      <c r="A121" s="623"/>
      <c r="B121" s="296" t="s">
        <v>614</v>
      </c>
      <c r="C121" s="491">
        <v>4.09</v>
      </c>
      <c r="D121" s="491">
        <v>5.74</v>
      </c>
      <c r="E121" s="491">
        <v>2.4900000000000002</v>
      </c>
      <c r="G121" s="501"/>
      <c r="H121" s="501"/>
      <c r="I121" s="501"/>
      <c r="J121" s="501"/>
      <c r="P121" s="496"/>
      <c r="Q121" s="496"/>
      <c r="R121" s="298"/>
    </row>
    <row r="122" spans="1:21" x14ac:dyDescent="0.65">
      <c r="A122" s="623"/>
      <c r="B122" s="296" t="s">
        <v>627</v>
      </c>
      <c r="C122" s="491">
        <v>1.75</v>
      </c>
      <c r="D122" s="491">
        <v>3.59</v>
      </c>
      <c r="E122" s="491">
        <v>0.28000000000000003</v>
      </c>
      <c r="G122" s="501"/>
      <c r="H122" s="501"/>
      <c r="I122" s="501"/>
      <c r="J122" s="501"/>
      <c r="P122" s="496"/>
      <c r="Q122" s="496"/>
      <c r="R122" s="298"/>
    </row>
    <row r="123" spans="1:21" x14ac:dyDescent="0.65">
      <c r="A123" s="623"/>
      <c r="B123" s="296" t="s">
        <v>628</v>
      </c>
      <c r="C123" s="491">
        <v>1.2849999999999999</v>
      </c>
      <c r="D123" s="491">
        <v>1.96</v>
      </c>
      <c r="E123" s="491">
        <v>0.43</v>
      </c>
      <c r="G123" s="501"/>
      <c r="H123" s="501"/>
      <c r="I123" s="501"/>
      <c r="J123" s="501"/>
      <c r="P123" s="496"/>
      <c r="Q123" s="496"/>
      <c r="R123" s="298"/>
    </row>
    <row r="124" spans="1:21" x14ac:dyDescent="0.65">
      <c r="A124" s="623"/>
      <c r="B124" s="296" t="s">
        <v>629</v>
      </c>
      <c r="C124" s="491">
        <v>5</v>
      </c>
      <c r="D124" s="491">
        <v>6.31</v>
      </c>
      <c r="E124" s="491">
        <v>3.18</v>
      </c>
      <c r="G124" s="501"/>
      <c r="H124" s="501"/>
      <c r="I124" s="501"/>
      <c r="J124" s="501"/>
      <c r="P124" s="496"/>
      <c r="Q124" s="496"/>
      <c r="R124" s="298"/>
    </row>
    <row r="125" spans="1:21" x14ac:dyDescent="0.65">
      <c r="A125" s="623"/>
      <c r="B125" s="491"/>
      <c r="C125" s="491"/>
      <c r="D125" s="491"/>
      <c r="E125" s="491"/>
      <c r="F125" s="298"/>
      <c r="P125" s="496"/>
      <c r="Q125" s="496"/>
    </row>
    <row r="126" spans="1:21" ht="14.5" x14ac:dyDescent="0.65">
      <c r="A126" s="306"/>
      <c r="D126" s="496"/>
      <c r="E126" s="496"/>
      <c r="F126" s="298"/>
      <c r="G126" s="299"/>
      <c r="H126" s="299"/>
      <c r="J126" s="298"/>
      <c r="K126" s="299"/>
      <c r="L126" s="299"/>
      <c r="N126" s="298"/>
    </row>
    <row r="127" spans="1:21" ht="14.5" x14ac:dyDescent="0.7">
      <c r="A127" s="623" t="s">
        <v>632</v>
      </c>
      <c r="B127" s="622" t="s">
        <v>606</v>
      </c>
      <c r="C127" s="622" t="s">
        <v>606</v>
      </c>
      <c r="D127" s="622"/>
      <c r="E127" s="622"/>
      <c r="F127" s="622" t="s">
        <v>288</v>
      </c>
      <c r="G127" s="622"/>
      <c r="H127" s="622"/>
      <c r="I127" s="622"/>
      <c r="J127" s="624" t="s">
        <v>633</v>
      </c>
      <c r="K127" s="624"/>
      <c r="L127" s="624"/>
      <c r="M127" s="624"/>
      <c r="N127" s="624" t="s">
        <v>402</v>
      </c>
      <c r="O127" s="624"/>
      <c r="P127" s="624"/>
      <c r="Q127" s="624"/>
    </row>
    <row r="128" spans="1:21" x14ac:dyDescent="0.65">
      <c r="A128" s="623"/>
      <c r="B128" s="491" t="s">
        <v>608</v>
      </c>
      <c r="C128" s="291" t="s">
        <v>556</v>
      </c>
      <c r="D128" s="291" t="s">
        <v>557</v>
      </c>
      <c r="E128" s="291" t="s">
        <v>558</v>
      </c>
      <c r="F128" s="491" t="s">
        <v>608</v>
      </c>
      <c r="G128" s="291" t="s">
        <v>556</v>
      </c>
      <c r="H128" s="291" t="s">
        <v>557</v>
      </c>
      <c r="I128" s="291" t="s">
        <v>558</v>
      </c>
      <c r="J128" s="310" t="s">
        <v>608</v>
      </c>
      <c r="K128" s="291" t="s">
        <v>556</v>
      </c>
      <c r="L128" s="291" t="s">
        <v>557</v>
      </c>
      <c r="M128" s="291" t="s">
        <v>558</v>
      </c>
      <c r="N128" s="310" t="s">
        <v>608</v>
      </c>
      <c r="O128" s="291" t="s">
        <v>556</v>
      </c>
      <c r="P128" s="291" t="s">
        <v>557</v>
      </c>
      <c r="Q128" s="291" t="s">
        <v>558</v>
      </c>
    </row>
    <row r="129" spans="1:21" x14ac:dyDescent="0.65">
      <c r="A129" s="623"/>
      <c r="B129" s="293" t="s">
        <v>609</v>
      </c>
      <c r="C129" s="491">
        <f t="shared" ref="C129:C136" si="13">AVERAGE(G129,K129,O129,S129)</f>
        <v>32.91608333333334</v>
      </c>
      <c r="D129" s="303">
        <f t="shared" ref="D129:D136" si="14">MAX(F129:U129)</f>
        <v>54.9</v>
      </c>
      <c r="E129" s="303">
        <f t="shared" ref="E129:E136" si="15">MIN(F129:U129)</f>
        <v>5.96</v>
      </c>
      <c r="F129" s="293" t="s">
        <v>609</v>
      </c>
      <c r="G129" s="294">
        <v>12.222</v>
      </c>
      <c r="H129" s="291">
        <v>15.46</v>
      </c>
      <c r="I129" s="491">
        <v>5.96</v>
      </c>
      <c r="J129" s="293" t="s">
        <v>609</v>
      </c>
      <c r="K129" s="303">
        <v>43.263125000000009</v>
      </c>
      <c r="L129" s="303">
        <v>54.9</v>
      </c>
      <c r="M129" s="303">
        <v>28.88</v>
      </c>
      <c r="N129" s="293" t="s">
        <v>609</v>
      </c>
      <c r="O129" s="303">
        <v>43.263125000000009</v>
      </c>
      <c r="P129" s="303">
        <v>54.9</v>
      </c>
      <c r="Q129" s="303">
        <v>28.88</v>
      </c>
    </row>
    <row r="130" spans="1:21" x14ac:dyDescent="0.65">
      <c r="A130" s="623"/>
      <c r="B130" s="295" t="s">
        <v>610</v>
      </c>
      <c r="C130" s="491">
        <f t="shared" si="13"/>
        <v>31.748190476190477</v>
      </c>
      <c r="D130" s="303">
        <f t="shared" si="14"/>
        <v>69</v>
      </c>
      <c r="E130" s="303">
        <f t="shared" si="15"/>
        <v>1.2</v>
      </c>
      <c r="F130" s="295" t="s">
        <v>610</v>
      </c>
      <c r="G130" s="294">
        <v>56.015999999999998</v>
      </c>
      <c r="H130" s="293">
        <v>69</v>
      </c>
      <c r="I130" s="491">
        <v>46.87</v>
      </c>
      <c r="J130" s="295" t="s">
        <v>610</v>
      </c>
      <c r="K130" s="303">
        <v>19.614285714285717</v>
      </c>
      <c r="L130" s="303">
        <v>36.5</v>
      </c>
      <c r="M130" s="303">
        <v>1.2</v>
      </c>
      <c r="N130" s="295" t="s">
        <v>610</v>
      </c>
      <c r="O130" s="303">
        <v>19.614285714285717</v>
      </c>
      <c r="P130" s="303">
        <v>36.5</v>
      </c>
      <c r="Q130" s="303">
        <v>1.2</v>
      </c>
    </row>
    <row r="131" spans="1:21" x14ac:dyDescent="0.65">
      <c r="A131" s="623"/>
      <c r="B131" s="295" t="s">
        <v>611</v>
      </c>
      <c r="C131" s="491">
        <f t="shared" si="13"/>
        <v>10.632666666666667</v>
      </c>
      <c r="D131" s="303">
        <f t="shared" si="14"/>
        <v>17.739999999999998</v>
      </c>
      <c r="E131" s="303">
        <f t="shared" si="15"/>
        <v>1.3</v>
      </c>
      <c r="F131" s="295" t="s">
        <v>611</v>
      </c>
      <c r="G131" s="294">
        <v>14.698000000000002</v>
      </c>
      <c r="H131" s="296">
        <v>17.739999999999998</v>
      </c>
      <c r="I131" s="491">
        <v>10.78</v>
      </c>
      <c r="J131" s="295" t="s">
        <v>611</v>
      </c>
      <c r="K131" s="303">
        <v>8.6</v>
      </c>
      <c r="L131" s="303">
        <v>12.6</v>
      </c>
      <c r="M131" s="303">
        <v>1.3</v>
      </c>
      <c r="N131" s="295" t="s">
        <v>611</v>
      </c>
      <c r="O131" s="303">
        <v>8.6</v>
      </c>
      <c r="P131" s="303">
        <v>12.6</v>
      </c>
      <c r="Q131" s="303">
        <v>1.3</v>
      </c>
    </row>
    <row r="132" spans="1:21" x14ac:dyDescent="0.65">
      <c r="A132" s="623"/>
      <c r="B132" s="295" t="s">
        <v>612</v>
      </c>
      <c r="C132" s="491">
        <f t="shared" si="13"/>
        <v>7.492</v>
      </c>
      <c r="D132" s="303">
        <f t="shared" si="14"/>
        <v>9.7799999999999994</v>
      </c>
      <c r="E132" s="303">
        <f t="shared" si="15"/>
        <v>6.5</v>
      </c>
      <c r="F132" s="295" t="s">
        <v>612</v>
      </c>
      <c r="G132" s="294">
        <v>7.492</v>
      </c>
      <c r="H132" s="293">
        <v>9.7799999999999994</v>
      </c>
      <c r="I132" s="491">
        <v>6.5</v>
      </c>
      <c r="J132" s="295" t="s">
        <v>612</v>
      </c>
      <c r="K132" s="303"/>
      <c r="L132" s="303"/>
      <c r="M132" s="303"/>
      <c r="N132" s="295" t="s">
        <v>612</v>
      </c>
      <c r="O132" s="303"/>
      <c r="P132" s="303"/>
      <c r="Q132" s="303"/>
    </row>
    <row r="133" spans="1:21" x14ac:dyDescent="0.65">
      <c r="A133" s="623"/>
      <c r="B133" s="296" t="s">
        <v>614</v>
      </c>
      <c r="C133" s="491">
        <f t="shared" si="13"/>
        <v>6.7655238095238106</v>
      </c>
      <c r="D133" s="303">
        <f t="shared" si="14"/>
        <v>15.19</v>
      </c>
      <c r="E133" s="303">
        <f t="shared" si="15"/>
        <v>0.3</v>
      </c>
      <c r="F133" s="296" t="s">
        <v>614</v>
      </c>
      <c r="G133" s="294">
        <v>2.0979999999999999</v>
      </c>
      <c r="H133" s="293">
        <v>2.99</v>
      </c>
      <c r="I133" s="491">
        <v>1.29</v>
      </c>
      <c r="J133" s="296" t="s">
        <v>614</v>
      </c>
      <c r="K133" s="303">
        <v>9.0992857142857151</v>
      </c>
      <c r="L133" s="303">
        <v>15.19</v>
      </c>
      <c r="M133" s="303">
        <v>0.3</v>
      </c>
      <c r="N133" s="296" t="s">
        <v>614</v>
      </c>
      <c r="O133" s="303">
        <v>9.0992857142857151</v>
      </c>
      <c r="P133" s="303">
        <v>15.19</v>
      </c>
      <c r="Q133" s="303">
        <v>0.3</v>
      </c>
    </row>
    <row r="134" spans="1:21" x14ac:dyDescent="0.65">
      <c r="A134" s="623"/>
      <c r="B134" s="296" t="s">
        <v>627</v>
      </c>
      <c r="C134" s="491">
        <f t="shared" si="13"/>
        <v>7.2142857142857144</v>
      </c>
      <c r="D134" s="303">
        <f t="shared" si="14"/>
        <v>18.399999999999999</v>
      </c>
      <c r="E134" s="303">
        <f t="shared" si="15"/>
        <v>0.9</v>
      </c>
      <c r="F134" s="296" t="s">
        <v>627</v>
      </c>
      <c r="G134" s="502" t="s">
        <v>231</v>
      </c>
      <c r="H134" s="502" t="s">
        <v>231</v>
      </c>
      <c r="I134" s="502" t="s">
        <v>231</v>
      </c>
      <c r="J134" s="296" t="s">
        <v>627</v>
      </c>
      <c r="K134" s="303">
        <v>7.2142857142857144</v>
      </c>
      <c r="L134" s="303">
        <v>18.399999999999999</v>
      </c>
      <c r="M134" s="303">
        <v>0.9</v>
      </c>
      <c r="N134" s="296" t="s">
        <v>627</v>
      </c>
      <c r="O134" s="303">
        <v>7.2142857142857144</v>
      </c>
      <c r="P134" s="303">
        <v>18.399999999999999</v>
      </c>
      <c r="Q134" s="303">
        <v>0.9</v>
      </c>
    </row>
    <row r="135" spans="1:21" x14ac:dyDescent="0.65">
      <c r="A135" s="623"/>
      <c r="B135" s="296" t="s">
        <v>628</v>
      </c>
      <c r="C135" s="491">
        <f t="shared" si="13"/>
        <v>0.79249999999999998</v>
      </c>
      <c r="D135" s="303">
        <f t="shared" si="14"/>
        <v>1.1499999999999999</v>
      </c>
      <c r="E135" s="303">
        <f t="shared" si="15"/>
        <v>0.51</v>
      </c>
      <c r="F135" s="296" t="s">
        <v>628</v>
      </c>
      <c r="G135" s="293">
        <v>0.79249999999999998</v>
      </c>
      <c r="H135" s="293">
        <v>1.1499999999999999</v>
      </c>
      <c r="I135" s="491">
        <v>0.51</v>
      </c>
      <c r="J135" s="296" t="s">
        <v>628</v>
      </c>
      <c r="K135" s="303"/>
      <c r="L135" s="303"/>
      <c r="M135" s="303"/>
      <c r="N135" s="296" t="s">
        <v>628</v>
      </c>
      <c r="O135" s="303"/>
      <c r="P135" s="303"/>
      <c r="Q135" s="303"/>
    </row>
    <row r="136" spans="1:21" x14ac:dyDescent="0.65">
      <c r="A136" s="623"/>
      <c r="B136" s="296" t="s">
        <v>629</v>
      </c>
      <c r="C136" s="491">
        <f t="shared" si="13"/>
        <v>1.54</v>
      </c>
      <c r="D136" s="303">
        <f t="shared" si="14"/>
        <v>1.86</v>
      </c>
      <c r="E136" s="303">
        <f t="shared" si="15"/>
        <v>1.27</v>
      </c>
      <c r="F136" s="296" t="s">
        <v>629</v>
      </c>
      <c r="G136" s="294">
        <v>1.54</v>
      </c>
      <c r="H136" s="296">
        <v>1.86</v>
      </c>
      <c r="I136" s="491">
        <v>1.27</v>
      </c>
      <c r="J136" s="296" t="s">
        <v>629</v>
      </c>
      <c r="K136" s="294"/>
      <c r="L136" s="296"/>
      <c r="M136" s="310"/>
      <c r="N136" s="296" t="s">
        <v>629</v>
      </c>
      <c r="O136" s="294"/>
      <c r="P136" s="296"/>
      <c r="Q136" s="310"/>
    </row>
    <row r="137" spans="1:21" x14ac:dyDescent="0.65">
      <c r="D137" s="496"/>
      <c r="E137" s="496"/>
    </row>
    <row r="138" spans="1:21" ht="14.5" x14ac:dyDescent="0.7">
      <c r="A138" s="619" t="s">
        <v>634</v>
      </c>
      <c r="B138" s="622" t="s">
        <v>606</v>
      </c>
      <c r="C138" s="622" t="s">
        <v>606</v>
      </c>
      <c r="D138" s="622"/>
      <c r="E138" s="622"/>
      <c r="F138" s="622" t="s">
        <v>288</v>
      </c>
      <c r="G138" s="622"/>
      <c r="H138" s="622"/>
      <c r="I138" s="622"/>
      <c r="J138" s="622" t="s">
        <v>289</v>
      </c>
      <c r="K138" s="622"/>
      <c r="L138" s="622"/>
      <c r="M138" s="622"/>
      <c r="N138" s="622" t="s">
        <v>607</v>
      </c>
      <c r="O138" s="622"/>
      <c r="P138" s="622"/>
      <c r="Q138" s="622"/>
      <c r="R138" s="622" t="s">
        <v>402</v>
      </c>
      <c r="S138" s="622"/>
      <c r="T138" s="622"/>
      <c r="U138" s="622"/>
    </row>
    <row r="139" spans="1:21" x14ac:dyDescent="0.65">
      <c r="A139" s="620"/>
      <c r="B139" s="491" t="s">
        <v>608</v>
      </c>
      <c r="C139" s="291" t="s">
        <v>556</v>
      </c>
      <c r="D139" s="291" t="s">
        <v>557</v>
      </c>
      <c r="E139" s="291" t="s">
        <v>558</v>
      </c>
      <c r="F139" s="491" t="s">
        <v>608</v>
      </c>
      <c r="G139" s="291" t="s">
        <v>556</v>
      </c>
      <c r="H139" s="291" t="s">
        <v>557</v>
      </c>
      <c r="I139" s="291" t="s">
        <v>558</v>
      </c>
      <c r="J139" s="491" t="s">
        <v>608</v>
      </c>
      <c r="K139" s="291" t="s">
        <v>556</v>
      </c>
      <c r="L139" s="291" t="s">
        <v>557</v>
      </c>
      <c r="M139" s="291" t="s">
        <v>558</v>
      </c>
      <c r="N139" s="491" t="s">
        <v>608</v>
      </c>
      <c r="O139" s="291" t="s">
        <v>556</v>
      </c>
      <c r="P139" s="291" t="s">
        <v>557</v>
      </c>
      <c r="Q139" s="291" t="s">
        <v>558</v>
      </c>
      <c r="R139" s="491" t="s">
        <v>608</v>
      </c>
      <c r="S139" s="291" t="s">
        <v>556</v>
      </c>
      <c r="T139" s="291" t="s">
        <v>557</v>
      </c>
      <c r="U139" s="291" t="s">
        <v>558</v>
      </c>
    </row>
    <row r="140" spans="1:21" x14ac:dyDescent="0.65">
      <c r="A140" s="620"/>
      <c r="B140" s="293" t="s">
        <v>609</v>
      </c>
      <c r="C140" s="491">
        <f t="shared" ref="C140:C147" si="16">AVERAGE(G140,K140,O140,S140)</f>
        <v>79.58</v>
      </c>
      <c r="D140" s="303">
        <f t="shared" ref="D140:D147" si="17">MAX(F140:U140)</f>
        <v>95.32</v>
      </c>
      <c r="E140" s="303">
        <f t="shared" ref="E140:E147" si="18">MIN(F140:U140)</f>
        <v>54.88</v>
      </c>
      <c r="F140" s="293" t="s">
        <v>609</v>
      </c>
      <c r="G140" s="294">
        <v>81.96</v>
      </c>
      <c r="H140" s="491">
        <v>95.32</v>
      </c>
      <c r="I140" s="491">
        <v>54.88</v>
      </c>
      <c r="J140" s="293" t="s">
        <v>609</v>
      </c>
      <c r="K140" s="294">
        <v>77.2</v>
      </c>
      <c r="L140" s="491">
        <v>90</v>
      </c>
      <c r="M140" s="491">
        <v>61.6</v>
      </c>
      <c r="N140" s="293" t="s">
        <v>609</v>
      </c>
      <c r="O140" s="294">
        <v>77.2</v>
      </c>
      <c r="P140" s="491">
        <v>90</v>
      </c>
      <c r="Q140" s="491">
        <v>61.6</v>
      </c>
      <c r="R140" s="293" t="s">
        <v>609</v>
      </c>
      <c r="S140" s="294">
        <v>81.96</v>
      </c>
      <c r="T140" s="491">
        <v>95.32</v>
      </c>
      <c r="U140" s="491">
        <v>54.88</v>
      </c>
    </row>
    <row r="141" spans="1:21" x14ac:dyDescent="0.65">
      <c r="A141" s="620"/>
      <c r="B141" s="295" t="s">
        <v>610</v>
      </c>
      <c r="C141" s="491">
        <f t="shared" si="16"/>
        <v>4.3256666666666659</v>
      </c>
      <c r="D141" s="303">
        <f t="shared" si="17"/>
        <v>14.6</v>
      </c>
      <c r="E141" s="303">
        <f t="shared" si="18"/>
        <v>0.67</v>
      </c>
      <c r="F141" s="295" t="s">
        <v>610</v>
      </c>
      <c r="G141" s="294">
        <v>5.0179999999999989</v>
      </c>
      <c r="H141" s="491">
        <v>14.6</v>
      </c>
      <c r="I141" s="491">
        <v>0.67</v>
      </c>
      <c r="J141" s="295" t="s">
        <v>610</v>
      </c>
      <c r="K141" s="294">
        <v>3.6333333333333333</v>
      </c>
      <c r="L141" s="491">
        <v>7.5</v>
      </c>
      <c r="M141" s="491">
        <v>1.4</v>
      </c>
      <c r="N141" s="295" t="s">
        <v>610</v>
      </c>
      <c r="O141" s="294">
        <v>3.6333333333333333</v>
      </c>
      <c r="P141" s="491">
        <v>7.5</v>
      </c>
      <c r="Q141" s="491">
        <v>1.4</v>
      </c>
      <c r="R141" s="295" t="s">
        <v>610</v>
      </c>
      <c r="S141" s="294">
        <v>5.0179999999999989</v>
      </c>
      <c r="T141" s="491">
        <v>14.6</v>
      </c>
      <c r="U141" s="491">
        <v>0.67</v>
      </c>
    </row>
    <row r="142" spans="1:21" x14ac:dyDescent="0.65">
      <c r="A142" s="620"/>
      <c r="B142" s="295" t="s">
        <v>611</v>
      </c>
      <c r="C142" s="491">
        <f t="shared" si="16"/>
        <v>1.0569999999999999</v>
      </c>
      <c r="D142" s="303">
        <f t="shared" si="17"/>
        <v>2.7</v>
      </c>
      <c r="E142" s="303">
        <f t="shared" si="18"/>
        <v>0.2</v>
      </c>
      <c r="F142" s="295" t="s">
        <v>611</v>
      </c>
      <c r="G142" s="294">
        <v>0.82400000000000007</v>
      </c>
      <c r="H142" s="491">
        <v>1.45</v>
      </c>
      <c r="I142" s="491">
        <v>0.2</v>
      </c>
      <c r="J142" s="295" t="s">
        <v>611</v>
      </c>
      <c r="K142" s="294">
        <v>1.29</v>
      </c>
      <c r="L142" s="491">
        <v>2.7</v>
      </c>
      <c r="M142" s="491">
        <v>0.45</v>
      </c>
      <c r="N142" s="295" t="s">
        <v>611</v>
      </c>
      <c r="O142" s="294">
        <v>1.29</v>
      </c>
      <c r="P142" s="491">
        <v>2.7</v>
      </c>
      <c r="Q142" s="491">
        <v>0.45</v>
      </c>
      <c r="R142" s="295" t="s">
        <v>611</v>
      </c>
      <c r="S142" s="294">
        <v>0.82400000000000007</v>
      </c>
      <c r="T142" s="491">
        <v>1.45</v>
      </c>
      <c r="U142" s="491">
        <v>0.2</v>
      </c>
    </row>
    <row r="143" spans="1:21" x14ac:dyDescent="0.65">
      <c r="A143" s="620"/>
      <c r="B143" s="295" t="s">
        <v>612</v>
      </c>
      <c r="C143" s="491">
        <f t="shared" si="16"/>
        <v>1.3603333333333332</v>
      </c>
      <c r="D143" s="303">
        <f t="shared" si="17"/>
        <v>2.64</v>
      </c>
      <c r="E143" s="303">
        <f t="shared" si="18"/>
        <v>0.1</v>
      </c>
      <c r="F143" s="295" t="s">
        <v>612</v>
      </c>
      <c r="G143" s="294">
        <v>1.1739999999999999</v>
      </c>
      <c r="H143" s="491">
        <v>2.64</v>
      </c>
      <c r="I143" s="491">
        <v>0.1</v>
      </c>
      <c r="J143" s="295" t="s">
        <v>612</v>
      </c>
      <c r="K143" s="294">
        <v>1.5466666666666669</v>
      </c>
      <c r="L143" s="491">
        <v>2.0099999999999998</v>
      </c>
      <c r="M143" s="491">
        <v>1.31</v>
      </c>
      <c r="N143" s="295" t="s">
        <v>612</v>
      </c>
      <c r="O143" s="294">
        <v>1.5466666666666669</v>
      </c>
      <c r="P143" s="491">
        <v>2.0099999999999998</v>
      </c>
      <c r="Q143" s="491">
        <v>1.31</v>
      </c>
      <c r="R143" s="295" t="s">
        <v>612</v>
      </c>
      <c r="S143" s="294">
        <v>1.1739999999999999</v>
      </c>
      <c r="T143" s="491">
        <v>2.64</v>
      </c>
      <c r="U143" s="491">
        <v>0.1</v>
      </c>
    </row>
    <row r="144" spans="1:21" x14ac:dyDescent="0.65">
      <c r="A144" s="620"/>
      <c r="B144" s="296" t="s">
        <v>614</v>
      </c>
      <c r="C144" s="491">
        <f t="shared" si="16"/>
        <v>1.2949999999999999</v>
      </c>
      <c r="D144" s="303">
        <f t="shared" si="17"/>
        <v>2.5</v>
      </c>
      <c r="E144" s="303">
        <f t="shared" si="18"/>
        <v>0.6</v>
      </c>
      <c r="F144" s="296" t="s">
        <v>614</v>
      </c>
      <c r="G144" s="294">
        <v>0.79</v>
      </c>
      <c r="H144" s="491">
        <v>0.95</v>
      </c>
      <c r="I144" s="491">
        <v>0.6</v>
      </c>
      <c r="J144" s="296" t="s">
        <v>614</v>
      </c>
      <c r="K144" s="294">
        <v>1.8</v>
      </c>
      <c r="L144" s="491">
        <v>2.5</v>
      </c>
      <c r="M144" s="491">
        <v>0.9</v>
      </c>
      <c r="N144" s="296" t="s">
        <v>614</v>
      </c>
      <c r="O144" s="294">
        <v>1.8</v>
      </c>
      <c r="P144" s="491">
        <v>2.5</v>
      </c>
      <c r="Q144" s="491">
        <v>0.9</v>
      </c>
      <c r="R144" s="296" t="s">
        <v>614</v>
      </c>
      <c r="S144" s="294">
        <v>0.79</v>
      </c>
      <c r="T144" s="491">
        <v>0.95</v>
      </c>
      <c r="U144" s="491">
        <v>0.6</v>
      </c>
    </row>
    <row r="145" spans="1:21" x14ac:dyDescent="0.65">
      <c r="A145" s="620"/>
      <c r="B145" s="296" t="s">
        <v>627</v>
      </c>
      <c r="C145" s="491">
        <f t="shared" si="16"/>
        <v>0.3</v>
      </c>
      <c r="D145" s="303">
        <f t="shared" si="17"/>
        <v>0.33</v>
      </c>
      <c r="E145" s="303">
        <f t="shared" si="18"/>
        <v>0.27</v>
      </c>
      <c r="F145" s="296" t="s">
        <v>627</v>
      </c>
      <c r="G145" s="491">
        <v>0.3</v>
      </c>
      <c r="H145" s="491">
        <f>G145*1.1</f>
        <v>0.33</v>
      </c>
      <c r="I145" s="491">
        <f>G145*0.9</f>
        <v>0.27</v>
      </c>
      <c r="J145" s="296" t="s">
        <v>627</v>
      </c>
      <c r="K145" s="491">
        <v>0.3</v>
      </c>
      <c r="L145" s="491">
        <f>K145*1.1</f>
        <v>0.33</v>
      </c>
      <c r="M145" s="491">
        <f>K145*0.9</f>
        <v>0.27</v>
      </c>
      <c r="N145" s="296" t="s">
        <v>627</v>
      </c>
      <c r="O145" s="491">
        <v>0.3</v>
      </c>
      <c r="P145" s="491">
        <f>O145*1.1</f>
        <v>0.33</v>
      </c>
      <c r="Q145" s="491">
        <f>O145*0.9</f>
        <v>0.27</v>
      </c>
      <c r="R145" s="296" t="s">
        <v>627</v>
      </c>
      <c r="S145" s="491">
        <v>0.3</v>
      </c>
      <c r="T145" s="491">
        <f>S145*1.1</f>
        <v>0.33</v>
      </c>
      <c r="U145" s="491">
        <f>S145*0.9</f>
        <v>0.27</v>
      </c>
    </row>
    <row r="146" spans="1:21" x14ac:dyDescent="0.65">
      <c r="A146" s="620"/>
      <c r="B146" s="296" t="s">
        <v>628</v>
      </c>
      <c r="C146" s="491">
        <f t="shared" si="16"/>
        <v>0.01</v>
      </c>
      <c r="D146" s="303">
        <f t="shared" si="17"/>
        <v>1.1000000000000001E-2</v>
      </c>
      <c r="E146" s="303">
        <f t="shared" si="18"/>
        <v>9.0000000000000011E-3</v>
      </c>
      <c r="F146" s="296" t="s">
        <v>628</v>
      </c>
      <c r="G146" s="293">
        <v>0.01</v>
      </c>
      <c r="H146" s="491">
        <f>G146*1.1</f>
        <v>1.1000000000000001E-2</v>
      </c>
      <c r="I146" s="491">
        <f>G146*0.9</f>
        <v>9.0000000000000011E-3</v>
      </c>
      <c r="J146" s="296" t="s">
        <v>628</v>
      </c>
      <c r="K146" s="293">
        <v>0.01</v>
      </c>
      <c r="L146" s="491">
        <f>K146*1.1</f>
        <v>1.1000000000000001E-2</v>
      </c>
      <c r="M146" s="491">
        <f>K146*0.9</f>
        <v>9.0000000000000011E-3</v>
      </c>
      <c r="N146" s="296" t="s">
        <v>628</v>
      </c>
      <c r="O146" s="293">
        <v>0.01</v>
      </c>
      <c r="P146" s="491">
        <f>O146*1.1</f>
        <v>1.1000000000000001E-2</v>
      </c>
      <c r="Q146" s="491">
        <f>O146*0.9</f>
        <v>9.0000000000000011E-3</v>
      </c>
      <c r="R146" s="296" t="s">
        <v>628</v>
      </c>
      <c r="S146" s="293">
        <v>0.01</v>
      </c>
      <c r="T146" s="491">
        <f>S146*1.1</f>
        <v>1.1000000000000001E-2</v>
      </c>
      <c r="U146" s="491">
        <f>S146*0.9</f>
        <v>9.0000000000000011E-3</v>
      </c>
    </row>
    <row r="147" spans="1:21" x14ac:dyDescent="0.65">
      <c r="A147" s="621"/>
      <c r="B147" s="296" t="s">
        <v>629</v>
      </c>
      <c r="C147" s="491">
        <f t="shared" si="16"/>
        <v>0.85</v>
      </c>
      <c r="D147" s="303">
        <f t="shared" si="17"/>
        <v>0.93500000000000005</v>
      </c>
      <c r="E147" s="303">
        <f t="shared" si="18"/>
        <v>0.76500000000000001</v>
      </c>
      <c r="F147" s="296" t="s">
        <v>629</v>
      </c>
      <c r="G147" s="294">
        <v>0.85</v>
      </c>
      <c r="H147" s="491">
        <f>G147*1.1</f>
        <v>0.93500000000000005</v>
      </c>
      <c r="I147" s="491">
        <f>G147*0.9</f>
        <v>0.76500000000000001</v>
      </c>
      <c r="J147" s="296" t="s">
        <v>629</v>
      </c>
      <c r="K147" s="294">
        <v>0.85</v>
      </c>
      <c r="L147" s="491">
        <f>K147*1.1</f>
        <v>0.93500000000000005</v>
      </c>
      <c r="M147" s="491">
        <f>K147*0.9</f>
        <v>0.76500000000000001</v>
      </c>
      <c r="N147" s="296" t="s">
        <v>629</v>
      </c>
      <c r="O147" s="294">
        <v>0.85</v>
      </c>
      <c r="P147" s="491">
        <f>O147*1.1</f>
        <v>0.93500000000000005</v>
      </c>
      <c r="Q147" s="491">
        <f>O147*0.9</f>
        <v>0.76500000000000001</v>
      </c>
      <c r="R147" s="296" t="s">
        <v>629</v>
      </c>
      <c r="S147" s="294">
        <v>0.85</v>
      </c>
      <c r="T147" s="491">
        <f>S147*1.1</f>
        <v>0.93500000000000005</v>
      </c>
      <c r="U147" s="491">
        <f>S147*0.9</f>
        <v>0.76500000000000001</v>
      </c>
    </row>
    <row r="149" spans="1:21" ht="14.5" x14ac:dyDescent="0.7">
      <c r="A149" s="623" t="s">
        <v>635</v>
      </c>
      <c r="B149" s="622" t="s">
        <v>606</v>
      </c>
      <c r="C149" s="622" t="s">
        <v>606</v>
      </c>
      <c r="D149" s="622"/>
      <c r="E149" s="622"/>
    </row>
    <row r="150" spans="1:21" x14ac:dyDescent="0.65">
      <c r="A150" s="623"/>
      <c r="B150" s="491" t="s">
        <v>608</v>
      </c>
      <c r="C150" s="291" t="s">
        <v>556</v>
      </c>
      <c r="D150" s="291" t="s">
        <v>557</v>
      </c>
      <c r="E150" s="291" t="s">
        <v>558</v>
      </c>
    </row>
    <row r="151" spans="1:21" x14ac:dyDescent="0.65">
      <c r="A151" s="623"/>
      <c r="B151" s="293" t="s">
        <v>609</v>
      </c>
      <c r="C151" s="496">
        <f>AVERAGE(D151:E151)</f>
        <v>49.75</v>
      </c>
      <c r="D151" s="303">
        <v>65</v>
      </c>
      <c r="E151" s="491">
        <v>34.5</v>
      </c>
    </row>
    <row r="152" spans="1:21" x14ac:dyDescent="0.65">
      <c r="A152" s="623"/>
      <c r="B152" s="295" t="s">
        <v>610</v>
      </c>
      <c r="C152" s="491">
        <v>13.17</v>
      </c>
      <c r="D152" s="303">
        <v>16</v>
      </c>
      <c r="E152" s="303">
        <v>11</v>
      </c>
    </row>
    <row r="153" spans="1:21" x14ac:dyDescent="0.65">
      <c r="A153" s="623"/>
      <c r="B153" s="295" t="s">
        <v>611</v>
      </c>
      <c r="C153" s="491">
        <v>3.41</v>
      </c>
      <c r="D153" s="303">
        <v>6</v>
      </c>
      <c r="E153" s="303">
        <v>3</v>
      </c>
    </row>
    <row r="154" spans="1:21" x14ac:dyDescent="0.65">
      <c r="A154" s="623"/>
      <c r="B154" s="295" t="s">
        <v>612</v>
      </c>
      <c r="C154" s="491">
        <v>2.89</v>
      </c>
      <c r="D154" s="303">
        <v>4</v>
      </c>
      <c r="E154" s="303">
        <v>1</v>
      </c>
    </row>
    <row r="155" spans="1:21" x14ac:dyDescent="0.65">
      <c r="A155" s="623"/>
      <c r="B155" s="296" t="s">
        <v>614</v>
      </c>
      <c r="C155" s="491">
        <v>2.08</v>
      </c>
      <c r="D155" s="303">
        <v>2</v>
      </c>
      <c r="E155" s="303">
        <v>0</v>
      </c>
    </row>
    <row r="156" spans="1:21" x14ac:dyDescent="0.65">
      <c r="A156" s="623"/>
      <c r="B156" s="296" t="s">
        <v>627</v>
      </c>
      <c r="C156" s="491">
        <v>4.78</v>
      </c>
      <c r="D156" s="303">
        <v>18</v>
      </c>
      <c r="E156" s="303">
        <v>4</v>
      </c>
    </row>
    <row r="157" spans="1:21" x14ac:dyDescent="0.65">
      <c r="A157" s="623"/>
      <c r="B157" s="296" t="s">
        <v>628</v>
      </c>
      <c r="C157" s="491">
        <v>0.52</v>
      </c>
      <c r="D157" s="303">
        <v>2</v>
      </c>
      <c r="E157" s="303">
        <v>0</v>
      </c>
    </row>
    <row r="160" spans="1:21" ht="14.5" x14ac:dyDescent="0.7">
      <c r="A160" s="623" t="s">
        <v>636</v>
      </c>
      <c r="B160" s="622" t="s">
        <v>606</v>
      </c>
      <c r="C160" s="622" t="s">
        <v>606</v>
      </c>
      <c r="D160" s="622"/>
      <c r="E160" s="622"/>
    </row>
    <row r="161" spans="1:5" x14ac:dyDescent="0.65">
      <c r="A161" s="623"/>
      <c r="B161" s="491" t="s">
        <v>608</v>
      </c>
      <c r="C161" s="291" t="s">
        <v>556</v>
      </c>
      <c r="D161" s="291" t="s">
        <v>557</v>
      </c>
      <c r="E161" s="291" t="s">
        <v>558</v>
      </c>
    </row>
    <row r="162" spans="1:5" x14ac:dyDescent="0.65">
      <c r="A162" s="623"/>
      <c r="B162" s="293" t="s">
        <v>609</v>
      </c>
      <c r="C162" s="496">
        <f>AVERAGE(D162:E162)</f>
        <v>17.600000000000001</v>
      </c>
      <c r="D162" s="303">
        <v>25.2</v>
      </c>
      <c r="E162" s="491">
        <v>10</v>
      </c>
    </row>
    <row r="163" spans="1:5" x14ac:dyDescent="0.65">
      <c r="A163" s="623"/>
      <c r="B163" s="295" t="s">
        <v>610</v>
      </c>
      <c r="C163" s="491">
        <v>54.7</v>
      </c>
      <c r="D163" s="303">
        <v>16</v>
      </c>
      <c r="E163" s="303">
        <v>11</v>
      </c>
    </row>
    <row r="164" spans="1:5" x14ac:dyDescent="0.65">
      <c r="A164" s="623"/>
      <c r="B164" s="295" t="s">
        <v>611</v>
      </c>
      <c r="C164" s="491">
        <v>2.2000000000000002</v>
      </c>
      <c r="D164" s="303">
        <v>6</v>
      </c>
      <c r="E164" s="303">
        <v>3</v>
      </c>
    </row>
    <row r="165" spans="1:5" x14ac:dyDescent="0.65">
      <c r="A165" s="623"/>
      <c r="B165" s="295" t="s">
        <v>612</v>
      </c>
      <c r="C165" s="491">
        <v>1.5</v>
      </c>
      <c r="D165" s="303">
        <v>4</v>
      </c>
      <c r="E165" s="303">
        <v>1</v>
      </c>
    </row>
    <row r="166" spans="1:5" x14ac:dyDescent="0.65">
      <c r="A166" s="623"/>
      <c r="B166" s="296" t="s">
        <v>614</v>
      </c>
      <c r="C166" s="491">
        <v>0.3</v>
      </c>
      <c r="D166" s="303">
        <v>2</v>
      </c>
      <c r="E166" s="303">
        <v>0</v>
      </c>
    </row>
  </sheetData>
  <mergeCells count="87">
    <mergeCell ref="R11:U11"/>
    <mergeCell ref="A3:A9"/>
    <mergeCell ref="B3:E3"/>
    <mergeCell ref="F3:I3"/>
    <mergeCell ref="J3:M3"/>
    <mergeCell ref="N3:Q3"/>
    <mergeCell ref="R3:U3"/>
    <mergeCell ref="A11:A17"/>
    <mergeCell ref="B11:E11"/>
    <mergeCell ref="F11:I11"/>
    <mergeCell ref="J11:M11"/>
    <mergeCell ref="N11:Q11"/>
    <mergeCell ref="R27:U27"/>
    <mergeCell ref="A19:A25"/>
    <mergeCell ref="B19:E19"/>
    <mergeCell ref="F19:I19"/>
    <mergeCell ref="J19:M19"/>
    <mergeCell ref="N19:Q19"/>
    <mergeCell ref="R19:U19"/>
    <mergeCell ref="A27:A34"/>
    <mergeCell ref="B27:E27"/>
    <mergeCell ref="F27:I27"/>
    <mergeCell ref="J27:M27"/>
    <mergeCell ref="N27:Q27"/>
    <mergeCell ref="R44:U44"/>
    <mergeCell ref="A36:A42"/>
    <mergeCell ref="B36:E36"/>
    <mergeCell ref="F36:I36"/>
    <mergeCell ref="J36:M36"/>
    <mergeCell ref="N36:Q36"/>
    <mergeCell ref="R36:U36"/>
    <mergeCell ref="A44:A52"/>
    <mergeCell ref="B44:E44"/>
    <mergeCell ref="F44:I44"/>
    <mergeCell ref="J44:M44"/>
    <mergeCell ref="N44:Q44"/>
    <mergeCell ref="R63:U63"/>
    <mergeCell ref="A54:A61"/>
    <mergeCell ref="B54:E54"/>
    <mergeCell ref="F54:I54"/>
    <mergeCell ref="J54:M54"/>
    <mergeCell ref="N54:Q54"/>
    <mergeCell ref="R54:U54"/>
    <mergeCell ref="A63:A72"/>
    <mergeCell ref="B63:E63"/>
    <mergeCell ref="F63:I63"/>
    <mergeCell ref="J63:M63"/>
    <mergeCell ref="N63:Q63"/>
    <mergeCell ref="R84:U84"/>
    <mergeCell ref="A74:A83"/>
    <mergeCell ref="B74:E74"/>
    <mergeCell ref="F74:I74"/>
    <mergeCell ref="J74:M74"/>
    <mergeCell ref="N74:Q74"/>
    <mergeCell ref="R74:U74"/>
    <mergeCell ref="A84:A93"/>
    <mergeCell ref="B84:E84"/>
    <mergeCell ref="F84:I84"/>
    <mergeCell ref="J84:M84"/>
    <mergeCell ref="N84:Q84"/>
    <mergeCell ref="B95:E95"/>
    <mergeCell ref="R95:U95"/>
    <mergeCell ref="N96:Q96"/>
    <mergeCell ref="B105:E105"/>
    <mergeCell ref="R105:U105"/>
    <mergeCell ref="A106:A115"/>
    <mergeCell ref="N106:Q106"/>
    <mergeCell ref="B115:E115"/>
    <mergeCell ref="R115:U115"/>
    <mergeCell ref="A116:A125"/>
    <mergeCell ref="N116:Q116"/>
    <mergeCell ref="A95:A105"/>
    <mergeCell ref="R138:U138"/>
    <mergeCell ref="A149:A157"/>
    <mergeCell ref="B149:E149"/>
    <mergeCell ref="A160:A166"/>
    <mergeCell ref="B160:E160"/>
    <mergeCell ref="A138:A147"/>
    <mergeCell ref="B138:E138"/>
    <mergeCell ref="F138:I138"/>
    <mergeCell ref="J138:M138"/>
    <mergeCell ref="N138:Q138"/>
    <mergeCell ref="A127:A136"/>
    <mergeCell ref="B127:E127"/>
    <mergeCell ref="F127:I127"/>
    <mergeCell ref="J127:M127"/>
    <mergeCell ref="N127:Q127"/>
  </mergeCells>
  <phoneticPr fontId="7" type="noConversion"/>
  <conditionalFormatting sqref="A1:E2">
    <cfRule type="cellIs" dxfId="14" priority="1" operator="lessThan">
      <formula>0</formula>
    </cfRule>
  </conditionalFormatting>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4A785-569D-4CD4-8B3E-A9C94D25AA36}">
  <dimension ref="A1:G42"/>
  <sheetViews>
    <sheetView zoomScaleNormal="100" workbookViewId="0"/>
  </sheetViews>
  <sheetFormatPr defaultColWidth="8.6484375" defaultRowHeight="14.25" x14ac:dyDescent="0.65"/>
  <cols>
    <col min="1" max="1" width="21.78125" style="74" customWidth="1"/>
    <col min="2" max="7" width="15.78125" style="74" customWidth="1"/>
    <col min="8" max="16384" width="8.6484375" style="74"/>
  </cols>
  <sheetData>
    <row r="1" spans="1:7" ht="17.75" x14ac:dyDescent="0.75">
      <c r="A1" s="6" t="s">
        <v>1568</v>
      </c>
    </row>
    <row r="2" spans="1:7" ht="18" x14ac:dyDescent="0.8">
      <c r="A2" s="75"/>
    </row>
    <row r="3" spans="1:7" ht="14.5" x14ac:dyDescent="0.65">
      <c r="A3" s="632" t="s">
        <v>751</v>
      </c>
      <c r="B3" s="632"/>
      <c r="C3" s="637" t="s">
        <v>752</v>
      </c>
      <c r="D3" s="637"/>
      <c r="E3" s="637"/>
      <c r="F3" s="637"/>
      <c r="G3" s="637"/>
    </row>
    <row r="4" spans="1:7" ht="42.75" x14ac:dyDescent="0.65">
      <c r="A4" s="632"/>
      <c r="B4" s="632"/>
      <c r="C4" s="364" t="s">
        <v>753</v>
      </c>
      <c r="D4" s="364" t="s">
        <v>754</v>
      </c>
      <c r="E4" s="364" t="s">
        <v>755</v>
      </c>
      <c r="F4" s="364" t="s">
        <v>756</v>
      </c>
      <c r="G4" s="364" t="s">
        <v>757</v>
      </c>
    </row>
    <row r="5" spans="1:7" ht="16.5" x14ac:dyDescent="0.65">
      <c r="A5" s="632" t="s">
        <v>1349</v>
      </c>
      <c r="B5" s="632"/>
      <c r="C5" s="363" t="s">
        <v>758</v>
      </c>
      <c r="D5" s="365" t="s">
        <v>759</v>
      </c>
      <c r="E5" s="366">
        <v>0.23</v>
      </c>
      <c r="F5" s="366">
        <v>0.36</v>
      </c>
      <c r="G5" s="366">
        <v>0.11</v>
      </c>
    </row>
    <row r="6" spans="1:7" ht="16.5" x14ac:dyDescent="0.65">
      <c r="A6" s="632" t="s">
        <v>1350</v>
      </c>
      <c r="B6" s="632"/>
      <c r="C6" s="363" t="s">
        <v>760</v>
      </c>
      <c r="D6" s="363" t="s">
        <v>375</v>
      </c>
      <c r="E6" s="366">
        <v>0.09</v>
      </c>
      <c r="F6" s="366">
        <v>0.15</v>
      </c>
      <c r="G6" s="366">
        <v>0.04</v>
      </c>
    </row>
    <row r="7" spans="1:7" ht="16.5" x14ac:dyDescent="0.65">
      <c r="A7" s="632" t="s">
        <v>761</v>
      </c>
      <c r="B7" s="632"/>
      <c r="C7" s="363" t="s">
        <v>762</v>
      </c>
      <c r="D7" s="363" t="s">
        <v>298</v>
      </c>
      <c r="E7" s="366" t="s">
        <v>298</v>
      </c>
      <c r="F7" s="366" t="s">
        <v>298</v>
      </c>
      <c r="G7" s="366" t="s">
        <v>298</v>
      </c>
    </row>
    <row r="8" spans="1:7" ht="16.5" x14ac:dyDescent="0.65">
      <c r="A8" s="632" t="s">
        <v>763</v>
      </c>
      <c r="B8" s="632"/>
      <c r="C8" s="363" t="s">
        <v>758</v>
      </c>
      <c r="D8" s="363" t="s">
        <v>764</v>
      </c>
      <c r="E8" s="438">
        <v>0.25046357705358196</v>
      </c>
      <c r="F8" s="366">
        <v>0.40799999999999997</v>
      </c>
      <c r="G8" s="366">
        <v>0.154</v>
      </c>
    </row>
    <row r="9" spans="1:7" ht="16.5" x14ac:dyDescent="0.65">
      <c r="A9" s="633" t="s">
        <v>765</v>
      </c>
      <c r="B9" s="363" t="s">
        <v>766</v>
      </c>
      <c r="C9" s="363" t="s">
        <v>762</v>
      </c>
      <c r="D9" s="363" t="s">
        <v>298</v>
      </c>
      <c r="E9" s="366" t="s">
        <v>298</v>
      </c>
      <c r="F9" s="366" t="s">
        <v>298</v>
      </c>
      <c r="G9" s="366" t="s">
        <v>298</v>
      </c>
    </row>
    <row r="10" spans="1:7" ht="16.5" x14ac:dyDescent="0.65">
      <c r="A10" s="633"/>
      <c r="B10" s="363" t="s">
        <v>1351</v>
      </c>
      <c r="C10" s="363" t="s">
        <v>758</v>
      </c>
      <c r="D10" s="363" t="s">
        <v>767</v>
      </c>
      <c r="E10" s="366">
        <v>0.17</v>
      </c>
      <c r="F10" s="366">
        <v>0.27</v>
      </c>
      <c r="G10" s="366">
        <v>0.13</v>
      </c>
    </row>
    <row r="11" spans="1:7" ht="16.5" x14ac:dyDescent="0.65">
      <c r="A11" s="632" t="s">
        <v>768</v>
      </c>
      <c r="B11" s="632"/>
      <c r="C11" s="363" t="s">
        <v>762</v>
      </c>
      <c r="D11" s="363" t="s">
        <v>298</v>
      </c>
      <c r="E11" s="366" t="s">
        <v>298</v>
      </c>
      <c r="F11" s="366" t="s">
        <v>298</v>
      </c>
      <c r="G11" s="366" t="s">
        <v>298</v>
      </c>
    </row>
    <row r="12" spans="1:7" ht="16.5" x14ac:dyDescent="0.65">
      <c r="A12" s="632" t="s">
        <v>769</v>
      </c>
      <c r="B12" s="632"/>
      <c r="C12" s="363" t="s">
        <v>758</v>
      </c>
      <c r="D12" s="363" t="s">
        <v>298</v>
      </c>
      <c r="E12" s="366">
        <v>0.66619651838428284</v>
      </c>
      <c r="F12" s="366">
        <v>1.609</v>
      </c>
      <c r="G12" s="439">
        <v>0.12839183516718597</v>
      </c>
    </row>
    <row r="13" spans="1:7" ht="16.5" x14ac:dyDescent="0.65">
      <c r="A13" s="634" t="s">
        <v>770</v>
      </c>
      <c r="B13" s="635"/>
      <c r="C13" s="363" t="s">
        <v>762</v>
      </c>
      <c r="D13" s="363" t="s">
        <v>298</v>
      </c>
      <c r="E13" s="366" t="s">
        <v>298</v>
      </c>
      <c r="F13" s="366" t="s">
        <v>298</v>
      </c>
      <c r="G13" s="366" t="s">
        <v>298</v>
      </c>
    </row>
    <row r="14" spans="1:7" ht="16.5" x14ac:dyDescent="0.65">
      <c r="A14" s="636" t="s">
        <v>771</v>
      </c>
      <c r="B14" s="635"/>
      <c r="C14" s="363" t="s">
        <v>758</v>
      </c>
      <c r="D14" s="363" t="s">
        <v>772</v>
      </c>
      <c r="E14" s="366">
        <v>0.61699999999999999</v>
      </c>
      <c r="F14" s="366">
        <v>0.621</v>
      </c>
      <c r="G14" s="366">
        <v>0.61199999999999999</v>
      </c>
    </row>
    <row r="15" spans="1:7" ht="16.5" x14ac:dyDescent="0.65">
      <c r="A15" s="632" t="s">
        <v>773</v>
      </c>
      <c r="B15" s="632"/>
      <c r="C15" s="363" t="s">
        <v>758</v>
      </c>
      <c r="D15" s="363" t="s">
        <v>772</v>
      </c>
      <c r="E15" s="366">
        <v>0.61699999999999999</v>
      </c>
      <c r="F15" s="366">
        <v>0.621</v>
      </c>
      <c r="G15" s="366">
        <v>0.61199999999999999</v>
      </c>
    </row>
    <row r="16" spans="1:7" ht="15" customHeight="1" x14ac:dyDescent="0.65">
      <c r="A16" s="632" t="s">
        <v>774</v>
      </c>
      <c r="B16" s="632"/>
      <c r="C16" s="363" t="s">
        <v>762</v>
      </c>
      <c r="D16" s="363" t="s">
        <v>298</v>
      </c>
      <c r="E16" s="366" t="s">
        <v>298</v>
      </c>
      <c r="F16" s="366" t="s">
        <v>298</v>
      </c>
      <c r="G16" s="366" t="s">
        <v>298</v>
      </c>
    </row>
    <row r="17" spans="1:7" ht="15" customHeight="1" x14ac:dyDescent="0.65">
      <c r="A17" s="632" t="s">
        <v>775</v>
      </c>
      <c r="B17" s="632"/>
      <c r="C17" s="363" t="s">
        <v>758</v>
      </c>
      <c r="D17" s="363" t="s">
        <v>298</v>
      </c>
      <c r="E17" s="366" t="s">
        <v>298</v>
      </c>
      <c r="F17" s="366">
        <v>15</v>
      </c>
      <c r="G17" s="366">
        <v>0.3</v>
      </c>
    </row>
    <row r="18" spans="1:7" ht="15" customHeight="1" x14ac:dyDescent="0.65">
      <c r="A18" s="632" t="s">
        <v>776</v>
      </c>
      <c r="B18" s="632"/>
      <c r="C18" s="363" t="s">
        <v>758</v>
      </c>
      <c r="D18" s="363" t="s">
        <v>298</v>
      </c>
      <c r="E18" s="366">
        <v>19.600000000000001</v>
      </c>
      <c r="F18" s="366">
        <v>39.4</v>
      </c>
      <c r="G18" s="366">
        <v>4.2</v>
      </c>
    </row>
    <row r="19" spans="1:7" ht="16.5" x14ac:dyDescent="0.65">
      <c r="A19" s="632" t="s">
        <v>777</v>
      </c>
      <c r="B19" s="632"/>
      <c r="C19" s="363" t="s">
        <v>762</v>
      </c>
      <c r="D19" s="363" t="s">
        <v>298</v>
      </c>
      <c r="E19" s="366" t="s">
        <v>298</v>
      </c>
      <c r="F19" s="366" t="s">
        <v>298</v>
      </c>
      <c r="G19" s="366" t="s">
        <v>298</v>
      </c>
    </row>
    <row r="20" spans="1:7" x14ac:dyDescent="0.65">
      <c r="A20" s="367" t="s">
        <v>778</v>
      </c>
      <c r="B20" s="368"/>
      <c r="C20" s="368"/>
      <c r="D20" s="368"/>
      <c r="E20" s="368"/>
      <c r="F20" s="368"/>
      <c r="G20" s="368"/>
    </row>
    <row r="21" spans="1:7" x14ac:dyDescent="0.65">
      <c r="A21" s="367"/>
      <c r="B21" s="368"/>
      <c r="C21" s="369"/>
      <c r="D21" s="369"/>
      <c r="E21" s="369"/>
      <c r="F21" s="369"/>
      <c r="G21" s="369"/>
    </row>
    <row r="22" spans="1:7" ht="14.5" x14ac:dyDescent="0.65">
      <c r="A22" s="370" t="s">
        <v>403</v>
      </c>
    </row>
    <row r="23" spans="1:7" x14ac:dyDescent="0.65">
      <c r="A23" s="259" t="s">
        <v>779</v>
      </c>
    </row>
    <row r="24" spans="1:7" x14ac:dyDescent="0.65">
      <c r="A24" s="259" t="s">
        <v>780</v>
      </c>
    </row>
    <row r="25" spans="1:7" x14ac:dyDescent="0.65">
      <c r="A25" s="259" t="s">
        <v>781</v>
      </c>
    </row>
    <row r="26" spans="1:7" x14ac:dyDescent="0.65">
      <c r="A26" s="259" t="s">
        <v>782</v>
      </c>
    </row>
    <row r="27" spans="1:7" x14ac:dyDescent="0.65">
      <c r="A27" s="259" t="s">
        <v>783</v>
      </c>
    </row>
    <row r="28" spans="1:7" x14ac:dyDescent="0.65">
      <c r="A28" s="259" t="s">
        <v>784</v>
      </c>
    </row>
    <row r="29" spans="1:7" x14ac:dyDescent="0.65">
      <c r="A29" s="259" t="s">
        <v>785</v>
      </c>
    </row>
    <row r="30" spans="1:7" x14ac:dyDescent="0.65">
      <c r="A30" s="259" t="s">
        <v>786</v>
      </c>
    </row>
    <row r="31" spans="1:7" x14ac:dyDescent="0.65">
      <c r="A31" s="259" t="s">
        <v>787</v>
      </c>
    </row>
    <row r="32" spans="1:7" x14ac:dyDescent="0.65">
      <c r="A32" s="259" t="s">
        <v>788</v>
      </c>
    </row>
    <row r="33" spans="1:1" x14ac:dyDescent="0.65">
      <c r="A33" s="259" t="s">
        <v>789</v>
      </c>
    </row>
    <row r="34" spans="1:1" x14ac:dyDescent="0.65">
      <c r="A34" s="259" t="s">
        <v>790</v>
      </c>
    </row>
    <row r="35" spans="1:1" x14ac:dyDescent="0.65">
      <c r="A35" s="259" t="s">
        <v>791</v>
      </c>
    </row>
    <row r="36" spans="1:1" x14ac:dyDescent="0.65">
      <c r="A36" s="259" t="s">
        <v>792</v>
      </c>
    </row>
    <row r="37" spans="1:1" x14ac:dyDescent="0.65">
      <c r="A37" s="259" t="s">
        <v>793</v>
      </c>
    </row>
    <row r="38" spans="1:1" x14ac:dyDescent="0.65">
      <c r="A38" s="259" t="s">
        <v>794</v>
      </c>
    </row>
    <row r="39" spans="1:1" x14ac:dyDescent="0.65">
      <c r="A39" s="259" t="s">
        <v>795</v>
      </c>
    </row>
    <row r="40" spans="1:1" x14ac:dyDescent="0.65">
      <c r="A40" s="259" t="s">
        <v>796</v>
      </c>
    </row>
    <row r="41" spans="1:1" x14ac:dyDescent="0.65">
      <c r="A41" s="259" t="s">
        <v>797</v>
      </c>
    </row>
    <row r="42" spans="1:1" x14ac:dyDescent="0.65">
      <c r="A42" s="371" t="s">
        <v>798</v>
      </c>
    </row>
  </sheetData>
  <mergeCells count="16">
    <mergeCell ref="A8:B8"/>
    <mergeCell ref="A3:B4"/>
    <mergeCell ref="C3:G3"/>
    <mergeCell ref="A5:B5"/>
    <mergeCell ref="A6:B6"/>
    <mergeCell ref="A7:B7"/>
    <mergeCell ref="A16:B16"/>
    <mergeCell ref="A17:B17"/>
    <mergeCell ref="A18:B18"/>
    <mergeCell ref="A19:B19"/>
    <mergeCell ref="A9:A10"/>
    <mergeCell ref="A11:B11"/>
    <mergeCell ref="A12:B12"/>
    <mergeCell ref="A13:B13"/>
    <mergeCell ref="A14:B14"/>
    <mergeCell ref="A15:B15"/>
  </mergeCells>
  <phoneticPr fontId="7" type="noConversion"/>
  <conditionalFormatting sqref="A1">
    <cfRule type="cellIs" dxfId="13" priority="1" operator="lessThan">
      <formula>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F6ADB-8FEE-421B-87B5-275E33B3562C}">
  <dimension ref="A1:CN65"/>
  <sheetViews>
    <sheetView topLeftCell="A19" zoomScaleNormal="100" workbookViewId="0"/>
  </sheetViews>
  <sheetFormatPr defaultColWidth="8.6484375" defaultRowHeight="14.5" x14ac:dyDescent="0.7"/>
  <cols>
    <col min="1" max="1" width="26.0859375" style="7" customWidth="1"/>
    <col min="2" max="6" width="10.78125" style="7" customWidth="1"/>
    <col min="7" max="16384" width="8.6484375" style="7"/>
  </cols>
  <sheetData>
    <row r="1" spans="1:92" ht="17.75" x14ac:dyDescent="0.75">
      <c r="A1" s="6" t="s">
        <v>21</v>
      </c>
    </row>
    <row r="2" spans="1:92" x14ac:dyDescent="0.7">
      <c r="A2" s="8"/>
    </row>
    <row r="3" spans="1:92" x14ac:dyDescent="0.7">
      <c r="A3" s="9" t="s">
        <v>22</v>
      </c>
    </row>
    <row r="4" spans="1:92" s="9" customFormat="1" ht="14.25" x14ac:dyDescent="0.65">
      <c r="A4" s="11"/>
      <c r="B4" s="11">
        <v>1930</v>
      </c>
      <c r="C4" s="11">
        <v>1931</v>
      </c>
      <c r="D4" s="11">
        <v>1932</v>
      </c>
      <c r="E4" s="11">
        <v>1933</v>
      </c>
      <c r="F4" s="11">
        <v>1934</v>
      </c>
      <c r="G4" s="11">
        <v>1935</v>
      </c>
      <c r="H4" s="11">
        <v>1936</v>
      </c>
      <c r="I4" s="11">
        <v>1937</v>
      </c>
      <c r="J4" s="11">
        <v>1938</v>
      </c>
      <c r="K4" s="11">
        <v>1939</v>
      </c>
      <c r="L4" s="11">
        <v>1940</v>
      </c>
      <c r="M4" s="11">
        <v>1941</v>
      </c>
      <c r="N4" s="11">
        <v>1942</v>
      </c>
      <c r="O4" s="11">
        <v>1943</v>
      </c>
      <c r="P4" s="11">
        <v>1944</v>
      </c>
      <c r="Q4" s="11">
        <v>1945</v>
      </c>
      <c r="R4" s="11">
        <v>1946</v>
      </c>
      <c r="S4" s="11">
        <v>1947</v>
      </c>
      <c r="T4" s="11">
        <v>1948</v>
      </c>
      <c r="U4" s="11">
        <v>1949</v>
      </c>
      <c r="V4" s="11">
        <v>1950</v>
      </c>
      <c r="W4" s="11">
        <v>1951</v>
      </c>
      <c r="X4" s="11">
        <v>1952</v>
      </c>
      <c r="Y4" s="11">
        <v>1953</v>
      </c>
      <c r="Z4" s="11">
        <v>1954</v>
      </c>
      <c r="AA4" s="11">
        <v>1955</v>
      </c>
      <c r="AB4" s="11">
        <v>1956</v>
      </c>
      <c r="AC4" s="11">
        <v>1957</v>
      </c>
      <c r="AD4" s="11">
        <v>1958</v>
      </c>
      <c r="AE4" s="11">
        <v>1959</v>
      </c>
      <c r="AF4" s="11">
        <v>1960</v>
      </c>
      <c r="AG4" s="11">
        <v>1961</v>
      </c>
      <c r="AH4" s="11">
        <v>1962</v>
      </c>
      <c r="AI4" s="11">
        <v>1963</v>
      </c>
      <c r="AJ4" s="11">
        <v>1964</v>
      </c>
      <c r="AK4" s="11">
        <v>1965</v>
      </c>
      <c r="AL4" s="11">
        <v>1966</v>
      </c>
      <c r="AM4" s="11">
        <v>1967</v>
      </c>
      <c r="AN4" s="11">
        <v>1968</v>
      </c>
      <c r="AO4" s="11">
        <v>1969</v>
      </c>
      <c r="AP4" s="11">
        <v>1970</v>
      </c>
      <c r="AQ4" s="11">
        <v>1971</v>
      </c>
      <c r="AR4" s="11">
        <v>1972</v>
      </c>
      <c r="AS4" s="11">
        <v>1973</v>
      </c>
      <c r="AT4" s="11">
        <v>1974</v>
      </c>
      <c r="AU4" s="11">
        <v>1975</v>
      </c>
      <c r="AV4" s="11">
        <v>1976</v>
      </c>
      <c r="AW4" s="11">
        <v>1977</v>
      </c>
      <c r="AX4" s="11">
        <v>1978</v>
      </c>
      <c r="AY4" s="11">
        <v>1979</v>
      </c>
      <c r="AZ4" s="11">
        <v>1980</v>
      </c>
      <c r="BA4" s="11">
        <v>1981</v>
      </c>
      <c r="BB4" s="11">
        <v>1982</v>
      </c>
      <c r="BC4" s="11">
        <v>1983</v>
      </c>
      <c r="BD4" s="11">
        <v>1984</v>
      </c>
      <c r="BE4" s="11">
        <v>1985</v>
      </c>
      <c r="BF4" s="11">
        <v>1986</v>
      </c>
      <c r="BG4" s="11">
        <v>1987</v>
      </c>
      <c r="BH4" s="11">
        <v>1988</v>
      </c>
      <c r="BI4" s="11">
        <v>1989</v>
      </c>
      <c r="BJ4" s="11">
        <v>1990</v>
      </c>
      <c r="BK4" s="11">
        <v>1991</v>
      </c>
      <c r="BL4" s="11">
        <v>1992</v>
      </c>
      <c r="BM4" s="11">
        <v>1993</v>
      </c>
      <c r="BN4" s="11">
        <v>1994</v>
      </c>
      <c r="BO4" s="11">
        <v>1995</v>
      </c>
      <c r="BP4" s="11">
        <v>1996</v>
      </c>
      <c r="BQ4" s="11">
        <v>1997</v>
      </c>
      <c r="BR4" s="11">
        <v>1998</v>
      </c>
      <c r="BS4" s="11">
        <v>1999</v>
      </c>
      <c r="BT4" s="11">
        <v>2000</v>
      </c>
      <c r="BU4" s="11">
        <v>2001</v>
      </c>
      <c r="BV4" s="11">
        <v>2002</v>
      </c>
      <c r="BW4" s="11">
        <v>2003</v>
      </c>
      <c r="BX4" s="11">
        <v>2004</v>
      </c>
      <c r="BY4" s="11">
        <v>2005</v>
      </c>
      <c r="BZ4" s="11">
        <v>2006</v>
      </c>
      <c r="CA4" s="11">
        <v>2007</v>
      </c>
      <c r="CB4" s="11">
        <v>2008</v>
      </c>
      <c r="CC4" s="11">
        <v>2009</v>
      </c>
      <c r="CD4" s="11">
        <v>2010</v>
      </c>
      <c r="CE4" s="11">
        <v>2011</v>
      </c>
      <c r="CF4" s="11">
        <v>2012</v>
      </c>
      <c r="CG4" s="11">
        <v>2013</v>
      </c>
      <c r="CH4" s="11">
        <v>2014</v>
      </c>
      <c r="CI4" s="11">
        <v>2015</v>
      </c>
      <c r="CJ4" s="11">
        <v>2016</v>
      </c>
      <c r="CK4" s="11">
        <v>2017</v>
      </c>
      <c r="CL4" s="11">
        <v>2018</v>
      </c>
      <c r="CM4" s="11">
        <v>2019</v>
      </c>
      <c r="CN4" s="11">
        <v>2020</v>
      </c>
    </row>
    <row r="5" spans="1:92" x14ac:dyDescent="0.7">
      <c r="A5" s="11" t="s">
        <v>3</v>
      </c>
      <c r="B5" s="12">
        <f t="shared" ref="B5:BM8" si="0">B14*B24</f>
        <v>1.6500000000000001E-2</v>
      </c>
      <c r="C5" s="12">
        <f t="shared" si="0"/>
        <v>1.6377726353444033E-2</v>
      </c>
      <c r="D5" s="12">
        <f t="shared" si="0"/>
        <v>2.1675145091579411E-2</v>
      </c>
      <c r="E5" s="12">
        <f t="shared" si="0"/>
        <v>3.2271781361916649E-2</v>
      </c>
      <c r="F5" s="12">
        <f t="shared" si="0"/>
        <v>5.3387717584206698E-2</v>
      </c>
      <c r="G5" s="12">
        <f t="shared" si="0"/>
        <v>0.27237932522651631</v>
      </c>
      <c r="H5" s="12">
        <f t="shared" si="0"/>
        <v>0.435522928404383</v>
      </c>
      <c r="I5" s="12">
        <f t="shared" si="0"/>
        <v>0.58057073491202094</v>
      </c>
      <c r="J5" s="12">
        <f t="shared" si="0"/>
        <v>0.90689721463441297</v>
      </c>
      <c r="K5" s="12">
        <f t="shared" si="0"/>
        <v>0.53701965873974944</v>
      </c>
      <c r="L5" s="12">
        <f t="shared" si="0"/>
        <v>0.54529385617282966</v>
      </c>
      <c r="M5" s="12">
        <f t="shared" si="0"/>
        <v>0.58382339913301695</v>
      </c>
      <c r="N5" s="12">
        <f t="shared" si="0"/>
        <v>0.76964440239369081</v>
      </c>
      <c r="O5" s="12">
        <f t="shared" si="0"/>
        <v>0.92172219886316631</v>
      </c>
      <c r="P5" s="12">
        <f t="shared" si="0"/>
        <v>0.48668672956537962</v>
      </c>
      <c r="Q5" s="12">
        <f t="shared" si="0"/>
        <v>0.25580617662597616</v>
      </c>
      <c r="R5" s="12">
        <f t="shared" si="0"/>
        <v>1.5625262695761338E-2</v>
      </c>
      <c r="S5" s="12">
        <f t="shared" si="0"/>
        <v>6.1068543287147552E-2</v>
      </c>
      <c r="T5" s="12">
        <f t="shared" si="0"/>
        <v>4.2334979503083771E-2</v>
      </c>
      <c r="U5" s="12">
        <f t="shared" si="0"/>
        <v>0.15089450702185475</v>
      </c>
      <c r="V5" s="12">
        <f t="shared" si="0"/>
        <v>0.57825027150605823</v>
      </c>
      <c r="W5" s="12">
        <f t="shared" si="0"/>
        <v>0.84683380875261927</v>
      </c>
      <c r="X5" s="12">
        <f t="shared" si="0"/>
        <v>1.2608375262087039</v>
      </c>
      <c r="Y5" s="12">
        <f t="shared" si="0"/>
        <v>1.640848023981619</v>
      </c>
      <c r="Z5" s="12">
        <f t="shared" si="0"/>
        <v>2.0519651930878164</v>
      </c>
      <c r="AA5" s="12">
        <f t="shared" si="0"/>
        <v>2.6030448228405776</v>
      </c>
      <c r="AB5" s="12">
        <f t="shared" si="0"/>
        <v>4.052516243647772</v>
      </c>
      <c r="AC5" s="12">
        <f t="shared" si="0"/>
        <v>4.8150307919717532</v>
      </c>
      <c r="AD5" s="12">
        <f t="shared" si="0"/>
        <v>7.8670773511223073</v>
      </c>
      <c r="AE5" s="12">
        <f t="shared" si="0"/>
        <v>12.356113532684599</v>
      </c>
      <c r="AF5" s="12">
        <f t="shared" si="0"/>
        <v>16.849980000000002</v>
      </c>
      <c r="AG5" s="12">
        <f t="shared" si="0"/>
        <v>7.6123659873831029</v>
      </c>
      <c r="AH5" s="12">
        <f t="shared" si="0"/>
        <v>5.6562713722636175</v>
      </c>
      <c r="AI5" s="12">
        <f t="shared" si="0"/>
        <v>6.2641569114336049</v>
      </c>
      <c r="AJ5" s="12">
        <f t="shared" si="0"/>
        <v>7.684148602652912</v>
      </c>
      <c r="AK5" s="12">
        <f t="shared" si="0"/>
        <v>9.4552559271749654</v>
      </c>
      <c r="AL5" s="12">
        <f t="shared" si="0"/>
        <v>11.491076319173008</v>
      </c>
      <c r="AM5" s="12">
        <f t="shared" si="0"/>
        <v>7.4249742604494271</v>
      </c>
      <c r="AN5" s="12">
        <f t="shared" si="0"/>
        <v>6.3885942414656371</v>
      </c>
      <c r="AO5" s="12">
        <f t="shared" si="0"/>
        <v>9.1489396783721695</v>
      </c>
      <c r="AP5" s="12">
        <f t="shared" si="0"/>
        <v>11.863019179534618</v>
      </c>
      <c r="AQ5" s="12">
        <f t="shared" si="0"/>
        <v>13.818926565894596</v>
      </c>
      <c r="AR5" s="12">
        <f t="shared" si="0"/>
        <v>14.736820603034767</v>
      </c>
      <c r="AS5" s="12">
        <f t="shared" si="0"/>
        <v>15.466680955007369</v>
      </c>
      <c r="AT5" s="12">
        <f t="shared" si="0"/>
        <v>12.608881077641959</v>
      </c>
      <c r="AU5" s="12">
        <f t="shared" si="0"/>
        <v>13.898479535264027</v>
      </c>
      <c r="AV5" s="12">
        <f t="shared" si="0"/>
        <v>11.591110451280519</v>
      </c>
      <c r="AW5" s="12">
        <f t="shared" si="0"/>
        <v>13.124140954224853</v>
      </c>
      <c r="AX5" s="12">
        <f t="shared" si="0"/>
        <v>17.148265929353752</v>
      </c>
      <c r="AY5" s="12">
        <f t="shared" si="0"/>
        <v>18.173982703699668</v>
      </c>
      <c r="AZ5" s="12">
        <f t="shared" si="0"/>
        <v>19.128084479999998</v>
      </c>
      <c r="BA5" s="12">
        <f t="shared" si="0"/>
        <v>17.221229731547925</v>
      </c>
      <c r="BB5" s="12">
        <f t="shared" si="0"/>
        <v>16.885587883924828</v>
      </c>
      <c r="BC5" s="12">
        <f t="shared" si="0"/>
        <v>17.093620771666231</v>
      </c>
      <c r="BD5" s="12">
        <f t="shared" si="0"/>
        <v>17.613638459890353</v>
      </c>
      <c r="BE5" s="12">
        <f t="shared" si="0"/>
        <v>17.695928770327455</v>
      </c>
      <c r="BF5" s="12">
        <f t="shared" si="0"/>
        <v>18.60164991493636</v>
      </c>
      <c r="BG5" s="12">
        <f t="shared" si="0"/>
        <v>18.905172047667303</v>
      </c>
      <c r="BH5" s="12">
        <f t="shared" si="0"/>
        <v>18.837711362144319</v>
      </c>
      <c r="BI5" s="12">
        <f t="shared" si="0"/>
        <v>18.437897748166925</v>
      </c>
      <c r="BJ5" s="12">
        <f t="shared" si="0"/>
        <v>20.896992699249999</v>
      </c>
      <c r="BK5" s="12">
        <f t="shared" si="0"/>
        <v>21.859090209999998</v>
      </c>
      <c r="BL5" s="12">
        <f t="shared" si="0"/>
        <v>34.544812686500009</v>
      </c>
      <c r="BM5" s="12">
        <f t="shared" si="0"/>
        <v>38.059875086200009</v>
      </c>
      <c r="BN5" s="12">
        <f t="shared" ref="BN5:CN8" si="1">BN14*BN24</f>
        <v>39.452103101250003</v>
      </c>
      <c r="BO5" s="12">
        <f t="shared" si="1"/>
        <v>41.206431091200002</v>
      </c>
      <c r="BP5" s="12">
        <f t="shared" si="1"/>
        <v>42.074504214200005</v>
      </c>
      <c r="BQ5" s="12">
        <f t="shared" si="1"/>
        <v>39.010256713650008</v>
      </c>
      <c r="BR5" s="12">
        <f t="shared" si="1"/>
        <v>39.893917690500004</v>
      </c>
      <c r="BS5" s="12">
        <f t="shared" si="1"/>
        <v>37.250960402700002</v>
      </c>
      <c r="BT5" s="12">
        <f t="shared" si="1"/>
        <v>42.209439705000001</v>
      </c>
      <c r="BU5" s="12">
        <f t="shared" si="1"/>
        <v>45.484800356205604</v>
      </c>
      <c r="BV5" s="12">
        <f t="shared" si="1"/>
        <v>43.3911848144229</v>
      </c>
      <c r="BW5" s="12">
        <f t="shared" si="1"/>
        <v>27.792004446720007</v>
      </c>
      <c r="BX5" s="12">
        <f t="shared" si="1"/>
        <v>35.650875608050001</v>
      </c>
      <c r="BY5" s="12">
        <f t="shared" si="1"/>
        <v>43.335861357372011</v>
      </c>
      <c r="BZ5" s="12">
        <f t="shared" si="1"/>
        <v>51.305159590050003</v>
      </c>
      <c r="CA5" s="12">
        <f t="shared" si="1"/>
        <v>58.832764641480004</v>
      </c>
      <c r="CB5" s="12">
        <f t="shared" si="1"/>
        <v>60.549167793400002</v>
      </c>
      <c r="CC5" s="12">
        <f t="shared" si="1"/>
        <v>68.461477732159508</v>
      </c>
      <c r="CD5" s="12">
        <f t="shared" si="1"/>
        <v>76.975555814785011</v>
      </c>
      <c r="CE5" s="12">
        <f t="shared" si="1"/>
        <v>82.788434556210007</v>
      </c>
      <c r="CF5" s="12">
        <f t="shared" si="1"/>
        <v>87.346724467816003</v>
      </c>
      <c r="CG5" s="12">
        <f t="shared" si="1"/>
        <v>98.106966697871258</v>
      </c>
      <c r="CH5" s="12">
        <f t="shared" si="1"/>
        <v>97.544643745709251</v>
      </c>
      <c r="CI5" s="12">
        <f t="shared" si="1"/>
        <v>95.352331921687494</v>
      </c>
      <c r="CJ5" s="12">
        <f t="shared" si="1"/>
        <v>95.332983676242009</v>
      </c>
      <c r="CK5" s="12">
        <f t="shared" si="1"/>
        <v>104.67814829664924</v>
      </c>
      <c r="CL5" s="12">
        <f t="shared" si="1"/>
        <v>113.302290210368</v>
      </c>
      <c r="CM5" s="12">
        <f t="shared" si="1"/>
        <v>120.25566143199001</v>
      </c>
      <c r="CN5" s="12">
        <f t="shared" si="1"/>
        <v>128.31216154997202</v>
      </c>
    </row>
    <row r="6" spans="1:92" x14ac:dyDescent="0.7">
      <c r="A6" s="11" t="s">
        <v>4</v>
      </c>
      <c r="B6" s="12">
        <f t="shared" si="0"/>
        <v>37.439870775908553</v>
      </c>
      <c r="C6" s="12">
        <f t="shared" si="0"/>
        <v>23.867067460537974</v>
      </c>
      <c r="D6" s="12">
        <f t="shared" si="0"/>
        <v>12.58554424042177</v>
      </c>
      <c r="E6" s="12">
        <f t="shared" si="0"/>
        <v>20.984739921086597</v>
      </c>
      <c r="F6" s="12">
        <f t="shared" si="0"/>
        <v>23.969365301215081</v>
      </c>
      <c r="G6" s="12">
        <f t="shared" si="0"/>
        <v>33.31327461322546</v>
      </c>
      <c r="H6" s="12">
        <f t="shared" si="0"/>
        <v>46.116288397061965</v>
      </c>
      <c r="I6" s="12">
        <f t="shared" si="0"/>
        <v>48.850096146048912</v>
      </c>
      <c r="J6" s="12">
        <f t="shared" si="0"/>
        <v>26.619100383765716</v>
      </c>
      <c r="K6" s="12">
        <f t="shared" si="0"/>
        <v>46.683957988131723</v>
      </c>
      <c r="L6" s="12">
        <f t="shared" si="0"/>
        <v>59.732159335131605</v>
      </c>
      <c r="M6" s="12">
        <f t="shared" si="0"/>
        <v>74.572734647700912</v>
      </c>
      <c r="N6" s="12">
        <f t="shared" si="0"/>
        <v>78.252636095671235</v>
      </c>
      <c r="O6" s="12">
        <f t="shared" si="0"/>
        <v>81.292786984657724</v>
      </c>
      <c r="P6" s="12">
        <f t="shared" si="0"/>
        <v>83.487914694009007</v>
      </c>
      <c r="Q6" s="12">
        <f t="shared" si="0"/>
        <v>75.243252847816677</v>
      </c>
      <c r="R6" s="12">
        <f t="shared" si="0"/>
        <v>57.901980948596837</v>
      </c>
      <c r="S6" s="12">
        <f t="shared" si="0"/>
        <v>75.053990460827237</v>
      </c>
      <c r="T6" s="12">
        <f t="shared" si="0"/>
        <v>79.876123884322539</v>
      </c>
      <c r="U6" s="12">
        <f t="shared" si="0"/>
        <v>71.835064789374528</v>
      </c>
      <c r="V6" s="12">
        <f t="shared" si="0"/>
        <v>100.92252193496694</v>
      </c>
      <c r="W6" s="12">
        <f t="shared" si="0"/>
        <v>108.74099171905885</v>
      </c>
      <c r="X6" s="12">
        <f t="shared" si="0"/>
        <v>95.587710333323486</v>
      </c>
      <c r="Y6" s="12">
        <f t="shared" si="0"/>
        <v>113.73389746510938</v>
      </c>
      <c r="Z6" s="12">
        <f t="shared" si="0"/>
        <v>89.437211908986626</v>
      </c>
      <c r="AA6" s="12">
        <f t="shared" si="0"/>
        <v>117.85825420721821</v>
      </c>
      <c r="AB6" s="12">
        <f t="shared" si="0"/>
        <v>115.42478085542962</v>
      </c>
      <c r="AC6" s="12">
        <f t="shared" si="0"/>
        <v>112.38126519521003</v>
      </c>
      <c r="AD6" s="12">
        <f t="shared" si="0"/>
        <v>84.628647759911971</v>
      </c>
      <c r="AE6" s="12">
        <f t="shared" si="0"/>
        <v>92.381422552076273</v>
      </c>
      <c r="AF6" s="12">
        <f t="shared" si="0"/>
        <v>98.163815</v>
      </c>
      <c r="AG6" s="12">
        <f t="shared" si="0"/>
        <v>87.787902506359046</v>
      </c>
      <c r="AH6" s="12">
        <f t="shared" si="0"/>
        <v>80.945157187497102</v>
      </c>
      <c r="AI6" s="12">
        <f t="shared" si="0"/>
        <v>75.090410105131667</v>
      </c>
      <c r="AJ6" s="12">
        <f t="shared" si="0"/>
        <v>80.360897519622512</v>
      </c>
      <c r="AK6" s="12">
        <f t="shared" si="0"/>
        <v>76.886890737319689</v>
      </c>
      <c r="AL6" s="12">
        <f t="shared" si="0"/>
        <v>73.135546710613085</v>
      </c>
      <c r="AM6" s="12">
        <f t="shared" si="0"/>
        <v>64.261010407866593</v>
      </c>
      <c r="AN6" s="12">
        <f t="shared" si="0"/>
        <v>62.369693178151991</v>
      </c>
      <c r="AO6" s="12">
        <f t="shared" si="0"/>
        <v>63.443826455148631</v>
      </c>
      <c r="AP6" s="12">
        <f t="shared" si="0"/>
        <v>56.385185710000009</v>
      </c>
      <c r="AQ6" s="12">
        <f t="shared" si="0"/>
        <v>45.544834135000002</v>
      </c>
      <c r="AR6" s="12">
        <f t="shared" si="0"/>
        <v>44.480953990000003</v>
      </c>
      <c r="AS6" s="12">
        <f t="shared" si="0"/>
        <v>46.548134484999999</v>
      </c>
      <c r="AT6" s="12">
        <f t="shared" si="0"/>
        <v>36.081694440000007</v>
      </c>
      <c r="AU6" s="12">
        <f t="shared" si="0"/>
        <v>24.954441029999998</v>
      </c>
      <c r="AV6" s="12">
        <f t="shared" si="0"/>
        <v>27.305782880000002</v>
      </c>
      <c r="AW6" s="12">
        <f t="shared" si="0"/>
        <v>23.502310680000001</v>
      </c>
      <c r="AX6" s="12">
        <f t="shared" si="0"/>
        <v>25.67134304</v>
      </c>
      <c r="AY6" s="12">
        <f t="shared" si="0"/>
        <v>27.719445459999999</v>
      </c>
      <c r="AZ6" s="12">
        <f t="shared" si="0"/>
        <v>22.003769604999999</v>
      </c>
      <c r="BA6" s="12">
        <f t="shared" si="0"/>
        <v>22.448115250000001</v>
      </c>
      <c r="BB6" s="12">
        <f t="shared" si="0"/>
        <v>12.5451705025</v>
      </c>
      <c r="BC6" s="12">
        <f t="shared" si="0"/>
        <v>12.763812479999999</v>
      </c>
      <c r="BD6" s="12">
        <f t="shared" si="0"/>
        <v>12.955630976750001</v>
      </c>
      <c r="BE6" s="12">
        <f t="shared" si="0"/>
        <v>10.996176860999999</v>
      </c>
      <c r="BF6" s="12">
        <f t="shared" si="0"/>
        <v>10.256534606000001</v>
      </c>
      <c r="BG6" s="12">
        <f t="shared" si="0"/>
        <v>11.37515326245</v>
      </c>
      <c r="BH6" s="12">
        <f t="shared" si="0"/>
        <v>12.7108218055</v>
      </c>
      <c r="BI6" s="12">
        <f t="shared" si="0"/>
        <v>12.473755646800001</v>
      </c>
      <c r="BJ6" s="12">
        <f t="shared" si="0"/>
        <v>12.541781881199999</v>
      </c>
      <c r="BK6" s="12">
        <f t="shared" si="0"/>
        <v>12.481020000000003</v>
      </c>
      <c r="BL6" s="12">
        <f t="shared" si="0"/>
        <v>11.616539999999997</v>
      </c>
      <c r="BM6" s="12">
        <f t="shared" si="0"/>
        <v>12.311232</v>
      </c>
      <c r="BN6" s="12">
        <f t="shared" si="1"/>
        <v>12.638496000000002</v>
      </c>
      <c r="BO6" s="12">
        <f t="shared" si="1"/>
        <v>13.255648000000001</v>
      </c>
      <c r="BP6" s="12">
        <f t="shared" si="1"/>
        <v>13.42348</v>
      </c>
      <c r="BQ6" s="12">
        <f t="shared" si="1"/>
        <v>13.916079999999999</v>
      </c>
      <c r="BR6" s="12">
        <f t="shared" si="1"/>
        <v>14.007116000000002</v>
      </c>
      <c r="BS6" s="12">
        <f t="shared" si="1"/>
        <v>13.906772</v>
      </c>
      <c r="BT6" s="12">
        <f t="shared" si="1"/>
        <v>14.606399999999999</v>
      </c>
      <c r="BU6" s="12">
        <f t="shared" si="1"/>
        <v>12.923943999999997</v>
      </c>
      <c r="BV6" s="12">
        <f t="shared" si="1"/>
        <v>13.303984</v>
      </c>
      <c r="BW6" s="12">
        <f t="shared" si="1"/>
        <v>13.642720000000001</v>
      </c>
      <c r="BX6" s="12">
        <f t="shared" si="1"/>
        <v>14.582122</v>
      </c>
      <c r="BY6" s="12">
        <f t="shared" si="1"/>
        <v>14.045199999999999</v>
      </c>
      <c r="BZ6" s="12">
        <f t="shared" si="1"/>
        <v>14.657331999999998</v>
      </c>
      <c r="CA6" s="12">
        <f t="shared" si="1"/>
        <v>14.707151999999999</v>
      </c>
      <c r="CB6" s="12">
        <f t="shared" si="1"/>
        <v>13.733536000000003</v>
      </c>
      <c r="CC6" s="12">
        <f t="shared" si="1"/>
        <v>9.0335519999999985</v>
      </c>
      <c r="CD6" s="12">
        <f t="shared" si="1"/>
        <v>12.21829</v>
      </c>
      <c r="CE6" s="12">
        <f t="shared" si="1"/>
        <v>13.455019999999998</v>
      </c>
      <c r="CF6" s="12">
        <f t="shared" si="1"/>
        <v>13.345801999999999</v>
      </c>
      <c r="CG6" s="12">
        <f t="shared" si="1"/>
        <v>13.153184</v>
      </c>
      <c r="CH6" s="12">
        <f t="shared" si="1"/>
        <v>13.455792000000001</v>
      </c>
      <c r="CI6" s="12">
        <f t="shared" si="1"/>
        <v>12.026456</v>
      </c>
      <c r="CJ6" s="12">
        <f t="shared" si="1"/>
        <v>12.183199999999998</v>
      </c>
      <c r="CK6" s="12">
        <f t="shared" si="1"/>
        <v>12.713279999999996</v>
      </c>
      <c r="CL6" s="12">
        <f t="shared" si="1"/>
        <v>13.492279999999996</v>
      </c>
      <c r="CM6" s="12">
        <f t="shared" si="1"/>
        <v>13.784599999999998</v>
      </c>
      <c r="CN6" s="12">
        <f t="shared" si="1"/>
        <v>11.504799999999999</v>
      </c>
    </row>
    <row r="7" spans="1:92" x14ac:dyDescent="0.7">
      <c r="A7" s="11" t="s">
        <v>5</v>
      </c>
      <c r="B7" s="12">
        <f t="shared" si="0"/>
        <v>39.688765122971006</v>
      </c>
      <c r="C7" s="12">
        <f t="shared" si="0"/>
        <v>31.187291588405245</v>
      </c>
      <c r="D7" s="12">
        <f t="shared" si="0"/>
        <v>25.710195921722708</v>
      </c>
      <c r="E7" s="12">
        <f t="shared" si="0"/>
        <v>29.850127549670997</v>
      </c>
      <c r="F7" s="12">
        <f t="shared" si="0"/>
        <v>36.445274018246003</v>
      </c>
      <c r="G7" s="12">
        <f t="shared" si="0"/>
        <v>40.805180339082483</v>
      </c>
      <c r="H7" s="12">
        <f t="shared" si="0"/>
        <v>35.379006085318366</v>
      </c>
      <c r="I7" s="12">
        <f t="shared" si="0"/>
        <v>39.766096720438604</v>
      </c>
      <c r="J7" s="12">
        <f t="shared" si="0"/>
        <v>36.749397004440247</v>
      </c>
      <c r="K7" s="12">
        <f t="shared" si="0"/>
        <v>50.891448775428309</v>
      </c>
      <c r="L7" s="12">
        <f t="shared" si="0"/>
        <v>42.687966033450529</v>
      </c>
      <c r="M7" s="12">
        <f t="shared" si="0"/>
        <v>42.772596267988007</v>
      </c>
      <c r="N7" s="12">
        <f t="shared" si="0"/>
        <v>43.226627745968102</v>
      </c>
      <c r="O7" s="12">
        <f t="shared" si="0"/>
        <v>45.16304203402251</v>
      </c>
      <c r="P7" s="12">
        <f t="shared" si="0"/>
        <v>38.710652404232192</v>
      </c>
      <c r="Q7" s="12">
        <f t="shared" si="0"/>
        <v>17.803877124265274</v>
      </c>
      <c r="R7" s="12">
        <f t="shared" si="0"/>
        <v>28.708426655549086</v>
      </c>
      <c r="S7" s="12">
        <f t="shared" si="0"/>
        <v>33.605227932068971</v>
      </c>
      <c r="T7" s="12">
        <f t="shared" si="0"/>
        <v>43.813168219038232</v>
      </c>
      <c r="U7" s="12">
        <f t="shared" si="0"/>
        <v>52.322312387026855</v>
      </c>
      <c r="V7" s="12">
        <f t="shared" si="0"/>
        <v>59.773451058737216</v>
      </c>
      <c r="W7" s="12">
        <f t="shared" si="0"/>
        <v>66.280876164477931</v>
      </c>
      <c r="X7" s="12">
        <f t="shared" si="0"/>
        <v>72.247267593073119</v>
      </c>
      <c r="Y7" s="12">
        <f t="shared" si="0"/>
        <v>72.90012771213172</v>
      </c>
      <c r="Z7" s="12">
        <f t="shared" si="0"/>
        <v>77.679757451050463</v>
      </c>
      <c r="AA7" s="12">
        <f t="shared" si="0"/>
        <v>89.648386004579805</v>
      </c>
      <c r="AB7" s="12">
        <f t="shared" si="0"/>
        <v>95.685109605342547</v>
      </c>
      <c r="AC7" s="12">
        <f t="shared" si="0"/>
        <v>100.78195210720486</v>
      </c>
      <c r="AD7" s="12">
        <f t="shared" si="0"/>
        <v>97.611842297620541</v>
      </c>
      <c r="AE7" s="12">
        <f t="shared" si="0"/>
        <v>105.20584593365854</v>
      </c>
      <c r="AF7" s="12">
        <f t="shared" si="0"/>
        <v>125.22202192210059</v>
      </c>
      <c r="AG7" s="12">
        <f t="shared" si="0"/>
        <v>114.20022153218783</v>
      </c>
      <c r="AH7" s="12">
        <f t="shared" si="0"/>
        <v>105.56066622247221</v>
      </c>
      <c r="AI7" s="12">
        <f t="shared" si="0"/>
        <v>99.756176236898511</v>
      </c>
      <c r="AJ7" s="12">
        <f t="shared" si="0"/>
        <v>103.72014556447029</v>
      </c>
      <c r="AK7" s="12">
        <f t="shared" si="0"/>
        <v>99.824847000336078</v>
      </c>
      <c r="AL7" s="12">
        <f t="shared" si="0"/>
        <v>86.718835003364575</v>
      </c>
      <c r="AM7" s="12">
        <f t="shared" si="0"/>
        <v>89.883733988601293</v>
      </c>
      <c r="AN7" s="12">
        <f t="shared" si="0"/>
        <v>92.062242840410093</v>
      </c>
      <c r="AO7" s="12">
        <f t="shared" si="0"/>
        <v>93.547096211650029</v>
      </c>
      <c r="AP7" s="12">
        <f t="shared" si="0"/>
        <v>93.229488095001045</v>
      </c>
      <c r="AQ7" s="12">
        <f t="shared" si="0"/>
        <v>79.001860056140529</v>
      </c>
      <c r="AR7" s="12">
        <f t="shared" si="0"/>
        <v>75.351013321050942</v>
      </c>
      <c r="AS7" s="12">
        <f t="shared" si="0"/>
        <v>74.813712170676638</v>
      </c>
      <c r="AT7" s="12">
        <f t="shared" si="0"/>
        <v>62.733386891894128</v>
      </c>
      <c r="AU7" s="12">
        <f t="shared" si="0"/>
        <v>47.206808527285489</v>
      </c>
      <c r="AV7" s="12">
        <f t="shared" si="0"/>
        <v>49.683931105391913</v>
      </c>
      <c r="AW7" s="12">
        <f t="shared" si="0"/>
        <v>42.337208363708775</v>
      </c>
      <c r="AX7" s="12">
        <f t="shared" si="0"/>
        <v>44.977331476461742</v>
      </c>
      <c r="AY7" s="12">
        <f t="shared" si="0"/>
        <v>50.857288245328142</v>
      </c>
      <c r="AZ7" s="12">
        <f t="shared" si="0"/>
        <v>46.534367578706863</v>
      </c>
      <c r="BA7" s="12">
        <f t="shared" si="0"/>
        <v>42.515517915956501</v>
      </c>
      <c r="BB7" s="12">
        <f t="shared" si="0"/>
        <v>35.543693129930773</v>
      </c>
      <c r="BC7" s="12">
        <f t="shared" si="0"/>
        <v>31.815936049087028</v>
      </c>
      <c r="BD7" s="12">
        <f t="shared" si="0"/>
        <v>31.642310062469736</v>
      </c>
      <c r="BE7" s="12">
        <f t="shared" si="0"/>
        <v>28.430853864836688</v>
      </c>
      <c r="BF7" s="12">
        <f t="shared" si="0"/>
        <v>27.513617244159089</v>
      </c>
      <c r="BG7" s="12">
        <f t="shared" si="0"/>
        <v>28.426597869919782</v>
      </c>
      <c r="BH7" s="12">
        <f t="shared" si="0"/>
        <v>29.511130599179602</v>
      </c>
      <c r="BI7" s="12">
        <f t="shared" si="0"/>
        <v>29.690905932471999</v>
      </c>
      <c r="BJ7" s="12">
        <f t="shared" si="0"/>
        <v>27.550953114211993</v>
      </c>
      <c r="BK7" s="12">
        <f t="shared" si="0"/>
        <v>28.483190999999998</v>
      </c>
      <c r="BL7" s="12">
        <f t="shared" si="0"/>
        <v>23.863790599999994</v>
      </c>
      <c r="BM7" s="12">
        <f t="shared" si="0"/>
        <v>23.799774240000005</v>
      </c>
      <c r="BN7" s="12">
        <f t="shared" si="1"/>
        <v>25.514656699999996</v>
      </c>
      <c r="BO7" s="12">
        <f t="shared" si="1"/>
        <v>26.392663519999999</v>
      </c>
      <c r="BP7" s="12">
        <f t="shared" si="1"/>
        <v>25.029238079999999</v>
      </c>
      <c r="BQ7" s="12">
        <f t="shared" si="1"/>
        <v>27.196400000000001</v>
      </c>
      <c r="BR7" s="12">
        <f t="shared" si="1"/>
        <v>27.352658580000007</v>
      </c>
      <c r="BS7" s="12">
        <f t="shared" si="1"/>
        <v>26.084763759999991</v>
      </c>
      <c r="BT7" s="12">
        <f t="shared" si="1"/>
        <v>27.636168000000001</v>
      </c>
      <c r="BU7" s="12">
        <f t="shared" si="1"/>
        <v>26.867889839999993</v>
      </c>
      <c r="BV7" s="12">
        <f t="shared" si="1"/>
        <v>27.230466639999996</v>
      </c>
      <c r="BW7" s="12">
        <f t="shared" si="1"/>
        <v>27.919382400000003</v>
      </c>
      <c r="BX7" s="12">
        <f t="shared" si="1"/>
        <v>29.477094139999998</v>
      </c>
      <c r="BY7" s="12">
        <f t="shared" si="1"/>
        <v>28.762912000000004</v>
      </c>
      <c r="BZ7" s="12">
        <f t="shared" si="1"/>
        <v>29.178538879999998</v>
      </c>
      <c r="CA7" s="12">
        <f t="shared" si="1"/>
        <v>31.509585920000006</v>
      </c>
      <c r="CB7" s="12">
        <f t="shared" si="1"/>
        <v>29.68446272000001</v>
      </c>
      <c r="CC7" s="12">
        <f t="shared" si="1"/>
        <v>22.219496319999998</v>
      </c>
      <c r="CD7" s="12">
        <f t="shared" si="1"/>
        <v>26.602480599999996</v>
      </c>
      <c r="CE7" s="12">
        <f t="shared" si="1"/>
        <v>26.898247959999992</v>
      </c>
      <c r="CF7" s="12">
        <f t="shared" si="1"/>
        <v>25.837593039999994</v>
      </c>
      <c r="CG7" s="12">
        <f t="shared" si="1"/>
        <v>25.383980159999993</v>
      </c>
      <c r="CH7" s="12">
        <f t="shared" si="1"/>
        <v>25.85708928</v>
      </c>
      <c r="CI7" s="12">
        <f t="shared" si="1"/>
        <v>25.412603579999999</v>
      </c>
      <c r="CJ7" s="12">
        <f t="shared" si="1"/>
        <v>25.181199999999993</v>
      </c>
      <c r="CK7" s="12">
        <f t="shared" si="1"/>
        <v>26.300130599999989</v>
      </c>
      <c r="CL7" s="12">
        <f t="shared" si="1"/>
        <v>26.15928739999999</v>
      </c>
      <c r="CM7" s="12">
        <f t="shared" si="1"/>
        <v>25.019833999999996</v>
      </c>
      <c r="CN7" s="12">
        <f t="shared" si="1"/>
        <v>21.936028800000003</v>
      </c>
    </row>
    <row r="8" spans="1:92" x14ac:dyDescent="0.7">
      <c r="A8" s="11" t="s">
        <v>6</v>
      </c>
      <c r="B8" s="12">
        <f t="shared" si="0"/>
        <v>10.517085051772197</v>
      </c>
      <c r="C8" s="12">
        <f t="shared" si="0"/>
        <v>9.0140589425323103</v>
      </c>
      <c r="D8" s="12">
        <f t="shared" si="0"/>
        <v>8.7485631461362559</v>
      </c>
      <c r="E8" s="12">
        <f t="shared" si="0"/>
        <v>12.308862127697077</v>
      </c>
      <c r="F8" s="12">
        <f t="shared" si="0"/>
        <v>15.940655353837778</v>
      </c>
      <c r="G8" s="12">
        <f t="shared" si="0"/>
        <v>18.052348213961857</v>
      </c>
      <c r="H8" s="12">
        <f t="shared" si="0"/>
        <v>34.075670711685518</v>
      </c>
      <c r="I8" s="12">
        <f t="shared" si="0"/>
        <v>35.688535779758993</v>
      </c>
      <c r="J8" s="12">
        <f t="shared" si="0"/>
        <v>37.930575889623704</v>
      </c>
      <c r="K8" s="12">
        <f t="shared" si="0"/>
        <v>24.324290885760863</v>
      </c>
      <c r="L8" s="12">
        <f t="shared" si="0"/>
        <v>23.637276722031977</v>
      </c>
      <c r="M8" s="12">
        <f t="shared" si="0"/>
        <v>25.995065266646261</v>
      </c>
      <c r="N8" s="12">
        <f t="shared" si="0"/>
        <v>20.568290417584787</v>
      </c>
      <c r="O8" s="12">
        <f t="shared" si="0"/>
        <v>34.792623082798343</v>
      </c>
      <c r="P8" s="12">
        <f t="shared" si="0"/>
        <v>32.079329589718149</v>
      </c>
      <c r="Q8" s="12">
        <f t="shared" si="0"/>
        <v>25.299171010880755</v>
      </c>
      <c r="R8" s="12">
        <f t="shared" si="0"/>
        <v>20.140096745473279</v>
      </c>
      <c r="S8" s="12">
        <f t="shared" si="0"/>
        <v>23.751963285801736</v>
      </c>
      <c r="T8" s="12">
        <f t="shared" si="0"/>
        <v>30.288125941655512</v>
      </c>
      <c r="U8" s="12">
        <f t="shared" si="0"/>
        <v>34.932362019031444</v>
      </c>
      <c r="V8" s="12">
        <f t="shared" si="0"/>
        <v>50.905813400204778</v>
      </c>
      <c r="W8" s="12">
        <f t="shared" si="0"/>
        <v>58.598513234960407</v>
      </c>
      <c r="X8" s="12">
        <f t="shared" si="0"/>
        <v>64.222022132667121</v>
      </c>
      <c r="Y8" s="12">
        <f t="shared" si="0"/>
        <v>69.13924413087291</v>
      </c>
      <c r="Z8" s="12">
        <f t="shared" si="0"/>
        <v>73.204119235653692</v>
      </c>
      <c r="AA8" s="12">
        <f t="shared" si="0"/>
        <v>81.005894698580846</v>
      </c>
      <c r="AB8" s="12">
        <f t="shared" si="0"/>
        <v>88.350262947110508</v>
      </c>
      <c r="AC8" s="12">
        <f t="shared" si="0"/>
        <v>92.568975230419753</v>
      </c>
      <c r="AD8" s="12">
        <f t="shared" si="0"/>
        <v>94.682702595413758</v>
      </c>
      <c r="AE8" s="12">
        <f t="shared" si="0"/>
        <v>109.14340521495636</v>
      </c>
      <c r="AF8" s="12">
        <f t="shared" si="0"/>
        <v>123.3584442129354</v>
      </c>
      <c r="AG8" s="12">
        <f t="shared" si="0"/>
        <v>133.49027914410715</v>
      </c>
      <c r="AH8" s="12">
        <f t="shared" si="0"/>
        <v>138.25415489522669</v>
      </c>
      <c r="AI8" s="12">
        <f t="shared" si="0"/>
        <v>122.18192181620283</v>
      </c>
      <c r="AJ8" s="12">
        <f t="shared" si="0"/>
        <v>130.67188234419794</v>
      </c>
      <c r="AK8" s="12">
        <f t="shared" si="0"/>
        <v>133.95714965110812</v>
      </c>
      <c r="AL8" s="12">
        <f t="shared" si="0"/>
        <v>144.77948705729557</v>
      </c>
      <c r="AM8" s="12">
        <f t="shared" si="0"/>
        <v>151.37205754625725</v>
      </c>
      <c r="AN8" s="12">
        <f t="shared" si="0"/>
        <v>159.93200438826472</v>
      </c>
      <c r="AO8" s="12">
        <f t="shared" si="0"/>
        <v>167.42330803728669</v>
      </c>
      <c r="AP8" s="12">
        <f t="shared" si="0"/>
        <v>173.67800860035342</v>
      </c>
      <c r="AQ8" s="12">
        <f t="shared" si="0"/>
        <v>169.5664611738772</v>
      </c>
      <c r="AR8" s="12">
        <f t="shared" si="0"/>
        <v>176.26526173909565</v>
      </c>
      <c r="AS8" s="12">
        <f t="shared" si="0"/>
        <v>193.54143319169336</v>
      </c>
      <c r="AT8" s="12">
        <f t="shared" si="0"/>
        <v>194.25461118957637</v>
      </c>
      <c r="AU8" s="12">
        <f t="shared" si="0"/>
        <v>182.353697124018</v>
      </c>
      <c r="AV8" s="12">
        <f t="shared" si="0"/>
        <v>185.05165354378292</v>
      </c>
      <c r="AW8" s="12">
        <f t="shared" si="0"/>
        <v>182.37784592205418</v>
      </c>
      <c r="AX8" s="12">
        <f t="shared" si="0"/>
        <v>184.52273428778645</v>
      </c>
      <c r="AY8" s="12">
        <f t="shared" si="0"/>
        <v>189.23254357433552</v>
      </c>
      <c r="AZ8" s="12">
        <f t="shared" si="0"/>
        <v>187.71573881863074</v>
      </c>
      <c r="BA8" s="12">
        <f t="shared" si="0"/>
        <v>170.79296846666767</v>
      </c>
      <c r="BB8" s="12">
        <f t="shared" si="0"/>
        <v>157.82685252769801</v>
      </c>
      <c r="BC8" s="12">
        <f t="shared" si="0"/>
        <v>151.52036733009842</v>
      </c>
      <c r="BD8" s="12">
        <f t="shared" si="0"/>
        <v>152.00844285887456</v>
      </c>
      <c r="BE8" s="12">
        <f t="shared" si="0"/>
        <v>145.2320690542843</v>
      </c>
      <c r="BF8" s="12">
        <f t="shared" si="0"/>
        <v>138.33900548504135</v>
      </c>
      <c r="BG8" s="12">
        <f t="shared" si="0"/>
        <v>132.56807178984175</v>
      </c>
      <c r="BH8" s="12">
        <f t="shared" si="0"/>
        <v>132.90328498761832</v>
      </c>
      <c r="BI8" s="12">
        <f t="shared" si="0"/>
        <v>126.30334163894493</v>
      </c>
      <c r="BJ8" s="12">
        <f t="shared" si="0"/>
        <v>133.95276102056502</v>
      </c>
      <c r="BK8" s="12">
        <f t="shared" si="0"/>
        <v>124.50906996165</v>
      </c>
      <c r="BL8" s="12">
        <f t="shared" si="0"/>
        <v>164.58962014365005</v>
      </c>
      <c r="BM8" s="12">
        <f t="shared" ref="BM8" si="2">BM17*BM27</f>
        <v>161.52026103982004</v>
      </c>
      <c r="BN8" s="12">
        <f t="shared" si="1"/>
        <v>154.24490044687502</v>
      </c>
      <c r="BO8" s="12">
        <f t="shared" si="1"/>
        <v>160.69989588264002</v>
      </c>
      <c r="BP8" s="12">
        <f t="shared" si="1"/>
        <v>156.34227468736003</v>
      </c>
      <c r="BQ8" s="12">
        <f t="shared" si="1"/>
        <v>142.23287887635001</v>
      </c>
      <c r="BR8" s="12">
        <f t="shared" si="1"/>
        <v>125.37541134765002</v>
      </c>
      <c r="BS8" s="12">
        <f t="shared" si="1"/>
        <v>113.81178669696001</v>
      </c>
      <c r="BT8" s="12">
        <f t="shared" si="1"/>
        <v>140.09920722630002</v>
      </c>
      <c r="BU8" s="12">
        <f t="shared" si="1"/>
        <v>126.8709840296054</v>
      </c>
      <c r="BV8" s="12">
        <f t="shared" si="1"/>
        <v>106.01121191152309</v>
      </c>
      <c r="BW8" s="12">
        <f t="shared" si="1"/>
        <v>58.276259324200005</v>
      </c>
      <c r="BX8" s="12">
        <f t="shared" si="1"/>
        <v>59.964012426449997</v>
      </c>
      <c r="BY8" s="12">
        <f t="shared" si="1"/>
        <v>61.035854584467998</v>
      </c>
      <c r="BZ8" s="12">
        <f t="shared" si="1"/>
        <v>65.750585039550003</v>
      </c>
      <c r="CA8" s="12">
        <f t="shared" si="1"/>
        <v>66.425780251060004</v>
      </c>
      <c r="CB8" s="12">
        <f t="shared" si="1"/>
        <v>64.562890078440006</v>
      </c>
      <c r="CC8" s="12">
        <f t="shared" si="1"/>
        <v>54.119227911280497</v>
      </c>
      <c r="CD8" s="12">
        <f t="shared" si="1"/>
        <v>64.868081629714993</v>
      </c>
      <c r="CE8" s="12">
        <f t="shared" si="1"/>
        <v>68.594790853590013</v>
      </c>
      <c r="CF8" s="12">
        <f t="shared" si="1"/>
        <v>64.639106677464014</v>
      </c>
      <c r="CG8" s="12">
        <f t="shared" si="1"/>
        <v>66.630772066653748</v>
      </c>
      <c r="CH8" s="12">
        <f t="shared" si="1"/>
        <v>69.988392177510732</v>
      </c>
      <c r="CI8" s="12">
        <f t="shared" si="1"/>
        <v>67.717978807334987</v>
      </c>
      <c r="CJ8" s="12">
        <f t="shared" si="1"/>
        <v>68.658851451258002</v>
      </c>
      <c r="CK8" s="12">
        <f t="shared" si="1"/>
        <v>68.385882049023266</v>
      </c>
      <c r="CL8" s="12">
        <f t="shared" si="1"/>
        <v>76.400710780072018</v>
      </c>
      <c r="CM8" s="12">
        <f t="shared" si="1"/>
        <v>74.589845793809999</v>
      </c>
      <c r="CN8" s="12">
        <f t="shared" si="1"/>
        <v>61.82568669950799</v>
      </c>
    </row>
    <row r="9" spans="1:92" x14ac:dyDescent="0.7">
      <c r="A9" s="11" t="s">
        <v>7</v>
      </c>
      <c r="B9" s="12">
        <f>SUM(B5:B8)</f>
        <v>87.662220950651758</v>
      </c>
      <c r="C9" s="12">
        <f t="shared" ref="C9:BN9" si="3">SUM(C5:C8)</f>
        <v>64.084795717828982</v>
      </c>
      <c r="D9" s="12">
        <f t="shared" si="3"/>
        <v>47.065978453372317</v>
      </c>
      <c r="E9" s="12">
        <f t="shared" si="3"/>
        <v>63.17600137981659</v>
      </c>
      <c r="F9" s="12">
        <f t="shared" si="3"/>
        <v>76.408682390883072</v>
      </c>
      <c r="G9" s="12">
        <f t="shared" si="3"/>
        <v>92.443182491496316</v>
      </c>
      <c r="H9" s="12">
        <f t="shared" si="3"/>
        <v>116.00648812247023</v>
      </c>
      <c r="I9" s="12">
        <f t="shared" si="3"/>
        <v>124.88529938115853</v>
      </c>
      <c r="J9" s="12">
        <f t="shared" si="3"/>
        <v>102.20597049246408</v>
      </c>
      <c r="K9" s="12">
        <f t="shared" si="3"/>
        <v>122.43671730806065</v>
      </c>
      <c r="L9" s="12">
        <f t="shared" si="3"/>
        <v>126.60269594678695</v>
      </c>
      <c r="M9" s="12">
        <f t="shared" si="3"/>
        <v>143.92421958146818</v>
      </c>
      <c r="N9" s="12">
        <f t="shared" si="3"/>
        <v>142.81719866161782</v>
      </c>
      <c r="O9" s="12">
        <f t="shared" si="3"/>
        <v>162.17017430034173</v>
      </c>
      <c r="P9" s="12">
        <f t="shared" si="3"/>
        <v>154.76458341752473</v>
      </c>
      <c r="Q9" s="12">
        <f t="shared" si="3"/>
        <v>118.60210715958868</v>
      </c>
      <c r="R9" s="12">
        <f t="shared" si="3"/>
        <v>106.76612961231496</v>
      </c>
      <c r="S9" s="12">
        <f t="shared" si="3"/>
        <v>132.47225022198509</v>
      </c>
      <c r="T9" s="12">
        <f t="shared" si="3"/>
        <v>154.01975302451936</v>
      </c>
      <c r="U9" s="12">
        <f t="shared" si="3"/>
        <v>159.24063370245469</v>
      </c>
      <c r="V9" s="12">
        <f t="shared" si="3"/>
        <v>212.180036665415</v>
      </c>
      <c r="W9" s="12">
        <f t="shared" si="3"/>
        <v>234.46721492724981</v>
      </c>
      <c r="X9" s="12">
        <f t="shared" si="3"/>
        <v>233.31783758527243</v>
      </c>
      <c r="Y9" s="12">
        <f t="shared" si="3"/>
        <v>257.4141173320956</v>
      </c>
      <c r="Z9" s="12">
        <f t="shared" si="3"/>
        <v>242.37305378877858</v>
      </c>
      <c r="AA9" s="12">
        <f t="shared" si="3"/>
        <v>291.11557973321942</v>
      </c>
      <c r="AB9" s="12">
        <f t="shared" si="3"/>
        <v>303.51266965153047</v>
      </c>
      <c r="AC9" s="12">
        <f t="shared" si="3"/>
        <v>310.5472233248064</v>
      </c>
      <c r="AD9" s="12">
        <f t="shared" si="3"/>
        <v>284.79027000406859</v>
      </c>
      <c r="AE9" s="12">
        <f t="shared" si="3"/>
        <v>319.08678723337579</v>
      </c>
      <c r="AF9" s="12">
        <f t="shared" si="3"/>
        <v>363.59426113503599</v>
      </c>
      <c r="AG9" s="12">
        <f t="shared" si="3"/>
        <v>343.09076917003711</v>
      </c>
      <c r="AH9" s="12">
        <f t="shared" si="3"/>
        <v>330.41624967745963</v>
      </c>
      <c r="AI9" s="12">
        <f t="shared" si="3"/>
        <v>303.29266506966661</v>
      </c>
      <c r="AJ9" s="12">
        <f t="shared" si="3"/>
        <v>322.43707403094368</v>
      </c>
      <c r="AK9" s="12">
        <f t="shared" si="3"/>
        <v>320.12414331593885</v>
      </c>
      <c r="AL9" s="12">
        <f t="shared" si="3"/>
        <v>316.1249450904462</v>
      </c>
      <c r="AM9" s="12">
        <f t="shared" si="3"/>
        <v>312.94177620317453</v>
      </c>
      <c r="AN9" s="12">
        <f t="shared" si="3"/>
        <v>320.75253464829245</v>
      </c>
      <c r="AO9" s="12">
        <f t="shared" si="3"/>
        <v>333.56317038245754</v>
      </c>
      <c r="AP9" s="12">
        <f t="shared" si="3"/>
        <v>335.15570158488913</v>
      </c>
      <c r="AQ9" s="12">
        <f t="shared" si="3"/>
        <v>307.93208193091232</v>
      </c>
      <c r="AR9" s="12">
        <f t="shared" si="3"/>
        <v>310.83404965318135</v>
      </c>
      <c r="AS9" s="12">
        <f t="shared" si="3"/>
        <v>330.36996080237736</v>
      </c>
      <c r="AT9" s="12">
        <f t="shared" si="3"/>
        <v>305.6785735991125</v>
      </c>
      <c r="AU9" s="12">
        <f t="shared" si="3"/>
        <v>268.41342621656753</v>
      </c>
      <c r="AV9" s="12">
        <f t="shared" si="3"/>
        <v>273.63247798045535</v>
      </c>
      <c r="AW9" s="12">
        <f t="shared" si="3"/>
        <v>261.34150591998781</v>
      </c>
      <c r="AX9" s="12">
        <f t="shared" si="3"/>
        <v>272.31967473360191</v>
      </c>
      <c r="AY9" s="12">
        <f t="shared" si="3"/>
        <v>285.98325998336333</v>
      </c>
      <c r="AZ9" s="12">
        <f t="shared" si="3"/>
        <v>275.3819604823376</v>
      </c>
      <c r="BA9" s="12">
        <f t="shared" si="3"/>
        <v>252.97783136417209</v>
      </c>
      <c r="BB9" s="12">
        <f t="shared" si="3"/>
        <v>222.80130404405361</v>
      </c>
      <c r="BC9" s="12">
        <f t="shared" si="3"/>
        <v>213.19373663085167</v>
      </c>
      <c r="BD9" s="12">
        <f t="shared" si="3"/>
        <v>214.22002235798465</v>
      </c>
      <c r="BE9" s="12">
        <f t="shared" si="3"/>
        <v>202.35502855044842</v>
      </c>
      <c r="BF9" s="12">
        <f t="shared" si="3"/>
        <v>194.71080725013681</v>
      </c>
      <c r="BG9" s="12">
        <f t="shared" si="3"/>
        <v>191.27499496987883</v>
      </c>
      <c r="BH9" s="12">
        <f t="shared" si="3"/>
        <v>193.96294875444224</v>
      </c>
      <c r="BI9" s="12">
        <f t="shared" si="3"/>
        <v>186.90590096638385</v>
      </c>
      <c r="BJ9" s="12">
        <f t="shared" si="3"/>
        <v>194.942488715227</v>
      </c>
      <c r="BK9" s="12">
        <f t="shared" si="3"/>
        <v>187.33237117164998</v>
      </c>
      <c r="BL9" s="12">
        <f t="shared" si="3"/>
        <v>234.61476343015005</v>
      </c>
      <c r="BM9" s="12">
        <f t="shared" si="3"/>
        <v>235.69114236602007</v>
      </c>
      <c r="BN9" s="12">
        <f t="shared" si="3"/>
        <v>231.85015624812502</v>
      </c>
      <c r="BO9" s="12">
        <f t="shared" ref="BO9:CN9" si="4">SUM(BO5:BO8)</f>
        <v>241.55463849384003</v>
      </c>
      <c r="BP9" s="12">
        <f t="shared" si="4"/>
        <v>236.86949698156002</v>
      </c>
      <c r="BQ9" s="12">
        <f t="shared" si="4"/>
        <v>222.35561559000001</v>
      </c>
      <c r="BR9" s="12">
        <f t="shared" si="4"/>
        <v>206.62910361815003</v>
      </c>
      <c r="BS9" s="12">
        <f t="shared" si="4"/>
        <v>191.05428285966002</v>
      </c>
      <c r="BT9" s="12">
        <f t="shared" si="4"/>
        <v>224.55121493130002</v>
      </c>
      <c r="BU9" s="12">
        <f t="shared" si="4"/>
        <v>212.14761822581099</v>
      </c>
      <c r="BV9" s="12">
        <f t="shared" si="4"/>
        <v>189.93684736594599</v>
      </c>
      <c r="BW9" s="12">
        <f t="shared" si="4"/>
        <v>127.63036617092001</v>
      </c>
      <c r="BX9" s="12">
        <f t="shared" si="4"/>
        <v>139.67410417449997</v>
      </c>
      <c r="BY9" s="12">
        <f t="shared" si="4"/>
        <v>147.17982794184002</v>
      </c>
      <c r="BZ9" s="12">
        <f t="shared" si="4"/>
        <v>160.8916155096</v>
      </c>
      <c r="CA9" s="12">
        <f t="shared" si="4"/>
        <v>171.47528281254</v>
      </c>
      <c r="CB9" s="12">
        <f t="shared" si="4"/>
        <v>168.53005659184004</v>
      </c>
      <c r="CC9" s="12">
        <f t="shared" si="4"/>
        <v>153.83375396343999</v>
      </c>
      <c r="CD9" s="12">
        <f t="shared" si="4"/>
        <v>180.66440804449999</v>
      </c>
      <c r="CE9" s="12">
        <f t="shared" si="4"/>
        <v>191.7364933698</v>
      </c>
      <c r="CF9" s="12">
        <f t="shared" si="4"/>
        <v>191.16922618528002</v>
      </c>
      <c r="CG9" s="12">
        <f t="shared" si="4"/>
        <v>203.27490292452498</v>
      </c>
      <c r="CH9" s="12">
        <f t="shared" si="4"/>
        <v>206.84591720321998</v>
      </c>
      <c r="CI9" s="12">
        <f t="shared" si="4"/>
        <v>200.50937030902247</v>
      </c>
      <c r="CJ9" s="12">
        <f t="shared" si="4"/>
        <v>201.35623512749999</v>
      </c>
      <c r="CK9" s="12">
        <f t="shared" si="4"/>
        <v>212.07744094567249</v>
      </c>
      <c r="CL9" s="12">
        <f t="shared" si="4"/>
        <v>229.35456839043999</v>
      </c>
      <c r="CM9" s="12">
        <f t="shared" si="4"/>
        <v>233.64994122580003</v>
      </c>
      <c r="CN9" s="12">
        <f t="shared" si="4"/>
        <v>223.57867704948001</v>
      </c>
    </row>
    <row r="10" spans="1:92" x14ac:dyDescent="0.7">
      <c r="A10" s="7" t="s">
        <v>23</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row>
    <row r="11" spans="1:92" x14ac:dyDescent="0.7">
      <c r="B11" s="14"/>
      <c r="C11" s="14"/>
      <c r="D11" s="14"/>
      <c r="E11" s="14"/>
      <c r="F11" s="14"/>
    </row>
    <row r="12" spans="1:92" x14ac:dyDescent="0.7">
      <c r="A12" s="15" t="s">
        <v>24</v>
      </c>
      <c r="B12" s="14"/>
      <c r="C12" s="14"/>
      <c r="D12" s="14"/>
      <c r="E12" s="14"/>
      <c r="F12" s="14"/>
    </row>
    <row r="13" spans="1:92" s="9" customFormat="1" ht="14.25" x14ac:dyDescent="0.65">
      <c r="A13" s="10" t="s">
        <v>2</v>
      </c>
      <c r="B13" s="11">
        <v>1930</v>
      </c>
      <c r="C13" s="11">
        <v>1931</v>
      </c>
      <c r="D13" s="11">
        <v>1932</v>
      </c>
      <c r="E13" s="11">
        <v>1933</v>
      </c>
      <c r="F13" s="11">
        <v>1934</v>
      </c>
      <c r="G13" s="11">
        <v>1935</v>
      </c>
      <c r="H13" s="11">
        <v>1936</v>
      </c>
      <c r="I13" s="11">
        <v>1937</v>
      </c>
      <c r="J13" s="11">
        <v>1938</v>
      </c>
      <c r="K13" s="11">
        <v>1939</v>
      </c>
      <c r="L13" s="11">
        <v>1940</v>
      </c>
      <c r="M13" s="11">
        <v>1941</v>
      </c>
      <c r="N13" s="11">
        <v>1942</v>
      </c>
      <c r="O13" s="11">
        <v>1943</v>
      </c>
      <c r="P13" s="11">
        <v>1944</v>
      </c>
      <c r="Q13" s="11">
        <v>1945</v>
      </c>
      <c r="R13" s="11">
        <v>1946</v>
      </c>
      <c r="S13" s="11">
        <v>1947</v>
      </c>
      <c r="T13" s="11">
        <v>1948</v>
      </c>
      <c r="U13" s="11">
        <v>1949</v>
      </c>
      <c r="V13" s="11">
        <v>1950</v>
      </c>
      <c r="W13" s="11">
        <v>1951</v>
      </c>
      <c r="X13" s="11">
        <v>1952</v>
      </c>
      <c r="Y13" s="11">
        <v>1953</v>
      </c>
      <c r="Z13" s="11">
        <v>1954</v>
      </c>
      <c r="AA13" s="11">
        <v>1955</v>
      </c>
      <c r="AB13" s="11">
        <v>1956</v>
      </c>
      <c r="AC13" s="11">
        <v>1957</v>
      </c>
      <c r="AD13" s="11">
        <v>1958</v>
      </c>
      <c r="AE13" s="11">
        <v>1959</v>
      </c>
      <c r="AF13" s="11">
        <v>1960</v>
      </c>
      <c r="AG13" s="11">
        <v>1961</v>
      </c>
      <c r="AH13" s="11">
        <v>1962</v>
      </c>
      <c r="AI13" s="11">
        <v>1963</v>
      </c>
      <c r="AJ13" s="11">
        <v>1964</v>
      </c>
      <c r="AK13" s="11">
        <v>1965</v>
      </c>
      <c r="AL13" s="11">
        <v>1966</v>
      </c>
      <c r="AM13" s="11">
        <v>1967</v>
      </c>
      <c r="AN13" s="11">
        <v>1968</v>
      </c>
      <c r="AO13" s="11">
        <v>1969</v>
      </c>
      <c r="AP13" s="11">
        <v>1970</v>
      </c>
      <c r="AQ13" s="11">
        <v>1971</v>
      </c>
      <c r="AR13" s="11">
        <v>1972</v>
      </c>
      <c r="AS13" s="11">
        <v>1973</v>
      </c>
      <c r="AT13" s="11">
        <v>1974</v>
      </c>
      <c r="AU13" s="11">
        <v>1975</v>
      </c>
      <c r="AV13" s="11">
        <v>1976</v>
      </c>
      <c r="AW13" s="11">
        <v>1977</v>
      </c>
      <c r="AX13" s="11">
        <v>1978</v>
      </c>
      <c r="AY13" s="11">
        <v>1979</v>
      </c>
      <c r="AZ13" s="11">
        <v>1980</v>
      </c>
      <c r="BA13" s="11">
        <v>1981</v>
      </c>
      <c r="BB13" s="11">
        <v>1982</v>
      </c>
      <c r="BC13" s="11">
        <v>1983</v>
      </c>
      <c r="BD13" s="11">
        <v>1984</v>
      </c>
      <c r="BE13" s="11">
        <v>1985</v>
      </c>
      <c r="BF13" s="11">
        <v>1986</v>
      </c>
      <c r="BG13" s="11">
        <v>1987</v>
      </c>
      <c r="BH13" s="11">
        <v>1988</v>
      </c>
      <c r="BI13" s="11">
        <v>1989</v>
      </c>
      <c r="BJ13" s="11">
        <v>1990</v>
      </c>
      <c r="BK13" s="11">
        <v>1991</v>
      </c>
      <c r="BL13" s="11">
        <v>1992</v>
      </c>
      <c r="BM13" s="11">
        <v>1993</v>
      </c>
      <c r="BN13" s="11">
        <v>1994</v>
      </c>
      <c r="BO13" s="11">
        <v>1995</v>
      </c>
      <c r="BP13" s="11">
        <v>1996</v>
      </c>
      <c r="BQ13" s="11">
        <v>1997</v>
      </c>
      <c r="BR13" s="11">
        <v>1998</v>
      </c>
      <c r="BS13" s="11">
        <v>1999</v>
      </c>
      <c r="BT13" s="11">
        <v>2000</v>
      </c>
      <c r="BU13" s="11">
        <v>2001</v>
      </c>
      <c r="BV13" s="11">
        <v>2002</v>
      </c>
      <c r="BW13" s="11">
        <v>2003</v>
      </c>
      <c r="BX13" s="11">
        <v>2004</v>
      </c>
      <c r="BY13" s="11">
        <v>2005</v>
      </c>
      <c r="BZ13" s="11">
        <v>2006</v>
      </c>
      <c r="CA13" s="11">
        <v>2007</v>
      </c>
      <c r="CB13" s="11">
        <v>2008</v>
      </c>
      <c r="CC13" s="11">
        <v>2009</v>
      </c>
      <c r="CD13" s="11">
        <v>2010</v>
      </c>
      <c r="CE13" s="11">
        <v>2011</v>
      </c>
      <c r="CF13" s="11">
        <v>2012</v>
      </c>
      <c r="CG13" s="11">
        <v>2013</v>
      </c>
      <c r="CH13" s="11">
        <v>2014</v>
      </c>
      <c r="CI13" s="11">
        <v>2015</v>
      </c>
      <c r="CJ13" s="11">
        <v>2016</v>
      </c>
      <c r="CK13" s="11">
        <v>2017</v>
      </c>
      <c r="CL13" s="11">
        <v>2018</v>
      </c>
      <c r="CM13" s="11">
        <v>2019</v>
      </c>
      <c r="CN13" s="11">
        <v>2020</v>
      </c>
    </row>
    <row r="14" spans="1:92" ht="16.25" x14ac:dyDescent="0.7">
      <c r="A14" s="11" t="s">
        <v>25</v>
      </c>
      <c r="B14" s="32">
        <v>1.4999999999999999E-2</v>
      </c>
      <c r="C14" s="32">
        <v>1.4999999999999999E-2</v>
      </c>
      <c r="D14" s="32">
        <v>0.02</v>
      </c>
      <c r="E14" s="32">
        <v>0.03</v>
      </c>
      <c r="F14" s="33">
        <v>0.05</v>
      </c>
      <c r="G14" s="33">
        <v>0.25700000000000001</v>
      </c>
      <c r="H14" s="33">
        <v>0.41399999999999998</v>
      </c>
      <c r="I14" s="33">
        <v>0.55600000000000005</v>
      </c>
      <c r="J14" s="33">
        <v>0.875</v>
      </c>
      <c r="K14" s="33">
        <v>0.52200000000000002</v>
      </c>
      <c r="L14" s="33">
        <v>0.53400000000000003</v>
      </c>
      <c r="M14" s="33">
        <v>0.57599999999999996</v>
      </c>
      <c r="N14" s="33">
        <v>0.76500000000000001</v>
      </c>
      <c r="O14" s="33">
        <v>0.92300000000000004</v>
      </c>
      <c r="P14" s="33">
        <v>0.49099999999999999</v>
      </c>
      <c r="Q14" s="33">
        <v>0.26</v>
      </c>
      <c r="R14" s="33">
        <v>1.6E-2</v>
      </c>
      <c r="S14" s="33">
        <v>6.3E-2</v>
      </c>
      <c r="T14" s="33">
        <v>4.3999999999999997E-2</v>
      </c>
      <c r="U14" s="34">
        <v>0.158</v>
      </c>
      <c r="V14" s="34">
        <v>0.61</v>
      </c>
      <c r="W14" s="34">
        <v>0.9</v>
      </c>
      <c r="X14" s="34">
        <v>1.35</v>
      </c>
      <c r="Y14" s="34">
        <v>1.77</v>
      </c>
      <c r="Z14" s="34">
        <v>2.23</v>
      </c>
      <c r="AA14" s="34">
        <v>2.85</v>
      </c>
      <c r="AB14" s="34">
        <v>4.47</v>
      </c>
      <c r="AC14" s="34">
        <v>5.35</v>
      </c>
      <c r="AD14" s="34">
        <v>8.8000000000000007</v>
      </c>
      <c r="AE14" s="34">
        <v>13.87</v>
      </c>
      <c r="AF14" s="34">
        <v>18.66</v>
      </c>
      <c r="AG14" s="34">
        <v>8.6999999999999993</v>
      </c>
      <c r="AH14" s="34">
        <v>6.67</v>
      </c>
      <c r="AI14" s="34">
        <v>7.62</v>
      </c>
      <c r="AJ14" s="34">
        <v>9.64</v>
      </c>
      <c r="AK14" s="34">
        <v>12.23</v>
      </c>
      <c r="AL14" s="34">
        <v>15.32</v>
      </c>
      <c r="AM14" s="34">
        <v>10.199999999999999</v>
      </c>
      <c r="AN14" s="34">
        <v>9.0399999999999991</v>
      </c>
      <c r="AO14" s="34">
        <v>13.33</v>
      </c>
      <c r="AP14" s="34">
        <v>17.79</v>
      </c>
      <c r="AQ14" s="34">
        <v>21.32</v>
      </c>
      <c r="AR14" s="34">
        <v>23.38</v>
      </c>
      <c r="AS14" s="34">
        <v>25.22</v>
      </c>
      <c r="AT14" s="34">
        <v>21.12</v>
      </c>
      <c r="AU14" s="34">
        <v>23.9</v>
      </c>
      <c r="AV14" s="34">
        <v>20.45</v>
      </c>
      <c r="AW14" s="34">
        <v>23.74</v>
      </c>
      <c r="AX14" s="34">
        <v>31.78</v>
      </c>
      <c r="AY14" s="34">
        <v>34.479999999999997</v>
      </c>
      <c r="AZ14" s="34">
        <v>37.119999999999997</v>
      </c>
      <c r="BA14" s="34">
        <v>35.6</v>
      </c>
      <c r="BB14" s="34">
        <v>37.159999999999997</v>
      </c>
      <c r="BC14" s="34">
        <v>40.020000000000003</v>
      </c>
      <c r="BD14" s="34">
        <v>43.84</v>
      </c>
      <c r="BE14" s="34">
        <v>46.79</v>
      </c>
      <c r="BF14" s="34">
        <v>52.21</v>
      </c>
      <c r="BG14" s="34">
        <v>56.28</v>
      </c>
      <c r="BH14" s="34">
        <v>59.43</v>
      </c>
      <c r="BI14" s="34">
        <v>61.59</v>
      </c>
      <c r="BJ14" s="34">
        <v>65.349999999999994</v>
      </c>
      <c r="BK14" s="34">
        <v>71</v>
      </c>
      <c r="BL14" s="34">
        <v>80.930000000000007</v>
      </c>
      <c r="BM14" s="34">
        <v>89.54</v>
      </c>
      <c r="BN14" s="34">
        <v>92.61</v>
      </c>
      <c r="BO14" s="34">
        <v>95.36</v>
      </c>
      <c r="BP14" s="34">
        <v>101.24</v>
      </c>
      <c r="BQ14" s="34">
        <v>108.91</v>
      </c>
      <c r="BR14" s="34">
        <v>115.59</v>
      </c>
      <c r="BS14" s="34">
        <v>124.26</v>
      </c>
      <c r="BT14" s="34">
        <v>128.5</v>
      </c>
      <c r="BU14" s="34">
        <v>151.6344</v>
      </c>
      <c r="BV14" s="34">
        <v>182.36610000000002</v>
      </c>
      <c r="BW14" s="34">
        <v>222.33600000000001</v>
      </c>
      <c r="BX14" s="34">
        <v>282.91090000000003</v>
      </c>
      <c r="BY14" s="34">
        <v>353.23980000000006</v>
      </c>
      <c r="BZ14" s="34">
        <v>419.14850000000001</v>
      </c>
      <c r="CA14" s="34">
        <v>489.28800000000001</v>
      </c>
      <c r="CB14" s="34">
        <v>503.0575</v>
      </c>
      <c r="CC14" s="34">
        <v>572.18230000000005</v>
      </c>
      <c r="CD14" s="34">
        <v>637.22990000000004</v>
      </c>
      <c r="CE14" s="34">
        <v>685.28309999999999</v>
      </c>
      <c r="CF14" s="34">
        <v>723.8821999999999</v>
      </c>
      <c r="CG14" s="34">
        <v>813.13890000000004</v>
      </c>
      <c r="CH14" s="34">
        <v>822.30630000000008</v>
      </c>
      <c r="CI14" s="34">
        <v>803.82500000000005</v>
      </c>
      <c r="CJ14" s="34">
        <v>807.60940000000005</v>
      </c>
      <c r="CK14" s="34">
        <v>870.7408999999999</v>
      </c>
      <c r="CL14" s="34">
        <v>929.03839999999991</v>
      </c>
      <c r="CM14" s="34">
        <v>995.41890000000001</v>
      </c>
      <c r="CN14" s="34">
        <v>1064.7668000000001</v>
      </c>
    </row>
    <row r="15" spans="1:92" ht="16.25" x14ac:dyDescent="0.7">
      <c r="A15" s="11" t="s">
        <v>26</v>
      </c>
      <c r="B15" s="35">
        <v>40.697230000000005</v>
      </c>
      <c r="C15" s="35">
        <v>25.943559999999998</v>
      </c>
      <c r="D15" s="35">
        <v>13.680517</v>
      </c>
      <c r="E15" s="35">
        <v>22.810462999999999</v>
      </c>
      <c r="F15" s="35">
        <v>26.054758</v>
      </c>
      <c r="G15" s="35">
        <v>36.21161</v>
      </c>
      <c r="H15" s="35">
        <v>50.650662000000004</v>
      </c>
      <c r="I15" s="35">
        <v>54.200392999999998</v>
      </c>
      <c r="J15" s="35">
        <v>29.826328</v>
      </c>
      <c r="K15" s="35">
        <v>52.798713999999997</v>
      </c>
      <c r="L15" s="35">
        <v>66.982686000000001</v>
      </c>
      <c r="M15" s="35">
        <v>82.839258999999998</v>
      </c>
      <c r="N15" s="35">
        <v>86.031931</v>
      </c>
      <c r="O15" s="35">
        <v>88.369512</v>
      </c>
      <c r="P15" s="35">
        <v>89.641600000000011</v>
      </c>
      <c r="Q15" s="35">
        <v>79.701648000000006</v>
      </c>
      <c r="R15" s="35">
        <v>60.42</v>
      </c>
      <c r="S15" s="35">
        <v>77.013999999999996</v>
      </c>
      <c r="T15" s="35">
        <v>80.412999999999997</v>
      </c>
      <c r="U15" s="35">
        <v>70.739999999999995</v>
      </c>
      <c r="V15" s="35">
        <v>96.835999999999999</v>
      </c>
      <c r="W15" s="35">
        <v>105.2</v>
      </c>
      <c r="X15" s="35">
        <v>93.168000000000006</v>
      </c>
      <c r="Y15" s="35">
        <v>111.61</v>
      </c>
      <c r="Z15" s="35">
        <v>88.311999999999998</v>
      </c>
      <c r="AA15" s="35">
        <v>117.036</v>
      </c>
      <c r="AB15" s="35">
        <v>115.21599999999999</v>
      </c>
      <c r="AC15" s="35">
        <v>112.715</v>
      </c>
      <c r="AD15" s="35">
        <v>85.254999999999995</v>
      </c>
      <c r="AE15" s="35">
        <v>93.445999999999998</v>
      </c>
      <c r="AF15" s="35">
        <v>99.281999999999996</v>
      </c>
      <c r="AG15" s="35">
        <v>98.013999999999996</v>
      </c>
      <c r="AH15" s="35">
        <v>98.328000000000003</v>
      </c>
      <c r="AI15" s="35">
        <v>99.1</v>
      </c>
      <c r="AJ15" s="35">
        <v>115</v>
      </c>
      <c r="AK15" s="35">
        <v>119</v>
      </c>
      <c r="AL15" s="35">
        <v>122</v>
      </c>
      <c r="AM15" s="35">
        <v>115</v>
      </c>
      <c r="AN15" s="35">
        <v>119</v>
      </c>
      <c r="AO15" s="35">
        <v>128</v>
      </c>
      <c r="AP15" s="35">
        <v>119</v>
      </c>
      <c r="AQ15" s="35">
        <v>109</v>
      </c>
      <c r="AR15" s="35">
        <v>121</v>
      </c>
      <c r="AS15" s="35">
        <v>137</v>
      </c>
      <c r="AT15" s="35">
        <v>132</v>
      </c>
      <c r="AU15" s="35">
        <v>106</v>
      </c>
      <c r="AV15" s="35">
        <v>116</v>
      </c>
      <c r="AW15" s="35">
        <v>114</v>
      </c>
      <c r="AX15" s="35">
        <v>124</v>
      </c>
      <c r="AY15" s="35">
        <v>124</v>
      </c>
      <c r="AZ15" s="35">
        <v>101</v>
      </c>
      <c r="BA15" s="35">
        <v>110</v>
      </c>
      <c r="BB15" s="35">
        <v>67.7</v>
      </c>
      <c r="BC15" s="35">
        <v>76.8</v>
      </c>
      <c r="BD15" s="35">
        <v>83.9</v>
      </c>
      <c r="BE15" s="35">
        <v>80.099999999999994</v>
      </c>
      <c r="BF15" s="35">
        <v>74</v>
      </c>
      <c r="BG15" s="35">
        <v>80.900000000000006</v>
      </c>
      <c r="BH15" s="35">
        <v>90.7</v>
      </c>
      <c r="BI15" s="35">
        <v>88.9</v>
      </c>
      <c r="BJ15" s="35">
        <v>89.7</v>
      </c>
      <c r="BK15" s="35">
        <v>79.7</v>
      </c>
      <c r="BL15" s="35">
        <v>84.3</v>
      </c>
      <c r="BM15" s="35">
        <v>88.8</v>
      </c>
      <c r="BN15" s="35">
        <v>91.2</v>
      </c>
      <c r="BO15" s="35">
        <v>95.2</v>
      </c>
      <c r="BP15" s="35">
        <v>95.5</v>
      </c>
      <c r="BQ15" s="35">
        <v>98.5</v>
      </c>
      <c r="BR15" s="35">
        <v>98.6</v>
      </c>
      <c r="BS15" s="35">
        <v>97.4</v>
      </c>
      <c r="BT15" s="35">
        <v>102</v>
      </c>
      <c r="BU15" s="35">
        <v>90.1</v>
      </c>
      <c r="BV15" s="35">
        <v>91.6</v>
      </c>
      <c r="BW15" s="35">
        <v>93.7</v>
      </c>
      <c r="BX15" s="35">
        <v>99.7</v>
      </c>
      <c r="BY15" s="35">
        <v>94.9</v>
      </c>
      <c r="BZ15" s="35">
        <v>98.2</v>
      </c>
      <c r="CA15" s="35">
        <v>98.1</v>
      </c>
      <c r="CB15" s="35">
        <v>91.9</v>
      </c>
      <c r="CC15" s="35">
        <v>59.4</v>
      </c>
      <c r="CD15" s="35">
        <v>80.5</v>
      </c>
      <c r="CE15" s="35">
        <v>89</v>
      </c>
      <c r="CF15" s="35">
        <v>88.7</v>
      </c>
      <c r="CG15" s="35">
        <v>86.9</v>
      </c>
      <c r="CH15" s="35">
        <v>88.2</v>
      </c>
      <c r="CI15" s="35">
        <v>78.8</v>
      </c>
      <c r="CJ15" s="35">
        <v>78.5</v>
      </c>
      <c r="CK15" s="35">
        <v>81.599999999999994</v>
      </c>
      <c r="CL15" s="35">
        <v>86.6</v>
      </c>
      <c r="CM15" s="35">
        <v>87.8</v>
      </c>
      <c r="CN15" s="35">
        <v>73</v>
      </c>
    </row>
    <row r="16" spans="1:92" ht="16.25" x14ac:dyDescent="0.7">
      <c r="A16" s="11" t="s">
        <v>27</v>
      </c>
      <c r="B16" s="35">
        <v>43.141783589298001</v>
      </c>
      <c r="C16" s="35">
        <v>33.900661314971998</v>
      </c>
      <c r="D16" s="35">
        <v>27.947045090890001</v>
      </c>
      <c r="E16" s="35">
        <v>32.447160773855991</v>
      </c>
      <c r="F16" s="35">
        <v>39.616100921159997</v>
      </c>
      <c r="G16" s="35">
        <v>44.355329626823988</v>
      </c>
      <c r="H16" s="35">
        <v>38.857638838896001</v>
      </c>
      <c r="I16" s="35">
        <v>44.121470383187997</v>
      </c>
      <c r="J16" s="35">
        <v>41.177183039782001</v>
      </c>
      <c r="K16" s="35">
        <v>57.557310149721992</v>
      </c>
      <c r="L16" s="35">
        <v>47.869600841896002</v>
      </c>
      <c r="M16" s="35">
        <v>47.514016980675798</v>
      </c>
      <c r="N16" s="35">
        <v>47.523897483238052</v>
      </c>
      <c r="O16" s="35">
        <v>49.094589237484001</v>
      </c>
      <c r="P16" s="35">
        <v>41.563917739201003</v>
      </c>
      <c r="Q16" s="35">
        <v>18.858811838763003</v>
      </c>
      <c r="R16" s="35">
        <v>29.956887659304002</v>
      </c>
      <c r="S16" s="35">
        <v>34.482817077010004</v>
      </c>
      <c r="T16" s="35">
        <v>44.107652257886002</v>
      </c>
      <c r="U16" s="35">
        <v>51.524702999999995</v>
      </c>
      <c r="V16" s="35">
        <v>57.353123918699993</v>
      </c>
      <c r="W16" s="35">
        <v>64.122536150100018</v>
      </c>
      <c r="X16" s="35">
        <v>70.418397968099995</v>
      </c>
      <c r="Y16" s="35">
        <v>71.538771072599999</v>
      </c>
      <c r="Z16" s="35">
        <v>76.702466385000008</v>
      </c>
      <c r="AA16" s="35">
        <v>89.022941795700007</v>
      </c>
      <c r="AB16" s="35">
        <v>95.512033954800032</v>
      </c>
      <c r="AC16" s="35">
        <v>101.08124082809999</v>
      </c>
      <c r="AD16" s="35">
        <v>98.334285556500006</v>
      </c>
      <c r="AE16" s="35">
        <v>106.41820841820001</v>
      </c>
      <c r="AF16" s="35">
        <v>126.64842722820002</v>
      </c>
      <c r="AG16" s="35">
        <v>127.50299521560001</v>
      </c>
      <c r="AH16" s="35">
        <v>128.22965016030003</v>
      </c>
      <c r="AI16" s="35">
        <v>131.65245803339999</v>
      </c>
      <c r="AJ16" s="35">
        <v>148.4281175058</v>
      </c>
      <c r="AK16" s="35">
        <v>154.50171907230001</v>
      </c>
      <c r="AL16" s="35">
        <v>144.65876507729999</v>
      </c>
      <c r="AM16" s="35">
        <v>160.8538263417</v>
      </c>
      <c r="AN16" s="35">
        <v>175.65273035280001</v>
      </c>
      <c r="AO16" s="35">
        <v>188.7343337268</v>
      </c>
      <c r="AP16" s="35">
        <v>196.759289583</v>
      </c>
      <c r="AQ16" s="35">
        <v>189.07089925049996</v>
      </c>
      <c r="AR16" s="35">
        <v>204.97475422620005</v>
      </c>
      <c r="AS16" s="35">
        <v>220.19096319929997</v>
      </c>
      <c r="AT16" s="35">
        <v>229.50161288850001</v>
      </c>
      <c r="AU16" s="35">
        <v>200.52229171860003</v>
      </c>
      <c r="AV16" s="35">
        <v>211.0664994867</v>
      </c>
      <c r="AW16" s="35">
        <v>205.36030772369998</v>
      </c>
      <c r="AX16" s="35">
        <v>217.25349914070003</v>
      </c>
      <c r="AY16" s="35">
        <v>227.50468625069999</v>
      </c>
      <c r="AZ16" s="35">
        <v>213.59845198440004</v>
      </c>
      <c r="BA16" s="35">
        <v>208.33405917030004</v>
      </c>
      <c r="BB16" s="35">
        <v>191.81150422919998</v>
      </c>
      <c r="BC16" s="35">
        <v>191.43683694810002</v>
      </c>
      <c r="BD16" s="35">
        <v>204.9139728513</v>
      </c>
      <c r="BE16" s="35">
        <v>207.10028797829997</v>
      </c>
      <c r="BF16" s="35">
        <v>198.50834168460003</v>
      </c>
      <c r="BG16" s="35">
        <v>202.16973913379999</v>
      </c>
      <c r="BH16" s="35">
        <v>210.58115567220003</v>
      </c>
      <c r="BI16" s="35">
        <v>211.60599999999999</v>
      </c>
      <c r="BJ16" s="35">
        <v>197.04699999999997</v>
      </c>
      <c r="BK16" s="35">
        <v>181.88499999999996</v>
      </c>
      <c r="BL16" s="35">
        <v>173.17699999999999</v>
      </c>
      <c r="BM16" s="35">
        <v>171.66600000000003</v>
      </c>
      <c r="BN16" s="35">
        <v>184.11499999999995</v>
      </c>
      <c r="BO16" s="35">
        <v>189.548</v>
      </c>
      <c r="BP16" s="35">
        <v>178.06800000000001</v>
      </c>
      <c r="BQ16" s="35">
        <v>192.50000000000003</v>
      </c>
      <c r="BR16" s="35">
        <v>192.54300000000003</v>
      </c>
      <c r="BS16" s="35">
        <v>182.69199999999995</v>
      </c>
      <c r="BT16" s="35">
        <v>192.99</v>
      </c>
      <c r="BU16" s="35">
        <v>187.31099999999998</v>
      </c>
      <c r="BV16" s="35">
        <v>187.48599999999996</v>
      </c>
      <c r="BW16" s="35">
        <v>191.75400000000002</v>
      </c>
      <c r="BX16" s="35">
        <v>201.53899999999999</v>
      </c>
      <c r="BY16" s="35">
        <v>194.34400000000002</v>
      </c>
      <c r="BZ16" s="35">
        <v>195.48800000000003</v>
      </c>
      <c r="CA16" s="35">
        <v>210.17600000000004</v>
      </c>
      <c r="CB16" s="35">
        <v>198.63800000000003</v>
      </c>
      <c r="CC16" s="35">
        <v>146.10400000000001</v>
      </c>
      <c r="CD16" s="35">
        <v>175.26999999999998</v>
      </c>
      <c r="CE16" s="35">
        <v>177.92199999999997</v>
      </c>
      <c r="CF16" s="35">
        <v>171.72399999999999</v>
      </c>
      <c r="CG16" s="35">
        <v>167.70599999999996</v>
      </c>
      <c r="CH16" s="35">
        <v>169.488</v>
      </c>
      <c r="CI16" s="35">
        <v>166.50899999999999</v>
      </c>
      <c r="CJ16" s="35">
        <v>162.24999999999997</v>
      </c>
      <c r="CK16" s="35">
        <v>168.80699999999996</v>
      </c>
      <c r="CL16" s="35">
        <v>167.90299999999996</v>
      </c>
      <c r="CM16" s="35">
        <v>159.36199999999999</v>
      </c>
      <c r="CN16" s="35">
        <v>139.18800000000002</v>
      </c>
    </row>
    <row r="17" spans="1:92" x14ac:dyDescent="0.7">
      <c r="A17" s="11" t="s">
        <v>6</v>
      </c>
      <c r="B17" s="35">
        <v>9.5609864107019966</v>
      </c>
      <c r="C17" s="35">
        <v>8.2557786850280035</v>
      </c>
      <c r="D17" s="35">
        <v>8.0724379091099987</v>
      </c>
      <c r="E17" s="35">
        <v>11.442376226144006</v>
      </c>
      <c r="F17" s="35">
        <v>14.929141078840003</v>
      </c>
      <c r="G17" s="35">
        <v>17.033060373176014</v>
      </c>
      <c r="H17" s="35">
        <v>32.391699161103986</v>
      </c>
      <c r="I17" s="35">
        <v>34.178136616812004</v>
      </c>
      <c r="J17" s="35">
        <v>36.596488960217989</v>
      </c>
      <c r="K17" s="35">
        <v>23.643975850278004</v>
      </c>
      <c r="L17" s="35">
        <v>23.147713158103993</v>
      </c>
      <c r="M17" s="35">
        <v>25.646724019324196</v>
      </c>
      <c r="N17" s="35">
        <v>20.444171516761948</v>
      </c>
      <c r="O17" s="35">
        <v>34.840856762516005</v>
      </c>
      <c r="P17" s="35">
        <v>32.363633260799006</v>
      </c>
      <c r="Q17" s="35">
        <v>25.713939161237001</v>
      </c>
      <c r="R17" s="35">
        <v>20.623112340696</v>
      </c>
      <c r="S17" s="35">
        <v>24.503182922989996</v>
      </c>
      <c r="T17" s="35">
        <v>31.479347742113998</v>
      </c>
      <c r="U17" s="35">
        <v>36.577297000000009</v>
      </c>
      <c r="V17" s="35">
        <v>53.700876081300002</v>
      </c>
      <c r="W17" s="35">
        <v>62.277463849899988</v>
      </c>
      <c r="X17" s="35">
        <v>68.763602031900007</v>
      </c>
      <c r="Y17" s="35">
        <v>74.581228927400005</v>
      </c>
      <c r="Z17" s="35">
        <v>79.555533614999987</v>
      </c>
      <c r="AA17" s="35">
        <v>88.691058204299992</v>
      </c>
      <c r="AB17" s="35">
        <v>97.451966045199967</v>
      </c>
      <c r="AC17" s="35">
        <v>102.85375917190001</v>
      </c>
      <c r="AD17" s="35">
        <v>105.9107144435</v>
      </c>
      <c r="AE17" s="35">
        <v>122.51579158179999</v>
      </c>
      <c r="AF17" s="35">
        <v>136.60957277179998</v>
      </c>
      <c r="AG17" s="35">
        <v>152.56300478439999</v>
      </c>
      <c r="AH17" s="35">
        <v>163.03234983969998</v>
      </c>
      <c r="AI17" s="35">
        <v>148.62754196660001</v>
      </c>
      <c r="AJ17" s="35">
        <v>163.93188249419998</v>
      </c>
      <c r="AK17" s="35">
        <v>173.2682809277</v>
      </c>
      <c r="AL17" s="35">
        <v>193.02123492270002</v>
      </c>
      <c r="AM17" s="35">
        <v>207.94617365829998</v>
      </c>
      <c r="AN17" s="35">
        <v>226.30726964719997</v>
      </c>
      <c r="AO17" s="35">
        <v>243.93566627320001</v>
      </c>
      <c r="AP17" s="35">
        <v>260.45071041699998</v>
      </c>
      <c r="AQ17" s="35">
        <v>261.60910074950004</v>
      </c>
      <c r="AR17" s="35">
        <v>279.64524577379996</v>
      </c>
      <c r="AS17" s="35">
        <v>315.5890368007</v>
      </c>
      <c r="AT17" s="35">
        <v>325.37838711150005</v>
      </c>
      <c r="AU17" s="35">
        <v>313.57770828139996</v>
      </c>
      <c r="AV17" s="35">
        <v>326.48350051329999</v>
      </c>
      <c r="AW17" s="35">
        <v>329.89969227630007</v>
      </c>
      <c r="AX17" s="35">
        <v>341.96650085929997</v>
      </c>
      <c r="AY17" s="35">
        <v>359.01531374929999</v>
      </c>
      <c r="AZ17" s="35">
        <v>364.28154801559998</v>
      </c>
      <c r="BA17" s="35">
        <v>353.06594082969997</v>
      </c>
      <c r="BB17" s="35">
        <v>347.32849577080003</v>
      </c>
      <c r="BC17" s="35">
        <v>354.74316305190001</v>
      </c>
      <c r="BD17" s="35">
        <v>378.34602714869999</v>
      </c>
      <c r="BE17" s="35">
        <v>384.00971202170001</v>
      </c>
      <c r="BF17" s="35">
        <v>388.28165831540002</v>
      </c>
      <c r="BG17" s="35">
        <v>394.65026086619997</v>
      </c>
      <c r="BH17" s="35">
        <v>419.28884432779995</v>
      </c>
      <c r="BI17" s="35">
        <v>421.904</v>
      </c>
      <c r="BJ17" s="35">
        <v>418.90300000000002</v>
      </c>
      <c r="BK17" s="35">
        <v>404.41500000000002</v>
      </c>
      <c r="BL17" s="35">
        <v>385.59300000000002</v>
      </c>
      <c r="BM17" s="35">
        <v>379.99400000000003</v>
      </c>
      <c r="BN17" s="35">
        <v>362.07500000000005</v>
      </c>
      <c r="BO17" s="35">
        <v>371.892</v>
      </c>
      <c r="BP17" s="35">
        <v>376.19200000000001</v>
      </c>
      <c r="BQ17" s="35">
        <v>397.09</v>
      </c>
      <c r="BR17" s="35">
        <v>363.267</v>
      </c>
      <c r="BS17" s="35">
        <v>379.64800000000008</v>
      </c>
      <c r="BT17" s="35">
        <v>426.51</v>
      </c>
      <c r="BU17" s="35">
        <v>422.95459999999997</v>
      </c>
      <c r="BV17" s="35">
        <v>445.54790000000003</v>
      </c>
      <c r="BW17" s="35">
        <v>466.21</v>
      </c>
      <c r="BX17" s="35">
        <v>475.8501</v>
      </c>
      <c r="BY17" s="35">
        <v>497.51619999999997</v>
      </c>
      <c r="BZ17" s="35">
        <v>537.1635</v>
      </c>
      <c r="CA17" s="35">
        <v>552.43600000000004</v>
      </c>
      <c r="CB17" s="35">
        <v>536.40449999999998</v>
      </c>
      <c r="CC17" s="35">
        <v>452.31369999999993</v>
      </c>
      <c r="CD17" s="35">
        <v>537.00009999999997</v>
      </c>
      <c r="CE17" s="35">
        <v>567.79489999999998</v>
      </c>
      <c r="CF17" s="35">
        <v>535.69380000000001</v>
      </c>
      <c r="CG17" s="35">
        <v>552.25509999999997</v>
      </c>
      <c r="CH17" s="35">
        <v>590.00569999999993</v>
      </c>
      <c r="CI17" s="35">
        <v>570.86599999999999</v>
      </c>
      <c r="CJ17" s="35">
        <v>581.64059999999995</v>
      </c>
      <c r="CK17" s="35">
        <v>568.85210000000006</v>
      </c>
      <c r="CL17" s="35">
        <v>626.45860000000005</v>
      </c>
      <c r="CM17" s="35">
        <v>617.41909999999996</v>
      </c>
      <c r="CN17" s="35">
        <v>513.04519999999991</v>
      </c>
    </row>
    <row r="18" spans="1:92" ht="16.25" x14ac:dyDescent="0.7">
      <c r="A18" s="11" t="s">
        <v>28</v>
      </c>
      <c r="B18" s="36">
        <v>93.415000000000006</v>
      </c>
      <c r="C18" s="36">
        <v>68.114999999999995</v>
      </c>
      <c r="D18" s="36">
        <v>49.72</v>
      </c>
      <c r="E18" s="36">
        <v>66.72999999999999</v>
      </c>
      <c r="F18" s="36">
        <v>80.650000000000006</v>
      </c>
      <c r="G18" s="36">
        <v>97.856999999999999</v>
      </c>
      <c r="H18" s="36">
        <v>122.31399999999999</v>
      </c>
      <c r="I18" s="36">
        <v>133.05599999999998</v>
      </c>
      <c r="J18" s="36">
        <v>108.47499999999999</v>
      </c>
      <c r="K18" s="36">
        <v>134.52199999999999</v>
      </c>
      <c r="L18" s="36">
        <v>138.53399999999999</v>
      </c>
      <c r="M18" s="36">
        <v>156.57599999999996</v>
      </c>
      <c r="N18" s="36">
        <v>154.76499999999999</v>
      </c>
      <c r="O18" s="36">
        <v>173.227958</v>
      </c>
      <c r="P18" s="36">
        <v>164.06015100000002</v>
      </c>
      <c r="Q18" s="36">
        <v>124.53439900000001</v>
      </c>
      <c r="R18" s="36">
        <v>111.01599999999999</v>
      </c>
      <c r="S18" s="36">
        <v>136.06299999999999</v>
      </c>
      <c r="T18" s="36">
        <v>156.04399999999998</v>
      </c>
      <c r="U18" s="36">
        <v>159</v>
      </c>
      <c r="V18" s="36">
        <v>208.5</v>
      </c>
      <c r="W18" s="36">
        <v>232.50000000000003</v>
      </c>
      <c r="X18" s="36">
        <v>233.7</v>
      </c>
      <c r="Y18" s="36">
        <v>259.5</v>
      </c>
      <c r="Z18" s="36">
        <v>246.8</v>
      </c>
      <c r="AA18" s="36">
        <v>297.60000000000002</v>
      </c>
      <c r="AB18" s="36">
        <v>312.64999999999998</v>
      </c>
      <c r="AC18" s="36">
        <v>322</v>
      </c>
      <c r="AD18" s="36">
        <v>298.3</v>
      </c>
      <c r="AE18" s="36">
        <v>336.25</v>
      </c>
      <c r="AF18" s="36">
        <v>381.2</v>
      </c>
      <c r="AG18" s="36">
        <v>386.78</v>
      </c>
      <c r="AH18" s="36">
        <v>396.26</v>
      </c>
      <c r="AI18" s="36">
        <v>387</v>
      </c>
      <c r="AJ18" s="36">
        <v>437</v>
      </c>
      <c r="AK18" s="36">
        <v>459</v>
      </c>
      <c r="AL18" s="36">
        <v>475</v>
      </c>
      <c r="AM18" s="36">
        <v>494</v>
      </c>
      <c r="AN18" s="36">
        <v>530</v>
      </c>
      <c r="AO18" s="36">
        <v>574</v>
      </c>
      <c r="AP18" s="36">
        <v>594</v>
      </c>
      <c r="AQ18" s="36">
        <v>581</v>
      </c>
      <c r="AR18" s="36">
        <v>629</v>
      </c>
      <c r="AS18" s="36">
        <v>698</v>
      </c>
      <c r="AT18" s="36">
        <v>708</v>
      </c>
      <c r="AU18" s="36">
        <v>644</v>
      </c>
      <c r="AV18" s="36">
        <v>674</v>
      </c>
      <c r="AW18" s="36">
        <v>673</v>
      </c>
      <c r="AX18" s="36">
        <v>715</v>
      </c>
      <c r="AY18" s="36">
        <v>745</v>
      </c>
      <c r="AZ18" s="36">
        <v>716</v>
      </c>
      <c r="BA18" s="36">
        <v>707</v>
      </c>
      <c r="BB18" s="36">
        <v>644</v>
      </c>
      <c r="BC18" s="36">
        <v>663</v>
      </c>
      <c r="BD18" s="36">
        <v>711</v>
      </c>
      <c r="BE18" s="36">
        <v>718</v>
      </c>
      <c r="BF18" s="36">
        <v>713</v>
      </c>
      <c r="BG18" s="36">
        <v>734</v>
      </c>
      <c r="BH18" s="36">
        <v>780</v>
      </c>
      <c r="BI18" s="36">
        <v>784</v>
      </c>
      <c r="BJ18" s="36">
        <v>771</v>
      </c>
      <c r="BK18" s="36">
        <v>737</v>
      </c>
      <c r="BL18" s="36">
        <v>724</v>
      </c>
      <c r="BM18" s="36">
        <v>730</v>
      </c>
      <c r="BN18" s="36">
        <v>730</v>
      </c>
      <c r="BO18" s="36">
        <v>752</v>
      </c>
      <c r="BP18" s="36">
        <v>751</v>
      </c>
      <c r="BQ18" s="36">
        <v>797</v>
      </c>
      <c r="BR18" s="36">
        <v>770</v>
      </c>
      <c r="BS18" s="36">
        <v>784</v>
      </c>
      <c r="BT18" s="36">
        <v>850</v>
      </c>
      <c r="BU18" s="36">
        <v>852</v>
      </c>
      <c r="BV18" s="36">
        <v>907</v>
      </c>
      <c r="BW18" s="36">
        <v>974</v>
      </c>
      <c r="BX18" s="36">
        <v>1060</v>
      </c>
      <c r="BY18" s="36">
        <v>1140</v>
      </c>
      <c r="BZ18" s="36">
        <v>1250</v>
      </c>
      <c r="CA18" s="36">
        <v>1350</v>
      </c>
      <c r="CB18" s="36">
        <v>1330</v>
      </c>
      <c r="CC18" s="36">
        <v>1230</v>
      </c>
      <c r="CD18" s="36">
        <v>1430</v>
      </c>
      <c r="CE18" s="36">
        <v>1520</v>
      </c>
      <c r="CF18" s="36">
        <v>1520</v>
      </c>
      <c r="CG18" s="36">
        <v>1620</v>
      </c>
      <c r="CH18" s="36">
        <v>1670</v>
      </c>
      <c r="CI18" s="36">
        <v>1620</v>
      </c>
      <c r="CJ18" s="36">
        <v>1630</v>
      </c>
      <c r="CK18" s="36">
        <v>1690</v>
      </c>
      <c r="CL18" s="36">
        <v>1810</v>
      </c>
      <c r="CM18" s="36">
        <v>1860</v>
      </c>
      <c r="CN18" s="36">
        <v>1790</v>
      </c>
    </row>
    <row r="19" spans="1:92" x14ac:dyDescent="0.7">
      <c r="A19" s="7" t="s">
        <v>29</v>
      </c>
    </row>
    <row r="20" spans="1:92" x14ac:dyDescent="0.7">
      <c r="A20" s="7" t="s">
        <v>30</v>
      </c>
      <c r="B20" s="37"/>
      <c r="C20" s="37"/>
      <c r="D20" s="37"/>
      <c r="E20" s="37"/>
      <c r="F20" s="37"/>
      <c r="BW20" s="17"/>
      <c r="BX20" s="17"/>
      <c r="BY20" s="17"/>
      <c r="BZ20" s="17"/>
      <c r="CA20" s="17"/>
      <c r="CB20" s="17"/>
      <c r="CC20" s="17"/>
      <c r="CD20" s="17"/>
      <c r="CE20" s="17"/>
      <c r="CF20" s="17"/>
      <c r="CG20" s="17"/>
      <c r="CH20" s="17"/>
      <c r="CI20" s="17"/>
      <c r="CJ20" s="17"/>
      <c r="CK20" s="17"/>
      <c r="CL20" s="17"/>
      <c r="CM20" s="17"/>
      <c r="CN20" s="17"/>
    </row>
    <row r="21" spans="1:92" x14ac:dyDescent="0.7">
      <c r="A21" s="18"/>
    </row>
    <row r="22" spans="1:92" x14ac:dyDescent="0.7">
      <c r="A22" s="15" t="s">
        <v>31</v>
      </c>
      <c r="B22" s="14"/>
      <c r="C22" s="14"/>
      <c r="D22" s="14"/>
      <c r="E22" s="14"/>
      <c r="F22" s="14"/>
    </row>
    <row r="23" spans="1:92" s="9" customFormat="1" ht="14.25" x14ac:dyDescent="0.65">
      <c r="A23" s="10" t="s">
        <v>2</v>
      </c>
      <c r="B23" s="11">
        <v>1930</v>
      </c>
      <c r="C23" s="11">
        <v>1931</v>
      </c>
      <c r="D23" s="11">
        <v>1932</v>
      </c>
      <c r="E23" s="11">
        <v>1933</v>
      </c>
      <c r="F23" s="11">
        <v>1934</v>
      </c>
      <c r="G23" s="11">
        <v>1935</v>
      </c>
      <c r="H23" s="11">
        <v>1936</v>
      </c>
      <c r="I23" s="11">
        <v>1937</v>
      </c>
      <c r="J23" s="11">
        <v>1938</v>
      </c>
      <c r="K23" s="11">
        <v>1939</v>
      </c>
      <c r="L23" s="11">
        <v>1940</v>
      </c>
      <c r="M23" s="11">
        <v>1941</v>
      </c>
      <c r="N23" s="11">
        <v>1942</v>
      </c>
      <c r="O23" s="11">
        <v>1943</v>
      </c>
      <c r="P23" s="11">
        <v>1944</v>
      </c>
      <c r="Q23" s="11">
        <v>1945</v>
      </c>
      <c r="R23" s="11">
        <v>1946</v>
      </c>
      <c r="S23" s="11">
        <v>1947</v>
      </c>
      <c r="T23" s="11">
        <v>1948</v>
      </c>
      <c r="U23" s="11">
        <v>1949</v>
      </c>
      <c r="V23" s="11">
        <v>1950</v>
      </c>
      <c r="W23" s="11">
        <v>1951</v>
      </c>
      <c r="X23" s="11">
        <v>1952</v>
      </c>
      <c r="Y23" s="11">
        <v>1953</v>
      </c>
      <c r="Z23" s="11">
        <v>1954</v>
      </c>
      <c r="AA23" s="11">
        <v>1955</v>
      </c>
      <c r="AB23" s="11">
        <v>1956</v>
      </c>
      <c r="AC23" s="11">
        <v>1957</v>
      </c>
      <c r="AD23" s="11">
        <v>1958</v>
      </c>
      <c r="AE23" s="11">
        <v>1959</v>
      </c>
      <c r="AF23" s="11">
        <v>1960</v>
      </c>
      <c r="AG23" s="11">
        <v>1961</v>
      </c>
      <c r="AH23" s="11">
        <v>1962</v>
      </c>
      <c r="AI23" s="11">
        <v>1963</v>
      </c>
      <c r="AJ23" s="11">
        <v>1964</v>
      </c>
      <c r="AK23" s="11">
        <v>1965</v>
      </c>
      <c r="AL23" s="11">
        <v>1966</v>
      </c>
      <c r="AM23" s="11">
        <v>1967</v>
      </c>
      <c r="AN23" s="11">
        <v>1968</v>
      </c>
      <c r="AO23" s="11">
        <v>1969</v>
      </c>
      <c r="AP23" s="11">
        <v>1970</v>
      </c>
      <c r="AQ23" s="11">
        <v>1971</v>
      </c>
      <c r="AR23" s="11">
        <v>1972</v>
      </c>
      <c r="AS23" s="11">
        <v>1973</v>
      </c>
      <c r="AT23" s="11">
        <v>1974</v>
      </c>
      <c r="AU23" s="11">
        <v>1975</v>
      </c>
      <c r="AV23" s="11">
        <v>1976</v>
      </c>
      <c r="AW23" s="11">
        <v>1977</v>
      </c>
      <c r="AX23" s="11">
        <v>1978</v>
      </c>
      <c r="AY23" s="11">
        <v>1979</v>
      </c>
      <c r="AZ23" s="11">
        <v>1980</v>
      </c>
      <c r="BA23" s="11">
        <v>1981</v>
      </c>
      <c r="BB23" s="11">
        <v>1982</v>
      </c>
      <c r="BC23" s="11">
        <v>1983</v>
      </c>
      <c r="BD23" s="11">
        <v>1984</v>
      </c>
      <c r="BE23" s="11">
        <v>1985</v>
      </c>
      <c r="BF23" s="11">
        <v>1986</v>
      </c>
      <c r="BG23" s="11">
        <v>1987</v>
      </c>
      <c r="BH23" s="11">
        <v>1988</v>
      </c>
      <c r="BI23" s="11">
        <v>1989</v>
      </c>
      <c r="BJ23" s="11">
        <v>1990</v>
      </c>
      <c r="BK23" s="11">
        <v>1991</v>
      </c>
      <c r="BL23" s="11">
        <v>1992</v>
      </c>
      <c r="BM23" s="11">
        <v>1993</v>
      </c>
      <c r="BN23" s="11">
        <v>1994</v>
      </c>
      <c r="BO23" s="11">
        <v>1995</v>
      </c>
      <c r="BP23" s="11">
        <v>1996</v>
      </c>
      <c r="BQ23" s="11">
        <v>1997</v>
      </c>
      <c r="BR23" s="11">
        <v>1998</v>
      </c>
      <c r="BS23" s="11">
        <v>1999</v>
      </c>
      <c r="BT23" s="11">
        <v>2000</v>
      </c>
      <c r="BU23" s="11">
        <v>2001</v>
      </c>
      <c r="BV23" s="11">
        <v>2002</v>
      </c>
      <c r="BW23" s="11">
        <v>2003</v>
      </c>
      <c r="BX23" s="11">
        <v>2004</v>
      </c>
      <c r="BY23" s="11">
        <v>2005</v>
      </c>
      <c r="BZ23" s="11">
        <v>2006</v>
      </c>
      <c r="CA23" s="11">
        <v>2007</v>
      </c>
      <c r="CB23" s="11">
        <v>2008</v>
      </c>
      <c r="CC23" s="11">
        <v>2009</v>
      </c>
      <c r="CD23" s="11">
        <v>2010</v>
      </c>
      <c r="CE23" s="11">
        <v>2011</v>
      </c>
      <c r="CF23" s="11">
        <v>2012</v>
      </c>
      <c r="CG23" s="11">
        <v>2013</v>
      </c>
      <c r="CH23" s="11">
        <v>2014</v>
      </c>
      <c r="CI23" s="11">
        <v>2015</v>
      </c>
      <c r="CJ23" s="11">
        <v>2016</v>
      </c>
      <c r="CK23" s="11">
        <v>2017</v>
      </c>
      <c r="CL23" s="11">
        <v>2018</v>
      </c>
      <c r="CM23" s="11">
        <v>2019</v>
      </c>
      <c r="CN23" s="11">
        <v>2020</v>
      </c>
    </row>
    <row r="24" spans="1:92" ht="16.25" x14ac:dyDescent="0.7">
      <c r="A24" s="11" t="s">
        <v>32</v>
      </c>
      <c r="B24" s="38">
        <v>1.1000000000000001</v>
      </c>
      <c r="C24" s="38">
        <v>1.0918484235629355</v>
      </c>
      <c r="D24" s="38">
        <v>1.0837572545789704</v>
      </c>
      <c r="E24" s="38">
        <v>1.0757260453972217</v>
      </c>
      <c r="F24" s="38">
        <v>1.0677543516841339</v>
      </c>
      <c r="G24" s="38">
        <v>1.0598417323988962</v>
      </c>
      <c r="H24" s="38">
        <v>1.0519877497690411</v>
      </c>
      <c r="I24" s="38">
        <v>1.0441919692662247</v>
      </c>
      <c r="J24" s="38">
        <v>1.0364539595821862</v>
      </c>
      <c r="K24" s="38">
        <v>1.028773292604884</v>
      </c>
      <c r="L24" s="38">
        <v>1.0211495433948121</v>
      </c>
      <c r="M24" s="38">
        <v>1.0135822901614879</v>
      </c>
      <c r="N24" s="38">
        <v>1.0060711142401186</v>
      </c>
      <c r="O24" s="38">
        <v>0.99861560006843586</v>
      </c>
      <c r="P24" s="38">
        <v>0.99121533516370597</v>
      </c>
      <c r="Q24" s="38">
        <v>0.98386991009990821</v>
      </c>
      <c r="R24" s="38">
        <v>0.9765789184850836</v>
      </c>
      <c r="S24" s="38">
        <v>0.96934195693885006</v>
      </c>
      <c r="T24" s="38">
        <v>0.96215862507008576</v>
      </c>
      <c r="U24" s="38">
        <v>0.9550285254547769</v>
      </c>
      <c r="V24" s="38">
        <v>0.94795126476402991</v>
      </c>
      <c r="W24" s="38">
        <v>0.94092645416957699</v>
      </c>
      <c r="X24" s="38">
        <v>0.93395372311755842</v>
      </c>
      <c r="Y24" s="38">
        <v>0.92703278191051919</v>
      </c>
      <c r="Z24" s="38">
        <v>0.92016376371650965</v>
      </c>
      <c r="AA24" s="38">
        <v>0.91334906064581667</v>
      </c>
      <c r="AB24" s="38">
        <v>0.90660318649838301</v>
      </c>
      <c r="AC24" s="38">
        <v>0.90000575550873896</v>
      </c>
      <c r="AD24" s="38">
        <v>0.89398606262753488</v>
      </c>
      <c r="AE24" s="38">
        <v>0.89085173270977647</v>
      </c>
      <c r="AF24" s="38">
        <v>0.90300000000000014</v>
      </c>
      <c r="AG24" s="38">
        <v>0.87498459625093139</v>
      </c>
      <c r="AH24" s="38">
        <v>0.84801669749079722</v>
      </c>
      <c r="AI24" s="38">
        <v>0.82206783614614232</v>
      </c>
      <c r="AJ24" s="38">
        <v>0.79711085089760492</v>
      </c>
      <c r="AK24" s="38">
        <v>0.77311986321953929</v>
      </c>
      <c r="AL24" s="38">
        <v>0.75007025582069242</v>
      </c>
      <c r="AM24" s="38">
        <v>0.72793865298523797</v>
      </c>
      <c r="AN24" s="38">
        <v>0.70670290281699533</v>
      </c>
      <c r="AO24" s="38">
        <v>0.68634206139326104</v>
      </c>
      <c r="AP24" s="38">
        <v>0.66683637883837088</v>
      </c>
      <c r="AQ24" s="38">
        <v>0.64816728733089102</v>
      </c>
      <c r="AR24" s="38">
        <v>0.63031739106222273</v>
      </c>
      <c r="AS24" s="38">
        <v>0.61327045816841275</v>
      </c>
      <c r="AT24" s="38">
        <v>0.59701141466107754</v>
      </c>
      <c r="AU24" s="38">
        <v>0.58152634038761619</v>
      </c>
      <c r="AV24" s="38">
        <v>0.56680246705528214</v>
      </c>
      <c r="AW24" s="38">
        <v>0.55282817835824993</v>
      </c>
      <c r="AX24" s="38">
        <v>0.539593012251534</v>
      </c>
      <c r="AY24" s="38">
        <v>0.5270876654205241</v>
      </c>
      <c r="AZ24" s="38">
        <v>0.51530399999999998</v>
      </c>
      <c r="BA24" s="38">
        <v>0.48374240818954845</v>
      </c>
      <c r="BB24" s="38">
        <v>0.45440225737149703</v>
      </c>
      <c r="BC24" s="38">
        <v>0.42712695581374888</v>
      </c>
      <c r="BD24" s="38">
        <v>0.40177095027122151</v>
      </c>
      <c r="BE24" s="22">
        <v>0.37819894785910357</v>
      </c>
      <c r="BF24" s="22">
        <v>0.35628519277794213</v>
      </c>
      <c r="BG24" s="22">
        <v>0.33591279402393931</v>
      </c>
      <c r="BH24" s="22">
        <v>0.3169731004903974</v>
      </c>
      <c r="BI24" s="22">
        <v>0.29936512011961236</v>
      </c>
      <c r="BJ24" s="22">
        <v>0.31977035500000001</v>
      </c>
      <c r="BK24" s="22">
        <v>0.30787450999999999</v>
      </c>
      <c r="BL24" s="22">
        <v>0.42684805000000009</v>
      </c>
      <c r="BM24" s="22">
        <v>0.42506003000000009</v>
      </c>
      <c r="BN24" s="22">
        <v>0.42600262500000002</v>
      </c>
      <c r="BO24" s="22">
        <v>0.43211442000000005</v>
      </c>
      <c r="BP24" s="22">
        <v>0.41559170500000009</v>
      </c>
      <c r="BQ24" s="22">
        <v>0.35818801500000008</v>
      </c>
      <c r="BR24" s="22">
        <v>0.34513295000000005</v>
      </c>
      <c r="BS24" s="22">
        <v>0.29978239499999998</v>
      </c>
      <c r="BT24" s="22">
        <v>0.32847813000000003</v>
      </c>
      <c r="BU24" s="22">
        <v>0.29996359900000003</v>
      </c>
      <c r="BV24" s="22">
        <v>0.23793448899999997</v>
      </c>
      <c r="BW24" s="22">
        <v>0.12500002000000002</v>
      </c>
      <c r="BX24" s="22">
        <v>0.1260145</v>
      </c>
      <c r="BY24" s="22">
        <v>0.12268114000000001</v>
      </c>
      <c r="BZ24" s="22">
        <v>0.12240330000000001</v>
      </c>
      <c r="CA24" s="22">
        <v>0.12024158500000001</v>
      </c>
      <c r="CB24" s="22">
        <v>0.12036232000000001</v>
      </c>
      <c r="CC24" s="22">
        <v>0.11964976500000001</v>
      </c>
      <c r="CD24" s="22">
        <v>0.12079715000000001</v>
      </c>
      <c r="CE24" s="22">
        <v>0.12080910000000002</v>
      </c>
      <c r="CF24" s="22">
        <v>0.12066428000000003</v>
      </c>
      <c r="CG24" s="38">
        <v>0.12065216250000001</v>
      </c>
      <c r="CH24" s="38">
        <v>0.11862324749999999</v>
      </c>
      <c r="CI24" s="38">
        <v>0.11862324749999999</v>
      </c>
      <c r="CJ24" s="38">
        <v>0.11804343</v>
      </c>
      <c r="CK24" s="38">
        <v>0.12021733250000001</v>
      </c>
      <c r="CL24" s="38">
        <v>0.12195652000000001</v>
      </c>
      <c r="CM24" s="38">
        <v>0.1208091</v>
      </c>
      <c r="CN24" s="38">
        <v>0.12050729</v>
      </c>
    </row>
    <row r="25" spans="1:92" ht="16.25" x14ac:dyDescent="0.7">
      <c r="A25" s="11" t="s">
        <v>33</v>
      </c>
      <c r="B25" s="38">
        <v>0.91996115646958154</v>
      </c>
      <c r="C25" s="38">
        <v>0.91996115646958154</v>
      </c>
      <c r="D25" s="38">
        <v>0.91996115646958154</v>
      </c>
      <c r="E25" s="38">
        <v>0.91996115646958143</v>
      </c>
      <c r="F25" s="38">
        <v>0.91996115646958154</v>
      </c>
      <c r="G25" s="38">
        <v>0.91996115646958143</v>
      </c>
      <c r="H25" s="38">
        <v>0.91047750564567076</v>
      </c>
      <c r="I25" s="38">
        <v>0.90128675166707584</v>
      </c>
      <c r="J25" s="38">
        <v>0.89246991395540598</v>
      </c>
      <c r="K25" s="38">
        <v>0.88418740630939852</v>
      </c>
      <c r="L25" s="38">
        <v>0.89175521171443628</v>
      </c>
      <c r="M25" s="38">
        <v>0.90021006401929449</v>
      </c>
      <c r="N25" s="38">
        <v>0.909576655854339</v>
      </c>
      <c r="O25" s="38">
        <v>0.91991893069023312</v>
      </c>
      <c r="P25" s="38">
        <v>0.93135234861949134</v>
      </c>
      <c r="Q25" s="38">
        <v>0.94406144334451747</v>
      </c>
      <c r="R25" s="38">
        <v>0.95832474261166556</v>
      </c>
      <c r="S25" s="38">
        <v>0.9745499579404685</v>
      </c>
      <c r="T25" s="38">
        <v>0.99332351590318158</v>
      </c>
      <c r="U25" s="38">
        <v>1.0154801355580227</v>
      </c>
      <c r="V25" s="38">
        <v>1.0422004413128065</v>
      </c>
      <c r="W25" s="38">
        <v>1.0336596171013199</v>
      </c>
      <c r="X25" s="38">
        <v>1.0259714744689536</v>
      </c>
      <c r="Y25" s="38">
        <v>1.0190296341287464</v>
      </c>
      <c r="Z25" s="38">
        <v>1.012741325176495</v>
      </c>
      <c r="AA25" s="38">
        <v>1.0070256519978316</v>
      </c>
      <c r="AB25" s="38">
        <v>1.0018120821364187</v>
      </c>
      <c r="AC25" s="38">
        <v>0.99703912695923369</v>
      </c>
      <c r="AD25" s="38">
        <v>0.99265319054497658</v>
      </c>
      <c r="AE25" s="38">
        <v>0.98860756535406835</v>
      </c>
      <c r="AF25" s="38">
        <v>0.98873728369694414</v>
      </c>
      <c r="AG25" s="38">
        <v>0.89566697110983173</v>
      </c>
      <c r="AH25" s="38">
        <v>0.82321573903157896</v>
      </c>
      <c r="AI25" s="38">
        <v>0.75772361357347806</v>
      </c>
      <c r="AJ25" s="38">
        <v>0.69879041321410884</v>
      </c>
      <c r="AK25" s="38">
        <v>0.6461083255236949</v>
      </c>
      <c r="AL25" s="38">
        <v>0.5994716943492876</v>
      </c>
      <c r="AM25" s="38">
        <v>0.55879139485101381</v>
      </c>
      <c r="AN25" s="38">
        <v>0.52411506872396629</v>
      </c>
      <c r="AO25" s="38">
        <v>0.49565489418084868</v>
      </c>
      <c r="AP25" s="38">
        <v>0.47382509000000006</v>
      </c>
      <c r="AQ25" s="38">
        <v>0.41784251500000003</v>
      </c>
      <c r="AR25" s="38">
        <v>0.36761119000000003</v>
      </c>
      <c r="AS25" s="38">
        <v>0.33976740499999997</v>
      </c>
      <c r="AT25" s="38">
        <v>0.27334617000000005</v>
      </c>
      <c r="AU25" s="38">
        <v>0.23541925499999999</v>
      </c>
      <c r="AV25" s="38">
        <v>0.23539468000000002</v>
      </c>
      <c r="AW25" s="38">
        <v>0.20616062000000002</v>
      </c>
      <c r="AX25" s="38">
        <v>0.20702696000000001</v>
      </c>
      <c r="AY25" s="38">
        <v>0.22354391499999998</v>
      </c>
      <c r="AZ25" s="38">
        <v>0.217859105</v>
      </c>
      <c r="BA25" s="38">
        <v>0.20407377500000001</v>
      </c>
      <c r="BB25" s="38">
        <v>0.18530532499999999</v>
      </c>
      <c r="BC25" s="38">
        <v>0.16619547499999998</v>
      </c>
      <c r="BD25" s="38">
        <v>0.15441753250000001</v>
      </c>
      <c r="BE25" s="38">
        <v>0.13728061</v>
      </c>
      <c r="BF25" s="38">
        <v>0.13860181900000001</v>
      </c>
      <c r="BG25" s="38">
        <v>0.1406075805</v>
      </c>
      <c r="BH25" s="38">
        <v>0.14014136499999999</v>
      </c>
      <c r="BI25" s="38">
        <v>0.14031221199999999</v>
      </c>
      <c r="BJ25" s="38">
        <v>0.13981919599999998</v>
      </c>
      <c r="BK25" s="38">
        <v>0.15660000000000002</v>
      </c>
      <c r="BL25" s="38">
        <v>0.13779999999999998</v>
      </c>
      <c r="BM25" s="38">
        <v>0.13864000000000001</v>
      </c>
      <c r="BN25" s="38">
        <v>0.13858000000000001</v>
      </c>
      <c r="BO25" s="38">
        <v>0.13924</v>
      </c>
      <c r="BP25" s="38">
        <v>0.14055999999999999</v>
      </c>
      <c r="BQ25" s="38">
        <v>0.14127999999999999</v>
      </c>
      <c r="BR25" s="38">
        <v>0.14206000000000002</v>
      </c>
      <c r="BS25" s="38">
        <v>0.14277999999999999</v>
      </c>
      <c r="BT25" s="38">
        <v>0.14319999999999999</v>
      </c>
      <c r="BU25" s="38">
        <v>0.14343999999999998</v>
      </c>
      <c r="BV25" s="38">
        <v>0.14524000000000001</v>
      </c>
      <c r="BW25" s="38">
        <v>0.14560000000000001</v>
      </c>
      <c r="BX25" s="38">
        <v>0.14626</v>
      </c>
      <c r="BY25" s="38">
        <v>0.14799999999999999</v>
      </c>
      <c r="BZ25" s="38">
        <v>0.14925999999999998</v>
      </c>
      <c r="CA25" s="38">
        <v>0.14992</v>
      </c>
      <c r="CB25" s="38">
        <v>0.14944000000000002</v>
      </c>
      <c r="CC25" s="38">
        <v>0.15207999999999997</v>
      </c>
      <c r="CD25" s="38">
        <v>0.15178</v>
      </c>
      <c r="CE25" s="38">
        <v>0.15117999999999998</v>
      </c>
      <c r="CF25" s="38">
        <v>0.15045999999999998</v>
      </c>
      <c r="CG25" s="38">
        <v>0.15135999999999999</v>
      </c>
      <c r="CH25" s="38">
        <v>0.15256</v>
      </c>
      <c r="CI25" s="38">
        <v>0.15262000000000001</v>
      </c>
      <c r="CJ25" s="38">
        <v>0.15519999999999998</v>
      </c>
      <c r="CK25" s="38">
        <v>0.15579999999999997</v>
      </c>
      <c r="CL25" s="38">
        <v>0.15579999999999997</v>
      </c>
      <c r="CM25" s="38">
        <v>0.15699999999999997</v>
      </c>
      <c r="CN25" s="38">
        <v>0.15759999999999999</v>
      </c>
    </row>
    <row r="26" spans="1:92" ht="16.25" x14ac:dyDescent="0.7">
      <c r="A26" s="11" t="s">
        <v>34</v>
      </c>
      <c r="B26" s="38">
        <v>0.91996115646958154</v>
      </c>
      <c r="C26" s="38">
        <v>0.91996115646958154</v>
      </c>
      <c r="D26" s="38">
        <v>0.91996115646958154</v>
      </c>
      <c r="E26" s="38">
        <v>0.91996115646958143</v>
      </c>
      <c r="F26" s="38">
        <v>0.91996115646958154</v>
      </c>
      <c r="G26" s="38">
        <v>0.91996115646958143</v>
      </c>
      <c r="H26" s="38">
        <v>0.91047750564567076</v>
      </c>
      <c r="I26" s="38">
        <v>0.90128675166707584</v>
      </c>
      <c r="J26" s="38">
        <v>0.89246991395540598</v>
      </c>
      <c r="K26" s="38">
        <v>0.88418740630939852</v>
      </c>
      <c r="L26" s="38">
        <v>0.89175521171443628</v>
      </c>
      <c r="M26" s="38">
        <v>0.90021006401929449</v>
      </c>
      <c r="N26" s="38">
        <v>0.909576655854339</v>
      </c>
      <c r="O26" s="38">
        <v>0.91991893069023312</v>
      </c>
      <c r="P26" s="38">
        <v>0.93135234861949134</v>
      </c>
      <c r="Q26" s="38">
        <v>0.94406144334451747</v>
      </c>
      <c r="R26" s="38">
        <v>0.95832474261166556</v>
      </c>
      <c r="S26" s="38">
        <v>0.9745499579404685</v>
      </c>
      <c r="T26" s="38">
        <v>0.99332351590318158</v>
      </c>
      <c r="U26" s="38">
        <v>1.0154801355580227</v>
      </c>
      <c r="V26" s="38">
        <v>1.0422004413128065</v>
      </c>
      <c r="W26" s="38">
        <v>1.0336596171013199</v>
      </c>
      <c r="X26" s="38">
        <v>1.0259714744689536</v>
      </c>
      <c r="Y26" s="38">
        <v>1.0190296341287464</v>
      </c>
      <c r="Z26" s="38">
        <v>1.012741325176495</v>
      </c>
      <c r="AA26" s="38">
        <v>1.0070256519978316</v>
      </c>
      <c r="AB26" s="38">
        <v>1.0018120821364187</v>
      </c>
      <c r="AC26" s="38">
        <v>0.99703912695923369</v>
      </c>
      <c r="AD26" s="38">
        <v>0.99265319054497658</v>
      </c>
      <c r="AE26" s="38">
        <v>0.98860756535406835</v>
      </c>
      <c r="AF26" s="38">
        <v>0.98873728369694414</v>
      </c>
      <c r="AG26" s="38">
        <v>0.89566697110983173</v>
      </c>
      <c r="AH26" s="38">
        <v>0.82321573903157896</v>
      </c>
      <c r="AI26" s="38">
        <v>0.75772361357347806</v>
      </c>
      <c r="AJ26" s="38">
        <v>0.69879041321410884</v>
      </c>
      <c r="AK26" s="38">
        <v>0.6461083255236949</v>
      </c>
      <c r="AL26" s="38">
        <v>0.5994716943492876</v>
      </c>
      <c r="AM26" s="38">
        <v>0.55879139485101381</v>
      </c>
      <c r="AN26" s="38">
        <v>0.52411506872396629</v>
      </c>
      <c r="AO26" s="38">
        <v>0.49565489418084868</v>
      </c>
      <c r="AP26" s="38">
        <v>0.47382509000000006</v>
      </c>
      <c r="AQ26" s="38">
        <v>0.41784251500000003</v>
      </c>
      <c r="AR26" s="38">
        <v>0.36761119000000003</v>
      </c>
      <c r="AS26" s="38">
        <v>0.33976740499999997</v>
      </c>
      <c r="AT26" s="38">
        <v>0.27334617000000005</v>
      </c>
      <c r="AU26" s="38">
        <v>0.23541925499999999</v>
      </c>
      <c r="AV26" s="38">
        <v>0.23539468000000002</v>
      </c>
      <c r="AW26" s="38">
        <v>0.20616062000000002</v>
      </c>
      <c r="AX26" s="38">
        <v>0.20702696000000001</v>
      </c>
      <c r="AY26" s="38">
        <v>0.22354391499999998</v>
      </c>
      <c r="AZ26" s="38">
        <v>0.217859105</v>
      </c>
      <c r="BA26" s="38">
        <v>0.20407377500000001</v>
      </c>
      <c r="BB26" s="38">
        <v>0.18530532499999999</v>
      </c>
      <c r="BC26" s="38">
        <v>0.16619547499999998</v>
      </c>
      <c r="BD26" s="38">
        <v>0.15441753250000001</v>
      </c>
      <c r="BE26" s="38">
        <v>0.13728061</v>
      </c>
      <c r="BF26" s="38">
        <v>0.13860181900000001</v>
      </c>
      <c r="BG26" s="38">
        <v>0.1406075805</v>
      </c>
      <c r="BH26" s="38">
        <v>0.14014136499999999</v>
      </c>
      <c r="BI26" s="38">
        <v>0.14031221199999999</v>
      </c>
      <c r="BJ26" s="38">
        <v>0.13981919599999998</v>
      </c>
      <c r="BK26" s="38">
        <v>0.15660000000000002</v>
      </c>
      <c r="BL26" s="38">
        <v>0.13779999999999998</v>
      </c>
      <c r="BM26" s="38">
        <v>0.13864000000000001</v>
      </c>
      <c r="BN26" s="38">
        <v>0.13858000000000001</v>
      </c>
      <c r="BO26" s="38">
        <v>0.13924</v>
      </c>
      <c r="BP26" s="38">
        <v>0.14055999999999999</v>
      </c>
      <c r="BQ26" s="38">
        <v>0.14127999999999999</v>
      </c>
      <c r="BR26" s="38">
        <v>0.14206000000000002</v>
      </c>
      <c r="BS26" s="38">
        <v>0.14277999999999999</v>
      </c>
      <c r="BT26" s="38">
        <v>0.14319999999999999</v>
      </c>
      <c r="BU26" s="38">
        <v>0.14343999999999998</v>
      </c>
      <c r="BV26" s="38">
        <v>0.14524000000000001</v>
      </c>
      <c r="BW26" s="38">
        <v>0.14560000000000001</v>
      </c>
      <c r="BX26" s="38">
        <v>0.14626</v>
      </c>
      <c r="BY26" s="38">
        <v>0.14799999999999999</v>
      </c>
      <c r="BZ26" s="38">
        <v>0.14925999999999998</v>
      </c>
      <c r="CA26" s="38">
        <v>0.14992</v>
      </c>
      <c r="CB26" s="38">
        <v>0.14944000000000002</v>
      </c>
      <c r="CC26" s="38">
        <v>0.15207999999999997</v>
      </c>
      <c r="CD26" s="38">
        <v>0.15178</v>
      </c>
      <c r="CE26" s="38">
        <v>0.15117999999999998</v>
      </c>
      <c r="CF26" s="38">
        <v>0.15045999999999998</v>
      </c>
      <c r="CG26" s="38">
        <v>0.15135999999999999</v>
      </c>
      <c r="CH26" s="38">
        <v>0.15256</v>
      </c>
      <c r="CI26" s="38">
        <v>0.15262000000000001</v>
      </c>
      <c r="CJ26" s="38">
        <v>0.15519999999999998</v>
      </c>
      <c r="CK26" s="38">
        <v>0.15579999999999997</v>
      </c>
      <c r="CL26" s="38">
        <v>0.15579999999999997</v>
      </c>
      <c r="CM26" s="38">
        <v>0.15699999999999997</v>
      </c>
      <c r="CN26" s="38">
        <v>0.15759999999999999</v>
      </c>
    </row>
    <row r="27" spans="1:92" ht="16.25" x14ac:dyDescent="0.7">
      <c r="A27" s="11" t="s">
        <v>35</v>
      </c>
      <c r="B27" s="38">
        <v>1.1000000000000001</v>
      </c>
      <c r="C27" s="38">
        <v>1.0918484235629355</v>
      </c>
      <c r="D27" s="38">
        <v>1.0837572545789704</v>
      </c>
      <c r="E27" s="38">
        <v>1.0757260453972217</v>
      </c>
      <c r="F27" s="38">
        <v>1.0677543516841339</v>
      </c>
      <c r="G27" s="38">
        <v>1.0598417323988962</v>
      </c>
      <c r="H27" s="38">
        <v>1.0519877497690411</v>
      </c>
      <c r="I27" s="38">
        <v>1.0441919692662247</v>
      </c>
      <c r="J27" s="38">
        <v>1.0364539595821862</v>
      </c>
      <c r="K27" s="38">
        <v>1.028773292604884</v>
      </c>
      <c r="L27" s="38">
        <v>1.0211495433948121</v>
      </c>
      <c r="M27" s="38">
        <v>1.0135822901614879</v>
      </c>
      <c r="N27" s="38">
        <v>1.0060711142401186</v>
      </c>
      <c r="O27" s="38">
        <v>0.99861560006843586</v>
      </c>
      <c r="P27" s="38">
        <v>0.99121533516370597</v>
      </c>
      <c r="Q27" s="38">
        <v>0.98386991009990821</v>
      </c>
      <c r="R27" s="38">
        <v>0.9765789184850836</v>
      </c>
      <c r="S27" s="38">
        <v>0.96934195693885006</v>
      </c>
      <c r="T27" s="38">
        <v>0.96215862507008576</v>
      </c>
      <c r="U27" s="38">
        <v>0.9550285254547769</v>
      </c>
      <c r="V27" s="38">
        <v>0.94795126476402991</v>
      </c>
      <c r="W27" s="38">
        <v>0.94092645416957699</v>
      </c>
      <c r="X27" s="38">
        <v>0.93395372311755842</v>
      </c>
      <c r="Y27" s="38">
        <v>0.92703278191051919</v>
      </c>
      <c r="Z27" s="38">
        <v>0.92016376371650965</v>
      </c>
      <c r="AA27" s="38">
        <v>0.91334906064581667</v>
      </c>
      <c r="AB27" s="38">
        <v>0.90660318649838301</v>
      </c>
      <c r="AC27" s="38">
        <v>0.90000575550873896</v>
      </c>
      <c r="AD27" s="38">
        <v>0.89398606262753488</v>
      </c>
      <c r="AE27" s="38">
        <v>0.89085173270977647</v>
      </c>
      <c r="AF27" s="38">
        <v>0.90300000000000014</v>
      </c>
      <c r="AG27" s="38">
        <v>0.87498459625093139</v>
      </c>
      <c r="AH27" s="38">
        <v>0.84801669749079722</v>
      </c>
      <c r="AI27" s="38">
        <v>0.82206783614614232</v>
      </c>
      <c r="AJ27" s="38">
        <v>0.79711085089760492</v>
      </c>
      <c r="AK27" s="38">
        <v>0.77311986321953929</v>
      </c>
      <c r="AL27" s="38">
        <v>0.75007025582069242</v>
      </c>
      <c r="AM27" s="38">
        <v>0.72793865298523797</v>
      </c>
      <c r="AN27" s="38">
        <v>0.70670290281699533</v>
      </c>
      <c r="AO27" s="38">
        <v>0.68634206139326104</v>
      </c>
      <c r="AP27" s="38">
        <v>0.66683637883837088</v>
      </c>
      <c r="AQ27" s="38">
        <v>0.64816728733089102</v>
      </c>
      <c r="AR27" s="38">
        <v>0.63031739106222273</v>
      </c>
      <c r="AS27" s="38">
        <v>0.61327045816841275</v>
      </c>
      <c r="AT27" s="38">
        <v>0.59701141466107754</v>
      </c>
      <c r="AU27" s="38">
        <v>0.58152634038761619</v>
      </c>
      <c r="AV27" s="38">
        <v>0.56680246705528214</v>
      </c>
      <c r="AW27" s="38">
        <v>0.55282817835824993</v>
      </c>
      <c r="AX27" s="38">
        <v>0.539593012251534</v>
      </c>
      <c r="AY27" s="38">
        <v>0.5270876654205241</v>
      </c>
      <c r="AZ27" s="38">
        <v>0.51530399999999998</v>
      </c>
      <c r="BA27" s="38">
        <v>0.48374240818954845</v>
      </c>
      <c r="BB27" s="38">
        <v>0.45440225737149703</v>
      </c>
      <c r="BC27" s="38">
        <v>0.42712695581374888</v>
      </c>
      <c r="BD27" s="38">
        <v>0.40177095027122151</v>
      </c>
      <c r="BE27" s="38">
        <v>0.37819894785910357</v>
      </c>
      <c r="BF27" s="38">
        <v>0.35628519277794213</v>
      </c>
      <c r="BG27" s="38">
        <v>0.33591279402393931</v>
      </c>
      <c r="BH27" s="38">
        <v>0.3169731004903974</v>
      </c>
      <c r="BI27" s="38">
        <v>0.29936512011961236</v>
      </c>
      <c r="BJ27" s="38">
        <v>0.31977035500000001</v>
      </c>
      <c r="BK27" s="38">
        <v>0.30787450999999999</v>
      </c>
      <c r="BL27" s="38">
        <v>0.42684805000000009</v>
      </c>
      <c r="BM27" s="38">
        <v>0.42506003000000009</v>
      </c>
      <c r="BN27" s="38">
        <v>0.42600262500000002</v>
      </c>
      <c r="BO27" s="38">
        <v>0.43211442000000005</v>
      </c>
      <c r="BP27" s="38">
        <v>0.41559170500000009</v>
      </c>
      <c r="BQ27" s="38">
        <v>0.35818801500000008</v>
      </c>
      <c r="BR27" s="38">
        <v>0.34513295000000005</v>
      </c>
      <c r="BS27" s="38">
        <v>0.29978239499999998</v>
      </c>
      <c r="BT27" s="38">
        <v>0.32847813000000003</v>
      </c>
      <c r="BU27" s="38">
        <v>0.29996359900000003</v>
      </c>
      <c r="BV27" s="38">
        <v>0.23793448899999997</v>
      </c>
      <c r="BW27" s="38">
        <v>0.12500002000000002</v>
      </c>
      <c r="BX27" s="38">
        <v>0.1260145</v>
      </c>
      <c r="BY27" s="38">
        <v>0.12268114000000001</v>
      </c>
      <c r="BZ27" s="38">
        <v>0.12240330000000001</v>
      </c>
      <c r="CA27" s="38">
        <v>0.12024158500000001</v>
      </c>
      <c r="CB27" s="38">
        <v>0.12036232000000001</v>
      </c>
      <c r="CC27" s="38">
        <v>0.11964976500000001</v>
      </c>
      <c r="CD27" s="38">
        <v>0.12079715000000001</v>
      </c>
      <c r="CE27" s="38">
        <v>0.12080910000000002</v>
      </c>
      <c r="CF27" s="38">
        <v>0.12066428000000003</v>
      </c>
      <c r="CG27" s="38">
        <v>0.12065216250000001</v>
      </c>
      <c r="CH27" s="38">
        <v>0.11862324749999999</v>
      </c>
      <c r="CI27" s="38">
        <v>0.11862324749999999</v>
      </c>
      <c r="CJ27" s="38">
        <v>0.11804343</v>
      </c>
      <c r="CK27" s="38">
        <v>0.12021733250000001</v>
      </c>
      <c r="CL27" s="38">
        <v>0.12195652000000001</v>
      </c>
      <c r="CM27" s="38">
        <v>0.1208091</v>
      </c>
      <c r="CN27" s="38">
        <v>0.12050729</v>
      </c>
    </row>
    <row r="28" spans="1:92" x14ac:dyDescent="0.7">
      <c r="A28" s="29" t="s">
        <v>16</v>
      </c>
      <c r="B28" s="14"/>
      <c r="C28" s="14"/>
      <c r="D28" s="14"/>
      <c r="E28" s="14"/>
      <c r="F28" s="14"/>
    </row>
    <row r="29" spans="1:92" x14ac:dyDescent="0.7">
      <c r="A29" s="7" t="s">
        <v>36</v>
      </c>
      <c r="B29" s="14"/>
      <c r="C29" s="14"/>
      <c r="D29" s="14"/>
      <c r="E29" s="14"/>
      <c r="F29" s="14"/>
    </row>
    <row r="30" spans="1:92" x14ac:dyDescent="0.7">
      <c r="A30" s="7" t="s">
        <v>37</v>
      </c>
      <c r="B30" s="14"/>
      <c r="C30" s="14"/>
      <c r="D30" s="14"/>
      <c r="E30" s="14"/>
      <c r="F30" s="14"/>
    </row>
    <row r="31" spans="1:92" x14ac:dyDescent="0.7">
      <c r="A31" s="7" t="s">
        <v>38</v>
      </c>
      <c r="B31" s="14"/>
      <c r="C31" s="14"/>
      <c r="D31" s="14"/>
      <c r="E31" s="14"/>
      <c r="F31" s="14"/>
    </row>
    <row r="32" spans="1:92" x14ac:dyDescent="0.7">
      <c r="A32" s="7" t="s">
        <v>39</v>
      </c>
      <c r="B32" s="14"/>
      <c r="C32" s="14"/>
      <c r="D32" s="14"/>
      <c r="E32" s="14"/>
      <c r="F32" s="14"/>
    </row>
    <row r="33" spans="1:6" x14ac:dyDescent="0.7">
      <c r="A33" s="7" t="s">
        <v>40</v>
      </c>
      <c r="B33" s="14"/>
      <c r="C33" s="14"/>
      <c r="D33" s="14"/>
      <c r="E33" s="14"/>
      <c r="F33" s="14"/>
    </row>
    <row r="34" spans="1:6" x14ac:dyDescent="0.7">
      <c r="A34" s="7" t="s">
        <v>41</v>
      </c>
      <c r="B34" s="14"/>
      <c r="C34" s="14"/>
      <c r="D34" s="14"/>
      <c r="E34" s="14"/>
      <c r="F34" s="14"/>
    </row>
    <row r="35" spans="1:6" x14ac:dyDescent="0.7">
      <c r="A35" s="7" t="s">
        <v>42</v>
      </c>
      <c r="B35" s="14"/>
      <c r="C35" s="14"/>
      <c r="D35" s="14"/>
      <c r="E35" s="14"/>
      <c r="F35" s="14"/>
    </row>
    <row r="36" spans="1:6" x14ac:dyDescent="0.7">
      <c r="B36" s="14"/>
      <c r="C36" s="14"/>
      <c r="D36" s="14"/>
      <c r="E36" s="14"/>
      <c r="F36" s="14"/>
    </row>
    <row r="37" spans="1:6" x14ac:dyDescent="0.7">
      <c r="A37" s="39"/>
      <c r="B37" s="40"/>
      <c r="C37" s="14"/>
      <c r="D37" s="14"/>
      <c r="E37" s="14"/>
      <c r="F37" s="14"/>
    </row>
    <row r="38" spans="1:6" x14ac:dyDescent="0.7">
      <c r="A38" s="30"/>
      <c r="B38" s="14"/>
      <c r="C38" s="14"/>
      <c r="D38" s="14"/>
      <c r="E38" s="14"/>
      <c r="F38" s="14"/>
    </row>
    <row r="39" spans="1:6" x14ac:dyDescent="0.7">
      <c r="A39" s="41"/>
      <c r="B39" s="14"/>
      <c r="C39" s="14"/>
      <c r="D39" s="14"/>
      <c r="E39" s="14"/>
      <c r="F39" s="14"/>
    </row>
    <row r="40" spans="1:6" x14ac:dyDescent="0.7">
      <c r="A40" s="30"/>
      <c r="B40" s="14"/>
      <c r="C40" s="14"/>
      <c r="D40" s="14"/>
      <c r="E40" s="14"/>
      <c r="F40" s="14"/>
    </row>
    <row r="41" spans="1:6" x14ac:dyDescent="0.7">
      <c r="A41" s="41"/>
      <c r="B41" s="14"/>
      <c r="C41" s="14"/>
      <c r="D41" s="14"/>
      <c r="E41" s="14"/>
      <c r="F41" s="14"/>
    </row>
    <row r="42" spans="1:6" x14ac:dyDescent="0.7">
      <c r="A42" s="42"/>
      <c r="B42" s="14"/>
      <c r="C42" s="14"/>
      <c r="D42" s="14"/>
      <c r="E42" s="14"/>
      <c r="F42" s="14"/>
    </row>
    <row r="43" spans="1:6" x14ac:dyDescent="0.7">
      <c r="A43" s="41"/>
      <c r="B43" s="14"/>
      <c r="C43" s="14"/>
      <c r="D43" s="14"/>
      <c r="E43" s="14"/>
      <c r="F43" s="14"/>
    </row>
    <row r="44" spans="1:6" x14ac:dyDescent="0.7">
      <c r="A44" s="41"/>
      <c r="B44" s="14"/>
      <c r="C44" s="14"/>
      <c r="D44" s="14"/>
      <c r="E44" s="14"/>
      <c r="F44" s="14"/>
    </row>
    <row r="45" spans="1:6" x14ac:dyDescent="0.7">
      <c r="A45" s="27"/>
      <c r="B45" s="14"/>
      <c r="C45" s="14"/>
      <c r="D45" s="14"/>
      <c r="E45" s="14"/>
      <c r="F45" s="14"/>
    </row>
    <row r="46" spans="1:6" x14ac:dyDescent="0.7">
      <c r="B46" s="14"/>
      <c r="C46" s="14"/>
      <c r="D46" s="14"/>
      <c r="E46" s="14"/>
      <c r="F46" s="14"/>
    </row>
    <row r="47" spans="1:6" x14ac:dyDescent="0.7">
      <c r="A47" s="27"/>
      <c r="B47" s="14"/>
      <c r="C47" s="14"/>
      <c r="D47" s="14"/>
      <c r="E47" s="14"/>
      <c r="F47" s="14"/>
    </row>
    <row r="48" spans="1:6" x14ac:dyDescent="0.7">
      <c r="B48" s="14"/>
      <c r="C48" s="14"/>
      <c r="D48" s="14"/>
      <c r="E48" s="14"/>
      <c r="F48" s="14"/>
    </row>
    <row r="49" spans="1:6" x14ac:dyDescent="0.7">
      <c r="A49" s="27"/>
      <c r="B49" s="14"/>
      <c r="C49" s="14"/>
      <c r="D49" s="14"/>
      <c r="E49" s="14"/>
      <c r="F49" s="14"/>
    </row>
    <row r="50" spans="1:6" x14ac:dyDescent="0.7">
      <c r="B50" s="14"/>
      <c r="C50" s="14"/>
      <c r="D50" s="14"/>
      <c r="E50" s="14"/>
      <c r="F50" s="14"/>
    </row>
    <row r="51" spans="1:6" x14ac:dyDescent="0.7">
      <c r="A51" s="27"/>
      <c r="B51" s="14"/>
      <c r="C51" s="14"/>
      <c r="D51" s="14"/>
      <c r="E51" s="14"/>
      <c r="F51" s="14"/>
    </row>
    <row r="52" spans="1:6" x14ac:dyDescent="0.7">
      <c r="B52" s="14"/>
      <c r="C52" s="14"/>
      <c r="D52" s="14"/>
      <c r="E52" s="14"/>
      <c r="F52" s="14"/>
    </row>
    <row r="53" spans="1:6" x14ac:dyDescent="0.7">
      <c r="A53" s="18"/>
      <c r="B53" s="14"/>
      <c r="C53" s="14"/>
      <c r="D53" s="14"/>
      <c r="E53" s="14"/>
      <c r="F53" s="14"/>
    </row>
    <row r="54" spans="1:6" x14ac:dyDescent="0.7">
      <c r="A54" s="18"/>
      <c r="B54" s="14"/>
      <c r="C54" s="14"/>
      <c r="D54" s="14"/>
      <c r="E54" s="14"/>
      <c r="F54" s="14"/>
    </row>
    <row r="55" spans="1:6" x14ac:dyDescent="0.7">
      <c r="A55" s="18"/>
      <c r="B55" s="14"/>
      <c r="C55" s="14"/>
      <c r="D55" s="14"/>
      <c r="E55" s="14"/>
      <c r="F55" s="14"/>
    </row>
    <row r="56" spans="1:6" x14ac:dyDescent="0.7">
      <c r="A56" s="18"/>
      <c r="B56" s="14"/>
      <c r="C56" s="14"/>
      <c r="D56" s="14"/>
      <c r="E56" s="14"/>
      <c r="F56" s="14"/>
    </row>
    <row r="57" spans="1:6" x14ac:dyDescent="0.7">
      <c r="A57" s="18"/>
      <c r="B57" s="14"/>
      <c r="C57" s="14"/>
      <c r="D57" s="14"/>
      <c r="E57" s="14"/>
      <c r="F57" s="14"/>
    </row>
    <row r="58" spans="1:6" x14ac:dyDescent="0.7">
      <c r="A58" s="18"/>
      <c r="B58" s="14"/>
      <c r="C58" s="14"/>
      <c r="D58" s="14"/>
      <c r="E58" s="14"/>
      <c r="F58" s="14"/>
    </row>
    <row r="59" spans="1:6" x14ac:dyDescent="0.7">
      <c r="A59" s="18"/>
      <c r="B59" s="14"/>
      <c r="C59" s="14"/>
      <c r="D59" s="14"/>
      <c r="E59" s="14"/>
      <c r="F59" s="14"/>
    </row>
    <row r="60" spans="1:6" x14ac:dyDescent="0.7">
      <c r="A60" s="18"/>
      <c r="B60" s="14"/>
      <c r="C60" s="14"/>
      <c r="D60" s="14"/>
      <c r="E60" s="14"/>
      <c r="F60" s="14"/>
    </row>
    <row r="61" spans="1:6" x14ac:dyDescent="0.7">
      <c r="A61" s="18"/>
      <c r="B61" s="14"/>
      <c r="C61" s="14"/>
      <c r="D61" s="14"/>
      <c r="E61" s="14"/>
      <c r="F61" s="14"/>
    </row>
    <row r="62" spans="1:6" x14ac:dyDescent="0.7">
      <c r="A62" s="18"/>
      <c r="B62" s="14"/>
      <c r="C62" s="14"/>
      <c r="D62" s="14"/>
      <c r="E62" s="14"/>
      <c r="F62" s="14"/>
    </row>
    <row r="63" spans="1:6" x14ac:dyDescent="0.7">
      <c r="A63" s="18"/>
      <c r="B63" s="14"/>
      <c r="C63" s="14"/>
      <c r="D63" s="14"/>
      <c r="E63" s="14"/>
      <c r="F63" s="14"/>
    </row>
    <row r="64" spans="1:6" x14ac:dyDescent="0.7">
      <c r="A64" s="18"/>
      <c r="B64" s="14"/>
      <c r="C64" s="14"/>
      <c r="D64" s="14"/>
      <c r="E64" s="14"/>
      <c r="F64" s="14"/>
    </row>
    <row r="65" spans="1:1" x14ac:dyDescent="0.7">
      <c r="A65" s="31"/>
    </row>
  </sheetData>
  <phoneticPr fontId="7"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CB960-8B3A-4B9B-80C2-5FB5D96774EC}">
  <dimension ref="A1:G42"/>
  <sheetViews>
    <sheetView topLeftCell="A31" zoomScaleNormal="100" workbookViewId="0">
      <selection activeCell="A40" sqref="A40"/>
    </sheetView>
  </sheetViews>
  <sheetFormatPr defaultColWidth="8.6484375" defaultRowHeight="14.25" x14ac:dyDescent="0.65"/>
  <cols>
    <col min="1" max="1" width="20" style="74" customWidth="1"/>
    <col min="2" max="2" width="12.78125" style="74" customWidth="1"/>
    <col min="3" max="5" width="15.78125" style="74" customWidth="1"/>
    <col min="6" max="16384" width="8.6484375" style="74"/>
  </cols>
  <sheetData>
    <row r="1" spans="1:5" ht="17.75" x14ac:dyDescent="0.75">
      <c r="A1" s="6" t="s">
        <v>1373</v>
      </c>
    </row>
    <row r="2" spans="1:5" ht="18" x14ac:dyDescent="0.8">
      <c r="A2" s="75"/>
    </row>
    <row r="3" spans="1:5" ht="16.5" x14ac:dyDescent="0.9">
      <c r="A3" s="638" t="s">
        <v>1368</v>
      </c>
      <c r="B3" s="638"/>
      <c r="C3" s="642" t="s">
        <v>800</v>
      </c>
      <c r="D3" s="642"/>
      <c r="E3" s="642"/>
    </row>
    <row r="4" spans="1:5" x14ac:dyDescent="0.65">
      <c r="A4" s="638"/>
      <c r="B4" s="638"/>
      <c r="C4" s="372" t="s">
        <v>801</v>
      </c>
      <c r="D4" s="372" t="s">
        <v>802</v>
      </c>
      <c r="E4" s="372" t="s">
        <v>803</v>
      </c>
    </row>
    <row r="5" spans="1:5" ht="16.5" x14ac:dyDescent="0.65">
      <c r="A5" s="638" t="s">
        <v>804</v>
      </c>
      <c r="B5" s="638"/>
      <c r="C5" s="373">
        <v>78</v>
      </c>
      <c r="D5" s="373">
        <v>97</v>
      </c>
      <c r="E5" s="373">
        <v>67</v>
      </c>
    </row>
    <row r="6" spans="1:5" ht="16.5" x14ac:dyDescent="0.65">
      <c r="A6" s="638" t="s">
        <v>1357</v>
      </c>
      <c r="B6" s="638"/>
      <c r="C6" s="373">
        <v>83.48</v>
      </c>
      <c r="D6" s="373">
        <v>93.5</v>
      </c>
      <c r="E6" s="373">
        <v>75</v>
      </c>
    </row>
    <row r="7" spans="1:5" ht="16.5" x14ac:dyDescent="0.65">
      <c r="A7" s="638" t="s">
        <v>1359</v>
      </c>
      <c r="B7" s="638"/>
      <c r="C7" s="373">
        <v>40</v>
      </c>
      <c r="D7" s="373">
        <v>44</v>
      </c>
      <c r="E7" s="373">
        <v>37</v>
      </c>
    </row>
    <row r="8" spans="1:5" ht="27.65" customHeight="1" x14ac:dyDescent="0.65">
      <c r="A8" s="643" t="s">
        <v>1363</v>
      </c>
      <c r="B8" s="644"/>
      <c r="C8" s="373">
        <v>45.56</v>
      </c>
      <c r="D8" s="373">
        <v>56.49</v>
      </c>
      <c r="E8" s="373">
        <v>34.21</v>
      </c>
    </row>
    <row r="9" spans="1:5" ht="16.5" x14ac:dyDescent="0.65">
      <c r="A9" s="632" t="s">
        <v>1365</v>
      </c>
      <c r="B9" s="632"/>
      <c r="C9" s="373">
        <v>86</v>
      </c>
      <c r="D9" s="373">
        <v>90</v>
      </c>
      <c r="E9" s="373">
        <v>50</v>
      </c>
    </row>
    <row r="10" spans="1:5" ht="16.5" x14ac:dyDescent="0.65">
      <c r="A10" s="638" t="s">
        <v>1366</v>
      </c>
      <c r="B10" s="638"/>
      <c r="C10" s="373">
        <v>66.046565071702744</v>
      </c>
      <c r="D10" s="373">
        <v>74.38762886597938</v>
      </c>
      <c r="E10" s="373">
        <v>57.433130271790056</v>
      </c>
    </row>
    <row r="11" spans="1:5" x14ac:dyDescent="0.65">
      <c r="A11" s="74" t="s">
        <v>1369</v>
      </c>
    </row>
    <row r="12" spans="1:5" ht="14.5" x14ac:dyDescent="0.65">
      <c r="A12" s="370" t="s">
        <v>403</v>
      </c>
    </row>
    <row r="13" spans="1:5" x14ac:dyDescent="0.65">
      <c r="A13" s="259" t="s">
        <v>779</v>
      </c>
    </row>
    <row r="14" spans="1:5" x14ac:dyDescent="0.65">
      <c r="A14" s="259" t="s">
        <v>780</v>
      </c>
    </row>
    <row r="15" spans="1:5" x14ac:dyDescent="0.65">
      <c r="A15" s="259" t="s">
        <v>781</v>
      </c>
    </row>
    <row r="16" spans="1:5" x14ac:dyDescent="0.65">
      <c r="A16" s="374" t="s">
        <v>1352</v>
      </c>
    </row>
    <row r="17" spans="1:7" x14ac:dyDescent="0.65">
      <c r="A17" s="374" t="s">
        <v>1353</v>
      </c>
    </row>
    <row r="18" spans="1:7" x14ac:dyDescent="0.65">
      <c r="A18" s="374" t="s">
        <v>1354</v>
      </c>
    </row>
    <row r="19" spans="1:7" x14ac:dyDescent="0.65">
      <c r="A19" s="259" t="s">
        <v>1355</v>
      </c>
    </row>
    <row r="20" spans="1:7" x14ac:dyDescent="0.65">
      <c r="A20" s="259" t="s">
        <v>1356</v>
      </c>
    </row>
    <row r="21" spans="1:7" x14ac:dyDescent="0.65">
      <c r="A21" s="259" t="s">
        <v>1358</v>
      </c>
    </row>
    <row r="22" spans="1:7" x14ac:dyDescent="0.65">
      <c r="A22" s="259" t="s">
        <v>1360</v>
      </c>
    </row>
    <row r="23" spans="1:7" x14ac:dyDescent="0.65">
      <c r="A23" s="259" t="s">
        <v>1361</v>
      </c>
    </row>
    <row r="24" spans="1:7" x14ac:dyDescent="0.65">
      <c r="A24" s="259" t="s">
        <v>1362</v>
      </c>
    </row>
    <row r="25" spans="1:7" x14ac:dyDescent="0.65">
      <c r="A25" s="374" t="s">
        <v>1364</v>
      </c>
    </row>
    <row r="26" spans="1:7" x14ac:dyDescent="0.65">
      <c r="A26" s="259" t="s">
        <v>1367</v>
      </c>
    </row>
    <row r="28" spans="1:7" ht="85.5" customHeight="1" x14ac:dyDescent="0.65">
      <c r="A28" s="440" t="s">
        <v>1372</v>
      </c>
      <c r="B28" s="639" t="s">
        <v>1371</v>
      </c>
      <c r="C28" s="640"/>
      <c r="D28" s="641"/>
      <c r="E28" s="639" t="s">
        <v>1370</v>
      </c>
      <c r="F28" s="640"/>
      <c r="G28" s="641"/>
    </row>
    <row r="29" spans="1:7" ht="24.75" customHeight="1" x14ac:dyDescent="0.65">
      <c r="A29" s="373"/>
      <c r="B29" s="373" t="s">
        <v>295</v>
      </c>
      <c r="C29" s="373" t="s">
        <v>296</v>
      </c>
      <c r="D29" s="373" t="s">
        <v>297</v>
      </c>
      <c r="E29" s="373" t="s">
        <v>295</v>
      </c>
      <c r="F29" s="373" t="s">
        <v>296</v>
      </c>
      <c r="G29" s="373" t="s">
        <v>297</v>
      </c>
    </row>
    <row r="30" spans="1:7" ht="21.75" customHeight="1" x14ac:dyDescent="0.65">
      <c r="A30" s="373" t="s">
        <v>805</v>
      </c>
      <c r="B30" s="373">
        <v>40.78</v>
      </c>
      <c r="C30" s="373">
        <v>47.45</v>
      </c>
      <c r="D30" s="373">
        <v>33.5</v>
      </c>
      <c r="E30" s="375">
        <v>0.58399999999999996</v>
      </c>
      <c r="F30" s="375">
        <v>0.72030000000000005</v>
      </c>
      <c r="G30" s="375">
        <v>0.51459999999999995</v>
      </c>
    </row>
    <row r="31" spans="1:7" ht="20.25" customHeight="1" x14ac:dyDescent="0.65">
      <c r="A31" s="373" t="s">
        <v>806</v>
      </c>
      <c r="B31" s="373">
        <v>39.14</v>
      </c>
      <c r="C31" s="373">
        <v>43.5</v>
      </c>
      <c r="D31" s="373">
        <v>34.770000000000003</v>
      </c>
      <c r="E31" s="375">
        <v>0.37830000000000003</v>
      </c>
      <c r="F31" s="375">
        <v>0.42630000000000001</v>
      </c>
      <c r="G31" s="375">
        <v>0.33029999999999998</v>
      </c>
    </row>
    <row r="32" spans="1:7" ht="19.5" customHeight="1" x14ac:dyDescent="0.65">
      <c r="A32" s="373" t="s">
        <v>807</v>
      </c>
      <c r="B32" s="373">
        <v>65.22</v>
      </c>
      <c r="C32" s="373">
        <v>71.739999999999995</v>
      </c>
      <c r="D32" s="373">
        <v>58.7</v>
      </c>
      <c r="E32" s="375">
        <v>0.64239999999999997</v>
      </c>
      <c r="F32" s="375">
        <v>0.70660000000000001</v>
      </c>
      <c r="G32" s="375">
        <v>0.57809999999999995</v>
      </c>
    </row>
    <row r="33" spans="1:7" ht="21" customHeight="1" x14ac:dyDescent="0.65">
      <c r="A33" s="373" t="s">
        <v>808</v>
      </c>
      <c r="B33" s="373">
        <v>66.739999999999995</v>
      </c>
      <c r="C33" s="373">
        <v>73.42</v>
      </c>
      <c r="D33" s="373">
        <v>60.07</v>
      </c>
      <c r="E33" s="375">
        <v>0.69130000000000003</v>
      </c>
      <c r="F33" s="375">
        <v>0.76039999999999996</v>
      </c>
      <c r="G33" s="375">
        <v>0.62219999999999998</v>
      </c>
    </row>
    <row r="34" spans="1:7" ht="21.75" customHeight="1" x14ac:dyDescent="0.65">
      <c r="A34" s="373" t="s">
        <v>809</v>
      </c>
      <c r="B34" s="373">
        <v>65.400000000000006</v>
      </c>
      <c r="C34" s="373">
        <v>65.98</v>
      </c>
      <c r="D34" s="373">
        <v>64.819999999999993</v>
      </c>
      <c r="E34" s="375">
        <v>0.66869999999999996</v>
      </c>
      <c r="F34" s="375">
        <v>0.68300000000000005</v>
      </c>
      <c r="G34" s="375">
        <v>0.65449999999999997</v>
      </c>
    </row>
    <row r="35" spans="1:7" ht="25.5" customHeight="1" x14ac:dyDescent="0.65">
      <c r="A35" s="373" t="s">
        <v>810</v>
      </c>
      <c r="B35" s="373">
        <v>363.05</v>
      </c>
      <c r="C35" s="373">
        <v>402.29</v>
      </c>
      <c r="D35" s="373">
        <v>323.8</v>
      </c>
      <c r="E35" s="375">
        <v>0.68659999999999999</v>
      </c>
      <c r="F35" s="375">
        <v>0.91849999999999998</v>
      </c>
      <c r="G35" s="375">
        <v>0.49940000000000001</v>
      </c>
    </row>
    <row r="36" spans="1:7" ht="24.75" customHeight="1" x14ac:dyDescent="0.65">
      <c r="A36" s="373" t="s">
        <v>811</v>
      </c>
      <c r="B36" s="373">
        <v>49.74</v>
      </c>
      <c r="C36" s="373">
        <v>52.29</v>
      </c>
      <c r="D36" s="373">
        <v>47.36</v>
      </c>
      <c r="E36" s="375">
        <v>0.54990000000000006</v>
      </c>
      <c r="F36" s="375">
        <v>0.58789999999999998</v>
      </c>
      <c r="G36" s="375">
        <v>0.52029999999999998</v>
      </c>
    </row>
    <row r="37" spans="1:7" x14ac:dyDescent="0.65">
      <c r="A37" s="373" t="s">
        <v>812</v>
      </c>
      <c r="B37" s="373" t="s">
        <v>298</v>
      </c>
      <c r="C37" s="373" t="s">
        <v>298</v>
      </c>
      <c r="D37" s="373" t="s">
        <v>298</v>
      </c>
      <c r="E37" s="375">
        <v>1</v>
      </c>
      <c r="F37" s="375">
        <v>1</v>
      </c>
      <c r="G37" s="375">
        <v>1</v>
      </c>
    </row>
    <row r="38" spans="1:7" ht="85.25" x14ac:dyDescent="10.199999999999999">
      <c r="A38" s="74" t="s">
        <v>1610</v>
      </c>
    </row>
    <row r="42" spans="1:7" x14ac:dyDescent="0.65">
      <c r="A42" s="505"/>
    </row>
  </sheetData>
  <mergeCells count="10">
    <mergeCell ref="A3:B4"/>
    <mergeCell ref="C3:E3"/>
    <mergeCell ref="A5:B5"/>
    <mergeCell ref="A7:B7"/>
    <mergeCell ref="A8:B8"/>
    <mergeCell ref="A10:B10"/>
    <mergeCell ref="A9:B9"/>
    <mergeCell ref="A6:B6"/>
    <mergeCell ref="B28:D28"/>
    <mergeCell ref="E28:G28"/>
  </mergeCells>
  <phoneticPr fontId="7" type="noConversion"/>
  <conditionalFormatting sqref="A1">
    <cfRule type="cellIs" dxfId="12" priority="1" operator="lessThan">
      <formula>0</formula>
    </cfRule>
  </conditionalFormatting>
  <pageMargins left="0.7" right="0.7" top="0.75" bottom="0.75" header="0.3" footer="0.3"/>
  <pageSetup paperSize="9"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191EF-C9B3-4865-B884-06E51C805267}">
  <dimension ref="A1:RL330"/>
  <sheetViews>
    <sheetView workbookViewId="0"/>
  </sheetViews>
  <sheetFormatPr defaultColWidth="9" defaultRowHeight="14.25" x14ac:dyDescent="0.65"/>
  <cols>
    <col min="1" max="1" width="17.0859375" style="74" customWidth="1"/>
    <col min="2" max="2" width="11.6484375" style="74" customWidth="1"/>
    <col min="3" max="3" width="16.0859375" style="74" customWidth="1"/>
    <col min="4" max="4" width="17.78125" style="74" customWidth="1"/>
    <col min="5" max="5" width="18" style="74" customWidth="1"/>
    <col min="6" max="6" width="21.34765625" style="74" customWidth="1"/>
    <col min="7" max="7" width="14.43359375" style="74" customWidth="1"/>
    <col min="8" max="8" width="13.8671875" style="74" customWidth="1"/>
    <col min="9" max="9" width="16.6484375" style="74" customWidth="1"/>
    <col min="10" max="10" width="18.78125" style="74" customWidth="1"/>
    <col min="11" max="16384" width="9" style="74"/>
  </cols>
  <sheetData>
    <row r="1" spans="1:7" ht="17.75" x14ac:dyDescent="0.75">
      <c r="A1" s="6" t="s">
        <v>813</v>
      </c>
      <c r="B1" s="256"/>
      <c r="C1" s="256"/>
      <c r="D1" s="256"/>
      <c r="E1" s="256"/>
    </row>
    <row r="2" spans="1:7" ht="18" x14ac:dyDescent="0.8">
      <c r="A2" s="75"/>
      <c r="B2" s="256"/>
      <c r="C2" s="256"/>
      <c r="D2" s="256"/>
      <c r="E2" s="256"/>
    </row>
    <row r="3" spans="1:7" x14ac:dyDescent="0.65">
      <c r="A3" s="198" t="s">
        <v>814</v>
      </c>
    </row>
    <row r="4" spans="1:7" x14ac:dyDescent="0.65">
      <c r="A4" s="246" t="s">
        <v>815</v>
      </c>
      <c r="B4" s="664" t="s">
        <v>816</v>
      </c>
      <c r="C4" s="665"/>
      <c r="D4" s="665"/>
      <c r="E4" s="666"/>
    </row>
    <row r="5" spans="1:7" x14ac:dyDescent="0.65">
      <c r="A5" s="246" t="s">
        <v>817</v>
      </c>
      <c r="B5" s="247" t="s">
        <v>818</v>
      </c>
      <c r="C5" s="247" t="s">
        <v>819</v>
      </c>
      <c r="D5" s="247" t="s">
        <v>820</v>
      </c>
      <c r="E5" s="247" t="s">
        <v>821</v>
      </c>
    </row>
    <row r="6" spans="1:7" x14ac:dyDescent="0.65">
      <c r="A6" s="246" t="s">
        <v>822</v>
      </c>
      <c r="B6" s="247">
        <v>5</v>
      </c>
      <c r="C6" s="247">
        <v>2.5</v>
      </c>
      <c r="D6" s="247">
        <v>1.5</v>
      </c>
      <c r="E6" s="247">
        <v>1</v>
      </c>
    </row>
    <row r="7" spans="1:7" x14ac:dyDescent="0.65">
      <c r="A7" s="246" t="s">
        <v>823</v>
      </c>
      <c r="B7" s="247">
        <v>10</v>
      </c>
      <c r="C7" s="247">
        <v>6</v>
      </c>
      <c r="D7" s="247">
        <v>4</v>
      </c>
      <c r="E7" s="247">
        <v>2.5</v>
      </c>
    </row>
    <row r="8" spans="1:7" x14ac:dyDescent="0.65">
      <c r="A8" s="246" t="s">
        <v>824</v>
      </c>
      <c r="B8" s="247">
        <v>15</v>
      </c>
      <c r="C8" s="247">
        <v>9</v>
      </c>
      <c r="D8" s="247">
        <v>6</v>
      </c>
      <c r="E8" s="247">
        <v>3.5</v>
      </c>
    </row>
    <row r="9" spans="1:7" x14ac:dyDescent="0.65">
      <c r="A9" s="246" t="s">
        <v>825</v>
      </c>
      <c r="B9" s="247">
        <v>2</v>
      </c>
      <c r="C9" s="247">
        <v>1</v>
      </c>
      <c r="D9" s="247">
        <v>0.75</v>
      </c>
      <c r="E9" s="247">
        <v>0.5</v>
      </c>
    </row>
    <row r="10" spans="1:7" x14ac:dyDescent="0.65">
      <c r="A10" s="246" t="s">
        <v>826</v>
      </c>
      <c r="B10" s="247">
        <v>3</v>
      </c>
      <c r="C10" s="247">
        <v>1.5</v>
      </c>
      <c r="D10" s="247">
        <v>1</v>
      </c>
      <c r="E10" s="247">
        <v>0.75</v>
      </c>
    </row>
    <row r="11" spans="1:7" x14ac:dyDescent="0.65">
      <c r="A11" s="376" t="s">
        <v>827</v>
      </c>
    </row>
    <row r="13" spans="1:7" x14ac:dyDescent="0.65">
      <c r="A13" s="74" t="s">
        <v>828</v>
      </c>
    </row>
    <row r="14" spans="1:7" ht="13.5" customHeight="1" x14ac:dyDescent="0.65">
      <c r="A14" s="246" t="s">
        <v>815</v>
      </c>
      <c r="B14" s="667" t="s">
        <v>816</v>
      </c>
      <c r="C14" s="668"/>
      <c r="D14" s="668"/>
      <c r="E14" s="668"/>
      <c r="F14" s="668"/>
      <c r="G14" s="377"/>
    </row>
    <row r="15" spans="1:7" x14ac:dyDescent="0.65">
      <c r="A15" s="246" t="s">
        <v>817</v>
      </c>
      <c r="B15" s="247" t="s">
        <v>818</v>
      </c>
      <c r="C15" s="247" t="s">
        <v>829</v>
      </c>
      <c r="D15" s="247" t="s">
        <v>830</v>
      </c>
      <c r="E15" s="247" t="s">
        <v>831</v>
      </c>
      <c r="F15" s="247" t="s">
        <v>832</v>
      </c>
      <c r="G15" s="247" t="s">
        <v>498</v>
      </c>
    </row>
    <row r="16" spans="1:7" x14ac:dyDescent="0.65">
      <c r="A16" s="246" t="s">
        <v>833</v>
      </c>
      <c r="B16" s="247">
        <v>7.1</v>
      </c>
      <c r="C16" s="247">
        <v>6.9</v>
      </c>
      <c r="D16" s="247">
        <v>5.4</v>
      </c>
      <c r="E16" s="247">
        <v>3.8</v>
      </c>
      <c r="F16" s="247">
        <v>2.5</v>
      </c>
      <c r="G16" s="246">
        <v>4.2300000000000004</v>
      </c>
    </row>
    <row r="17" spans="1:7" x14ac:dyDescent="0.65">
      <c r="A17" s="246" t="s">
        <v>834</v>
      </c>
      <c r="B17" s="247"/>
      <c r="C17" s="247">
        <v>3.5</v>
      </c>
      <c r="D17" s="247">
        <v>2.7</v>
      </c>
      <c r="E17" s="247">
        <v>1.9</v>
      </c>
      <c r="F17" s="247"/>
      <c r="G17" s="246">
        <v>2.15</v>
      </c>
    </row>
    <row r="18" spans="1:7" x14ac:dyDescent="0.65">
      <c r="A18" s="376" t="s">
        <v>835</v>
      </c>
    </row>
    <row r="19" spans="1:7" x14ac:dyDescent="0.65">
      <c r="A19" s="376" t="s">
        <v>836</v>
      </c>
    </row>
    <row r="20" spans="1:7" x14ac:dyDescent="0.65">
      <c r="A20" s="118" t="s">
        <v>837</v>
      </c>
      <c r="B20" s="118" t="s">
        <v>838</v>
      </c>
      <c r="C20" s="118" t="s">
        <v>839</v>
      </c>
      <c r="D20" s="118" t="s">
        <v>840</v>
      </c>
      <c r="E20" s="118" t="s">
        <v>841</v>
      </c>
    </row>
    <row r="21" spans="1:7" x14ac:dyDescent="0.65">
      <c r="A21" s="118" t="s">
        <v>842</v>
      </c>
      <c r="B21" s="118">
        <v>100</v>
      </c>
      <c r="C21" s="118">
        <v>7.6999999999999999E-2</v>
      </c>
      <c r="D21" s="118">
        <v>11.5</v>
      </c>
      <c r="E21" s="118">
        <v>119</v>
      </c>
    </row>
    <row r="22" spans="1:7" x14ac:dyDescent="0.65">
      <c r="A22" s="118" t="s">
        <v>843</v>
      </c>
      <c r="B22" s="118">
        <v>0.74</v>
      </c>
      <c r="C22" s="118">
        <v>0.35</v>
      </c>
      <c r="D22" s="118">
        <v>0.51</v>
      </c>
      <c r="E22" s="118">
        <v>478</v>
      </c>
    </row>
    <row r="23" spans="1:7" x14ac:dyDescent="0.65">
      <c r="A23" s="118" t="s">
        <v>844</v>
      </c>
      <c r="B23" s="118">
        <v>191</v>
      </c>
      <c r="C23" s="118">
        <v>0</v>
      </c>
      <c r="D23" s="118">
        <v>6.6</v>
      </c>
      <c r="E23" s="118">
        <v>473</v>
      </c>
    </row>
    <row r="24" spans="1:7" x14ac:dyDescent="0.65">
      <c r="A24" s="376" t="s">
        <v>845</v>
      </c>
    </row>
    <row r="26" spans="1:7" x14ac:dyDescent="0.65">
      <c r="A26" s="74" t="s">
        <v>846</v>
      </c>
    </row>
    <row r="27" spans="1:7" ht="16.5" x14ac:dyDescent="0.65">
      <c r="A27" s="118" t="s">
        <v>815</v>
      </c>
      <c r="B27" s="661" t="s">
        <v>847</v>
      </c>
      <c r="C27" s="661"/>
      <c r="D27" s="661"/>
      <c r="E27" s="661"/>
    </row>
    <row r="28" spans="1:7" x14ac:dyDescent="0.65">
      <c r="A28" s="246" t="s">
        <v>817</v>
      </c>
      <c r="B28" s="247" t="s">
        <v>818</v>
      </c>
      <c r="C28" s="247" t="s">
        <v>819</v>
      </c>
      <c r="D28" s="247" t="s">
        <v>820</v>
      </c>
      <c r="E28" s="247" t="s">
        <v>821</v>
      </c>
    </row>
    <row r="29" spans="1:7" x14ac:dyDescent="0.65">
      <c r="A29" s="246" t="s">
        <v>822</v>
      </c>
      <c r="B29" s="275">
        <v>6.1</v>
      </c>
      <c r="C29" s="275">
        <v>3.9</v>
      </c>
      <c r="D29" s="275">
        <v>2.4</v>
      </c>
      <c r="E29" s="247">
        <v>1.3</v>
      </c>
    </row>
    <row r="30" spans="1:7" x14ac:dyDescent="0.65">
      <c r="A30" s="246" t="s">
        <v>823</v>
      </c>
      <c r="B30" s="275">
        <v>9.9</v>
      </c>
      <c r="C30" s="275">
        <v>7.1</v>
      </c>
      <c r="D30" s="275">
        <v>4.8</v>
      </c>
      <c r="E30" s="247">
        <v>2.5</v>
      </c>
    </row>
    <row r="31" spans="1:7" x14ac:dyDescent="0.65">
      <c r="A31" s="246" t="s">
        <v>824</v>
      </c>
      <c r="B31" s="275">
        <v>13.9</v>
      </c>
      <c r="C31" s="275">
        <v>9.8000000000000007</v>
      </c>
      <c r="D31" s="275">
        <v>7</v>
      </c>
      <c r="E31" s="247">
        <v>4</v>
      </c>
    </row>
    <row r="32" spans="1:7" x14ac:dyDescent="0.65">
      <c r="A32" s="246" t="s">
        <v>826</v>
      </c>
      <c r="B32" s="275">
        <v>3.8</v>
      </c>
      <c r="C32" s="275">
        <v>1.9</v>
      </c>
      <c r="D32" s="275">
        <v>1</v>
      </c>
      <c r="E32" s="247">
        <v>0.5</v>
      </c>
    </row>
    <row r="33" spans="1:117" x14ac:dyDescent="0.65">
      <c r="A33" s="246" t="s">
        <v>825</v>
      </c>
      <c r="B33" s="275">
        <v>1.9</v>
      </c>
      <c r="C33" s="275">
        <v>1</v>
      </c>
      <c r="D33" s="275">
        <v>0.7</v>
      </c>
      <c r="E33" s="247">
        <v>0.3</v>
      </c>
    </row>
    <row r="35" spans="1:117" x14ac:dyDescent="0.65">
      <c r="A35" s="344" t="s">
        <v>848</v>
      </c>
      <c r="B35" s="344"/>
      <c r="C35" s="344"/>
      <c r="D35" s="344"/>
      <c r="E35" s="344"/>
    </row>
    <row r="36" spans="1:117" x14ac:dyDescent="0.65">
      <c r="A36" s="118" t="s">
        <v>849</v>
      </c>
      <c r="B36" s="217" t="s">
        <v>818</v>
      </c>
      <c r="C36" s="217">
        <v>1</v>
      </c>
      <c r="D36" s="217">
        <v>2</v>
      </c>
      <c r="E36" s="217">
        <v>3</v>
      </c>
      <c r="F36" s="217">
        <v>4</v>
      </c>
      <c r="G36" s="217">
        <v>5</v>
      </c>
      <c r="H36" s="217">
        <v>6</v>
      </c>
      <c r="I36" s="217">
        <v>7</v>
      </c>
      <c r="J36" s="217">
        <v>8</v>
      </c>
      <c r="K36" s="217">
        <v>9</v>
      </c>
      <c r="L36" s="217">
        <v>10</v>
      </c>
      <c r="M36" s="217">
        <v>11</v>
      </c>
      <c r="N36" s="217">
        <v>12</v>
      </c>
      <c r="O36" s="217">
        <v>13</v>
      </c>
      <c r="P36" s="217">
        <v>14</v>
      </c>
      <c r="Q36" s="217">
        <v>15</v>
      </c>
      <c r="R36" s="217">
        <v>16</v>
      </c>
      <c r="S36" s="217">
        <v>17</v>
      </c>
      <c r="T36" s="217">
        <v>18</v>
      </c>
      <c r="U36" s="217">
        <v>19</v>
      </c>
      <c r="V36" s="217">
        <v>20</v>
      </c>
      <c r="W36" s="217">
        <v>21</v>
      </c>
      <c r="X36" s="217">
        <v>22</v>
      </c>
      <c r="Y36" s="217">
        <v>23</v>
      </c>
      <c r="Z36" s="217">
        <v>24</v>
      </c>
      <c r="AA36" s="217">
        <v>25</v>
      </c>
      <c r="AB36" s="217">
        <v>26</v>
      </c>
      <c r="AC36" s="217">
        <v>27</v>
      </c>
      <c r="AD36" s="217">
        <v>28</v>
      </c>
      <c r="AE36" s="217">
        <v>29</v>
      </c>
      <c r="AF36" s="217">
        <v>30</v>
      </c>
      <c r="AG36" s="217">
        <v>31</v>
      </c>
      <c r="AH36" s="217">
        <v>32</v>
      </c>
      <c r="AI36" s="217">
        <v>33</v>
      </c>
      <c r="AJ36" s="217">
        <v>34</v>
      </c>
      <c r="AK36" s="217">
        <v>35</v>
      </c>
      <c r="AL36" s="217">
        <v>36</v>
      </c>
      <c r="AM36" s="217">
        <v>37</v>
      </c>
      <c r="AN36" s="217">
        <v>38</v>
      </c>
      <c r="AO36" s="217">
        <v>39</v>
      </c>
      <c r="AP36" s="217">
        <v>40</v>
      </c>
      <c r="AQ36" s="217">
        <v>41</v>
      </c>
      <c r="AR36" s="217">
        <v>42</v>
      </c>
      <c r="AS36" s="217">
        <v>43</v>
      </c>
      <c r="AT36" s="217">
        <v>44</v>
      </c>
      <c r="AU36" s="217">
        <v>45</v>
      </c>
      <c r="AV36" s="217">
        <v>46</v>
      </c>
      <c r="AW36" s="217">
        <v>47</v>
      </c>
      <c r="AX36" s="217">
        <v>48</v>
      </c>
      <c r="AY36" s="217">
        <v>49</v>
      </c>
      <c r="AZ36" s="217">
        <v>50</v>
      </c>
      <c r="BA36" s="217">
        <v>51</v>
      </c>
      <c r="BB36" s="217">
        <v>52</v>
      </c>
      <c r="BC36" s="217">
        <v>53</v>
      </c>
      <c r="BD36" s="217">
        <v>54</v>
      </c>
      <c r="BE36" s="217">
        <v>55</v>
      </c>
      <c r="BF36" s="217">
        <v>56</v>
      </c>
      <c r="BG36" s="217">
        <v>57</v>
      </c>
      <c r="BH36" s="217">
        <v>58</v>
      </c>
      <c r="BI36" s="217">
        <v>59</v>
      </c>
      <c r="BJ36" s="217">
        <v>60</v>
      </c>
      <c r="BK36" s="217">
        <v>61</v>
      </c>
      <c r="BL36" s="217">
        <v>62</v>
      </c>
      <c r="BM36" s="217">
        <v>63</v>
      </c>
      <c r="BN36" s="217">
        <v>64</v>
      </c>
      <c r="BO36" s="217">
        <v>65</v>
      </c>
      <c r="BP36" s="217">
        <v>66</v>
      </c>
      <c r="BQ36" s="217">
        <v>67</v>
      </c>
      <c r="BR36" s="217">
        <v>68</v>
      </c>
      <c r="BS36" s="217">
        <v>69</v>
      </c>
      <c r="BT36" s="217">
        <v>70</v>
      </c>
      <c r="BU36" s="217">
        <v>71</v>
      </c>
      <c r="BV36" s="217">
        <v>72</v>
      </c>
      <c r="BW36" s="217">
        <v>73</v>
      </c>
      <c r="BX36" s="217">
        <v>74</v>
      </c>
      <c r="BY36" s="217">
        <v>75</v>
      </c>
      <c r="BZ36" s="217">
        <v>76</v>
      </c>
      <c r="CA36" s="217">
        <v>77</v>
      </c>
      <c r="CB36" s="217">
        <v>78</v>
      </c>
      <c r="CC36" s="217">
        <v>79</v>
      </c>
      <c r="CD36" s="217">
        <v>80</v>
      </c>
      <c r="CE36" s="217">
        <v>81</v>
      </c>
      <c r="CF36" s="217">
        <v>82</v>
      </c>
      <c r="CG36" s="217">
        <v>83</v>
      </c>
      <c r="CH36" s="217">
        <v>84</v>
      </c>
      <c r="CI36" s="217">
        <v>85</v>
      </c>
      <c r="CJ36" s="217">
        <v>86</v>
      </c>
      <c r="CK36" s="217">
        <v>87</v>
      </c>
      <c r="CL36" s="217">
        <v>88</v>
      </c>
      <c r="CM36" s="217">
        <v>89</v>
      </c>
      <c r="CN36" s="217">
        <v>90</v>
      </c>
      <c r="CO36" s="217">
        <v>91</v>
      </c>
      <c r="CP36" s="217">
        <v>92</v>
      </c>
      <c r="CQ36" s="217">
        <v>93</v>
      </c>
      <c r="CR36" s="217">
        <v>94</v>
      </c>
      <c r="CS36" s="217">
        <v>95</v>
      </c>
      <c r="CT36" s="217">
        <v>96</v>
      </c>
      <c r="CU36" s="217">
        <v>97</v>
      </c>
      <c r="CV36" s="217">
        <v>98</v>
      </c>
      <c r="CW36" s="217">
        <v>99</v>
      </c>
      <c r="CX36" s="217">
        <v>100</v>
      </c>
      <c r="CY36" s="217">
        <v>101</v>
      </c>
      <c r="CZ36" s="217">
        <v>102</v>
      </c>
      <c r="DA36" s="217">
        <v>103</v>
      </c>
      <c r="DB36" s="217">
        <v>104</v>
      </c>
      <c r="DC36" s="217">
        <v>105</v>
      </c>
      <c r="DD36" s="217">
        <v>106</v>
      </c>
      <c r="DE36" s="217">
        <v>107</v>
      </c>
      <c r="DF36" s="217">
        <v>108</v>
      </c>
      <c r="DG36" s="217">
        <v>109</v>
      </c>
      <c r="DH36" s="217">
        <v>110</v>
      </c>
      <c r="DI36" s="217">
        <v>111</v>
      </c>
      <c r="DJ36" s="217">
        <v>112</v>
      </c>
      <c r="DK36" s="74" t="s">
        <v>498</v>
      </c>
      <c r="DL36" s="74" t="s">
        <v>557</v>
      </c>
      <c r="DM36" s="74" t="s">
        <v>287</v>
      </c>
    </row>
    <row r="37" spans="1:117" x14ac:dyDescent="0.65">
      <c r="A37" s="118" t="s">
        <v>822</v>
      </c>
      <c r="B37" s="217">
        <v>6.1</v>
      </c>
      <c r="C37" s="378">
        <v>4.3</v>
      </c>
      <c r="D37" s="378">
        <v>5.9</v>
      </c>
      <c r="E37" s="378">
        <v>3.9</v>
      </c>
      <c r="F37" s="378">
        <v>8</v>
      </c>
      <c r="G37" s="378">
        <v>5.7</v>
      </c>
      <c r="H37" s="378">
        <v>5.0999999999999996</v>
      </c>
      <c r="I37" s="378">
        <v>7.8</v>
      </c>
      <c r="J37" s="378">
        <v>4.8</v>
      </c>
      <c r="K37" s="378">
        <v>8.3000000000000007</v>
      </c>
      <c r="L37" s="378">
        <v>7</v>
      </c>
      <c r="M37" s="378">
        <v>6.9</v>
      </c>
      <c r="N37" s="378">
        <v>4.0999999999999996</v>
      </c>
      <c r="O37" s="378">
        <v>4</v>
      </c>
      <c r="P37" s="378">
        <v>5.6</v>
      </c>
      <c r="Q37" s="378">
        <v>7.5</v>
      </c>
      <c r="R37" s="378">
        <v>7.3</v>
      </c>
      <c r="S37" s="378">
        <v>5.5</v>
      </c>
      <c r="T37" s="378">
        <v>4.5</v>
      </c>
      <c r="U37" s="378">
        <v>7.6</v>
      </c>
      <c r="V37" s="378">
        <v>3.6</v>
      </c>
      <c r="W37" s="378">
        <v>7.2</v>
      </c>
      <c r="X37" s="378">
        <v>6.7</v>
      </c>
      <c r="Y37" s="378">
        <v>8.6</v>
      </c>
      <c r="Z37" s="378">
        <v>6.4</v>
      </c>
      <c r="AA37" s="378">
        <v>4.8</v>
      </c>
      <c r="AB37" s="378">
        <v>7.5</v>
      </c>
      <c r="AC37" s="378">
        <v>5.5</v>
      </c>
      <c r="AD37" s="378">
        <v>3.3</v>
      </c>
      <c r="AE37" s="378">
        <v>8.6</v>
      </c>
      <c r="AF37" s="378">
        <v>4.4000000000000004</v>
      </c>
      <c r="AG37" s="378">
        <v>7</v>
      </c>
      <c r="AH37" s="378">
        <v>7.4</v>
      </c>
      <c r="AI37" s="378">
        <v>5</v>
      </c>
      <c r="AJ37" s="378">
        <v>5.6</v>
      </c>
      <c r="AK37" s="378">
        <v>8</v>
      </c>
      <c r="AL37" s="378">
        <v>5.5</v>
      </c>
      <c r="AM37" s="378">
        <v>7.2</v>
      </c>
      <c r="AN37" s="378">
        <v>6.9</v>
      </c>
      <c r="AO37" s="378">
        <v>6.8</v>
      </c>
      <c r="AP37" s="378">
        <v>6.1</v>
      </c>
      <c r="AQ37" s="378">
        <v>6.4</v>
      </c>
      <c r="AR37" s="378">
        <v>3.4</v>
      </c>
      <c r="AS37" s="378">
        <v>6.4</v>
      </c>
      <c r="AT37" s="378">
        <v>7.2</v>
      </c>
      <c r="AU37" s="378">
        <v>7</v>
      </c>
      <c r="AV37" s="378">
        <v>7</v>
      </c>
      <c r="AW37" s="378">
        <v>4.3</v>
      </c>
      <c r="AX37" s="378">
        <v>5.5</v>
      </c>
      <c r="AY37" s="378">
        <v>4</v>
      </c>
      <c r="AZ37" s="378">
        <v>7.4</v>
      </c>
      <c r="BA37" s="378">
        <v>4.5</v>
      </c>
      <c r="BB37" s="378">
        <v>5.4</v>
      </c>
      <c r="BC37" s="378">
        <v>6.9</v>
      </c>
      <c r="BD37" s="378">
        <v>5.3</v>
      </c>
      <c r="BE37" s="378">
        <v>8.4</v>
      </c>
      <c r="BF37" s="378">
        <v>5.0999999999999996</v>
      </c>
      <c r="BG37" s="378">
        <v>4.2</v>
      </c>
      <c r="BH37" s="378">
        <v>7</v>
      </c>
      <c r="BI37" s="378">
        <v>3.7</v>
      </c>
      <c r="BJ37" s="378">
        <v>5.3</v>
      </c>
      <c r="BK37" s="378">
        <v>5.0999999999999996</v>
      </c>
      <c r="BL37" s="378">
        <v>8</v>
      </c>
      <c r="BM37" s="378">
        <v>6.6</v>
      </c>
      <c r="BN37" s="378">
        <v>5.5</v>
      </c>
      <c r="BO37" s="378">
        <v>6.2</v>
      </c>
      <c r="BP37" s="378">
        <v>5.9</v>
      </c>
      <c r="BQ37" s="378">
        <v>9.1999999999999993</v>
      </c>
      <c r="BR37" s="378">
        <v>4.5</v>
      </c>
      <c r="BS37" s="378">
        <v>7</v>
      </c>
      <c r="BT37" s="378">
        <v>4.9000000000000004</v>
      </c>
      <c r="BU37" s="378">
        <v>7.9</v>
      </c>
      <c r="BV37" s="378">
        <v>4.9000000000000004</v>
      </c>
      <c r="BW37" s="379"/>
      <c r="BX37" s="379"/>
      <c r="BY37" s="379"/>
      <c r="BZ37" s="379"/>
      <c r="CA37" s="379"/>
      <c r="CB37" s="379"/>
      <c r="CC37" s="379"/>
      <c r="CD37" s="379"/>
      <c r="CE37" s="379"/>
      <c r="CF37" s="379"/>
      <c r="CG37" s="379"/>
      <c r="CH37" s="379"/>
      <c r="CI37" s="379"/>
      <c r="CJ37" s="379"/>
      <c r="CK37" s="379"/>
      <c r="CL37" s="379"/>
      <c r="CM37" s="379"/>
      <c r="CN37" s="379"/>
      <c r="CO37" s="379"/>
      <c r="CP37" s="379"/>
      <c r="CQ37" s="379"/>
      <c r="CR37" s="379"/>
      <c r="CS37" s="379"/>
      <c r="CT37" s="379"/>
      <c r="CU37" s="379"/>
      <c r="CV37" s="379"/>
      <c r="CW37" s="379"/>
      <c r="CX37" s="379"/>
      <c r="CY37" s="379"/>
      <c r="CZ37" s="379"/>
      <c r="DA37" s="379"/>
      <c r="DB37" s="379"/>
      <c r="DC37" s="379"/>
      <c r="DD37" s="379"/>
      <c r="DE37" s="379"/>
      <c r="DF37" s="379"/>
      <c r="DG37" s="379"/>
      <c r="DH37" s="118"/>
      <c r="DI37" s="118"/>
      <c r="DJ37" s="118"/>
      <c r="DK37" s="231">
        <f>AVERAGE(C37:DJ37)</f>
        <v>6.0555555555555536</v>
      </c>
      <c r="DL37" s="231">
        <f>MAX(C37:DJ37)</f>
        <v>9.1999999999999993</v>
      </c>
      <c r="DM37" s="231">
        <f>MIN(C37:DJ37)</f>
        <v>3.3</v>
      </c>
    </row>
    <row r="38" spans="1:117" x14ac:dyDescent="0.65">
      <c r="A38" s="118" t="s">
        <v>823</v>
      </c>
      <c r="B38" s="217">
        <v>9.9</v>
      </c>
      <c r="C38" s="118">
        <v>13.6</v>
      </c>
      <c r="D38" s="118">
        <v>10.1</v>
      </c>
      <c r="E38" s="118">
        <v>6.2</v>
      </c>
      <c r="F38" s="118">
        <v>9.4</v>
      </c>
      <c r="G38" s="118">
        <v>9.4</v>
      </c>
      <c r="H38" s="118">
        <v>10.4</v>
      </c>
      <c r="I38" s="118">
        <v>7.5</v>
      </c>
      <c r="J38" s="118">
        <v>6</v>
      </c>
      <c r="K38" s="118">
        <v>8.9</v>
      </c>
      <c r="L38" s="118">
        <v>13</v>
      </c>
      <c r="M38" s="118">
        <v>6.7</v>
      </c>
      <c r="N38" s="118">
        <v>11</v>
      </c>
      <c r="O38" s="118">
        <v>12.6</v>
      </c>
      <c r="P38" s="118">
        <v>11.3</v>
      </c>
      <c r="Q38" s="118">
        <v>9.1999999999999993</v>
      </c>
      <c r="R38" s="118">
        <v>12.3</v>
      </c>
      <c r="S38" s="118">
        <v>9.6999999999999993</v>
      </c>
      <c r="T38" s="118">
        <v>9.4</v>
      </c>
      <c r="U38" s="118">
        <v>11.2</v>
      </c>
      <c r="V38" s="118">
        <v>11</v>
      </c>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118"/>
      <c r="CL38" s="118"/>
      <c r="CM38" s="118"/>
      <c r="CN38" s="118"/>
      <c r="CO38" s="118"/>
      <c r="CP38" s="118"/>
      <c r="CQ38" s="118"/>
      <c r="CR38" s="118"/>
      <c r="CS38" s="118"/>
      <c r="CT38" s="118"/>
      <c r="CU38" s="118"/>
      <c r="CV38" s="118"/>
      <c r="CW38" s="118"/>
      <c r="CX38" s="118"/>
      <c r="CY38" s="118"/>
      <c r="CZ38" s="118"/>
      <c r="DA38" s="118"/>
      <c r="DB38" s="118"/>
      <c r="DC38" s="118"/>
      <c r="DD38" s="118"/>
      <c r="DE38" s="118"/>
      <c r="DF38" s="118"/>
      <c r="DG38" s="118"/>
      <c r="DH38" s="118"/>
      <c r="DI38" s="118"/>
      <c r="DJ38" s="118"/>
      <c r="DK38" s="231">
        <f>AVERAGE(C38:DJ38)</f>
        <v>9.9449999999999985</v>
      </c>
      <c r="DL38" s="231">
        <f>MAX(C38:DJ38)</f>
        <v>13.6</v>
      </c>
      <c r="DM38" s="231">
        <f>MIN(C38:DJ38)</f>
        <v>6</v>
      </c>
    </row>
    <row r="39" spans="1:117" x14ac:dyDescent="0.65">
      <c r="A39" s="118" t="s">
        <v>824</v>
      </c>
      <c r="B39" s="217">
        <v>13.9</v>
      </c>
      <c r="C39" s="118">
        <v>16.899999999999999</v>
      </c>
      <c r="D39" s="118">
        <v>12.2</v>
      </c>
      <c r="E39" s="118">
        <v>12.8</v>
      </c>
      <c r="F39" s="118">
        <v>15.4</v>
      </c>
      <c r="G39" s="118">
        <v>8.5</v>
      </c>
      <c r="H39" s="118">
        <v>14.7</v>
      </c>
      <c r="I39" s="118">
        <v>15.9</v>
      </c>
      <c r="J39" s="118">
        <v>13</v>
      </c>
      <c r="K39" s="118">
        <v>12.4</v>
      </c>
      <c r="L39" s="118">
        <v>10.3</v>
      </c>
      <c r="M39" s="118">
        <v>17.600000000000001</v>
      </c>
      <c r="N39" s="118">
        <v>14</v>
      </c>
      <c r="O39" s="118">
        <v>9.6</v>
      </c>
      <c r="P39" s="118">
        <v>10.199999999999999</v>
      </c>
      <c r="Q39" s="118">
        <v>17.899999999999999</v>
      </c>
      <c r="R39" s="118">
        <v>15.9</v>
      </c>
      <c r="S39" s="118">
        <v>15.4</v>
      </c>
      <c r="T39" s="118">
        <v>17.5</v>
      </c>
      <c r="U39" s="118">
        <v>14</v>
      </c>
      <c r="V39" s="118">
        <v>14.1</v>
      </c>
      <c r="W39" s="118">
        <v>14.7</v>
      </c>
      <c r="X39" s="118">
        <v>9.6</v>
      </c>
      <c r="Y39" s="118">
        <v>16.5</v>
      </c>
      <c r="Z39" s="118">
        <v>16.600000000000001</v>
      </c>
      <c r="AA39" s="118">
        <v>16.2</v>
      </c>
      <c r="AB39" s="118">
        <v>20.8</v>
      </c>
      <c r="AC39" s="118">
        <v>10.199999999999999</v>
      </c>
      <c r="AD39" s="118">
        <v>14.5</v>
      </c>
      <c r="AE39" s="118">
        <v>15.6</v>
      </c>
      <c r="AF39" s="118">
        <v>12.9</v>
      </c>
      <c r="AG39" s="118">
        <v>8.9</v>
      </c>
      <c r="AH39" s="118">
        <v>20.2</v>
      </c>
      <c r="AI39" s="118">
        <v>14.4</v>
      </c>
      <c r="AJ39" s="118">
        <v>9.9</v>
      </c>
      <c r="AK39" s="118">
        <v>9.6999999999999993</v>
      </c>
      <c r="AL39" s="118">
        <v>14.8</v>
      </c>
      <c r="AM39" s="118">
        <v>11.7</v>
      </c>
      <c r="AN39" s="118">
        <v>12.7</v>
      </c>
      <c r="AO39" s="118">
        <v>17.7</v>
      </c>
      <c r="AP39" s="118">
        <v>14.4</v>
      </c>
      <c r="AQ39" s="118">
        <v>13.6</v>
      </c>
      <c r="AR39" s="118">
        <v>11.2</v>
      </c>
      <c r="AS39" s="118">
        <v>17.399999999999999</v>
      </c>
      <c r="AT39" s="118">
        <v>7.3</v>
      </c>
      <c r="AU39" s="118">
        <v>16.899999999999999</v>
      </c>
      <c r="AV39" s="118">
        <v>15</v>
      </c>
      <c r="AW39" s="118">
        <v>19.2</v>
      </c>
      <c r="AX39" s="118">
        <v>9.3000000000000007</v>
      </c>
      <c r="AY39" s="118">
        <v>11</v>
      </c>
      <c r="AZ39" s="118">
        <v>17.8</v>
      </c>
      <c r="BA39" s="118">
        <v>10.7</v>
      </c>
      <c r="BB39" s="118">
        <v>9.6999999999999993</v>
      </c>
      <c r="BC39" s="118">
        <v>15.1</v>
      </c>
      <c r="BD39" s="118">
        <v>17.7</v>
      </c>
      <c r="BE39" s="118">
        <v>17.5</v>
      </c>
      <c r="BF39" s="118">
        <v>17</v>
      </c>
      <c r="BG39" s="118">
        <v>12.5</v>
      </c>
      <c r="BH39" s="118">
        <v>17</v>
      </c>
      <c r="BI39" s="118">
        <v>15.5</v>
      </c>
      <c r="BJ39" s="118">
        <v>13.9</v>
      </c>
      <c r="BK39" s="118">
        <v>15.5</v>
      </c>
      <c r="BL39" s="118">
        <v>16.600000000000001</v>
      </c>
      <c r="BM39" s="118">
        <v>12.8</v>
      </c>
      <c r="BN39" s="118">
        <v>14.3</v>
      </c>
      <c r="BO39" s="118">
        <v>14.2</v>
      </c>
      <c r="BP39" s="118">
        <v>11.5</v>
      </c>
      <c r="BQ39" s="118">
        <v>16.3</v>
      </c>
      <c r="BR39" s="118">
        <v>6.7</v>
      </c>
      <c r="BS39" s="118">
        <v>17.2</v>
      </c>
      <c r="BT39" s="118">
        <v>10.6</v>
      </c>
      <c r="BU39" s="118">
        <v>18.5</v>
      </c>
      <c r="BV39" s="118">
        <v>18.600000000000001</v>
      </c>
      <c r="BW39" s="118">
        <v>11.9</v>
      </c>
      <c r="BX39" s="118">
        <v>12.9</v>
      </c>
      <c r="BY39" s="118">
        <v>11.7</v>
      </c>
      <c r="BZ39" s="118">
        <v>12.6</v>
      </c>
      <c r="CA39" s="118">
        <v>13.4</v>
      </c>
      <c r="CB39" s="118">
        <v>19.7</v>
      </c>
      <c r="CC39" s="118">
        <v>13</v>
      </c>
      <c r="CD39" s="118">
        <v>16.3</v>
      </c>
      <c r="CE39" s="118">
        <v>10.7</v>
      </c>
      <c r="CF39" s="118">
        <v>14.8</v>
      </c>
      <c r="CG39" s="118">
        <v>11.4</v>
      </c>
      <c r="CH39" s="118">
        <v>18.3</v>
      </c>
      <c r="CI39" s="118">
        <v>13.2</v>
      </c>
      <c r="CJ39" s="118">
        <v>6.7</v>
      </c>
      <c r="CK39" s="118">
        <v>15.4</v>
      </c>
      <c r="CL39" s="118">
        <v>16.100000000000001</v>
      </c>
      <c r="CM39" s="118">
        <v>10.6</v>
      </c>
      <c r="CN39" s="118">
        <v>9.9</v>
      </c>
      <c r="CO39" s="118">
        <v>13</v>
      </c>
      <c r="CP39" s="118">
        <v>11</v>
      </c>
      <c r="CQ39" s="118">
        <v>11.9</v>
      </c>
      <c r="CR39" s="118">
        <v>9.1</v>
      </c>
      <c r="CS39" s="118">
        <v>15.3</v>
      </c>
      <c r="CT39" s="118">
        <v>15.1</v>
      </c>
      <c r="CU39" s="118">
        <v>9.8000000000000007</v>
      </c>
      <c r="CV39" s="118">
        <v>17.3</v>
      </c>
      <c r="CW39" s="118">
        <v>20.2</v>
      </c>
      <c r="CX39" s="118">
        <v>13.8</v>
      </c>
      <c r="CY39" s="118">
        <v>13.5</v>
      </c>
      <c r="CZ39" s="118">
        <v>14.7</v>
      </c>
      <c r="DA39" s="118">
        <v>12.3</v>
      </c>
      <c r="DB39" s="118">
        <v>14</v>
      </c>
      <c r="DC39" s="118">
        <v>8.4</v>
      </c>
      <c r="DD39" s="118">
        <v>18.7</v>
      </c>
      <c r="DE39" s="118">
        <v>12.7</v>
      </c>
      <c r="DF39" s="118">
        <v>14.9</v>
      </c>
      <c r="DG39" s="118">
        <v>14.2</v>
      </c>
      <c r="DH39" s="118">
        <v>12.7</v>
      </c>
      <c r="DI39" s="118">
        <v>14.9</v>
      </c>
      <c r="DJ39" s="118">
        <v>14.2</v>
      </c>
      <c r="DK39" s="231">
        <f>AVERAGE(C39:DJ39)</f>
        <v>13.916964285714291</v>
      </c>
      <c r="DL39" s="231">
        <f>MAX(C39:DJ39)</f>
        <v>20.8</v>
      </c>
      <c r="DM39" s="231">
        <f>MIN(C39:DJ39)</f>
        <v>6.7</v>
      </c>
    </row>
    <row r="40" spans="1:117" x14ac:dyDescent="0.65">
      <c r="A40" s="118" t="s">
        <v>826</v>
      </c>
      <c r="B40" s="217">
        <v>3.8</v>
      </c>
      <c r="C40" s="380">
        <v>2</v>
      </c>
      <c r="D40" s="380">
        <v>2.2000000000000002</v>
      </c>
      <c r="E40" s="380">
        <v>4.8</v>
      </c>
      <c r="F40" s="380">
        <v>6.4</v>
      </c>
      <c r="G40" s="380">
        <v>2.2000000000000002</v>
      </c>
      <c r="H40" s="380">
        <v>3.3</v>
      </c>
      <c r="I40" s="380">
        <v>3.8</v>
      </c>
      <c r="J40" s="380">
        <v>3.3</v>
      </c>
      <c r="K40" s="380">
        <v>5.8</v>
      </c>
      <c r="L40" s="380">
        <v>3.3</v>
      </c>
      <c r="M40" s="380">
        <v>2.6</v>
      </c>
      <c r="N40" s="380">
        <v>6.2</v>
      </c>
      <c r="O40" s="380">
        <v>3.5</v>
      </c>
      <c r="P40" s="380">
        <v>5.3</v>
      </c>
      <c r="Q40" s="380">
        <v>4.5999999999999996</v>
      </c>
      <c r="R40" s="380">
        <v>5</v>
      </c>
      <c r="S40" s="380">
        <v>2.1</v>
      </c>
      <c r="T40" s="380">
        <v>2.5</v>
      </c>
      <c r="U40" s="380">
        <v>3.7</v>
      </c>
      <c r="V40" s="380">
        <v>2.9</v>
      </c>
      <c r="W40" s="380">
        <v>6.1</v>
      </c>
      <c r="X40" s="380">
        <v>2.6</v>
      </c>
      <c r="Y40" s="380">
        <v>3.6</v>
      </c>
      <c r="Z40" s="380">
        <v>2.6</v>
      </c>
      <c r="AA40" s="380">
        <v>3.8</v>
      </c>
      <c r="AB40" s="380">
        <v>4.5</v>
      </c>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c r="CD40" s="118"/>
      <c r="CE40" s="118"/>
      <c r="CF40" s="118"/>
      <c r="CG40" s="118"/>
      <c r="CH40" s="118"/>
      <c r="CI40" s="118"/>
      <c r="CJ40" s="118"/>
      <c r="CK40" s="118"/>
      <c r="CL40" s="118"/>
      <c r="CM40" s="118"/>
      <c r="CN40" s="118"/>
      <c r="CO40" s="118"/>
      <c r="CP40" s="118"/>
      <c r="CQ40" s="118"/>
      <c r="CR40" s="118"/>
      <c r="CS40" s="118"/>
      <c r="CT40" s="118"/>
      <c r="CU40" s="118"/>
      <c r="CV40" s="118"/>
      <c r="CW40" s="118"/>
      <c r="CX40" s="118"/>
      <c r="CY40" s="118"/>
      <c r="CZ40" s="118"/>
      <c r="DA40" s="118"/>
      <c r="DB40" s="118"/>
      <c r="DC40" s="118"/>
      <c r="DD40" s="118"/>
      <c r="DE40" s="118"/>
      <c r="DF40" s="118"/>
      <c r="DG40" s="118"/>
      <c r="DH40" s="118"/>
      <c r="DI40" s="118"/>
      <c r="DJ40" s="118"/>
      <c r="DK40" s="231">
        <f>AVERAGE(C40:DJ40)</f>
        <v>3.7961538461538455</v>
      </c>
      <c r="DL40" s="231">
        <f>MAX(C40:DJ40)</f>
        <v>6.4</v>
      </c>
      <c r="DM40" s="231">
        <f>MIN(C40:DJ40)</f>
        <v>2</v>
      </c>
    </row>
    <row r="41" spans="1:117" x14ac:dyDescent="0.65">
      <c r="A41" s="118" t="s">
        <v>825</v>
      </c>
      <c r="B41" s="217">
        <v>1.9</v>
      </c>
      <c r="C41" s="118">
        <v>2.1</v>
      </c>
      <c r="D41" s="118">
        <v>2.5</v>
      </c>
      <c r="E41" s="118">
        <v>2.1</v>
      </c>
      <c r="F41" s="118">
        <v>2</v>
      </c>
      <c r="G41" s="118">
        <v>2.1</v>
      </c>
      <c r="H41" s="118">
        <v>2.2000000000000002</v>
      </c>
      <c r="I41" s="118">
        <v>1.2</v>
      </c>
      <c r="J41" s="118">
        <v>1.3</v>
      </c>
      <c r="K41" s="118">
        <v>1.8</v>
      </c>
      <c r="L41" s="118">
        <v>1.3</v>
      </c>
      <c r="M41" s="118">
        <v>0.9</v>
      </c>
      <c r="N41" s="118">
        <v>2.2999999999999998</v>
      </c>
      <c r="O41" s="118">
        <v>2.1</v>
      </c>
      <c r="P41" s="118">
        <v>1.9</v>
      </c>
      <c r="Q41" s="118">
        <v>1.2</v>
      </c>
      <c r="R41" s="118">
        <v>2.2999999999999998</v>
      </c>
      <c r="S41" s="118">
        <v>2.2999999999999998</v>
      </c>
      <c r="T41" s="118">
        <v>2.4</v>
      </c>
      <c r="U41" s="118">
        <v>1.4</v>
      </c>
      <c r="V41" s="118">
        <v>2.7</v>
      </c>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c r="CD41" s="118"/>
      <c r="CE41" s="118"/>
      <c r="CF41" s="118"/>
      <c r="CG41" s="118"/>
      <c r="CH41" s="118"/>
      <c r="CI41" s="118"/>
      <c r="CJ41" s="118"/>
      <c r="CK41" s="118"/>
      <c r="CL41" s="118"/>
      <c r="CM41" s="118"/>
      <c r="CN41" s="118"/>
      <c r="CO41" s="118"/>
      <c r="CP41" s="118"/>
      <c r="CQ41" s="118"/>
      <c r="CR41" s="118"/>
      <c r="CS41" s="118"/>
      <c r="CT41" s="118"/>
      <c r="CU41" s="118"/>
      <c r="CV41" s="118"/>
      <c r="CW41" s="118"/>
      <c r="CX41" s="118"/>
      <c r="CY41" s="118"/>
      <c r="CZ41" s="118"/>
      <c r="DA41" s="118"/>
      <c r="DB41" s="118"/>
      <c r="DC41" s="118"/>
      <c r="DD41" s="118"/>
      <c r="DE41" s="118"/>
      <c r="DF41" s="118"/>
      <c r="DG41" s="118"/>
      <c r="DH41" s="118"/>
      <c r="DI41" s="118"/>
      <c r="DJ41" s="118"/>
      <c r="DK41" s="231">
        <f>AVERAGE(C41:DJ41)</f>
        <v>1.905</v>
      </c>
      <c r="DL41" s="231">
        <f>MAX(C41:DJ41)</f>
        <v>2.7</v>
      </c>
      <c r="DM41" s="231">
        <f>MIN(C41:DJ41)</f>
        <v>0.9</v>
      </c>
    </row>
    <row r="43" spans="1:117" x14ac:dyDescent="0.65">
      <c r="A43" s="118" t="s">
        <v>817</v>
      </c>
      <c r="B43" s="217" t="s">
        <v>819</v>
      </c>
      <c r="C43" s="118">
        <v>1</v>
      </c>
      <c r="D43" s="118">
        <v>2</v>
      </c>
      <c r="E43" s="118">
        <v>3</v>
      </c>
      <c r="F43" s="118">
        <v>4</v>
      </c>
      <c r="G43" s="118">
        <v>5</v>
      </c>
      <c r="H43" s="118">
        <v>6</v>
      </c>
      <c r="I43" s="118">
        <v>7</v>
      </c>
      <c r="J43" s="118">
        <v>8</v>
      </c>
      <c r="K43" s="118">
        <v>9</v>
      </c>
      <c r="L43" s="118">
        <v>10</v>
      </c>
      <c r="M43" s="118">
        <v>11</v>
      </c>
      <c r="N43" s="118">
        <v>12</v>
      </c>
      <c r="O43" s="118">
        <v>13</v>
      </c>
      <c r="P43" s="118">
        <v>14</v>
      </c>
      <c r="Q43" s="118">
        <v>15</v>
      </c>
      <c r="R43" s="118">
        <v>16</v>
      </c>
      <c r="S43" s="118">
        <v>17</v>
      </c>
      <c r="T43" s="118">
        <v>18</v>
      </c>
      <c r="U43" s="118">
        <v>19</v>
      </c>
      <c r="V43" s="118">
        <v>20</v>
      </c>
      <c r="W43" s="118">
        <v>21</v>
      </c>
      <c r="X43" s="118">
        <v>22</v>
      </c>
      <c r="Y43" s="118">
        <v>23</v>
      </c>
      <c r="Z43" s="118">
        <v>24</v>
      </c>
      <c r="AA43" s="118">
        <v>25</v>
      </c>
      <c r="AB43" s="118">
        <v>26</v>
      </c>
      <c r="AC43" s="118">
        <v>27</v>
      </c>
      <c r="AD43" s="118">
        <v>28</v>
      </c>
      <c r="AE43" s="118">
        <v>29</v>
      </c>
      <c r="AF43" s="118">
        <v>30</v>
      </c>
      <c r="AG43" s="118">
        <v>31</v>
      </c>
      <c r="AH43" s="118">
        <v>32</v>
      </c>
      <c r="AI43" s="118">
        <v>33</v>
      </c>
      <c r="AJ43" s="118">
        <v>34</v>
      </c>
      <c r="AK43" s="118">
        <v>35</v>
      </c>
      <c r="AL43" s="118">
        <v>36</v>
      </c>
      <c r="AM43" s="118">
        <v>37</v>
      </c>
      <c r="AN43" s="118">
        <v>38</v>
      </c>
      <c r="AO43" s="118">
        <v>39</v>
      </c>
      <c r="AP43" s="118">
        <v>40</v>
      </c>
      <c r="AQ43" s="118">
        <v>41</v>
      </c>
      <c r="AR43" s="118">
        <v>42</v>
      </c>
      <c r="AS43" s="118">
        <v>43</v>
      </c>
      <c r="AT43" s="118">
        <v>44</v>
      </c>
      <c r="AU43" s="118">
        <v>45</v>
      </c>
      <c r="AV43" s="118">
        <v>46</v>
      </c>
      <c r="AW43" s="118">
        <v>47</v>
      </c>
      <c r="AX43" s="118">
        <v>48</v>
      </c>
      <c r="AY43" s="118">
        <v>49</v>
      </c>
      <c r="AZ43" s="118">
        <v>50</v>
      </c>
      <c r="BA43" s="118">
        <v>51</v>
      </c>
      <c r="BB43" s="118">
        <v>52</v>
      </c>
      <c r="BC43" s="118">
        <v>53</v>
      </c>
      <c r="BD43" s="118">
        <v>54</v>
      </c>
      <c r="BE43" s="118">
        <v>55</v>
      </c>
      <c r="BF43" s="118">
        <v>56</v>
      </c>
      <c r="BG43" s="118">
        <v>57</v>
      </c>
      <c r="BH43" s="118">
        <v>58</v>
      </c>
      <c r="BI43" s="118">
        <v>59</v>
      </c>
      <c r="BJ43" s="118">
        <v>60</v>
      </c>
      <c r="BK43" s="118">
        <v>61</v>
      </c>
      <c r="BL43" s="118">
        <v>62</v>
      </c>
      <c r="BM43" s="118">
        <v>63</v>
      </c>
      <c r="BN43" s="118">
        <v>64</v>
      </c>
      <c r="BO43" s="118">
        <v>65</v>
      </c>
      <c r="BP43" s="118">
        <v>66</v>
      </c>
      <c r="BQ43" s="118">
        <v>67</v>
      </c>
      <c r="BR43" s="118">
        <v>68</v>
      </c>
      <c r="BS43" s="118">
        <v>69</v>
      </c>
      <c r="BT43" s="118">
        <v>70</v>
      </c>
      <c r="BU43" s="118">
        <v>71</v>
      </c>
      <c r="BV43" s="118">
        <v>72</v>
      </c>
      <c r="BW43" s="118">
        <v>73</v>
      </c>
      <c r="BX43" s="118">
        <v>74</v>
      </c>
      <c r="BY43" s="118">
        <v>75</v>
      </c>
      <c r="BZ43" s="118">
        <v>76</v>
      </c>
      <c r="CA43" s="118">
        <v>77</v>
      </c>
      <c r="CB43" s="118">
        <v>78</v>
      </c>
      <c r="CC43" s="118">
        <v>79</v>
      </c>
      <c r="CD43" s="118">
        <v>80</v>
      </c>
      <c r="CE43" s="118">
        <v>81</v>
      </c>
      <c r="CF43" s="118">
        <v>82</v>
      </c>
      <c r="CG43" s="118">
        <v>83</v>
      </c>
      <c r="CH43" s="118">
        <v>84</v>
      </c>
      <c r="CI43" s="118">
        <v>85</v>
      </c>
      <c r="CJ43" s="118">
        <v>86</v>
      </c>
      <c r="CK43" s="118">
        <v>87</v>
      </c>
      <c r="CL43" s="118">
        <v>88</v>
      </c>
      <c r="CM43" s="118">
        <v>89</v>
      </c>
      <c r="CN43" s="118">
        <v>90</v>
      </c>
      <c r="CO43" s="118">
        <v>91</v>
      </c>
      <c r="CP43" s="118">
        <v>92</v>
      </c>
      <c r="CQ43" s="118">
        <v>93</v>
      </c>
      <c r="CR43" s="118">
        <v>94</v>
      </c>
      <c r="CS43" s="118">
        <v>95</v>
      </c>
      <c r="CT43" s="118">
        <v>96</v>
      </c>
      <c r="CU43" s="118">
        <v>97</v>
      </c>
      <c r="CV43" s="118">
        <v>98</v>
      </c>
      <c r="CW43" s="118">
        <v>99</v>
      </c>
      <c r="CX43" s="118">
        <v>100</v>
      </c>
    </row>
    <row r="44" spans="1:117" x14ac:dyDescent="0.65">
      <c r="A44" s="118" t="s">
        <v>822</v>
      </c>
      <c r="B44" s="217">
        <v>3.9</v>
      </c>
      <c r="C44" s="118">
        <v>4.9000000000000004</v>
      </c>
      <c r="D44" s="118">
        <v>3.7</v>
      </c>
      <c r="E44" s="118">
        <v>2</v>
      </c>
      <c r="F44" s="118">
        <v>4.0999999999999996</v>
      </c>
      <c r="G44" s="118">
        <v>4.0999999999999996</v>
      </c>
      <c r="H44" s="118">
        <v>5</v>
      </c>
      <c r="I44" s="118">
        <v>4.3</v>
      </c>
      <c r="J44" s="118">
        <v>4.0999999999999996</v>
      </c>
      <c r="K44" s="118">
        <v>2.4</v>
      </c>
      <c r="L44" s="118">
        <v>5.0999999999999996</v>
      </c>
      <c r="M44" s="118">
        <v>4.5999999999999996</v>
      </c>
      <c r="N44" s="118">
        <v>3.6</v>
      </c>
      <c r="O44" s="118">
        <v>4.3</v>
      </c>
      <c r="P44" s="118">
        <v>3.6</v>
      </c>
      <c r="Q44" s="118">
        <v>3.7</v>
      </c>
      <c r="R44" s="118">
        <v>3.1</v>
      </c>
      <c r="S44" s="118">
        <v>3</v>
      </c>
      <c r="T44" s="118">
        <v>2.2000000000000002</v>
      </c>
      <c r="U44" s="118">
        <v>5.0999999999999996</v>
      </c>
      <c r="V44" s="118">
        <v>4</v>
      </c>
      <c r="W44" s="118">
        <v>4.5</v>
      </c>
      <c r="X44" s="118">
        <v>4.5</v>
      </c>
      <c r="Y44" s="118">
        <v>4.8</v>
      </c>
      <c r="Z44" s="118">
        <v>3.4</v>
      </c>
      <c r="AA44" s="118">
        <v>3.3</v>
      </c>
      <c r="AB44" s="118">
        <v>3.4</v>
      </c>
      <c r="AC44" s="118">
        <v>5.5</v>
      </c>
      <c r="AD44" s="118">
        <v>2.9</v>
      </c>
      <c r="AE44" s="118">
        <v>3.8</v>
      </c>
      <c r="AF44" s="118">
        <v>4.5</v>
      </c>
      <c r="AG44" s="118">
        <v>5.0999999999999996</v>
      </c>
      <c r="AH44" s="118">
        <v>4</v>
      </c>
      <c r="AI44" s="118">
        <v>3.9</v>
      </c>
      <c r="AJ44" s="118">
        <v>3.9</v>
      </c>
      <c r="AK44" s="118">
        <v>4.5</v>
      </c>
      <c r="AL44" s="118">
        <v>4.5999999999999996</v>
      </c>
      <c r="AM44" s="118">
        <v>3.7</v>
      </c>
      <c r="AN44" s="118">
        <v>4</v>
      </c>
      <c r="AO44" s="118">
        <v>3.5</v>
      </c>
      <c r="AP44" s="118">
        <v>4.2</v>
      </c>
      <c r="AQ44" s="118">
        <v>4.7</v>
      </c>
      <c r="AR44" s="118">
        <v>3.4</v>
      </c>
      <c r="AS44" s="118">
        <v>2.5</v>
      </c>
      <c r="AT44" s="118">
        <v>3.4</v>
      </c>
      <c r="AU44" s="118">
        <v>4</v>
      </c>
      <c r="AV44" s="118">
        <v>5.9</v>
      </c>
      <c r="AW44" s="118">
        <v>4.2</v>
      </c>
      <c r="AX44" s="118">
        <v>4.5999999999999996</v>
      </c>
      <c r="AY44" s="118">
        <v>4</v>
      </c>
      <c r="AZ44" s="118">
        <v>2.6</v>
      </c>
      <c r="BA44" s="118">
        <v>2</v>
      </c>
      <c r="BB44" s="118">
        <v>4.0999999999999996</v>
      </c>
      <c r="BC44" s="118">
        <v>4.3</v>
      </c>
      <c r="BD44" s="118">
        <v>3.6</v>
      </c>
      <c r="BE44" s="118">
        <v>4.0999999999999996</v>
      </c>
      <c r="BF44" s="118">
        <v>3.5</v>
      </c>
      <c r="BG44" s="118">
        <v>3.5</v>
      </c>
      <c r="BH44" s="118">
        <v>4.4000000000000004</v>
      </c>
      <c r="BI44" s="380">
        <v>5.3</v>
      </c>
      <c r="BJ44" s="380">
        <v>5.2</v>
      </c>
      <c r="BK44" s="380">
        <v>4.0999999999999996</v>
      </c>
      <c r="BL44" s="380">
        <v>4.7</v>
      </c>
      <c r="BM44" s="380">
        <v>3.2</v>
      </c>
      <c r="BN44" s="380">
        <v>4</v>
      </c>
      <c r="BO44" s="380">
        <v>3.9</v>
      </c>
      <c r="BP44" s="380">
        <v>2.6</v>
      </c>
      <c r="BQ44" s="380">
        <v>3.3</v>
      </c>
      <c r="BR44" s="380">
        <v>5.5</v>
      </c>
      <c r="BS44" s="380">
        <v>4.0999999999999996</v>
      </c>
      <c r="BT44" s="380">
        <v>3</v>
      </c>
      <c r="BU44" s="380">
        <v>5</v>
      </c>
      <c r="BV44" s="118">
        <v>4</v>
      </c>
      <c r="BW44" s="118">
        <v>2.4</v>
      </c>
      <c r="BX44" s="118">
        <v>3.8</v>
      </c>
      <c r="BY44" s="118">
        <v>2.4</v>
      </c>
      <c r="BZ44" s="118">
        <v>3.6</v>
      </c>
      <c r="CA44" s="118">
        <v>4.5</v>
      </c>
      <c r="CB44" s="118"/>
      <c r="CC44" s="118"/>
      <c r="CD44" s="118"/>
      <c r="CE44" s="118"/>
      <c r="CF44" s="118"/>
      <c r="CG44" s="118"/>
      <c r="CH44" s="118"/>
      <c r="CI44" s="118"/>
      <c r="CJ44" s="118"/>
      <c r="CK44" s="118"/>
      <c r="CL44" s="118"/>
      <c r="CM44" s="118"/>
      <c r="CN44" s="118"/>
      <c r="CO44" s="118"/>
      <c r="CP44" s="118"/>
      <c r="CQ44" s="118"/>
      <c r="CR44" s="118"/>
      <c r="CS44" s="118"/>
      <c r="CT44" s="118"/>
      <c r="CU44" s="118"/>
      <c r="CV44" s="118"/>
      <c r="CW44" s="118"/>
      <c r="CX44" s="118"/>
    </row>
    <row r="45" spans="1:117" x14ac:dyDescent="0.65">
      <c r="A45" s="118" t="s">
        <v>823</v>
      </c>
      <c r="B45" s="217">
        <v>7.1</v>
      </c>
      <c r="C45" s="118">
        <v>7.2</v>
      </c>
      <c r="D45" s="118">
        <v>6.8</v>
      </c>
      <c r="E45" s="118">
        <v>5.4</v>
      </c>
      <c r="F45" s="118">
        <v>6.9</v>
      </c>
      <c r="G45" s="118">
        <v>5.3</v>
      </c>
      <c r="H45" s="118">
        <v>9.8000000000000007</v>
      </c>
      <c r="I45" s="118">
        <v>6.3</v>
      </c>
      <c r="J45" s="118">
        <v>9</v>
      </c>
      <c r="K45" s="118">
        <v>7.6</v>
      </c>
      <c r="L45" s="118">
        <v>4.9000000000000004</v>
      </c>
      <c r="M45" s="118">
        <v>9.1999999999999993</v>
      </c>
      <c r="N45" s="118">
        <v>8.4</v>
      </c>
      <c r="O45" s="118">
        <v>7.2</v>
      </c>
      <c r="P45" s="118">
        <v>6.3</v>
      </c>
      <c r="Q45" s="118">
        <v>5.2</v>
      </c>
      <c r="R45" s="118">
        <v>8.3000000000000007</v>
      </c>
      <c r="S45" s="118">
        <v>6.9</v>
      </c>
      <c r="T45" s="118">
        <v>6.9</v>
      </c>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c r="CD45" s="118"/>
      <c r="CE45" s="118"/>
      <c r="CF45" s="118"/>
      <c r="CG45" s="118"/>
      <c r="CH45" s="118"/>
      <c r="CI45" s="118"/>
      <c r="CJ45" s="118"/>
      <c r="CK45" s="118"/>
      <c r="CL45" s="118"/>
      <c r="CM45" s="118"/>
      <c r="CN45" s="118"/>
      <c r="CO45" s="118"/>
      <c r="CP45" s="118"/>
      <c r="CQ45" s="118"/>
      <c r="CR45" s="118"/>
      <c r="CS45" s="118"/>
      <c r="CT45" s="118"/>
      <c r="CU45" s="118"/>
      <c r="CV45" s="118"/>
      <c r="CW45" s="118"/>
      <c r="CX45" s="118"/>
    </row>
    <row r="46" spans="1:117" x14ac:dyDescent="0.65">
      <c r="A46" s="118" t="s">
        <v>824</v>
      </c>
      <c r="B46" s="217">
        <v>9.8000000000000007</v>
      </c>
      <c r="C46" s="118">
        <v>9.6</v>
      </c>
      <c r="D46" s="118">
        <v>5.7</v>
      </c>
      <c r="E46" s="118">
        <v>10.1</v>
      </c>
      <c r="F46" s="118">
        <v>8.1</v>
      </c>
      <c r="G46" s="118">
        <v>9.6999999999999993</v>
      </c>
      <c r="H46" s="118">
        <v>10.3</v>
      </c>
      <c r="I46" s="118">
        <v>8.4</v>
      </c>
      <c r="J46" s="118">
        <v>8.8000000000000007</v>
      </c>
      <c r="K46" s="118">
        <v>8</v>
      </c>
      <c r="L46" s="118">
        <v>9.5</v>
      </c>
      <c r="M46" s="118">
        <v>6.9</v>
      </c>
      <c r="N46" s="118">
        <v>7.8</v>
      </c>
      <c r="O46" s="118">
        <v>12.3</v>
      </c>
      <c r="P46" s="118">
        <v>11.7</v>
      </c>
      <c r="Q46" s="118">
        <v>11.2</v>
      </c>
      <c r="R46" s="118">
        <v>7.6</v>
      </c>
      <c r="S46" s="118">
        <v>9.6</v>
      </c>
      <c r="T46" s="118">
        <v>11.5</v>
      </c>
      <c r="U46" s="118">
        <v>9.8000000000000007</v>
      </c>
      <c r="V46" s="118">
        <v>9.6</v>
      </c>
      <c r="W46" s="118">
        <v>10.8</v>
      </c>
      <c r="X46" s="118">
        <v>10.5</v>
      </c>
      <c r="Y46" s="118">
        <v>8.3000000000000007</v>
      </c>
      <c r="Z46" s="118">
        <v>10.8</v>
      </c>
      <c r="AA46" s="118">
        <v>9</v>
      </c>
      <c r="AB46" s="118">
        <v>12.2</v>
      </c>
      <c r="AC46" s="118">
        <v>13</v>
      </c>
      <c r="AD46" s="118">
        <v>10.9</v>
      </c>
      <c r="AE46" s="118">
        <v>9.6</v>
      </c>
      <c r="AF46" s="118">
        <v>9.4</v>
      </c>
      <c r="AG46" s="118">
        <v>9.1999999999999993</v>
      </c>
      <c r="AH46" s="118">
        <v>8.4</v>
      </c>
      <c r="AI46" s="118">
        <v>14.7</v>
      </c>
      <c r="AJ46" s="118">
        <v>9.8000000000000007</v>
      </c>
      <c r="AK46" s="118">
        <v>8.8000000000000007</v>
      </c>
      <c r="AL46" s="118">
        <v>9.4</v>
      </c>
      <c r="AM46" s="118">
        <v>10.199999999999999</v>
      </c>
      <c r="AN46" s="118">
        <v>11.1</v>
      </c>
      <c r="AO46" s="118">
        <v>11.5</v>
      </c>
      <c r="AP46" s="118">
        <v>11.6</v>
      </c>
      <c r="AQ46" s="118">
        <v>10.8</v>
      </c>
      <c r="AR46" s="118">
        <v>9.4</v>
      </c>
      <c r="AS46" s="118">
        <v>9.5</v>
      </c>
      <c r="AT46" s="118">
        <v>11.3</v>
      </c>
      <c r="AU46" s="118">
        <v>9.4</v>
      </c>
      <c r="AV46" s="118">
        <v>10.9</v>
      </c>
      <c r="AW46" s="118">
        <v>11.1</v>
      </c>
      <c r="AX46" s="118">
        <v>8.8000000000000007</v>
      </c>
      <c r="AY46" s="118">
        <v>11.7</v>
      </c>
      <c r="AZ46" s="118">
        <v>10.199999999999999</v>
      </c>
      <c r="BA46" s="118">
        <v>9.5</v>
      </c>
      <c r="BB46" s="118">
        <v>9.5</v>
      </c>
      <c r="BC46" s="118">
        <v>10.4</v>
      </c>
      <c r="BD46" s="118">
        <v>9.1999999999999993</v>
      </c>
      <c r="BE46" s="118">
        <v>9.6999999999999993</v>
      </c>
      <c r="BF46" s="118">
        <v>11.2</v>
      </c>
      <c r="BG46" s="118">
        <v>8.8000000000000007</v>
      </c>
      <c r="BH46" s="118">
        <v>4.2</v>
      </c>
      <c r="BI46" s="118">
        <v>13.2</v>
      </c>
      <c r="BJ46" s="118">
        <v>11</v>
      </c>
      <c r="BK46" s="118">
        <v>6.6</v>
      </c>
      <c r="BL46" s="118">
        <v>9.4</v>
      </c>
      <c r="BM46" s="118">
        <v>9.5</v>
      </c>
      <c r="BN46" s="118">
        <v>9</v>
      </c>
      <c r="BO46" s="118">
        <v>8.4</v>
      </c>
      <c r="BP46" s="118">
        <v>11.8</v>
      </c>
      <c r="BQ46" s="118">
        <v>7.8</v>
      </c>
      <c r="BR46" s="118">
        <v>7.2</v>
      </c>
      <c r="BS46" s="118">
        <v>9.1999999999999993</v>
      </c>
      <c r="BT46" s="118">
        <v>7.5</v>
      </c>
      <c r="BU46" s="118">
        <v>10</v>
      </c>
      <c r="BV46" s="118">
        <v>10</v>
      </c>
      <c r="BW46" s="118">
        <v>10.5</v>
      </c>
      <c r="BX46" s="118">
        <v>10.199999999999999</v>
      </c>
      <c r="BY46" s="118">
        <v>9.9</v>
      </c>
      <c r="BZ46" s="118">
        <v>9</v>
      </c>
      <c r="CA46" s="118">
        <v>11.9</v>
      </c>
      <c r="CB46" s="118">
        <v>13.8</v>
      </c>
      <c r="CC46" s="118">
        <v>10.1</v>
      </c>
      <c r="CD46" s="118">
        <v>10.1</v>
      </c>
      <c r="CE46" s="118">
        <v>8.4</v>
      </c>
      <c r="CF46" s="118">
        <v>9.6999999999999993</v>
      </c>
      <c r="CG46" s="118">
        <v>13.3</v>
      </c>
      <c r="CH46" s="118">
        <v>14.4</v>
      </c>
      <c r="CI46" s="118">
        <v>7.5</v>
      </c>
      <c r="CJ46" s="118">
        <v>10.7</v>
      </c>
      <c r="CK46" s="118">
        <v>10.8</v>
      </c>
      <c r="CL46" s="118">
        <v>9.9</v>
      </c>
      <c r="CM46" s="118">
        <v>11</v>
      </c>
      <c r="CN46" s="118">
        <v>9.1999999999999993</v>
      </c>
      <c r="CO46" s="118">
        <v>9.6999999999999993</v>
      </c>
      <c r="CP46" s="118">
        <v>8.1999999999999993</v>
      </c>
      <c r="CQ46" s="118">
        <v>10.199999999999999</v>
      </c>
      <c r="CR46" s="118">
        <v>6</v>
      </c>
      <c r="CS46" s="118">
        <v>7.6</v>
      </c>
      <c r="CT46" s="118">
        <v>10.1</v>
      </c>
      <c r="CU46" s="118">
        <v>7</v>
      </c>
      <c r="CV46" s="118">
        <v>10.199999999999999</v>
      </c>
      <c r="CW46" s="118">
        <v>9.1</v>
      </c>
      <c r="CX46" s="118">
        <v>10.199999999999999</v>
      </c>
    </row>
    <row r="47" spans="1:117" x14ac:dyDescent="0.65">
      <c r="A47" s="118" t="s">
        <v>826</v>
      </c>
      <c r="B47" s="217">
        <v>1.9</v>
      </c>
      <c r="C47" s="118">
        <v>2.6</v>
      </c>
      <c r="D47" s="118">
        <v>0.6</v>
      </c>
      <c r="E47" s="118">
        <v>2</v>
      </c>
      <c r="F47" s="118">
        <v>2.2000000000000002</v>
      </c>
      <c r="G47" s="118">
        <v>2.1</v>
      </c>
      <c r="H47" s="118">
        <v>1.9</v>
      </c>
      <c r="I47" s="118">
        <v>2.1</v>
      </c>
      <c r="J47" s="118">
        <v>1.6</v>
      </c>
      <c r="K47" s="118">
        <v>1.8</v>
      </c>
      <c r="L47" s="118">
        <v>2.1</v>
      </c>
      <c r="M47" s="118">
        <v>1.4</v>
      </c>
      <c r="N47" s="118">
        <v>2.1</v>
      </c>
      <c r="O47" s="118">
        <v>2.5</v>
      </c>
      <c r="P47" s="118">
        <v>1.6</v>
      </c>
      <c r="Q47" s="118">
        <v>1.9</v>
      </c>
      <c r="R47" s="118">
        <v>1.8</v>
      </c>
      <c r="S47" s="118">
        <v>2.7</v>
      </c>
      <c r="T47" s="118">
        <v>2.7</v>
      </c>
      <c r="U47" s="118">
        <v>1.6</v>
      </c>
      <c r="V47" s="118">
        <v>1.5</v>
      </c>
      <c r="W47" s="118">
        <v>2.5</v>
      </c>
      <c r="X47" s="118">
        <v>1.9</v>
      </c>
      <c r="Y47" s="118">
        <v>2.1</v>
      </c>
      <c r="Z47" s="118">
        <v>2.2999999999999998</v>
      </c>
      <c r="AA47" s="118">
        <v>1.5</v>
      </c>
      <c r="AB47" s="118">
        <v>1.3</v>
      </c>
      <c r="AC47" s="118">
        <v>2.6</v>
      </c>
      <c r="AD47" s="118">
        <v>2</v>
      </c>
      <c r="AE47" s="118">
        <v>2.4</v>
      </c>
      <c r="AF47" s="118">
        <v>1</v>
      </c>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c r="CD47" s="118"/>
      <c r="CE47" s="118"/>
      <c r="CF47" s="118"/>
      <c r="CG47" s="118"/>
      <c r="CH47" s="118"/>
      <c r="CI47" s="118"/>
      <c r="CJ47" s="118"/>
      <c r="CK47" s="118"/>
      <c r="CL47" s="118"/>
      <c r="CM47" s="118"/>
      <c r="CN47" s="118"/>
      <c r="CO47" s="118"/>
      <c r="CP47" s="118"/>
      <c r="CQ47" s="118"/>
      <c r="CR47" s="118"/>
      <c r="CS47" s="118"/>
      <c r="CT47" s="118"/>
      <c r="CU47" s="118"/>
      <c r="CV47" s="118"/>
      <c r="CW47" s="118"/>
      <c r="CX47" s="118"/>
    </row>
    <row r="48" spans="1:117" x14ac:dyDescent="0.65">
      <c r="A48" s="118" t="s">
        <v>825</v>
      </c>
      <c r="B48" s="217">
        <v>1</v>
      </c>
      <c r="C48" s="118">
        <v>0.7</v>
      </c>
      <c r="D48" s="118">
        <v>1.1000000000000001</v>
      </c>
      <c r="E48" s="118">
        <v>2</v>
      </c>
      <c r="F48" s="118">
        <v>0.6</v>
      </c>
      <c r="G48" s="118">
        <v>1.3</v>
      </c>
      <c r="H48" s="118">
        <v>1</v>
      </c>
      <c r="I48" s="118">
        <v>1.1000000000000001</v>
      </c>
      <c r="J48" s="118">
        <v>0.5</v>
      </c>
      <c r="K48" s="118">
        <v>0.9</v>
      </c>
      <c r="L48" s="118">
        <v>0.8</v>
      </c>
      <c r="M48" s="118">
        <v>1.5</v>
      </c>
      <c r="N48" s="118">
        <v>1.2</v>
      </c>
      <c r="O48" s="118">
        <v>1</v>
      </c>
      <c r="P48" s="118">
        <v>1.4</v>
      </c>
      <c r="Q48" s="118">
        <v>1</v>
      </c>
      <c r="R48" s="118">
        <v>0.8</v>
      </c>
      <c r="S48" s="118">
        <v>0.2</v>
      </c>
      <c r="T48" s="118">
        <v>0.6</v>
      </c>
      <c r="U48" s="118">
        <v>1.6</v>
      </c>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c r="CD48" s="118"/>
      <c r="CE48" s="118"/>
      <c r="CF48" s="118"/>
      <c r="CG48" s="118"/>
      <c r="CH48" s="118"/>
      <c r="CI48" s="118"/>
      <c r="CJ48" s="118"/>
      <c r="CK48" s="118"/>
      <c r="CL48" s="118"/>
      <c r="CM48" s="118"/>
      <c r="CN48" s="118"/>
      <c r="CO48" s="118"/>
      <c r="CP48" s="118"/>
      <c r="CQ48" s="118"/>
      <c r="CR48" s="118"/>
      <c r="CS48" s="118"/>
      <c r="CT48" s="118"/>
      <c r="CU48" s="118"/>
      <c r="CV48" s="118"/>
      <c r="CW48" s="118"/>
      <c r="CX48" s="118"/>
    </row>
    <row r="49" spans="1:480" x14ac:dyDescent="0.65">
      <c r="C49" s="376">
        <v>711</v>
      </c>
    </row>
    <row r="50" spans="1:480" x14ac:dyDescent="0.65">
      <c r="A50" s="118" t="s">
        <v>817</v>
      </c>
      <c r="B50" s="217" t="s">
        <v>820</v>
      </c>
      <c r="C50" s="118">
        <v>1</v>
      </c>
      <c r="D50" s="118">
        <v>2</v>
      </c>
      <c r="E50" s="118">
        <v>3</v>
      </c>
      <c r="F50" s="118">
        <v>4</v>
      </c>
      <c r="G50" s="118">
        <v>5</v>
      </c>
      <c r="H50" s="118">
        <v>6</v>
      </c>
      <c r="I50" s="118">
        <v>7</v>
      </c>
      <c r="J50" s="118">
        <v>8</v>
      </c>
      <c r="K50" s="118">
        <v>9</v>
      </c>
      <c r="L50" s="118">
        <v>10</v>
      </c>
      <c r="M50" s="118">
        <v>11</v>
      </c>
      <c r="N50" s="118">
        <v>12</v>
      </c>
      <c r="O50" s="118">
        <v>13</v>
      </c>
      <c r="P50" s="118">
        <v>14</v>
      </c>
      <c r="Q50" s="118">
        <v>15</v>
      </c>
      <c r="R50" s="118">
        <v>16</v>
      </c>
      <c r="S50" s="118">
        <v>17</v>
      </c>
      <c r="T50" s="118">
        <v>18</v>
      </c>
      <c r="U50" s="118">
        <v>19</v>
      </c>
      <c r="V50" s="118">
        <v>20</v>
      </c>
      <c r="W50" s="118">
        <v>21</v>
      </c>
      <c r="X50" s="118">
        <v>22</v>
      </c>
      <c r="Y50" s="118">
        <v>23</v>
      </c>
      <c r="Z50" s="118">
        <v>24</v>
      </c>
      <c r="AA50" s="118">
        <v>25</v>
      </c>
      <c r="AB50" s="118">
        <v>26</v>
      </c>
      <c r="AC50" s="118">
        <v>27</v>
      </c>
      <c r="AD50" s="118">
        <v>28</v>
      </c>
      <c r="AE50" s="118">
        <v>29</v>
      </c>
      <c r="AF50" s="118">
        <v>30</v>
      </c>
      <c r="AG50" s="118">
        <v>31</v>
      </c>
      <c r="AH50" s="118">
        <v>32</v>
      </c>
      <c r="AI50" s="118">
        <v>33</v>
      </c>
      <c r="AJ50" s="118">
        <v>34</v>
      </c>
      <c r="AK50" s="118">
        <v>35</v>
      </c>
      <c r="AL50" s="118">
        <v>36</v>
      </c>
      <c r="AM50" s="118">
        <v>37</v>
      </c>
      <c r="AN50" s="118">
        <v>38</v>
      </c>
      <c r="AO50" s="118">
        <v>39</v>
      </c>
      <c r="AP50" s="118">
        <v>40</v>
      </c>
      <c r="AQ50" s="118">
        <v>41</v>
      </c>
      <c r="AR50" s="118">
        <v>42</v>
      </c>
      <c r="AS50" s="118">
        <v>43</v>
      </c>
      <c r="AT50" s="118">
        <v>44</v>
      </c>
      <c r="AU50" s="118">
        <v>45</v>
      </c>
      <c r="AV50" s="118">
        <v>46</v>
      </c>
      <c r="AW50" s="118">
        <v>47</v>
      </c>
      <c r="AX50" s="118">
        <v>48</v>
      </c>
      <c r="AY50" s="118">
        <v>49</v>
      </c>
      <c r="AZ50" s="118">
        <v>50</v>
      </c>
      <c r="BA50" s="118">
        <v>51</v>
      </c>
      <c r="BB50" s="118">
        <v>52</v>
      </c>
      <c r="BC50" s="118">
        <v>53</v>
      </c>
      <c r="BD50" s="118">
        <v>54</v>
      </c>
      <c r="BE50" s="118">
        <v>55</v>
      </c>
      <c r="BF50" s="118">
        <v>56</v>
      </c>
      <c r="BG50" s="118">
        <v>57</v>
      </c>
      <c r="BH50" s="118">
        <v>58</v>
      </c>
      <c r="BI50" s="118">
        <v>59</v>
      </c>
      <c r="BJ50" s="118">
        <v>60</v>
      </c>
      <c r="BK50" s="118">
        <v>61</v>
      </c>
      <c r="BL50" s="118">
        <v>62</v>
      </c>
      <c r="BM50" s="118">
        <v>63</v>
      </c>
      <c r="BN50" s="118">
        <v>64</v>
      </c>
      <c r="BO50" s="118">
        <v>65</v>
      </c>
      <c r="BP50" s="118">
        <v>66</v>
      </c>
      <c r="BQ50" s="118">
        <v>67</v>
      </c>
      <c r="BR50" s="118">
        <v>68</v>
      </c>
      <c r="BS50" s="118">
        <v>69</v>
      </c>
      <c r="BT50" s="118">
        <v>70</v>
      </c>
      <c r="BU50" s="118">
        <v>71</v>
      </c>
      <c r="BV50" s="118">
        <v>72</v>
      </c>
      <c r="BW50" s="118">
        <v>73</v>
      </c>
      <c r="BX50" s="118">
        <v>74</v>
      </c>
      <c r="BY50" s="118">
        <v>75</v>
      </c>
      <c r="BZ50" s="118">
        <v>76</v>
      </c>
      <c r="CA50" s="118">
        <v>77</v>
      </c>
      <c r="CB50" s="118">
        <v>78</v>
      </c>
      <c r="CC50" s="118">
        <v>79</v>
      </c>
      <c r="CD50" s="118">
        <v>80</v>
      </c>
      <c r="CE50" s="118">
        <v>81</v>
      </c>
      <c r="CF50" s="118">
        <v>82</v>
      </c>
      <c r="CG50" s="118">
        <v>83</v>
      </c>
      <c r="CH50" s="118">
        <v>84</v>
      </c>
      <c r="CI50" s="118">
        <v>85</v>
      </c>
      <c r="CJ50" s="118">
        <v>86</v>
      </c>
      <c r="CK50" s="118">
        <v>87</v>
      </c>
      <c r="CL50" s="118">
        <v>88</v>
      </c>
      <c r="CM50" s="118">
        <v>89</v>
      </c>
      <c r="CN50" s="118">
        <v>90</v>
      </c>
      <c r="CO50" s="118">
        <v>91</v>
      </c>
      <c r="CP50" s="118">
        <v>92</v>
      </c>
      <c r="CQ50" s="118">
        <v>93</v>
      </c>
      <c r="CR50" s="118">
        <v>94</v>
      </c>
      <c r="CS50" s="118">
        <v>95</v>
      </c>
      <c r="CT50" s="118">
        <v>96</v>
      </c>
      <c r="CU50" s="118">
        <v>97</v>
      </c>
      <c r="CV50" s="118">
        <v>98</v>
      </c>
      <c r="CW50" s="118">
        <v>99</v>
      </c>
      <c r="CX50" s="118">
        <v>100</v>
      </c>
      <c r="CY50" s="118">
        <v>101</v>
      </c>
      <c r="CZ50" s="118">
        <v>102</v>
      </c>
      <c r="DA50" s="118">
        <v>103</v>
      </c>
      <c r="DB50" s="118">
        <v>104</v>
      </c>
      <c r="DC50" s="118">
        <v>105</v>
      </c>
      <c r="DD50" s="118">
        <v>106</v>
      </c>
      <c r="DE50" s="118">
        <v>107</v>
      </c>
      <c r="DF50" s="118">
        <v>108</v>
      </c>
      <c r="DG50" s="118">
        <v>109</v>
      </c>
      <c r="DH50" s="118">
        <v>110</v>
      </c>
      <c r="DI50" s="118">
        <v>111</v>
      </c>
      <c r="DJ50" s="118">
        <v>112</v>
      </c>
      <c r="DK50" s="118">
        <v>113</v>
      </c>
      <c r="DL50" s="118">
        <v>114</v>
      </c>
      <c r="DM50" s="118">
        <v>115</v>
      </c>
      <c r="DN50" s="118">
        <v>116</v>
      </c>
      <c r="DO50" s="118">
        <v>117</v>
      </c>
      <c r="DP50" s="118">
        <v>118</v>
      </c>
      <c r="DQ50" s="118">
        <v>119</v>
      </c>
      <c r="DR50" s="118">
        <v>120</v>
      </c>
      <c r="DS50" s="118">
        <v>121</v>
      </c>
      <c r="DT50" s="118">
        <v>122</v>
      </c>
      <c r="DU50" s="118">
        <v>123</v>
      </c>
      <c r="DV50" s="118">
        <v>124</v>
      </c>
      <c r="DW50" s="118">
        <v>125</v>
      </c>
      <c r="DX50" s="118">
        <v>126</v>
      </c>
      <c r="DY50" s="118">
        <v>127</v>
      </c>
      <c r="DZ50" s="118">
        <v>128</v>
      </c>
      <c r="EA50" s="118">
        <v>129</v>
      </c>
      <c r="EB50" s="118">
        <v>130</v>
      </c>
      <c r="EC50" s="118">
        <v>131</v>
      </c>
      <c r="ED50" s="118">
        <v>132</v>
      </c>
      <c r="EE50" s="118">
        <v>133</v>
      </c>
      <c r="EF50" s="118">
        <v>134</v>
      </c>
      <c r="EG50" s="118">
        <v>135</v>
      </c>
      <c r="EH50" s="118">
        <v>136</v>
      </c>
      <c r="EI50" s="118">
        <v>137</v>
      </c>
      <c r="EJ50" s="118">
        <v>138</v>
      </c>
      <c r="EK50" s="118">
        <v>139</v>
      </c>
      <c r="EL50" s="118">
        <v>140</v>
      </c>
      <c r="EM50" s="118">
        <v>141</v>
      </c>
      <c r="EN50" s="118">
        <v>142</v>
      </c>
      <c r="EO50" s="118">
        <v>143</v>
      </c>
      <c r="EP50" s="118">
        <v>144</v>
      </c>
      <c r="EQ50" s="118">
        <v>145</v>
      </c>
      <c r="ER50" s="118">
        <v>146</v>
      </c>
      <c r="ES50" s="118">
        <v>147</v>
      </c>
      <c r="ET50" s="118">
        <v>148</v>
      </c>
      <c r="EU50" s="118">
        <v>149</v>
      </c>
      <c r="EV50" s="118">
        <v>150</v>
      </c>
      <c r="EW50" s="118">
        <v>151</v>
      </c>
      <c r="EX50" s="118">
        <v>152</v>
      </c>
      <c r="EY50" s="118">
        <v>153</v>
      </c>
      <c r="EZ50" s="118">
        <v>154</v>
      </c>
      <c r="FA50" s="118">
        <v>155</v>
      </c>
      <c r="FB50" s="118">
        <v>156</v>
      </c>
      <c r="FC50" s="118">
        <v>157</v>
      </c>
      <c r="FD50" s="118">
        <v>158</v>
      </c>
      <c r="FE50" s="118">
        <v>159</v>
      </c>
      <c r="FF50" s="118">
        <v>160</v>
      </c>
      <c r="FG50" s="118">
        <v>161</v>
      </c>
      <c r="FH50" s="118">
        <v>162</v>
      </c>
      <c r="FI50" s="118">
        <v>163</v>
      </c>
      <c r="FJ50" s="118">
        <v>164</v>
      </c>
      <c r="FK50" s="118">
        <v>165</v>
      </c>
      <c r="FL50" s="118">
        <v>166</v>
      </c>
      <c r="FM50" s="118">
        <v>167</v>
      </c>
      <c r="FN50" s="118">
        <v>168</v>
      </c>
      <c r="FO50" s="118">
        <v>169</v>
      </c>
      <c r="FP50" s="118">
        <v>170</v>
      </c>
      <c r="FQ50" s="118">
        <v>171</v>
      </c>
      <c r="FR50" s="118">
        <v>172</v>
      </c>
      <c r="FS50" s="118">
        <v>173</v>
      </c>
      <c r="FT50" s="118">
        <v>174</v>
      </c>
      <c r="FU50" s="118">
        <v>175</v>
      </c>
      <c r="FV50" s="118">
        <v>176</v>
      </c>
      <c r="FW50" s="118">
        <v>177</v>
      </c>
      <c r="FX50" s="118">
        <v>178</v>
      </c>
      <c r="FY50" s="118">
        <v>179</v>
      </c>
      <c r="FZ50" s="118">
        <v>180</v>
      </c>
      <c r="GA50" s="118">
        <v>181</v>
      </c>
      <c r="GB50" s="118">
        <v>182</v>
      </c>
      <c r="GC50" s="118">
        <v>183</v>
      </c>
      <c r="GD50" s="118">
        <v>184</v>
      </c>
      <c r="GE50" s="118">
        <v>185</v>
      </c>
      <c r="GF50" s="118">
        <v>186</v>
      </c>
      <c r="GG50" s="118">
        <v>187</v>
      </c>
      <c r="GH50" s="118">
        <v>188</v>
      </c>
      <c r="GI50" s="118">
        <v>189</v>
      </c>
      <c r="GJ50" s="118">
        <v>190</v>
      </c>
      <c r="GK50" s="118">
        <v>191</v>
      </c>
      <c r="GL50" s="118">
        <v>192</v>
      </c>
      <c r="GM50" s="118">
        <v>193</v>
      </c>
      <c r="GN50" s="118">
        <v>194</v>
      </c>
      <c r="GO50" s="118">
        <v>195</v>
      </c>
      <c r="GP50" s="118">
        <v>196</v>
      </c>
      <c r="GQ50" s="118">
        <v>197</v>
      </c>
      <c r="GR50" s="118">
        <v>198</v>
      </c>
      <c r="GS50" s="118">
        <v>199</v>
      </c>
      <c r="GT50" s="118">
        <v>200</v>
      </c>
      <c r="GU50" s="118">
        <v>201</v>
      </c>
      <c r="GV50" s="118">
        <v>202</v>
      </c>
      <c r="GW50" s="118">
        <v>203</v>
      </c>
      <c r="GX50" s="118">
        <v>204</v>
      </c>
      <c r="GY50" s="118">
        <v>205</v>
      </c>
      <c r="GZ50" s="118">
        <v>206</v>
      </c>
      <c r="HA50" s="118">
        <v>207</v>
      </c>
      <c r="HB50" s="118">
        <v>208</v>
      </c>
      <c r="HC50" s="118">
        <v>209</v>
      </c>
      <c r="HD50" s="118">
        <v>210</v>
      </c>
      <c r="HE50" s="118">
        <v>211</v>
      </c>
      <c r="HF50" s="118">
        <v>212</v>
      </c>
      <c r="HG50" s="118">
        <v>213</v>
      </c>
      <c r="HH50" s="118">
        <v>214</v>
      </c>
      <c r="HI50" s="118">
        <v>215</v>
      </c>
      <c r="HJ50" s="118">
        <v>216</v>
      </c>
      <c r="HK50" s="118">
        <v>217</v>
      </c>
      <c r="HL50" s="118">
        <v>218</v>
      </c>
      <c r="HM50" s="118">
        <v>219</v>
      </c>
      <c r="HN50" s="118">
        <v>220</v>
      </c>
      <c r="HO50" s="118">
        <v>221</v>
      </c>
      <c r="HP50" s="118">
        <v>222</v>
      </c>
      <c r="HQ50" s="118">
        <v>223</v>
      </c>
      <c r="HR50" s="118">
        <v>224</v>
      </c>
      <c r="HS50" s="118">
        <v>225</v>
      </c>
      <c r="HT50" s="118">
        <v>226</v>
      </c>
      <c r="HU50" s="118">
        <v>227</v>
      </c>
      <c r="HV50" s="118">
        <v>228</v>
      </c>
      <c r="HW50" s="118">
        <v>229</v>
      </c>
      <c r="HX50" s="118">
        <v>230</v>
      </c>
      <c r="HY50" s="118">
        <v>231</v>
      </c>
      <c r="HZ50" s="118">
        <v>232</v>
      </c>
      <c r="IA50" s="118">
        <v>233</v>
      </c>
      <c r="IB50" s="118">
        <v>234</v>
      </c>
      <c r="IC50" s="118">
        <v>235</v>
      </c>
      <c r="ID50" s="118">
        <v>236</v>
      </c>
      <c r="IE50" s="118">
        <v>237</v>
      </c>
      <c r="IF50" s="118">
        <v>238</v>
      </c>
      <c r="IG50" s="118">
        <v>239</v>
      </c>
      <c r="IH50" s="118">
        <v>240</v>
      </c>
      <c r="II50" s="118">
        <v>241</v>
      </c>
      <c r="IJ50" s="118">
        <v>242</v>
      </c>
      <c r="IK50" s="118">
        <v>243</v>
      </c>
      <c r="IL50" s="118">
        <v>244</v>
      </c>
      <c r="IM50" s="118">
        <v>245</v>
      </c>
      <c r="IN50" s="118">
        <v>246</v>
      </c>
      <c r="IO50" s="118">
        <v>247</v>
      </c>
      <c r="IP50" s="118">
        <v>248</v>
      </c>
      <c r="IQ50" s="118">
        <v>249</v>
      </c>
      <c r="IR50" s="118">
        <v>250</v>
      </c>
      <c r="IS50" s="118">
        <v>251</v>
      </c>
      <c r="IT50" s="118">
        <v>252</v>
      </c>
      <c r="IU50" s="118">
        <v>253</v>
      </c>
      <c r="IV50" s="118">
        <v>254</v>
      </c>
      <c r="IW50" s="118">
        <v>255</v>
      </c>
      <c r="IX50" s="118">
        <v>256</v>
      </c>
      <c r="IY50" s="118">
        <v>257</v>
      </c>
      <c r="IZ50" s="118">
        <v>258</v>
      </c>
      <c r="JA50" s="118">
        <v>259</v>
      </c>
      <c r="JB50" s="118">
        <v>260</v>
      </c>
      <c r="JC50" s="118">
        <v>261</v>
      </c>
      <c r="JD50" s="118">
        <v>262</v>
      </c>
      <c r="JE50" s="118">
        <v>263</v>
      </c>
      <c r="JF50" s="118">
        <v>264</v>
      </c>
      <c r="JG50" s="118">
        <v>265</v>
      </c>
      <c r="JH50" s="118">
        <v>266</v>
      </c>
      <c r="JI50" s="118">
        <v>267</v>
      </c>
      <c r="JJ50" s="118">
        <v>268</v>
      </c>
      <c r="JK50" s="118">
        <v>269</v>
      </c>
      <c r="JL50" s="118">
        <v>270</v>
      </c>
      <c r="JM50" s="118">
        <v>271</v>
      </c>
      <c r="JN50" s="118">
        <v>272</v>
      </c>
      <c r="JO50" s="118">
        <v>273</v>
      </c>
      <c r="JP50" s="118">
        <v>274</v>
      </c>
      <c r="JQ50" s="118">
        <v>275</v>
      </c>
      <c r="JR50" s="118">
        <v>276</v>
      </c>
      <c r="JS50" s="118">
        <v>277</v>
      </c>
      <c r="JT50" s="118">
        <v>278</v>
      </c>
      <c r="JU50" s="118">
        <v>279</v>
      </c>
      <c r="JV50" s="118">
        <v>280</v>
      </c>
      <c r="JW50" s="118">
        <v>281</v>
      </c>
      <c r="JX50" s="118">
        <v>282</v>
      </c>
      <c r="JY50" s="118">
        <v>283</v>
      </c>
      <c r="JZ50" s="118">
        <v>284</v>
      </c>
      <c r="KA50" s="118">
        <v>285</v>
      </c>
      <c r="KB50" s="118">
        <v>286</v>
      </c>
      <c r="KC50" s="118">
        <v>287</v>
      </c>
      <c r="KD50" s="118">
        <v>288</v>
      </c>
      <c r="KE50" s="118">
        <v>289</v>
      </c>
      <c r="KF50" s="118">
        <v>290</v>
      </c>
      <c r="KG50" s="118">
        <v>291</v>
      </c>
      <c r="KH50" s="118">
        <v>292</v>
      </c>
      <c r="KI50" s="118">
        <v>293</v>
      </c>
      <c r="KJ50" s="118">
        <v>294</v>
      </c>
      <c r="KK50" s="118">
        <v>295</v>
      </c>
      <c r="KL50" s="118">
        <v>296</v>
      </c>
      <c r="KM50" s="118">
        <v>297</v>
      </c>
      <c r="KN50" s="118">
        <v>298</v>
      </c>
      <c r="KO50" s="118">
        <v>299</v>
      </c>
      <c r="KP50" s="118">
        <v>300</v>
      </c>
      <c r="KQ50" s="118">
        <v>301</v>
      </c>
      <c r="KR50" s="118">
        <v>302</v>
      </c>
      <c r="KS50" s="118">
        <v>303</v>
      </c>
      <c r="KT50" s="118">
        <v>304</v>
      </c>
      <c r="KU50" s="118">
        <v>305</v>
      </c>
      <c r="KV50" s="118">
        <v>306</v>
      </c>
      <c r="KW50" s="118">
        <v>307</v>
      </c>
      <c r="KX50" s="118">
        <v>308</v>
      </c>
      <c r="KY50" s="118">
        <v>309</v>
      </c>
      <c r="KZ50" s="118">
        <v>310</v>
      </c>
      <c r="LA50" s="118">
        <v>311</v>
      </c>
      <c r="LB50" s="118">
        <v>312</v>
      </c>
      <c r="LC50" s="118">
        <v>313</v>
      </c>
      <c r="LD50" s="118">
        <v>314</v>
      </c>
      <c r="LE50" s="118">
        <v>315</v>
      </c>
      <c r="LF50" s="118">
        <v>316</v>
      </c>
      <c r="LG50" s="118">
        <v>317</v>
      </c>
      <c r="LH50" s="118">
        <v>318</v>
      </c>
      <c r="LI50" s="118">
        <v>319</v>
      </c>
      <c r="LJ50" s="118">
        <v>320</v>
      </c>
      <c r="LK50" s="118">
        <v>321</v>
      </c>
      <c r="LL50" s="118">
        <v>322</v>
      </c>
      <c r="LM50" s="118">
        <v>323</v>
      </c>
      <c r="LN50" s="118">
        <v>324</v>
      </c>
      <c r="LO50" s="118">
        <v>325</v>
      </c>
      <c r="LP50" s="118">
        <v>326</v>
      </c>
      <c r="LQ50" s="118">
        <v>327</v>
      </c>
      <c r="LR50" s="118">
        <v>328</v>
      </c>
      <c r="LS50" s="118">
        <v>329</v>
      </c>
      <c r="LT50" s="118">
        <v>330</v>
      </c>
      <c r="LU50" s="118">
        <v>331</v>
      </c>
      <c r="LV50" s="118">
        <v>332</v>
      </c>
      <c r="LW50" s="118">
        <v>333</v>
      </c>
      <c r="LX50" s="118">
        <v>334</v>
      </c>
      <c r="LY50" s="118">
        <v>335</v>
      </c>
      <c r="LZ50" s="118">
        <v>336</v>
      </c>
      <c r="MA50" s="118">
        <v>337</v>
      </c>
      <c r="MB50" s="118">
        <v>338</v>
      </c>
      <c r="MC50" s="118">
        <v>339</v>
      </c>
      <c r="MD50" s="118">
        <v>340</v>
      </c>
      <c r="ME50" s="118">
        <v>341</v>
      </c>
      <c r="MF50" s="118">
        <v>342</v>
      </c>
      <c r="MG50" s="118">
        <v>343</v>
      </c>
      <c r="MH50" s="118">
        <v>344</v>
      </c>
      <c r="MI50" s="118">
        <v>345</v>
      </c>
      <c r="MJ50" s="118">
        <v>346</v>
      </c>
      <c r="MK50" s="118">
        <v>347</v>
      </c>
      <c r="ML50" s="118">
        <v>348</v>
      </c>
      <c r="MM50" s="118">
        <v>349</v>
      </c>
      <c r="MN50" s="118">
        <v>350</v>
      </c>
      <c r="MO50" s="118">
        <v>351</v>
      </c>
      <c r="MP50" s="118">
        <v>352</v>
      </c>
      <c r="MQ50" s="118">
        <v>353</v>
      </c>
      <c r="MR50" s="118">
        <v>354</v>
      </c>
      <c r="MS50" s="118">
        <v>355</v>
      </c>
      <c r="MT50" s="118">
        <v>356</v>
      </c>
      <c r="MU50" s="118">
        <v>357</v>
      </c>
      <c r="MV50" s="118">
        <v>358</v>
      </c>
      <c r="MW50" s="118">
        <v>359</v>
      </c>
      <c r="MX50" s="118">
        <v>360</v>
      </c>
      <c r="MY50" s="118">
        <v>361</v>
      </c>
      <c r="MZ50" s="118">
        <v>362</v>
      </c>
      <c r="NA50" s="118">
        <v>363</v>
      </c>
      <c r="NB50" s="118">
        <v>364</v>
      </c>
      <c r="NC50" s="118">
        <v>365</v>
      </c>
      <c r="ND50" s="118">
        <v>366</v>
      </c>
      <c r="NE50" s="118">
        <v>367</v>
      </c>
      <c r="NF50" s="118">
        <v>368</v>
      </c>
      <c r="NG50" s="118">
        <v>369</v>
      </c>
      <c r="NH50" s="118">
        <v>370</v>
      </c>
      <c r="NI50" s="118">
        <v>371</v>
      </c>
      <c r="NJ50" s="118">
        <v>372</v>
      </c>
      <c r="NK50" s="118">
        <v>373</v>
      </c>
      <c r="NL50" s="118">
        <v>374</v>
      </c>
      <c r="NM50" s="118">
        <v>375</v>
      </c>
      <c r="NN50" s="118">
        <v>376</v>
      </c>
      <c r="NO50" s="118">
        <v>377</v>
      </c>
      <c r="NP50" s="118">
        <v>378</v>
      </c>
      <c r="NQ50" s="118">
        <v>379</v>
      </c>
      <c r="NR50" s="118">
        <v>380</v>
      </c>
      <c r="NS50" s="118">
        <v>381</v>
      </c>
      <c r="NT50" s="118">
        <v>382</v>
      </c>
      <c r="NU50" s="118">
        <v>383</v>
      </c>
      <c r="NV50" s="118">
        <v>384</v>
      </c>
      <c r="NW50" s="118">
        <v>385</v>
      </c>
      <c r="NX50" s="118">
        <v>386</v>
      </c>
      <c r="NY50" s="118">
        <v>387</v>
      </c>
      <c r="NZ50" s="118">
        <v>388</v>
      </c>
      <c r="OA50" s="118">
        <v>389</v>
      </c>
      <c r="OB50" s="118">
        <v>390</v>
      </c>
      <c r="OC50" s="118">
        <v>391</v>
      </c>
      <c r="OD50" s="118">
        <v>392</v>
      </c>
      <c r="OE50" s="118">
        <v>393</v>
      </c>
      <c r="OF50" s="118">
        <v>394</v>
      </c>
      <c r="OG50" s="118">
        <v>395</v>
      </c>
      <c r="OH50" s="118">
        <v>396</v>
      </c>
      <c r="OI50" s="118">
        <v>397</v>
      </c>
      <c r="OJ50" s="118">
        <v>398</v>
      </c>
      <c r="OK50" s="118">
        <v>399</v>
      </c>
      <c r="OL50" s="118">
        <v>400</v>
      </c>
      <c r="OM50" s="118">
        <v>401</v>
      </c>
      <c r="ON50" s="118">
        <v>402</v>
      </c>
      <c r="OO50" s="118">
        <v>403</v>
      </c>
      <c r="OP50" s="118">
        <v>404</v>
      </c>
      <c r="OQ50" s="118">
        <v>405</v>
      </c>
      <c r="OR50" s="118">
        <v>406</v>
      </c>
      <c r="OS50" s="118">
        <v>407</v>
      </c>
      <c r="OT50" s="118">
        <v>408</v>
      </c>
      <c r="OU50" s="118">
        <v>409</v>
      </c>
      <c r="OV50" s="118">
        <v>410</v>
      </c>
      <c r="OW50" s="118">
        <v>411</v>
      </c>
      <c r="OX50" s="118">
        <v>412</v>
      </c>
      <c r="OY50" s="118">
        <v>413</v>
      </c>
      <c r="OZ50" s="118">
        <v>414</v>
      </c>
      <c r="PA50" s="118">
        <v>415</v>
      </c>
      <c r="PB50" s="118">
        <v>416</v>
      </c>
      <c r="PC50" s="118">
        <v>417</v>
      </c>
      <c r="PD50" s="118">
        <v>418</v>
      </c>
      <c r="PE50" s="118">
        <v>419</v>
      </c>
      <c r="PF50" s="118">
        <v>420</v>
      </c>
      <c r="PG50" s="118">
        <v>421</v>
      </c>
      <c r="PH50" s="118">
        <v>422</v>
      </c>
      <c r="PI50" s="118">
        <v>423</v>
      </c>
      <c r="PJ50" s="118">
        <v>424</v>
      </c>
      <c r="PK50" s="118">
        <v>425</v>
      </c>
      <c r="PL50" s="118">
        <v>426</v>
      </c>
      <c r="PM50" s="118">
        <v>427</v>
      </c>
      <c r="PN50" s="118">
        <v>428</v>
      </c>
      <c r="PO50" s="118">
        <v>429</v>
      </c>
      <c r="PP50" s="118">
        <v>430</v>
      </c>
      <c r="PQ50" s="118">
        <v>431</v>
      </c>
      <c r="PR50" s="118">
        <v>432</v>
      </c>
      <c r="PS50" s="118">
        <v>433</v>
      </c>
      <c r="PT50" s="118">
        <v>434</v>
      </c>
      <c r="PU50" s="118">
        <v>435</v>
      </c>
      <c r="PV50" s="118">
        <v>436</v>
      </c>
      <c r="PW50" s="118">
        <v>437</v>
      </c>
      <c r="PX50" s="118">
        <v>438</v>
      </c>
      <c r="PY50" s="118">
        <v>439</v>
      </c>
      <c r="PZ50" s="118">
        <v>440</v>
      </c>
      <c r="QA50" s="118">
        <v>441</v>
      </c>
      <c r="QB50" s="118">
        <v>442</v>
      </c>
      <c r="QC50" s="118">
        <v>443</v>
      </c>
      <c r="QD50" s="118">
        <v>444</v>
      </c>
      <c r="QE50" s="118">
        <v>445</v>
      </c>
      <c r="QF50" s="118">
        <v>446</v>
      </c>
      <c r="QG50" s="118">
        <v>447</v>
      </c>
      <c r="QH50" s="118">
        <v>448</v>
      </c>
      <c r="QI50" s="118">
        <v>449</v>
      </c>
      <c r="QJ50" s="118">
        <v>450</v>
      </c>
      <c r="QK50" s="118">
        <v>451</v>
      </c>
      <c r="QL50" s="118">
        <v>452</v>
      </c>
      <c r="QM50" s="118">
        <v>453</v>
      </c>
      <c r="QN50" s="118">
        <v>454</v>
      </c>
      <c r="QO50" s="118">
        <v>455</v>
      </c>
      <c r="QP50" s="118">
        <v>456</v>
      </c>
      <c r="QQ50" s="118">
        <v>457</v>
      </c>
      <c r="QR50" s="118">
        <v>458</v>
      </c>
      <c r="QS50" s="118">
        <v>459</v>
      </c>
      <c r="QT50" s="118">
        <v>460</v>
      </c>
      <c r="QU50" s="118">
        <v>461</v>
      </c>
      <c r="QV50" s="118">
        <v>462</v>
      </c>
      <c r="QW50" s="118">
        <v>463</v>
      </c>
      <c r="QX50" s="118">
        <v>464</v>
      </c>
      <c r="QY50" s="118">
        <v>465</v>
      </c>
      <c r="QZ50" s="118">
        <v>466</v>
      </c>
      <c r="RA50" s="118">
        <v>467</v>
      </c>
      <c r="RB50" s="118">
        <v>468</v>
      </c>
      <c r="RC50" s="118">
        <v>469</v>
      </c>
      <c r="RD50" s="118">
        <v>470</v>
      </c>
      <c r="RE50" s="118">
        <v>471</v>
      </c>
      <c r="RF50" s="118">
        <v>472</v>
      </c>
      <c r="RG50" s="118">
        <v>473</v>
      </c>
      <c r="RH50" s="118">
        <v>474</v>
      </c>
      <c r="RI50" s="118">
        <v>475</v>
      </c>
      <c r="RJ50" s="118">
        <v>476</v>
      </c>
      <c r="RK50" s="118">
        <v>477</v>
      </c>
      <c r="RL50" s="118">
        <v>478</v>
      </c>
    </row>
    <row r="51" spans="1:480" x14ac:dyDescent="0.65">
      <c r="A51" s="118" t="s">
        <v>822</v>
      </c>
      <c r="B51" s="217">
        <v>2.4</v>
      </c>
      <c r="C51" s="118">
        <v>2.4</v>
      </c>
      <c r="D51" s="118">
        <v>3.4</v>
      </c>
      <c r="E51" s="118">
        <v>2.1</v>
      </c>
      <c r="F51" s="381">
        <v>3.1</v>
      </c>
      <c r="G51" s="118">
        <v>2.6</v>
      </c>
      <c r="H51" s="118">
        <v>2.6</v>
      </c>
      <c r="I51" s="118">
        <v>1.5</v>
      </c>
      <c r="J51" s="380">
        <v>3.8</v>
      </c>
      <c r="K51" s="380">
        <v>2.8</v>
      </c>
      <c r="L51" s="381">
        <v>1.7</v>
      </c>
      <c r="M51" s="118">
        <v>3.8</v>
      </c>
      <c r="N51" s="118">
        <v>4</v>
      </c>
      <c r="O51" s="118">
        <v>2.2000000000000002</v>
      </c>
      <c r="P51" s="118">
        <v>0.4</v>
      </c>
      <c r="Q51" s="118">
        <v>2.1</v>
      </c>
      <c r="R51" s="118">
        <v>3.9</v>
      </c>
      <c r="S51" s="118">
        <v>3.6</v>
      </c>
      <c r="T51" s="118">
        <v>4.5999999999999996</v>
      </c>
      <c r="U51" s="118">
        <v>2.6</v>
      </c>
      <c r="V51" s="118">
        <v>1.7</v>
      </c>
      <c r="W51" s="118">
        <v>3.7</v>
      </c>
      <c r="X51" s="118">
        <v>3.7</v>
      </c>
      <c r="Y51" s="118">
        <v>1.4</v>
      </c>
      <c r="Z51" s="118">
        <v>2.7</v>
      </c>
      <c r="AA51" s="118">
        <v>2.7</v>
      </c>
      <c r="AB51" s="118">
        <v>1.7</v>
      </c>
      <c r="AC51" s="118">
        <v>2.7</v>
      </c>
      <c r="AD51" s="118">
        <v>3.5</v>
      </c>
      <c r="AE51" s="118">
        <v>2.4</v>
      </c>
      <c r="AF51" s="118">
        <v>3.1</v>
      </c>
      <c r="AG51" s="118">
        <v>1.8</v>
      </c>
      <c r="AH51" s="118">
        <v>2</v>
      </c>
      <c r="AI51" s="118">
        <v>1.7</v>
      </c>
      <c r="AJ51" s="118">
        <v>2.9</v>
      </c>
      <c r="AK51" s="118">
        <v>2.7</v>
      </c>
      <c r="AL51" s="118">
        <v>3.5</v>
      </c>
      <c r="AM51" s="118">
        <v>1.6</v>
      </c>
      <c r="AN51" s="118">
        <v>1.1000000000000001</v>
      </c>
      <c r="AO51" s="118">
        <v>1.7</v>
      </c>
      <c r="AP51" s="118">
        <v>1.8</v>
      </c>
      <c r="AQ51" s="118">
        <v>2.7</v>
      </c>
      <c r="AR51" s="118">
        <v>2.4</v>
      </c>
      <c r="AS51" s="118">
        <v>2.2999999999999998</v>
      </c>
      <c r="AT51" s="118">
        <v>1.8</v>
      </c>
      <c r="AU51" s="118">
        <v>0.9</v>
      </c>
      <c r="AV51" s="118">
        <v>2</v>
      </c>
      <c r="AW51" s="118">
        <v>2.6</v>
      </c>
      <c r="AX51" s="118">
        <v>2.5</v>
      </c>
      <c r="AY51" s="118">
        <v>3.8</v>
      </c>
      <c r="AZ51" s="118">
        <v>1.5</v>
      </c>
      <c r="BA51" s="118">
        <v>2.2000000000000002</v>
      </c>
      <c r="BB51" s="118">
        <v>2.8</v>
      </c>
      <c r="BC51" s="118">
        <v>1.3</v>
      </c>
      <c r="BD51" s="118">
        <v>1.6</v>
      </c>
      <c r="BE51" s="118">
        <v>2.6</v>
      </c>
      <c r="BF51" s="118">
        <v>2.1</v>
      </c>
      <c r="BG51" s="118">
        <v>3.3</v>
      </c>
      <c r="BH51" s="118">
        <v>2.8</v>
      </c>
      <c r="BI51" s="118">
        <v>2.8</v>
      </c>
      <c r="BJ51" s="118">
        <v>1.8</v>
      </c>
      <c r="BK51" s="118">
        <v>0.9</v>
      </c>
      <c r="BL51" s="118">
        <v>2.4</v>
      </c>
      <c r="BM51" s="118">
        <v>1.1000000000000001</v>
      </c>
      <c r="BN51" s="118">
        <v>3.2</v>
      </c>
      <c r="BO51" s="118">
        <v>3.4</v>
      </c>
      <c r="BP51" s="118">
        <v>3</v>
      </c>
      <c r="BQ51" s="118">
        <v>1.5</v>
      </c>
      <c r="BR51" s="118">
        <v>2.6</v>
      </c>
      <c r="BS51" s="118">
        <v>1.1000000000000001</v>
      </c>
      <c r="BT51" s="118">
        <v>2.1</v>
      </c>
      <c r="BU51" s="118">
        <v>2.7</v>
      </c>
      <c r="BV51" s="118">
        <v>2.5</v>
      </c>
      <c r="BW51" s="118">
        <v>1.4</v>
      </c>
      <c r="BX51" s="118">
        <v>2.7</v>
      </c>
      <c r="BY51" s="118">
        <v>2.4</v>
      </c>
      <c r="BZ51" s="118">
        <v>3.5</v>
      </c>
      <c r="CA51" s="118">
        <v>1</v>
      </c>
      <c r="CB51" s="118">
        <v>1.7</v>
      </c>
      <c r="CC51" s="118">
        <v>2.7</v>
      </c>
      <c r="CD51" s="118">
        <v>3.4</v>
      </c>
      <c r="CE51" s="118">
        <v>3.8</v>
      </c>
      <c r="CF51" s="118">
        <v>0.5</v>
      </c>
      <c r="CG51" s="118">
        <v>3</v>
      </c>
      <c r="CH51" s="118">
        <v>3</v>
      </c>
      <c r="CI51" s="118">
        <v>1.3</v>
      </c>
      <c r="CJ51" s="118">
        <v>2.8</v>
      </c>
      <c r="CK51" s="118">
        <v>2.9</v>
      </c>
      <c r="CL51" s="118">
        <v>3.7</v>
      </c>
      <c r="CM51" s="118">
        <v>4.3</v>
      </c>
      <c r="CN51" s="118">
        <v>3.9</v>
      </c>
      <c r="CO51" s="118">
        <v>3.2</v>
      </c>
      <c r="CP51" s="118">
        <v>1.9</v>
      </c>
      <c r="CQ51" s="118">
        <v>2.2999999999999998</v>
      </c>
      <c r="CR51" s="118">
        <v>2.6</v>
      </c>
      <c r="CS51" s="118">
        <v>2.8</v>
      </c>
      <c r="CT51" s="118">
        <v>2.6</v>
      </c>
      <c r="CU51" s="118">
        <v>2.1</v>
      </c>
      <c r="CV51" s="118">
        <v>0.3</v>
      </c>
      <c r="CW51" s="118">
        <v>2.1</v>
      </c>
      <c r="CX51" s="118">
        <v>2.6</v>
      </c>
      <c r="CY51" s="118">
        <v>1.2</v>
      </c>
      <c r="CZ51" s="118">
        <v>2.2000000000000002</v>
      </c>
      <c r="DA51" s="118">
        <v>2.6</v>
      </c>
      <c r="DB51" s="118">
        <v>2.2000000000000002</v>
      </c>
      <c r="DC51" s="118">
        <v>2.6</v>
      </c>
      <c r="DD51" s="118">
        <v>2.1</v>
      </c>
      <c r="DE51" s="118">
        <v>1.2</v>
      </c>
      <c r="DF51" s="118">
        <v>2.4</v>
      </c>
      <c r="DG51" s="118">
        <v>2.9</v>
      </c>
      <c r="DH51" s="118">
        <v>3.8</v>
      </c>
      <c r="DI51" s="118">
        <v>3.4</v>
      </c>
      <c r="DJ51" s="118">
        <v>2.4</v>
      </c>
      <c r="DK51" s="118">
        <v>2.2000000000000002</v>
      </c>
      <c r="DL51" s="118">
        <v>3.9</v>
      </c>
      <c r="DM51" s="118">
        <v>2.8</v>
      </c>
      <c r="DN51" s="118">
        <v>2.8</v>
      </c>
      <c r="DO51" s="118">
        <v>2.2000000000000002</v>
      </c>
      <c r="DP51" s="118">
        <v>3.3</v>
      </c>
      <c r="DQ51" s="118">
        <v>3.5</v>
      </c>
      <c r="DR51" s="118">
        <v>4</v>
      </c>
      <c r="DS51" s="118">
        <v>3</v>
      </c>
      <c r="DT51" s="118">
        <v>1.2</v>
      </c>
      <c r="DU51" s="118">
        <v>2.1</v>
      </c>
      <c r="DV51" s="118">
        <v>3.4</v>
      </c>
      <c r="DW51" s="118">
        <v>3.4</v>
      </c>
      <c r="DX51" s="118">
        <v>2.1</v>
      </c>
      <c r="DY51" s="118">
        <v>0.8</v>
      </c>
      <c r="DZ51" s="118">
        <v>2.2999999999999998</v>
      </c>
      <c r="EA51" s="118">
        <v>2.6</v>
      </c>
      <c r="EB51" s="118">
        <v>2</v>
      </c>
      <c r="EC51" s="118">
        <v>4.4000000000000004</v>
      </c>
      <c r="ED51" s="118">
        <v>1.8</v>
      </c>
      <c r="EE51" s="118">
        <v>3.1</v>
      </c>
      <c r="EF51" s="118">
        <v>2</v>
      </c>
      <c r="EG51" s="118">
        <v>1.7</v>
      </c>
      <c r="EH51" s="118">
        <v>3.3</v>
      </c>
      <c r="EI51" s="118">
        <v>1.7</v>
      </c>
      <c r="EJ51" s="118">
        <v>1.6</v>
      </c>
      <c r="EK51" s="118">
        <v>1.7</v>
      </c>
      <c r="EL51" s="118">
        <v>0.6</v>
      </c>
      <c r="EM51" s="118">
        <v>3.4</v>
      </c>
      <c r="EN51" s="118">
        <v>2.5</v>
      </c>
      <c r="EO51" s="118">
        <v>2.2000000000000002</v>
      </c>
      <c r="EP51" s="118">
        <v>2.6</v>
      </c>
      <c r="EQ51" s="118">
        <v>3.2</v>
      </c>
      <c r="ER51" s="118">
        <v>3.1</v>
      </c>
      <c r="ES51" s="118">
        <v>1.2</v>
      </c>
      <c r="ET51" s="118">
        <v>1.4</v>
      </c>
      <c r="EU51" s="118">
        <v>0.9</v>
      </c>
      <c r="EV51" s="118">
        <v>2.2000000000000002</v>
      </c>
      <c r="EW51" s="118">
        <v>3.2</v>
      </c>
      <c r="EX51" s="118">
        <v>1.3</v>
      </c>
      <c r="EY51" s="118">
        <v>1.8</v>
      </c>
      <c r="EZ51" s="118">
        <v>2.7</v>
      </c>
      <c r="FA51" s="118">
        <v>1.7</v>
      </c>
      <c r="FB51" s="118">
        <v>3</v>
      </c>
      <c r="FC51" s="118">
        <v>1.4</v>
      </c>
      <c r="FD51" s="118">
        <v>3</v>
      </c>
      <c r="FE51" s="118">
        <v>3.8</v>
      </c>
      <c r="FF51" s="118">
        <v>4.3</v>
      </c>
      <c r="FG51" s="118">
        <v>1.9</v>
      </c>
      <c r="FH51" s="118">
        <v>2.5</v>
      </c>
      <c r="FI51" s="118">
        <v>1.4</v>
      </c>
      <c r="FJ51" s="118">
        <v>2.4</v>
      </c>
      <c r="FK51" s="118">
        <v>3.2</v>
      </c>
      <c r="FL51" s="118">
        <v>1.2</v>
      </c>
      <c r="FM51" s="118">
        <v>3.9</v>
      </c>
      <c r="FN51" s="118">
        <v>1.8</v>
      </c>
      <c r="FO51" s="118">
        <v>2.9</v>
      </c>
      <c r="FP51" s="118">
        <v>3.9</v>
      </c>
      <c r="FQ51" s="118">
        <v>1.7</v>
      </c>
      <c r="FR51" s="118">
        <v>3.3</v>
      </c>
      <c r="FS51" s="118">
        <v>2.5</v>
      </c>
      <c r="FT51" s="118">
        <v>3.4</v>
      </c>
      <c r="FU51" s="118">
        <v>2.2000000000000002</v>
      </c>
      <c r="FV51" s="118">
        <v>1.7</v>
      </c>
      <c r="FW51" s="118">
        <v>2.9</v>
      </c>
      <c r="FX51" s="118">
        <v>2.2999999999999998</v>
      </c>
      <c r="FY51" s="118">
        <v>2.8</v>
      </c>
      <c r="FZ51" s="118">
        <v>1.5</v>
      </c>
      <c r="GA51" s="118">
        <v>1.5</v>
      </c>
      <c r="GB51" s="118">
        <v>1.8</v>
      </c>
      <c r="GC51" s="118">
        <v>3</v>
      </c>
      <c r="GD51" s="118">
        <v>3.3</v>
      </c>
      <c r="GE51" s="118">
        <v>2.6</v>
      </c>
      <c r="GF51" s="118">
        <v>3.2</v>
      </c>
      <c r="GG51" s="118">
        <v>3.4</v>
      </c>
      <c r="GH51" s="118">
        <v>2.5</v>
      </c>
      <c r="GI51" s="118">
        <v>2.9</v>
      </c>
      <c r="GJ51" s="118">
        <v>1.3</v>
      </c>
      <c r="GK51" s="118">
        <v>2.2000000000000002</v>
      </c>
      <c r="GL51" s="118">
        <v>2.1</v>
      </c>
      <c r="GM51" s="118">
        <v>2.2999999999999998</v>
      </c>
      <c r="GN51" s="118">
        <v>1.4</v>
      </c>
      <c r="GO51" s="118">
        <v>3.5</v>
      </c>
      <c r="GP51" s="118">
        <v>2</v>
      </c>
      <c r="GQ51" s="118">
        <v>2.2000000000000002</v>
      </c>
      <c r="GR51" s="118">
        <v>3.6</v>
      </c>
      <c r="GS51" s="118">
        <v>3.3</v>
      </c>
      <c r="GT51" s="118">
        <v>1.8</v>
      </c>
      <c r="GU51" s="118">
        <v>2.1</v>
      </c>
      <c r="GV51" s="118">
        <v>2.7</v>
      </c>
      <c r="GW51" s="118">
        <v>1.3</v>
      </c>
      <c r="GX51" s="118">
        <v>3.3</v>
      </c>
      <c r="GY51" s="118">
        <v>2.8</v>
      </c>
      <c r="GZ51" s="118">
        <v>1.2</v>
      </c>
      <c r="HA51" s="118">
        <v>2.4</v>
      </c>
      <c r="HB51" s="118">
        <v>2</v>
      </c>
      <c r="HC51" s="118">
        <v>2.9</v>
      </c>
      <c r="HD51" s="118">
        <v>2.9</v>
      </c>
      <c r="HE51" s="118">
        <v>2.4</v>
      </c>
      <c r="HF51" s="118">
        <v>2.1</v>
      </c>
      <c r="HG51" s="118">
        <v>1.4</v>
      </c>
      <c r="HH51" s="118">
        <v>1.6</v>
      </c>
      <c r="HI51" s="118">
        <v>2.7</v>
      </c>
      <c r="HJ51" s="118">
        <v>2.5</v>
      </c>
      <c r="HK51" s="118">
        <v>2.5</v>
      </c>
      <c r="HL51" s="118">
        <v>2.9</v>
      </c>
      <c r="HM51" s="118">
        <v>1.2</v>
      </c>
      <c r="HN51" s="118">
        <v>0.4</v>
      </c>
      <c r="HO51" s="118">
        <v>4</v>
      </c>
      <c r="HP51" s="118">
        <v>3.9</v>
      </c>
      <c r="HQ51" s="118">
        <v>2.2999999999999998</v>
      </c>
      <c r="HR51" s="118">
        <v>2.7</v>
      </c>
      <c r="HS51" s="118">
        <v>1.6</v>
      </c>
      <c r="HT51" s="118">
        <v>1.8</v>
      </c>
      <c r="HU51" s="118">
        <v>2.7</v>
      </c>
      <c r="HV51" s="118">
        <v>2.5</v>
      </c>
      <c r="HW51" s="118">
        <v>1.2</v>
      </c>
      <c r="HX51" s="118">
        <v>2.4</v>
      </c>
      <c r="HY51" s="118">
        <v>0.3</v>
      </c>
      <c r="HZ51" s="118">
        <v>2</v>
      </c>
      <c r="IA51" s="118">
        <v>2.2000000000000002</v>
      </c>
      <c r="IB51" s="118">
        <v>2.8</v>
      </c>
      <c r="IC51" s="118">
        <v>1.7</v>
      </c>
      <c r="ID51" s="118">
        <v>3.2</v>
      </c>
      <c r="IE51" s="118">
        <v>2.8</v>
      </c>
      <c r="IF51" s="118">
        <v>2.2999999999999998</v>
      </c>
      <c r="IG51" s="118">
        <v>0.4</v>
      </c>
      <c r="IH51" s="118">
        <v>2</v>
      </c>
      <c r="II51" s="118">
        <v>3.9</v>
      </c>
      <c r="IJ51" s="118">
        <v>3.5</v>
      </c>
      <c r="IK51" s="118">
        <v>3.2</v>
      </c>
      <c r="IL51" s="118">
        <v>2.9</v>
      </c>
      <c r="IM51" s="118">
        <v>2.2000000000000002</v>
      </c>
      <c r="IN51" s="118">
        <v>4.2</v>
      </c>
      <c r="IO51" s="118">
        <v>3</v>
      </c>
      <c r="IP51" s="118">
        <v>4.2</v>
      </c>
      <c r="IQ51" s="118">
        <v>2.6</v>
      </c>
      <c r="IR51" s="118">
        <v>3</v>
      </c>
      <c r="IS51" s="118">
        <v>2.7</v>
      </c>
      <c r="IT51" s="118">
        <v>2.2999999999999998</v>
      </c>
      <c r="IU51" s="118">
        <v>1.6</v>
      </c>
      <c r="IV51" s="118">
        <v>4.5</v>
      </c>
      <c r="IW51" s="118">
        <v>2.9</v>
      </c>
      <c r="IX51" s="118">
        <v>2.4</v>
      </c>
      <c r="IY51" s="118">
        <v>2.8</v>
      </c>
      <c r="IZ51" s="118">
        <v>2.4</v>
      </c>
      <c r="JA51" s="118">
        <v>3.2</v>
      </c>
      <c r="JB51" s="118">
        <v>3.1</v>
      </c>
      <c r="JC51" s="118">
        <v>0.5</v>
      </c>
      <c r="JD51" s="118">
        <v>3.1</v>
      </c>
      <c r="JE51" s="118">
        <v>0.9</v>
      </c>
      <c r="JF51" s="118">
        <v>1.8</v>
      </c>
      <c r="JG51" s="118">
        <v>1.9</v>
      </c>
      <c r="JH51" s="118">
        <v>3.1</v>
      </c>
      <c r="JI51" s="118">
        <v>2.4</v>
      </c>
      <c r="JJ51" s="118">
        <v>1.2</v>
      </c>
      <c r="JK51" s="118">
        <v>2</v>
      </c>
      <c r="JL51" s="118">
        <v>2.4</v>
      </c>
      <c r="JM51" s="118">
        <v>3.8</v>
      </c>
      <c r="JN51" s="118">
        <v>3.3</v>
      </c>
      <c r="JO51" s="118">
        <v>3.7</v>
      </c>
      <c r="JP51" s="118">
        <v>1.3</v>
      </c>
      <c r="JQ51" s="118">
        <v>1.8</v>
      </c>
      <c r="JR51" s="118">
        <v>1.2</v>
      </c>
      <c r="JS51" s="118">
        <v>2.9</v>
      </c>
      <c r="JT51" s="118">
        <v>3.7</v>
      </c>
      <c r="JU51" s="118">
        <v>2.8</v>
      </c>
      <c r="JV51" s="118">
        <v>4</v>
      </c>
      <c r="JW51" s="118">
        <v>1.4</v>
      </c>
      <c r="JX51" s="118">
        <v>1.8</v>
      </c>
      <c r="JY51" s="118">
        <v>3.3</v>
      </c>
      <c r="JZ51" s="118">
        <v>2.2000000000000002</v>
      </c>
      <c r="KA51" s="118">
        <v>1.7</v>
      </c>
      <c r="KB51" s="118">
        <v>3.3</v>
      </c>
      <c r="KC51" s="118">
        <v>2.6</v>
      </c>
      <c r="KD51" s="118">
        <v>2.2000000000000002</v>
      </c>
      <c r="KE51" s="118">
        <v>1.7</v>
      </c>
      <c r="KF51" s="118">
        <v>1.8</v>
      </c>
      <c r="KG51" s="118">
        <v>1.4</v>
      </c>
      <c r="KH51" s="118">
        <v>1.7</v>
      </c>
      <c r="KI51" s="118">
        <v>1</v>
      </c>
      <c r="KJ51" s="118">
        <v>4</v>
      </c>
      <c r="KK51" s="118">
        <v>2.2000000000000002</v>
      </c>
      <c r="KL51" s="118">
        <v>1.5</v>
      </c>
      <c r="KM51" s="118">
        <v>1.8</v>
      </c>
      <c r="KN51" s="118">
        <v>3.7</v>
      </c>
      <c r="KO51" s="118">
        <v>2.4</v>
      </c>
      <c r="KP51" s="118"/>
      <c r="KQ51" s="118"/>
      <c r="KR51" s="118"/>
      <c r="KS51" s="118"/>
      <c r="KT51" s="118"/>
      <c r="KU51" s="118"/>
      <c r="KV51" s="118"/>
      <c r="KW51" s="118"/>
      <c r="KX51" s="118"/>
      <c r="KY51" s="118"/>
      <c r="KZ51" s="118"/>
      <c r="LA51" s="118"/>
      <c r="LB51" s="118"/>
      <c r="LC51" s="118"/>
      <c r="LD51" s="118"/>
      <c r="LE51" s="118"/>
      <c r="LF51" s="118"/>
      <c r="LG51" s="118"/>
      <c r="LH51" s="118"/>
      <c r="LI51" s="118"/>
      <c r="LJ51" s="118"/>
      <c r="LK51" s="118"/>
      <c r="LL51" s="118"/>
      <c r="LM51" s="118"/>
      <c r="LN51" s="118"/>
      <c r="LO51" s="118"/>
      <c r="LP51" s="118"/>
      <c r="LQ51" s="118"/>
      <c r="LR51" s="118"/>
      <c r="LS51" s="118"/>
      <c r="LT51" s="118"/>
      <c r="LU51" s="118"/>
      <c r="LV51" s="118"/>
      <c r="LW51" s="118"/>
      <c r="LX51" s="118"/>
      <c r="LY51" s="118"/>
      <c r="LZ51" s="118"/>
      <c r="MA51" s="118"/>
      <c r="MB51" s="118"/>
      <c r="MC51" s="118"/>
      <c r="MD51" s="118"/>
      <c r="ME51" s="118"/>
      <c r="MF51" s="118"/>
      <c r="MG51" s="118"/>
      <c r="MH51" s="118"/>
      <c r="MI51" s="118"/>
      <c r="MJ51" s="118"/>
      <c r="MK51" s="118"/>
      <c r="ML51" s="118"/>
      <c r="MM51" s="118"/>
      <c r="MN51" s="118"/>
      <c r="MO51" s="118"/>
      <c r="MP51" s="118"/>
      <c r="MQ51" s="118"/>
      <c r="MR51" s="118"/>
      <c r="MS51" s="118"/>
      <c r="MT51" s="118"/>
      <c r="MU51" s="118"/>
      <c r="MV51" s="118"/>
      <c r="MW51" s="118"/>
      <c r="MX51" s="118"/>
      <c r="MY51" s="118"/>
      <c r="MZ51" s="118"/>
      <c r="NA51" s="118"/>
      <c r="NB51" s="118"/>
      <c r="NC51" s="118"/>
      <c r="ND51" s="118"/>
      <c r="NE51" s="118"/>
      <c r="NF51" s="118"/>
      <c r="NG51" s="118"/>
      <c r="NH51" s="118"/>
      <c r="NI51" s="118"/>
      <c r="NJ51" s="118"/>
      <c r="NK51" s="118"/>
      <c r="NL51" s="118"/>
      <c r="NM51" s="118"/>
      <c r="NN51" s="118"/>
      <c r="NO51" s="118"/>
      <c r="NP51" s="118"/>
      <c r="NQ51" s="118"/>
      <c r="NR51" s="118"/>
      <c r="NS51" s="118"/>
      <c r="NT51" s="118"/>
      <c r="NU51" s="118"/>
      <c r="NV51" s="118"/>
      <c r="NW51" s="118"/>
      <c r="NX51" s="118"/>
      <c r="NY51" s="118"/>
      <c r="NZ51" s="118"/>
      <c r="OA51" s="118"/>
      <c r="OB51" s="118"/>
      <c r="OC51" s="118"/>
      <c r="OD51" s="118"/>
      <c r="OE51" s="118"/>
      <c r="OF51" s="118"/>
      <c r="OG51" s="118"/>
      <c r="OH51" s="118"/>
      <c r="OI51" s="118"/>
      <c r="OJ51" s="118"/>
      <c r="OK51" s="118"/>
      <c r="OL51" s="118"/>
      <c r="OM51" s="118"/>
      <c r="ON51" s="118"/>
      <c r="OO51" s="118"/>
      <c r="OP51" s="118"/>
      <c r="OQ51" s="118"/>
      <c r="OR51" s="118"/>
      <c r="OS51" s="118"/>
      <c r="OT51" s="118"/>
      <c r="OU51" s="118"/>
      <c r="OV51" s="118"/>
      <c r="OW51" s="118"/>
      <c r="OX51" s="118"/>
      <c r="OY51" s="118"/>
      <c r="OZ51" s="118"/>
      <c r="PA51" s="118"/>
      <c r="PB51" s="118"/>
      <c r="PC51" s="118"/>
      <c r="PD51" s="118"/>
      <c r="PE51" s="118"/>
      <c r="PF51" s="118"/>
      <c r="PG51" s="118"/>
      <c r="PH51" s="118"/>
      <c r="PI51" s="118"/>
      <c r="PJ51" s="118"/>
      <c r="PK51" s="118"/>
      <c r="PL51" s="118"/>
      <c r="PM51" s="118"/>
      <c r="PN51" s="118"/>
      <c r="PO51" s="118"/>
      <c r="PP51" s="118"/>
      <c r="PQ51" s="118"/>
      <c r="PR51" s="118"/>
      <c r="PS51" s="118"/>
      <c r="PT51" s="118"/>
      <c r="PU51" s="118"/>
      <c r="PV51" s="118"/>
      <c r="PW51" s="118"/>
      <c r="PX51" s="118"/>
      <c r="PY51" s="118"/>
      <c r="PZ51" s="118"/>
      <c r="QA51" s="118"/>
      <c r="QB51" s="118"/>
      <c r="QC51" s="118"/>
      <c r="QD51" s="118"/>
      <c r="QE51" s="118"/>
      <c r="QF51" s="118"/>
      <c r="QG51" s="118"/>
      <c r="QH51" s="118"/>
      <c r="QI51" s="118"/>
      <c r="QJ51" s="118"/>
      <c r="QK51" s="118"/>
      <c r="QL51" s="118"/>
      <c r="QM51" s="118"/>
      <c r="QN51" s="118"/>
      <c r="QO51" s="118"/>
      <c r="QP51" s="118"/>
      <c r="QQ51" s="118"/>
      <c r="QR51" s="118"/>
      <c r="QS51" s="118"/>
      <c r="QT51" s="118"/>
      <c r="QU51" s="118"/>
      <c r="QV51" s="118"/>
      <c r="QW51" s="118"/>
      <c r="QX51" s="118"/>
      <c r="QY51" s="118"/>
      <c r="QZ51" s="118"/>
      <c r="RA51" s="118"/>
      <c r="RB51" s="118"/>
      <c r="RC51" s="118"/>
      <c r="RD51" s="118"/>
      <c r="RE51" s="118"/>
      <c r="RF51" s="118"/>
      <c r="RG51" s="118"/>
      <c r="RH51" s="118"/>
      <c r="RI51" s="118"/>
      <c r="RJ51" s="118"/>
      <c r="RK51" s="118"/>
      <c r="RL51" s="118"/>
    </row>
    <row r="52" spans="1:480" x14ac:dyDescent="0.65">
      <c r="A52" s="118" t="s">
        <v>823</v>
      </c>
      <c r="B52" s="217">
        <v>4.8</v>
      </c>
      <c r="C52" s="118">
        <v>3.5</v>
      </c>
      <c r="D52" s="118">
        <v>3.4</v>
      </c>
      <c r="E52" s="118">
        <v>6.5</v>
      </c>
      <c r="F52" s="118">
        <v>5.9</v>
      </c>
      <c r="G52" s="118">
        <v>2</v>
      </c>
      <c r="H52" s="118">
        <v>5.0999999999999996</v>
      </c>
      <c r="I52" s="380">
        <v>6.3</v>
      </c>
      <c r="J52" s="380">
        <v>5</v>
      </c>
      <c r="K52" s="118">
        <v>6.4</v>
      </c>
      <c r="L52" s="118">
        <v>4.3</v>
      </c>
      <c r="M52" s="118">
        <v>5.3</v>
      </c>
      <c r="N52" s="118">
        <v>5.0999999999999996</v>
      </c>
      <c r="O52" s="118">
        <v>5.4</v>
      </c>
      <c r="P52" s="118">
        <v>5.4</v>
      </c>
      <c r="Q52" s="118">
        <v>4.3</v>
      </c>
      <c r="R52" s="118">
        <v>4.9000000000000004</v>
      </c>
      <c r="S52" s="118">
        <v>5.5</v>
      </c>
      <c r="T52" s="118">
        <v>4.3</v>
      </c>
      <c r="U52" s="118">
        <v>4.5</v>
      </c>
      <c r="V52" s="118">
        <v>4.8</v>
      </c>
      <c r="W52" s="118">
        <v>4.5</v>
      </c>
      <c r="X52" s="118">
        <v>4.2</v>
      </c>
      <c r="Y52" s="118">
        <v>4.2</v>
      </c>
      <c r="Z52" s="118">
        <v>2.2000000000000002</v>
      </c>
      <c r="AA52" s="118">
        <v>6.5</v>
      </c>
      <c r="AB52" s="118">
        <v>5.6</v>
      </c>
      <c r="AC52" s="118">
        <v>4.8</v>
      </c>
      <c r="AD52" s="118">
        <v>7.8</v>
      </c>
      <c r="AE52" s="118">
        <v>2.5</v>
      </c>
      <c r="AF52" s="118">
        <v>7.2</v>
      </c>
      <c r="AG52" s="118">
        <v>3.2</v>
      </c>
      <c r="AH52" s="118">
        <v>6.2</v>
      </c>
      <c r="AI52" s="118">
        <v>2.8</v>
      </c>
      <c r="AJ52" s="118">
        <v>5</v>
      </c>
      <c r="AK52" s="118">
        <v>4.8</v>
      </c>
      <c r="AL52" s="118">
        <v>4.7</v>
      </c>
      <c r="AM52" s="118">
        <v>5.3</v>
      </c>
      <c r="AN52" s="118">
        <v>5.8</v>
      </c>
      <c r="AO52" s="118">
        <v>5.7</v>
      </c>
      <c r="AP52" s="118">
        <v>4</v>
      </c>
      <c r="AQ52" s="118">
        <v>5.6</v>
      </c>
      <c r="AR52" s="118">
        <v>5.8</v>
      </c>
      <c r="AS52" s="118">
        <v>2.9</v>
      </c>
      <c r="AT52" s="118">
        <v>5.9</v>
      </c>
      <c r="AU52" s="118">
        <v>4</v>
      </c>
      <c r="AV52" s="118">
        <v>4</v>
      </c>
      <c r="AW52" s="118">
        <v>3.8</v>
      </c>
      <c r="AX52" s="118">
        <v>2.6</v>
      </c>
      <c r="AY52" s="118"/>
      <c r="AZ52" s="118"/>
      <c r="BA52" s="118"/>
      <c r="BB52" s="118"/>
      <c r="BC52" s="118"/>
      <c r="BD52" s="118"/>
      <c r="BE52" s="118"/>
      <c r="BF52" s="118"/>
      <c r="BG52" s="118"/>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c r="CD52" s="118"/>
      <c r="CE52" s="118"/>
      <c r="CF52" s="118"/>
      <c r="CG52" s="118"/>
      <c r="CH52" s="118"/>
      <c r="CI52" s="118"/>
      <c r="CJ52" s="118"/>
      <c r="CK52" s="118"/>
      <c r="CL52" s="118"/>
      <c r="CM52" s="118"/>
      <c r="CN52" s="118"/>
      <c r="CO52" s="118"/>
      <c r="CP52" s="118"/>
      <c r="CQ52" s="118"/>
      <c r="CR52" s="118"/>
      <c r="CS52" s="118"/>
      <c r="CT52" s="118"/>
      <c r="CU52" s="118"/>
      <c r="CV52" s="118"/>
      <c r="CW52" s="118"/>
      <c r="CX52" s="118"/>
      <c r="CY52" s="118"/>
      <c r="CZ52" s="118"/>
      <c r="DA52" s="118"/>
      <c r="DB52" s="118"/>
      <c r="DC52" s="118"/>
      <c r="DD52" s="118"/>
      <c r="DE52" s="118"/>
      <c r="DF52" s="118"/>
      <c r="DG52" s="118"/>
      <c r="DH52" s="118"/>
      <c r="DI52" s="118"/>
      <c r="DJ52" s="118"/>
      <c r="DK52" s="118"/>
      <c r="DL52" s="118"/>
      <c r="DM52" s="118"/>
      <c r="DN52" s="118"/>
      <c r="DO52" s="118"/>
      <c r="DP52" s="118"/>
      <c r="DQ52" s="118"/>
      <c r="DR52" s="118"/>
      <c r="DS52" s="118"/>
      <c r="DT52" s="118"/>
      <c r="DU52" s="118"/>
      <c r="DV52" s="118"/>
      <c r="DW52" s="118"/>
      <c r="DX52" s="118"/>
      <c r="DY52" s="118"/>
      <c r="DZ52" s="118"/>
      <c r="EA52" s="118"/>
      <c r="EB52" s="118"/>
      <c r="EC52" s="118"/>
      <c r="ED52" s="118"/>
      <c r="EE52" s="118"/>
      <c r="EF52" s="118"/>
      <c r="EG52" s="118"/>
      <c r="EH52" s="118"/>
      <c r="EI52" s="118"/>
      <c r="EJ52" s="118"/>
      <c r="EK52" s="118"/>
      <c r="EL52" s="118"/>
      <c r="EM52" s="118"/>
      <c r="EN52" s="118"/>
      <c r="EO52" s="118"/>
      <c r="EP52" s="118"/>
      <c r="EQ52" s="118"/>
      <c r="ER52" s="118"/>
      <c r="ES52" s="118"/>
      <c r="ET52" s="118"/>
      <c r="EU52" s="118"/>
      <c r="EV52" s="118"/>
      <c r="EW52" s="118"/>
      <c r="EX52" s="118"/>
      <c r="EY52" s="118"/>
      <c r="EZ52" s="118"/>
      <c r="FA52" s="118"/>
      <c r="FB52" s="118"/>
      <c r="FC52" s="118"/>
      <c r="FD52" s="118"/>
      <c r="FE52" s="118"/>
      <c r="FF52" s="118"/>
      <c r="FG52" s="118"/>
      <c r="FH52" s="118"/>
      <c r="FI52" s="118"/>
      <c r="FJ52" s="118"/>
      <c r="FK52" s="118"/>
      <c r="FL52" s="118"/>
      <c r="FM52" s="118"/>
      <c r="FN52" s="118"/>
      <c r="FO52" s="118"/>
      <c r="FP52" s="118"/>
      <c r="FQ52" s="118"/>
      <c r="FR52" s="118"/>
      <c r="FS52" s="118"/>
      <c r="FT52" s="118"/>
      <c r="FU52" s="118"/>
      <c r="FV52" s="118"/>
      <c r="FW52" s="118"/>
      <c r="FX52" s="118"/>
      <c r="FY52" s="118"/>
      <c r="FZ52" s="118"/>
      <c r="GA52" s="118"/>
      <c r="GB52" s="118"/>
      <c r="GC52" s="118"/>
      <c r="GD52" s="118"/>
      <c r="GE52" s="118"/>
      <c r="GF52" s="118"/>
      <c r="GG52" s="118"/>
      <c r="GH52" s="118"/>
      <c r="GI52" s="118"/>
      <c r="GJ52" s="118"/>
      <c r="GK52" s="118"/>
      <c r="GL52" s="118"/>
      <c r="GM52" s="118"/>
      <c r="GN52" s="118"/>
      <c r="GO52" s="118"/>
      <c r="GP52" s="118"/>
      <c r="GQ52" s="118"/>
      <c r="GR52" s="118"/>
      <c r="GS52" s="118"/>
      <c r="GT52" s="118"/>
      <c r="GU52" s="118"/>
      <c r="GV52" s="118"/>
      <c r="GW52" s="118"/>
      <c r="GX52" s="118"/>
      <c r="GY52" s="118"/>
      <c r="GZ52" s="118"/>
      <c r="HA52" s="118"/>
      <c r="HB52" s="118"/>
      <c r="HC52" s="118"/>
      <c r="HD52" s="118"/>
      <c r="HE52" s="118"/>
      <c r="HF52" s="118"/>
      <c r="HG52" s="118"/>
      <c r="HH52" s="118"/>
      <c r="HI52" s="118"/>
      <c r="HJ52" s="118"/>
      <c r="HK52" s="118"/>
      <c r="HL52" s="118"/>
      <c r="HM52" s="118"/>
      <c r="HN52" s="118"/>
      <c r="HO52" s="118"/>
      <c r="HP52" s="118"/>
      <c r="HQ52" s="118"/>
      <c r="HR52" s="118"/>
      <c r="HS52" s="118"/>
      <c r="HT52" s="118"/>
      <c r="HU52" s="118"/>
      <c r="HV52" s="118"/>
      <c r="HW52" s="118"/>
      <c r="HX52" s="118"/>
      <c r="HY52" s="118"/>
      <c r="HZ52" s="118"/>
      <c r="IA52" s="118"/>
      <c r="IB52" s="118"/>
      <c r="IC52" s="118"/>
      <c r="ID52" s="118"/>
      <c r="IE52" s="118"/>
      <c r="IF52" s="118"/>
      <c r="IG52" s="118"/>
      <c r="IH52" s="118"/>
      <c r="II52" s="118"/>
      <c r="IJ52" s="118"/>
      <c r="IK52" s="118"/>
      <c r="IL52" s="118"/>
      <c r="IM52" s="118"/>
      <c r="IN52" s="118"/>
      <c r="IO52" s="118"/>
      <c r="IP52" s="118"/>
      <c r="IQ52" s="118"/>
      <c r="IR52" s="118"/>
      <c r="IS52" s="118"/>
      <c r="IT52" s="118"/>
      <c r="IU52" s="118"/>
      <c r="IV52" s="118"/>
      <c r="IW52" s="118"/>
      <c r="IX52" s="118"/>
      <c r="IY52" s="118"/>
      <c r="IZ52" s="118"/>
      <c r="JA52" s="118"/>
      <c r="JB52" s="118"/>
      <c r="JC52" s="118"/>
      <c r="JD52" s="118"/>
      <c r="JE52" s="118"/>
      <c r="JF52" s="118"/>
      <c r="JG52" s="118"/>
      <c r="JH52" s="118"/>
      <c r="JI52" s="118"/>
      <c r="JJ52" s="118"/>
      <c r="JK52" s="118"/>
      <c r="JL52" s="118"/>
      <c r="JM52" s="118"/>
      <c r="JN52" s="118"/>
      <c r="JO52" s="118"/>
      <c r="JP52" s="118"/>
      <c r="JQ52" s="118"/>
      <c r="JR52" s="118"/>
      <c r="JS52" s="118"/>
      <c r="JT52" s="118"/>
      <c r="JU52" s="118"/>
      <c r="JV52" s="118"/>
      <c r="JW52" s="118"/>
      <c r="JX52" s="118"/>
      <c r="JY52" s="118"/>
      <c r="JZ52" s="118"/>
      <c r="KA52" s="118"/>
      <c r="KB52" s="118"/>
      <c r="KC52" s="118"/>
      <c r="KD52" s="118"/>
      <c r="KE52" s="118"/>
      <c r="KF52" s="118"/>
      <c r="KG52" s="118"/>
      <c r="KH52" s="118"/>
      <c r="KI52" s="118"/>
      <c r="KJ52" s="118"/>
      <c r="KK52" s="118"/>
      <c r="KL52" s="118"/>
      <c r="KM52" s="118"/>
      <c r="KN52" s="118"/>
      <c r="KO52" s="118"/>
      <c r="KP52" s="118"/>
      <c r="KQ52" s="118"/>
      <c r="KR52" s="118"/>
      <c r="KS52" s="118"/>
      <c r="KT52" s="118"/>
      <c r="KU52" s="118"/>
      <c r="KV52" s="118"/>
      <c r="KW52" s="118"/>
      <c r="KX52" s="118"/>
      <c r="KY52" s="118"/>
      <c r="KZ52" s="118"/>
      <c r="LA52" s="118"/>
      <c r="LB52" s="118"/>
      <c r="LC52" s="118"/>
      <c r="LD52" s="118"/>
      <c r="LE52" s="118"/>
      <c r="LF52" s="118"/>
      <c r="LG52" s="118"/>
      <c r="LH52" s="118"/>
      <c r="LI52" s="118"/>
      <c r="LJ52" s="118"/>
      <c r="LK52" s="118"/>
      <c r="LL52" s="118"/>
      <c r="LM52" s="118"/>
      <c r="LN52" s="118"/>
      <c r="LO52" s="118"/>
      <c r="LP52" s="118"/>
      <c r="LQ52" s="118"/>
      <c r="LR52" s="118"/>
      <c r="LS52" s="118"/>
      <c r="LT52" s="118"/>
      <c r="LU52" s="118"/>
      <c r="LV52" s="118"/>
      <c r="LW52" s="118"/>
      <c r="LX52" s="118"/>
      <c r="LY52" s="118"/>
      <c r="LZ52" s="118"/>
      <c r="MA52" s="118"/>
      <c r="MB52" s="118"/>
      <c r="MC52" s="118"/>
      <c r="MD52" s="118"/>
      <c r="ME52" s="118"/>
      <c r="MF52" s="118"/>
      <c r="MG52" s="118"/>
      <c r="MH52" s="118"/>
      <c r="MI52" s="118"/>
      <c r="MJ52" s="118"/>
      <c r="MK52" s="118"/>
      <c r="ML52" s="118"/>
      <c r="MM52" s="118"/>
      <c r="MN52" s="118"/>
      <c r="MO52" s="118"/>
      <c r="MP52" s="118"/>
      <c r="MQ52" s="118"/>
      <c r="MR52" s="118"/>
      <c r="MS52" s="118"/>
      <c r="MT52" s="118"/>
      <c r="MU52" s="118"/>
      <c r="MV52" s="118"/>
      <c r="MW52" s="118"/>
      <c r="MX52" s="118"/>
      <c r="MY52" s="118"/>
      <c r="MZ52" s="118"/>
      <c r="NA52" s="118"/>
      <c r="NB52" s="118"/>
      <c r="NC52" s="118"/>
      <c r="ND52" s="118"/>
      <c r="NE52" s="118"/>
      <c r="NF52" s="118"/>
      <c r="NG52" s="118"/>
      <c r="NH52" s="118"/>
      <c r="NI52" s="118"/>
      <c r="NJ52" s="118"/>
      <c r="NK52" s="118"/>
      <c r="NL52" s="118"/>
      <c r="NM52" s="118"/>
      <c r="NN52" s="118"/>
      <c r="NO52" s="118"/>
      <c r="NP52" s="118"/>
      <c r="NQ52" s="118"/>
      <c r="NR52" s="118"/>
      <c r="NS52" s="118"/>
      <c r="NT52" s="118"/>
      <c r="NU52" s="118"/>
      <c r="NV52" s="118"/>
      <c r="NW52" s="118"/>
      <c r="NX52" s="118"/>
      <c r="NY52" s="118"/>
      <c r="NZ52" s="118"/>
      <c r="OA52" s="118"/>
      <c r="OB52" s="118"/>
      <c r="OC52" s="118"/>
      <c r="OD52" s="118"/>
      <c r="OE52" s="118"/>
      <c r="OF52" s="118"/>
      <c r="OG52" s="118"/>
      <c r="OH52" s="118"/>
      <c r="OI52" s="118"/>
      <c r="OJ52" s="118"/>
      <c r="OK52" s="118"/>
      <c r="OL52" s="118"/>
      <c r="OM52" s="118"/>
      <c r="ON52" s="118"/>
      <c r="OO52" s="118"/>
      <c r="OP52" s="118"/>
      <c r="OQ52" s="118"/>
      <c r="OR52" s="118"/>
      <c r="OS52" s="118"/>
      <c r="OT52" s="118"/>
      <c r="OU52" s="118"/>
      <c r="OV52" s="118"/>
      <c r="OW52" s="118"/>
      <c r="OX52" s="118"/>
      <c r="OY52" s="118"/>
      <c r="OZ52" s="118"/>
      <c r="PA52" s="118"/>
      <c r="PB52" s="118"/>
      <c r="PC52" s="118"/>
      <c r="PD52" s="118"/>
      <c r="PE52" s="118"/>
      <c r="PF52" s="118"/>
      <c r="PG52" s="118"/>
      <c r="PH52" s="118"/>
      <c r="PI52" s="118"/>
      <c r="PJ52" s="118"/>
      <c r="PK52" s="118"/>
      <c r="PL52" s="118"/>
      <c r="PM52" s="118"/>
      <c r="PN52" s="118"/>
      <c r="PO52" s="118"/>
      <c r="PP52" s="118"/>
      <c r="PQ52" s="118"/>
      <c r="PR52" s="118"/>
      <c r="PS52" s="118"/>
      <c r="PT52" s="118"/>
      <c r="PU52" s="118"/>
      <c r="PV52" s="118"/>
      <c r="PW52" s="118"/>
      <c r="PX52" s="118"/>
      <c r="PY52" s="118"/>
      <c r="PZ52" s="118"/>
      <c r="QA52" s="118"/>
      <c r="QB52" s="118"/>
      <c r="QC52" s="118"/>
      <c r="QD52" s="118"/>
      <c r="QE52" s="118"/>
      <c r="QF52" s="118"/>
      <c r="QG52" s="118"/>
      <c r="QH52" s="118"/>
      <c r="QI52" s="118"/>
      <c r="QJ52" s="118"/>
      <c r="QK52" s="118"/>
      <c r="QL52" s="118"/>
      <c r="QM52" s="118"/>
      <c r="QN52" s="118"/>
      <c r="QO52" s="118"/>
      <c r="QP52" s="118"/>
      <c r="QQ52" s="118"/>
      <c r="QR52" s="118"/>
      <c r="QS52" s="118"/>
      <c r="QT52" s="118"/>
      <c r="QU52" s="118"/>
      <c r="QV52" s="118"/>
      <c r="QW52" s="118"/>
      <c r="QX52" s="118"/>
      <c r="QY52" s="118"/>
      <c r="QZ52" s="118"/>
      <c r="RA52" s="118"/>
      <c r="RB52" s="118"/>
      <c r="RC52" s="118"/>
      <c r="RD52" s="118"/>
      <c r="RE52" s="118"/>
      <c r="RF52" s="118"/>
      <c r="RG52" s="118"/>
      <c r="RH52" s="118"/>
      <c r="RI52" s="118"/>
      <c r="RJ52" s="118"/>
      <c r="RK52" s="118"/>
      <c r="RL52" s="118"/>
    </row>
    <row r="53" spans="1:480" x14ac:dyDescent="0.65">
      <c r="A53" s="118" t="s">
        <v>824</v>
      </c>
      <c r="B53" s="217">
        <v>7</v>
      </c>
      <c r="C53" s="118">
        <v>5.0999999999999996</v>
      </c>
      <c r="D53" s="118">
        <v>10.1</v>
      </c>
      <c r="E53" s="118">
        <v>6.2</v>
      </c>
      <c r="F53" s="381">
        <v>7.2</v>
      </c>
      <c r="G53" s="118">
        <v>6.8</v>
      </c>
      <c r="H53" s="118">
        <v>5.3</v>
      </c>
      <c r="I53" s="118">
        <v>6.9</v>
      </c>
      <c r="J53" s="118">
        <v>7.2</v>
      </c>
      <c r="K53" s="118">
        <v>8.4</v>
      </c>
      <c r="L53" s="118">
        <v>9.3000000000000007</v>
      </c>
      <c r="M53" s="118">
        <v>5.2</v>
      </c>
      <c r="N53" s="118">
        <v>9.5</v>
      </c>
      <c r="O53" s="118">
        <v>8.1</v>
      </c>
      <c r="P53" s="118">
        <v>6.5</v>
      </c>
      <c r="Q53" s="118">
        <v>7</v>
      </c>
      <c r="R53" s="118">
        <v>7.6</v>
      </c>
      <c r="S53" s="118">
        <v>9.1999999999999993</v>
      </c>
      <c r="T53" s="118">
        <v>7.7</v>
      </c>
      <c r="U53" s="118">
        <v>4.7</v>
      </c>
      <c r="V53" s="118">
        <v>8.6</v>
      </c>
      <c r="W53" s="118">
        <v>7.2</v>
      </c>
      <c r="X53" s="118">
        <v>6.3</v>
      </c>
      <c r="Y53" s="118">
        <v>5.0999999999999996</v>
      </c>
      <c r="Z53" s="118">
        <v>0.6</v>
      </c>
      <c r="AA53" s="118">
        <v>8.4</v>
      </c>
      <c r="AB53" s="118">
        <v>6.6</v>
      </c>
      <c r="AC53" s="118">
        <v>6.1</v>
      </c>
      <c r="AD53" s="118">
        <v>8.3000000000000007</v>
      </c>
      <c r="AE53" s="118">
        <v>7.2</v>
      </c>
      <c r="AF53" s="118">
        <v>6.9</v>
      </c>
      <c r="AG53" s="118">
        <v>6.9</v>
      </c>
      <c r="AH53" s="118">
        <v>3.9</v>
      </c>
      <c r="AI53" s="118">
        <v>5.7</v>
      </c>
      <c r="AJ53" s="118">
        <v>9.5</v>
      </c>
      <c r="AK53" s="118">
        <v>5.8</v>
      </c>
      <c r="AL53" s="118">
        <v>8</v>
      </c>
      <c r="AM53" s="118">
        <v>6.5</v>
      </c>
      <c r="AN53" s="118">
        <v>6.6</v>
      </c>
      <c r="AO53" s="118">
        <v>7.5</v>
      </c>
      <c r="AP53" s="118">
        <v>7.1</v>
      </c>
      <c r="AQ53" s="118">
        <v>5.2</v>
      </c>
      <c r="AR53" s="118">
        <v>3.6</v>
      </c>
      <c r="AS53" s="118">
        <v>5.9</v>
      </c>
      <c r="AT53" s="118">
        <v>6.2</v>
      </c>
      <c r="AU53" s="118">
        <v>4.8</v>
      </c>
      <c r="AV53" s="118">
        <v>5.9</v>
      </c>
      <c r="AW53" s="118">
        <v>6.2</v>
      </c>
      <c r="AX53" s="118">
        <v>10.7</v>
      </c>
      <c r="AY53" s="118">
        <v>8.3000000000000007</v>
      </c>
      <c r="AZ53" s="118">
        <v>9.1</v>
      </c>
      <c r="BA53" s="118">
        <v>7.6</v>
      </c>
      <c r="BB53" s="118">
        <v>7.6</v>
      </c>
      <c r="BC53" s="118">
        <v>8.6</v>
      </c>
      <c r="BD53" s="118">
        <v>6.7</v>
      </c>
      <c r="BE53" s="118">
        <v>7.8</v>
      </c>
      <c r="BF53" s="118">
        <v>5.4</v>
      </c>
      <c r="BG53" s="118">
        <v>10.6</v>
      </c>
      <c r="BH53" s="118">
        <v>7.8</v>
      </c>
      <c r="BI53" s="118">
        <v>6.1</v>
      </c>
      <c r="BJ53" s="118">
        <v>3.6</v>
      </c>
      <c r="BK53" s="118">
        <v>7.1</v>
      </c>
      <c r="BL53" s="118">
        <v>8.3000000000000007</v>
      </c>
      <c r="BM53" s="118">
        <v>7.1</v>
      </c>
      <c r="BN53" s="118">
        <v>7.5</v>
      </c>
      <c r="BO53" s="118">
        <v>3.6</v>
      </c>
      <c r="BP53" s="118">
        <v>8.9</v>
      </c>
      <c r="BQ53" s="118">
        <v>5.0999999999999996</v>
      </c>
      <c r="BR53" s="118">
        <v>4.0999999999999996</v>
      </c>
      <c r="BS53" s="118">
        <v>9.6999999999999993</v>
      </c>
      <c r="BT53" s="118">
        <v>6.9</v>
      </c>
      <c r="BU53" s="118">
        <v>8.9</v>
      </c>
      <c r="BV53" s="118">
        <v>4.0999999999999996</v>
      </c>
      <c r="BW53" s="118">
        <v>5.9</v>
      </c>
      <c r="BX53" s="118">
        <v>5.7</v>
      </c>
      <c r="BY53" s="118">
        <v>7.9</v>
      </c>
      <c r="BZ53" s="118">
        <v>7.2</v>
      </c>
      <c r="CA53" s="118">
        <v>6.3</v>
      </c>
      <c r="CB53" s="118">
        <v>6.5</v>
      </c>
      <c r="CC53" s="118">
        <v>6.2</v>
      </c>
      <c r="CD53" s="118">
        <v>8.1999999999999993</v>
      </c>
      <c r="CE53" s="118">
        <v>7.7</v>
      </c>
      <c r="CF53" s="118">
        <v>10.199999999999999</v>
      </c>
      <c r="CG53" s="118">
        <v>6.8</v>
      </c>
      <c r="CH53" s="118">
        <v>4.5999999999999996</v>
      </c>
      <c r="CI53" s="118">
        <v>4.4000000000000004</v>
      </c>
      <c r="CJ53" s="118">
        <v>10.9</v>
      </c>
      <c r="CK53" s="118">
        <v>8.6</v>
      </c>
      <c r="CL53" s="118">
        <v>7.3</v>
      </c>
      <c r="CM53" s="118">
        <v>8.9</v>
      </c>
      <c r="CN53" s="118">
        <v>6.9</v>
      </c>
      <c r="CO53" s="118">
        <v>6.9</v>
      </c>
      <c r="CP53" s="118">
        <v>4.5</v>
      </c>
      <c r="CQ53" s="118">
        <v>8.8000000000000007</v>
      </c>
      <c r="CR53" s="118">
        <v>8.9</v>
      </c>
      <c r="CS53" s="118">
        <v>8.5</v>
      </c>
      <c r="CT53" s="118">
        <v>6.5</v>
      </c>
      <c r="CU53" s="118">
        <v>3.3</v>
      </c>
      <c r="CV53" s="118">
        <v>7.9</v>
      </c>
      <c r="CW53" s="118">
        <v>8.1999999999999993</v>
      </c>
      <c r="CX53" s="118">
        <v>4.4000000000000004</v>
      </c>
      <c r="CY53" s="118">
        <v>4.0999999999999996</v>
      </c>
      <c r="CZ53" s="118">
        <v>5.7</v>
      </c>
      <c r="DA53" s="118">
        <v>7.7</v>
      </c>
      <c r="DB53" s="118">
        <v>8.4</v>
      </c>
      <c r="DC53" s="118">
        <v>4.0999999999999996</v>
      </c>
      <c r="DD53" s="118">
        <v>9.9</v>
      </c>
      <c r="DE53" s="118">
        <v>5.2</v>
      </c>
      <c r="DF53" s="118">
        <v>6.2</v>
      </c>
      <c r="DG53" s="118">
        <v>7.2</v>
      </c>
      <c r="DH53" s="118">
        <v>5.9</v>
      </c>
      <c r="DI53" s="118">
        <v>4.2</v>
      </c>
      <c r="DJ53" s="118">
        <v>9.6999999999999993</v>
      </c>
      <c r="DK53" s="118">
        <v>8.5</v>
      </c>
      <c r="DL53" s="118">
        <v>8.1999999999999993</v>
      </c>
      <c r="DM53" s="118">
        <v>4.3</v>
      </c>
      <c r="DN53" s="118">
        <v>10.6</v>
      </c>
      <c r="DO53" s="118">
        <v>6.2</v>
      </c>
      <c r="DP53" s="118">
        <v>6.9</v>
      </c>
      <c r="DQ53" s="118">
        <v>5.9</v>
      </c>
      <c r="DR53" s="118">
        <v>4.5</v>
      </c>
      <c r="DS53" s="118">
        <v>7.5</v>
      </c>
      <c r="DT53" s="118">
        <v>5.8</v>
      </c>
      <c r="DU53" s="118">
        <v>8.6</v>
      </c>
      <c r="DV53" s="118">
        <v>6.8</v>
      </c>
      <c r="DW53" s="118">
        <v>2.2000000000000002</v>
      </c>
      <c r="DX53" s="118">
        <v>1.3</v>
      </c>
      <c r="DY53" s="118">
        <v>8.9</v>
      </c>
      <c r="DZ53" s="118">
        <v>7</v>
      </c>
      <c r="EA53" s="118">
        <v>4.0999999999999996</v>
      </c>
      <c r="EB53" s="118">
        <v>8.1</v>
      </c>
      <c r="EC53" s="118">
        <v>3.9</v>
      </c>
      <c r="ED53" s="118">
        <v>8.1999999999999993</v>
      </c>
      <c r="EE53" s="118">
        <v>10.3</v>
      </c>
      <c r="EF53" s="118">
        <v>4.5999999999999996</v>
      </c>
      <c r="EG53" s="118">
        <v>9.1999999999999993</v>
      </c>
      <c r="EH53" s="118">
        <v>6.2</v>
      </c>
      <c r="EI53" s="118">
        <v>7.8</v>
      </c>
      <c r="EJ53" s="118">
        <v>7.9</v>
      </c>
      <c r="EK53" s="118">
        <v>6.4</v>
      </c>
      <c r="EL53" s="118">
        <v>4.7</v>
      </c>
      <c r="EM53" s="118">
        <v>9.6</v>
      </c>
      <c r="EN53" s="118">
        <v>5.7</v>
      </c>
      <c r="EO53" s="118">
        <v>6.6</v>
      </c>
      <c r="EP53" s="118">
        <v>8.3000000000000007</v>
      </c>
      <c r="EQ53" s="118">
        <v>9.4</v>
      </c>
      <c r="ER53" s="118">
        <v>2.1</v>
      </c>
      <c r="ES53" s="118">
        <v>6</v>
      </c>
      <c r="ET53" s="118">
        <v>5.8</v>
      </c>
      <c r="EU53" s="118">
        <v>6.6</v>
      </c>
      <c r="EV53" s="118">
        <v>3.3</v>
      </c>
      <c r="EW53" s="118">
        <v>6</v>
      </c>
      <c r="EX53" s="118">
        <v>4.7</v>
      </c>
      <c r="EY53" s="118">
        <v>9.3000000000000007</v>
      </c>
      <c r="EZ53" s="118">
        <v>5</v>
      </c>
      <c r="FA53" s="118">
        <v>7.6</v>
      </c>
      <c r="FB53" s="118">
        <v>6.5</v>
      </c>
      <c r="FC53" s="118">
        <v>5.6</v>
      </c>
      <c r="FD53" s="118">
        <v>1.7</v>
      </c>
      <c r="FE53" s="118">
        <v>12.1</v>
      </c>
      <c r="FF53" s="118">
        <v>6.5</v>
      </c>
      <c r="FG53" s="118">
        <v>7.9</v>
      </c>
      <c r="FH53" s="118">
        <v>3.1</v>
      </c>
      <c r="FI53" s="118">
        <v>3</v>
      </c>
      <c r="FJ53" s="118">
        <v>7.6</v>
      </c>
      <c r="FK53" s="118">
        <v>9.1</v>
      </c>
      <c r="FL53" s="118">
        <v>10.3</v>
      </c>
      <c r="FM53" s="118">
        <v>4.2</v>
      </c>
      <c r="FN53" s="118">
        <v>6.8</v>
      </c>
      <c r="FO53" s="118">
        <v>6</v>
      </c>
      <c r="FP53" s="118">
        <v>9</v>
      </c>
      <c r="FQ53" s="118">
        <v>10.6</v>
      </c>
      <c r="FR53" s="118">
        <v>8.4</v>
      </c>
      <c r="FS53" s="118">
        <v>4.2</v>
      </c>
      <c r="FT53" s="118">
        <v>6.6</v>
      </c>
      <c r="FU53" s="118">
        <v>10</v>
      </c>
      <c r="FV53" s="118">
        <v>5</v>
      </c>
      <c r="FW53" s="118">
        <v>5.2</v>
      </c>
      <c r="FX53" s="118">
        <v>5.9</v>
      </c>
      <c r="FY53" s="118">
        <v>4.5</v>
      </c>
      <c r="FZ53" s="118">
        <v>10.3</v>
      </c>
      <c r="GA53" s="118">
        <v>5.0999999999999996</v>
      </c>
      <c r="GB53" s="118">
        <v>6.7</v>
      </c>
      <c r="GC53" s="118">
        <v>9.8000000000000007</v>
      </c>
      <c r="GD53" s="118">
        <v>7</v>
      </c>
      <c r="GE53" s="118">
        <v>8.1999999999999993</v>
      </c>
      <c r="GF53" s="118">
        <v>8.1999999999999993</v>
      </c>
      <c r="GG53" s="118">
        <v>9.5</v>
      </c>
      <c r="GH53" s="118">
        <v>8.6999999999999993</v>
      </c>
      <c r="GI53" s="118">
        <v>10.5</v>
      </c>
      <c r="GJ53" s="118">
        <v>7.5</v>
      </c>
      <c r="GK53" s="118">
        <v>7.1</v>
      </c>
      <c r="GL53" s="118">
        <v>8.3000000000000007</v>
      </c>
      <c r="GM53" s="118">
        <v>8.6</v>
      </c>
      <c r="GN53" s="118">
        <v>3.5</v>
      </c>
      <c r="GO53" s="118">
        <v>5.8</v>
      </c>
      <c r="GP53" s="118">
        <v>9.3000000000000007</v>
      </c>
      <c r="GQ53" s="118">
        <v>5.8</v>
      </c>
      <c r="GR53" s="118">
        <v>5.8</v>
      </c>
      <c r="GS53" s="118">
        <v>7.3</v>
      </c>
      <c r="GT53" s="118">
        <v>9.6999999999999993</v>
      </c>
      <c r="GU53" s="118">
        <v>7.1</v>
      </c>
      <c r="GV53" s="118">
        <v>5.2</v>
      </c>
      <c r="GW53" s="118">
        <v>6.5</v>
      </c>
      <c r="GX53" s="118">
        <v>7.1</v>
      </c>
      <c r="GY53" s="118">
        <v>2.7</v>
      </c>
      <c r="GZ53" s="118">
        <v>7.4</v>
      </c>
      <c r="HA53" s="118">
        <v>6.7</v>
      </c>
      <c r="HB53" s="118">
        <v>9.8000000000000007</v>
      </c>
      <c r="HC53" s="118">
        <v>4.2</v>
      </c>
      <c r="HD53" s="118">
        <v>9.4</v>
      </c>
      <c r="HE53" s="118">
        <v>7.9</v>
      </c>
      <c r="HF53" s="118">
        <v>2.4</v>
      </c>
      <c r="HG53" s="118">
        <v>4.7</v>
      </c>
      <c r="HH53" s="118">
        <v>4.3</v>
      </c>
      <c r="HI53" s="118">
        <v>8.3000000000000007</v>
      </c>
      <c r="HJ53" s="118">
        <v>4.9000000000000004</v>
      </c>
      <c r="HK53" s="118">
        <v>3.4</v>
      </c>
      <c r="HL53" s="118">
        <v>5.7</v>
      </c>
      <c r="HM53" s="118">
        <v>3.4</v>
      </c>
      <c r="HN53" s="118">
        <v>6.6</v>
      </c>
      <c r="HO53" s="118">
        <v>4.2</v>
      </c>
      <c r="HP53" s="118">
        <v>7.9</v>
      </c>
      <c r="HQ53" s="118">
        <v>8.1999999999999993</v>
      </c>
      <c r="HR53" s="118">
        <v>6.2</v>
      </c>
      <c r="HS53" s="118">
        <v>9.6999999999999993</v>
      </c>
      <c r="HT53" s="118">
        <v>8.9</v>
      </c>
      <c r="HU53" s="118">
        <v>8</v>
      </c>
      <c r="HV53" s="118">
        <v>7.2</v>
      </c>
      <c r="HW53" s="118">
        <v>5.6</v>
      </c>
      <c r="HX53" s="118">
        <v>8.9</v>
      </c>
      <c r="HY53" s="118">
        <v>9.1999999999999993</v>
      </c>
      <c r="HZ53" s="118">
        <v>9.1</v>
      </c>
      <c r="IA53" s="118">
        <v>10.8</v>
      </c>
      <c r="IB53" s="118">
        <v>8.8000000000000007</v>
      </c>
      <c r="IC53" s="118">
        <v>7.3</v>
      </c>
      <c r="ID53" s="118">
        <v>4.9000000000000004</v>
      </c>
      <c r="IE53" s="118">
        <v>10.9</v>
      </c>
      <c r="IF53" s="118">
        <v>3</v>
      </c>
      <c r="IG53" s="118">
        <v>10</v>
      </c>
      <c r="IH53" s="118">
        <v>5.2</v>
      </c>
      <c r="II53" s="118">
        <v>6.2</v>
      </c>
      <c r="IJ53" s="118">
        <v>10.1</v>
      </c>
      <c r="IK53" s="118">
        <v>6.8</v>
      </c>
      <c r="IL53" s="118">
        <v>8.1999999999999993</v>
      </c>
      <c r="IM53" s="118">
        <v>10.8</v>
      </c>
      <c r="IN53" s="118">
        <v>9.8000000000000007</v>
      </c>
      <c r="IO53" s="118">
        <v>7.5</v>
      </c>
      <c r="IP53" s="118">
        <v>9.1999999999999993</v>
      </c>
      <c r="IQ53" s="118">
        <v>9.6999999999999993</v>
      </c>
      <c r="IR53" s="118">
        <v>6.9</v>
      </c>
      <c r="IS53" s="118">
        <v>7.8</v>
      </c>
      <c r="IT53" s="118">
        <v>6.5</v>
      </c>
      <c r="IU53" s="118">
        <v>8.1</v>
      </c>
      <c r="IV53" s="118">
        <v>6.9</v>
      </c>
      <c r="IW53" s="118">
        <v>6.1</v>
      </c>
      <c r="IX53" s="118">
        <v>5.0999999999999996</v>
      </c>
      <c r="IY53" s="118">
        <v>8.3000000000000007</v>
      </c>
      <c r="IZ53" s="118">
        <v>7</v>
      </c>
      <c r="JA53" s="118">
        <v>7.3</v>
      </c>
      <c r="JB53" s="118">
        <v>5.8</v>
      </c>
      <c r="JC53" s="118">
        <v>10.4</v>
      </c>
      <c r="JD53" s="118">
        <v>4</v>
      </c>
      <c r="JE53" s="118">
        <v>7.9</v>
      </c>
      <c r="JF53" s="118">
        <v>7.9</v>
      </c>
      <c r="JG53" s="118">
        <v>8.6</v>
      </c>
      <c r="JH53" s="118">
        <v>9.6</v>
      </c>
      <c r="JI53" s="118">
        <v>7.4</v>
      </c>
      <c r="JJ53" s="118">
        <v>8</v>
      </c>
      <c r="JK53" s="118">
        <v>4.7</v>
      </c>
      <c r="JL53" s="118">
        <v>11</v>
      </c>
      <c r="JM53" s="118">
        <v>8</v>
      </c>
      <c r="JN53" s="118">
        <v>10.9</v>
      </c>
      <c r="JO53" s="118">
        <v>7.5</v>
      </c>
      <c r="JP53" s="118">
        <v>7.5</v>
      </c>
      <c r="JQ53" s="118">
        <v>8.1</v>
      </c>
      <c r="JR53" s="118">
        <v>6.2</v>
      </c>
      <c r="JS53" s="118">
        <v>2.4</v>
      </c>
      <c r="JT53" s="118">
        <v>9.5</v>
      </c>
      <c r="JU53" s="118">
        <v>8.9</v>
      </c>
      <c r="JV53" s="118">
        <v>4.3</v>
      </c>
      <c r="JW53" s="118">
        <v>7.5</v>
      </c>
      <c r="JX53" s="118">
        <v>6.1</v>
      </c>
      <c r="JY53" s="118">
        <v>4.4000000000000004</v>
      </c>
      <c r="JZ53" s="118">
        <v>6.3</v>
      </c>
      <c r="KA53" s="118">
        <v>4.2</v>
      </c>
      <c r="KB53" s="118">
        <v>3</v>
      </c>
      <c r="KC53" s="118">
        <v>7.1</v>
      </c>
      <c r="KD53" s="118">
        <v>4.4000000000000004</v>
      </c>
      <c r="KE53" s="118">
        <v>1.8</v>
      </c>
      <c r="KF53" s="118">
        <v>5.6</v>
      </c>
      <c r="KG53" s="118">
        <v>3.6</v>
      </c>
      <c r="KH53" s="118">
        <v>7.4</v>
      </c>
      <c r="KI53" s="118">
        <v>8.6999999999999993</v>
      </c>
      <c r="KJ53" s="118">
        <v>4.7</v>
      </c>
      <c r="KK53" s="118">
        <v>5.9</v>
      </c>
      <c r="KL53" s="118">
        <v>5.6</v>
      </c>
      <c r="KM53" s="118">
        <v>9.1999999999999993</v>
      </c>
      <c r="KN53" s="118">
        <v>9.1999999999999993</v>
      </c>
      <c r="KO53" s="118">
        <v>10.5</v>
      </c>
      <c r="KP53" s="118">
        <v>2.1</v>
      </c>
      <c r="KQ53" s="118">
        <v>2.2000000000000002</v>
      </c>
      <c r="KR53" s="118">
        <v>5.6</v>
      </c>
      <c r="KS53" s="118">
        <v>8.1</v>
      </c>
      <c r="KT53" s="118">
        <v>7.6</v>
      </c>
      <c r="KU53" s="118">
        <v>8.3000000000000007</v>
      </c>
      <c r="KV53" s="118">
        <v>1.2</v>
      </c>
      <c r="KW53" s="118">
        <v>10.5</v>
      </c>
      <c r="KX53" s="118">
        <v>4</v>
      </c>
      <c r="KY53" s="118">
        <v>12.2</v>
      </c>
      <c r="KZ53" s="118">
        <v>5</v>
      </c>
      <c r="LA53" s="118">
        <v>7.5</v>
      </c>
      <c r="LB53" s="118">
        <v>8.1</v>
      </c>
      <c r="LC53" s="118">
        <v>4.5999999999999996</v>
      </c>
      <c r="LD53" s="118">
        <v>9.6999999999999993</v>
      </c>
      <c r="LE53" s="118">
        <v>3.4</v>
      </c>
      <c r="LF53" s="118">
        <v>8.6</v>
      </c>
      <c r="LG53" s="118">
        <v>6.6</v>
      </c>
      <c r="LH53" s="118">
        <v>5.9</v>
      </c>
      <c r="LI53" s="118">
        <v>8.6</v>
      </c>
      <c r="LJ53" s="118">
        <v>7.9</v>
      </c>
      <c r="LK53" s="118">
        <v>9.3000000000000007</v>
      </c>
      <c r="LL53" s="118">
        <v>11.5</v>
      </c>
      <c r="LM53" s="118">
        <v>10</v>
      </c>
      <c r="LN53" s="118">
        <v>7.4</v>
      </c>
      <c r="LO53" s="118">
        <v>7.8</v>
      </c>
      <c r="LP53" s="118">
        <v>7.7</v>
      </c>
      <c r="LQ53" s="118">
        <v>7</v>
      </c>
      <c r="LR53" s="118">
        <v>6.7</v>
      </c>
      <c r="LS53" s="118">
        <v>6.4</v>
      </c>
      <c r="LT53" s="118">
        <v>5.8</v>
      </c>
      <c r="LU53" s="118">
        <v>6.3</v>
      </c>
      <c r="LV53" s="118">
        <v>6.2</v>
      </c>
      <c r="LW53" s="118">
        <v>7.8</v>
      </c>
      <c r="LX53" s="118">
        <v>10.1</v>
      </c>
      <c r="LY53" s="118">
        <v>7.4</v>
      </c>
      <c r="LZ53" s="118">
        <v>2.9</v>
      </c>
      <c r="MA53" s="118">
        <v>3.3</v>
      </c>
      <c r="MB53" s="118">
        <v>6.2</v>
      </c>
      <c r="MC53" s="118">
        <v>6.9</v>
      </c>
      <c r="MD53" s="118">
        <v>4.5999999999999996</v>
      </c>
      <c r="ME53" s="118">
        <v>9.1</v>
      </c>
      <c r="MF53" s="118">
        <v>8.6999999999999993</v>
      </c>
      <c r="MG53" s="118">
        <v>7.6</v>
      </c>
      <c r="MH53" s="118">
        <v>6.6</v>
      </c>
      <c r="MI53" s="118">
        <v>6.8</v>
      </c>
      <c r="MJ53" s="118">
        <v>4.5</v>
      </c>
      <c r="MK53" s="118">
        <v>7.2</v>
      </c>
      <c r="ML53" s="118">
        <v>7</v>
      </c>
      <c r="MM53" s="118">
        <v>6.8</v>
      </c>
      <c r="MN53" s="118">
        <v>6.7</v>
      </c>
      <c r="MO53" s="118">
        <v>9.9</v>
      </c>
      <c r="MP53" s="118">
        <v>10.6</v>
      </c>
      <c r="MQ53" s="118">
        <v>7.6</v>
      </c>
      <c r="MR53" s="118">
        <v>6.5</v>
      </c>
      <c r="MS53" s="118">
        <v>10.7</v>
      </c>
      <c r="MT53" s="118">
        <v>2</v>
      </c>
      <c r="MU53" s="118">
        <v>8.6</v>
      </c>
      <c r="MV53" s="118">
        <v>5.8</v>
      </c>
      <c r="MW53" s="118">
        <v>6.7</v>
      </c>
      <c r="MX53" s="118">
        <v>8</v>
      </c>
      <c r="MY53" s="118">
        <v>10.199999999999999</v>
      </c>
      <c r="MZ53" s="118">
        <v>6.7</v>
      </c>
      <c r="NA53" s="118">
        <v>7.6</v>
      </c>
      <c r="NB53" s="118">
        <v>10.1</v>
      </c>
      <c r="NC53" s="118">
        <v>5.9</v>
      </c>
      <c r="ND53" s="118">
        <v>7.1</v>
      </c>
      <c r="NE53" s="118">
        <v>9.8000000000000007</v>
      </c>
      <c r="NF53" s="118">
        <v>7.8</v>
      </c>
      <c r="NG53" s="118">
        <v>7.9</v>
      </c>
      <c r="NH53" s="118">
        <v>10.8</v>
      </c>
      <c r="NI53" s="118">
        <v>5.5</v>
      </c>
      <c r="NJ53" s="118">
        <v>7</v>
      </c>
      <c r="NK53" s="118">
        <v>8.4</v>
      </c>
      <c r="NL53" s="118">
        <v>8.1999999999999993</v>
      </c>
      <c r="NM53" s="118">
        <v>6.3</v>
      </c>
      <c r="NN53" s="118">
        <v>3.6</v>
      </c>
      <c r="NO53" s="118">
        <v>4.2</v>
      </c>
      <c r="NP53" s="118">
        <v>8</v>
      </c>
      <c r="NQ53" s="118">
        <v>6.1</v>
      </c>
      <c r="NR53" s="118">
        <v>5.0999999999999996</v>
      </c>
      <c r="NS53" s="118">
        <v>7.4</v>
      </c>
      <c r="NT53" s="118">
        <v>9.4</v>
      </c>
      <c r="NU53" s="118">
        <v>6.3</v>
      </c>
      <c r="NV53" s="118">
        <v>4.7</v>
      </c>
      <c r="NW53" s="118">
        <v>9.6</v>
      </c>
      <c r="NX53" s="118">
        <v>2.1</v>
      </c>
      <c r="NY53" s="118">
        <v>9.3000000000000007</v>
      </c>
      <c r="NZ53" s="118">
        <v>6.9</v>
      </c>
      <c r="OA53" s="118">
        <v>4.7</v>
      </c>
      <c r="OB53" s="118">
        <v>9.4</v>
      </c>
      <c r="OC53" s="118">
        <v>9</v>
      </c>
      <c r="OD53" s="118">
        <v>8.1</v>
      </c>
      <c r="OE53" s="118">
        <v>4.7</v>
      </c>
      <c r="OF53" s="118">
        <v>9.9</v>
      </c>
      <c r="OG53" s="118">
        <v>8.4</v>
      </c>
      <c r="OH53" s="118">
        <v>3.8</v>
      </c>
      <c r="OI53" s="118">
        <v>8.5</v>
      </c>
      <c r="OJ53" s="118">
        <v>8.9</v>
      </c>
      <c r="OK53" s="118">
        <v>6.9</v>
      </c>
      <c r="OL53" s="118">
        <v>10.199999999999999</v>
      </c>
      <c r="OM53" s="118">
        <v>6.4</v>
      </c>
      <c r="ON53" s="118">
        <v>6.5</v>
      </c>
      <c r="OO53" s="118">
        <v>6</v>
      </c>
      <c r="OP53" s="118">
        <v>7.9</v>
      </c>
      <c r="OQ53" s="118">
        <v>4.8</v>
      </c>
      <c r="OR53" s="118">
        <v>6.5</v>
      </c>
      <c r="OS53" s="118">
        <v>3.1</v>
      </c>
      <c r="OT53" s="118">
        <v>7.7</v>
      </c>
      <c r="OU53" s="118">
        <v>3.8</v>
      </c>
      <c r="OV53" s="118">
        <v>8.9</v>
      </c>
      <c r="OW53" s="118">
        <v>8.8000000000000007</v>
      </c>
      <c r="OX53" s="118">
        <v>6.8</v>
      </c>
      <c r="OY53" s="118">
        <v>6.2</v>
      </c>
      <c r="OZ53" s="118">
        <v>10.199999999999999</v>
      </c>
      <c r="PA53" s="118">
        <v>3.6</v>
      </c>
      <c r="PB53" s="118">
        <v>9.4</v>
      </c>
      <c r="PC53" s="118">
        <v>6</v>
      </c>
      <c r="PD53" s="118">
        <v>6.5</v>
      </c>
      <c r="PE53" s="118">
        <v>9.6999999999999993</v>
      </c>
      <c r="PF53" s="118">
        <v>5.4</v>
      </c>
      <c r="PG53" s="118">
        <v>6.1</v>
      </c>
      <c r="PH53" s="118">
        <v>8.6999999999999993</v>
      </c>
      <c r="PI53" s="118">
        <v>5.8</v>
      </c>
      <c r="PJ53" s="118">
        <v>6.6</v>
      </c>
      <c r="PK53" s="118">
        <v>9.5</v>
      </c>
      <c r="PL53" s="118">
        <v>1.8</v>
      </c>
      <c r="PM53" s="118">
        <v>7.7</v>
      </c>
      <c r="PN53" s="118">
        <v>10.8</v>
      </c>
      <c r="PO53" s="118">
        <v>8.6999999999999993</v>
      </c>
      <c r="PP53" s="118">
        <v>10.6</v>
      </c>
      <c r="PQ53" s="118">
        <v>8.8000000000000007</v>
      </c>
      <c r="PR53" s="118">
        <v>10.8</v>
      </c>
      <c r="PS53" s="118">
        <v>9.1</v>
      </c>
      <c r="PT53" s="118">
        <v>5.2</v>
      </c>
      <c r="PU53" s="118">
        <v>5</v>
      </c>
      <c r="PV53" s="118">
        <v>3.8</v>
      </c>
      <c r="PW53" s="118">
        <v>10.8</v>
      </c>
      <c r="PX53" s="118">
        <v>5</v>
      </c>
      <c r="PY53" s="118">
        <v>8.3000000000000007</v>
      </c>
      <c r="PZ53" s="118">
        <v>7.1</v>
      </c>
      <c r="QA53" s="118">
        <v>5.5</v>
      </c>
      <c r="QB53" s="118">
        <v>3.7</v>
      </c>
      <c r="QC53" s="118">
        <v>10.3</v>
      </c>
      <c r="QD53" s="118">
        <v>8.1</v>
      </c>
      <c r="QE53" s="118">
        <v>3.4</v>
      </c>
      <c r="QF53" s="118">
        <v>7.9</v>
      </c>
      <c r="QG53" s="118">
        <v>7.6</v>
      </c>
      <c r="QH53" s="118">
        <v>6.2</v>
      </c>
      <c r="QI53" s="118">
        <v>4.0999999999999996</v>
      </c>
      <c r="QJ53" s="118">
        <v>5.9</v>
      </c>
      <c r="QK53" s="118">
        <v>5.2</v>
      </c>
      <c r="QL53" s="118">
        <v>7.5</v>
      </c>
      <c r="QM53" s="118">
        <v>5.6</v>
      </c>
      <c r="QN53" s="118">
        <v>5.4</v>
      </c>
      <c r="QO53" s="118">
        <v>7.5</v>
      </c>
      <c r="QP53" s="118">
        <v>6.9</v>
      </c>
      <c r="QQ53" s="118">
        <v>6</v>
      </c>
      <c r="QR53" s="118">
        <v>8</v>
      </c>
      <c r="QS53" s="118">
        <v>10.9</v>
      </c>
      <c r="QT53" s="118">
        <v>7.8</v>
      </c>
      <c r="QU53" s="118">
        <v>10.7</v>
      </c>
      <c r="QV53" s="118">
        <v>6.5</v>
      </c>
      <c r="QW53" s="118">
        <v>2.4</v>
      </c>
      <c r="QX53" s="118">
        <v>6.6</v>
      </c>
      <c r="QY53" s="118">
        <v>7.3</v>
      </c>
      <c r="QZ53" s="118">
        <v>6.6</v>
      </c>
      <c r="RA53" s="118">
        <v>7.8</v>
      </c>
      <c r="RB53" s="118">
        <v>4.5999999999999996</v>
      </c>
      <c r="RC53" s="118">
        <v>8</v>
      </c>
      <c r="RD53" s="118">
        <v>9.4</v>
      </c>
      <c r="RE53" s="118">
        <v>10.9</v>
      </c>
      <c r="RF53" s="118">
        <v>7.6</v>
      </c>
      <c r="RG53" s="118">
        <v>7</v>
      </c>
      <c r="RH53" s="118">
        <v>3.8</v>
      </c>
      <c r="RI53" s="118">
        <v>9.4</v>
      </c>
      <c r="RJ53" s="118">
        <v>7</v>
      </c>
      <c r="RK53" s="118">
        <v>7.7</v>
      </c>
      <c r="RL53" s="118">
        <v>6.6</v>
      </c>
    </row>
    <row r="54" spans="1:480" x14ac:dyDescent="0.65">
      <c r="A54" s="118" t="s">
        <v>826</v>
      </c>
      <c r="B54" s="217">
        <v>1</v>
      </c>
      <c r="C54" s="380">
        <v>1.2</v>
      </c>
      <c r="D54" s="380">
        <v>1</v>
      </c>
      <c r="E54" s="118">
        <v>1.7</v>
      </c>
      <c r="F54" s="118">
        <v>1.6</v>
      </c>
      <c r="G54" s="118">
        <v>1.5</v>
      </c>
      <c r="H54" s="381">
        <v>1.2</v>
      </c>
      <c r="I54" s="381">
        <v>1.3</v>
      </c>
      <c r="J54" s="381">
        <v>0.9</v>
      </c>
      <c r="K54" s="381">
        <v>1.5</v>
      </c>
      <c r="L54" s="118">
        <v>1.3</v>
      </c>
      <c r="M54" s="118">
        <v>0.3</v>
      </c>
      <c r="N54" s="118">
        <v>0.7</v>
      </c>
      <c r="O54" s="118">
        <v>1.1000000000000001</v>
      </c>
      <c r="P54" s="118">
        <v>0.8</v>
      </c>
      <c r="Q54" s="118">
        <v>0.8</v>
      </c>
      <c r="R54" s="118">
        <v>0.8</v>
      </c>
      <c r="S54" s="118">
        <v>1.6</v>
      </c>
      <c r="T54" s="118">
        <v>1.4</v>
      </c>
      <c r="U54" s="118">
        <v>1.2</v>
      </c>
      <c r="V54" s="118">
        <v>1</v>
      </c>
      <c r="W54" s="118">
        <v>1.2</v>
      </c>
      <c r="X54" s="118">
        <v>1.3</v>
      </c>
      <c r="Y54" s="118">
        <v>1.3</v>
      </c>
      <c r="Z54" s="118">
        <v>1.3</v>
      </c>
      <c r="AA54" s="118">
        <v>0.8</v>
      </c>
      <c r="AB54" s="118">
        <v>1.4</v>
      </c>
      <c r="AC54" s="118">
        <v>1.2</v>
      </c>
      <c r="AD54" s="118">
        <v>2.1</v>
      </c>
      <c r="AE54" s="118">
        <v>1.1000000000000001</v>
      </c>
      <c r="AF54" s="118">
        <v>0.7</v>
      </c>
      <c r="AG54" s="118">
        <v>0.2</v>
      </c>
      <c r="AH54" s="118">
        <v>0.3</v>
      </c>
      <c r="AI54" s="118">
        <v>1.1000000000000001</v>
      </c>
      <c r="AJ54" s="118">
        <v>1.7</v>
      </c>
      <c r="AK54" s="118">
        <v>1.4</v>
      </c>
      <c r="AL54" s="118">
        <v>1.9</v>
      </c>
      <c r="AM54" s="118">
        <v>1.8</v>
      </c>
      <c r="AN54" s="118">
        <v>1.2</v>
      </c>
      <c r="AO54" s="118">
        <v>0.8</v>
      </c>
      <c r="AP54" s="118">
        <v>1</v>
      </c>
      <c r="AQ54" s="118">
        <v>0.6</v>
      </c>
      <c r="AR54" s="118">
        <v>1.3</v>
      </c>
      <c r="AS54" s="118">
        <v>1.5</v>
      </c>
      <c r="AT54" s="118">
        <v>1.5</v>
      </c>
      <c r="AU54" s="118">
        <v>1.2</v>
      </c>
      <c r="AV54" s="118">
        <v>1</v>
      </c>
      <c r="AW54" s="118">
        <v>1.3</v>
      </c>
      <c r="AX54" s="118">
        <v>1.1000000000000001</v>
      </c>
      <c r="AY54" s="118">
        <v>1</v>
      </c>
      <c r="AZ54" s="118">
        <v>1</v>
      </c>
      <c r="BA54" s="118">
        <v>1.6</v>
      </c>
      <c r="BB54" s="118">
        <v>0.4</v>
      </c>
      <c r="BC54" s="118">
        <v>1.1000000000000001</v>
      </c>
      <c r="BD54" s="118">
        <v>1.2</v>
      </c>
      <c r="BE54" s="118">
        <v>0.9</v>
      </c>
      <c r="BF54" s="118">
        <v>1.6</v>
      </c>
      <c r="BG54" s="118">
        <v>0.9</v>
      </c>
      <c r="BH54" s="118">
        <v>1.5</v>
      </c>
      <c r="BI54" s="118">
        <v>1.6</v>
      </c>
      <c r="BJ54" s="118">
        <v>2.2999999999999998</v>
      </c>
      <c r="BK54" s="118">
        <v>2.6</v>
      </c>
      <c r="BL54" s="118">
        <v>1.4</v>
      </c>
      <c r="BM54" s="118">
        <v>1.6</v>
      </c>
      <c r="BN54" s="118">
        <v>1.4</v>
      </c>
      <c r="BO54" s="118">
        <v>1.2</v>
      </c>
      <c r="BP54" s="118">
        <v>0.9</v>
      </c>
      <c r="BQ54" s="118">
        <v>1.5</v>
      </c>
      <c r="BR54" s="118">
        <v>1.2</v>
      </c>
      <c r="BS54" s="118">
        <v>0.7</v>
      </c>
      <c r="BT54" s="118">
        <v>1.4</v>
      </c>
      <c r="BU54" s="118">
        <v>0.6</v>
      </c>
      <c r="BV54" s="118">
        <v>0.3</v>
      </c>
      <c r="BW54" s="118">
        <v>1.8</v>
      </c>
      <c r="BX54" s="118">
        <v>1</v>
      </c>
      <c r="BY54" s="118">
        <v>1</v>
      </c>
      <c r="BZ54" s="118">
        <v>1.3</v>
      </c>
      <c r="CA54" s="118">
        <v>1.5</v>
      </c>
      <c r="CB54" s="118">
        <v>0.7</v>
      </c>
      <c r="CC54" s="118">
        <v>1.2</v>
      </c>
      <c r="CD54" s="118">
        <v>1.9</v>
      </c>
      <c r="CE54" s="118"/>
      <c r="CF54" s="118"/>
      <c r="CG54" s="118"/>
      <c r="CH54" s="118"/>
      <c r="CI54" s="118"/>
      <c r="CJ54" s="118"/>
      <c r="CK54" s="118"/>
      <c r="CL54" s="118"/>
      <c r="CM54" s="118"/>
      <c r="CN54" s="118"/>
      <c r="CO54" s="118"/>
      <c r="CP54" s="118"/>
      <c r="CQ54" s="118"/>
      <c r="CR54" s="118"/>
      <c r="CS54" s="118"/>
      <c r="CT54" s="118"/>
      <c r="CU54" s="118"/>
      <c r="CV54" s="118"/>
      <c r="CW54" s="118"/>
      <c r="CX54" s="118"/>
      <c r="CY54" s="118"/>
      <c r="CZ54" s="118"/>
      <c r="DA54" s="118"/>
      <c r="DB54" s="118"/>
      <c r="DC54" s="118"/>
      <c r="DD54" s="118"/>
      <c r="DE54" s="118"/>
      <c r="DF54" s="118"/>
      <c r="DG54" s="118"/>
      <c r="DH54" s="118"/>
      <c r="DI54" s="118"/>
      <c r="DJ54" s="118"/>
      <c r="DK54" s="118"/>
      <c r="DL54" s="118"/>
      <c r="DM54" s="118"/>
      <c r="DN54" s="118"/>
      <c r="DO54" s="118"/>
      <c r="DP54" s="118"/>
      <c r="DQ54" s="118"/>
      <c r="DR54" s="118"/>
      <c r="DS54" s="118"/>
      <c r="DT54" s="118"/>
      <c r="DU54" s="118"/>
      <c r="DV54" s="118"/>
      <c r="DW54" s="118"/>
      <c r="DX54" s="118"/>
      <c r="DY54" s="118"/>
      <c r="DZ54" s="118"/>
      <c r="EA54" s="118"/>
      <c r="EB54" s="118"/>
      <c r="EC54" s="118"/>
      <c r="ED54" s="118"/>
      <c r="EE54" s="118"/>
      <c r="EF54" s="118"/>
      <c r="EG54" s="118"/>
      <c r="EH54" s="118"/>
      <c r="EI54" s="118"/>
      <c r="EJ54" s="118"/>
      <c r="EK54" s="118"/>
      <c r="EL54" s="118"/>
      <c r="EM54" s="118"/>
      <c r="EN54" s="118"/>
      <c r="EO54" s="118"/>
      <c r="EP54" s="118"/>
      <c r="EQ54" s="118"/>
      <c r="ER54" s="118"/>
      <c r="ES54" s="118"/>
      <c r="ET54" s="118"/>
      <c r="EU54" s="118"/>
      <c r="EV54" s="118"/>
      <c r="EW54" s="118"/>
      <c r="EX54" s="118"/>
      <c r="EY54" s="118"/>
      <c r="EZ54" s="118"/>
      <c r="FA54" s="118"/>
      <c r="FB54" s="118"/>
      <c r="FC54" s="118"/>
      <c r="FD54" s="118"/>
      <c r="FE54" s="118"/>
      <c r="FF54" s="118"/>
      <c r="FG54" s="118"/>
      <c r="FH54" s="118"/>
      <c r="FI54" s="118"/>
      <c r="FJ54" s="118"/>
      <c r="FK54" s="118"/>
      <c r="FL54" s="118"/>
      <c r="FM54" s="118"/>
      <c r="FN54" s="118"/>
      <c r="FO54" s="118"/>
      <c r="FP54" s="118"/>
      <c r="FQ54" s="118"/>
      <c r="FR54" s="118"/>
      <c r="FS54" s="118"/>
      <c r="FT54" s="118"/>
      <c r="FU54" s="118"/>
      <c r="FV54" s="118"/>
      <c r="FW54" s="118"/>
      <c r="FX54" s="118"/>
      <c r="FY54" s="118"/>
      <c r="FZ54" s="118"/>
      <c r="GA54" s="118"/>
      <c r="GB54" s="118"/>
      <c r="GC54" s="118"/>
      <c r="GD54" s="118"/>
      <c r="GE54" s="118"/>
      <c r="GF54" s="118"/>
      <c r="GG54" s="118"/>
      <c r="GH54" s="118"/>
      <c r="GI54" s="118"/>
      <c r="GJ54" s="118"/>
      <c r="GK54" s="118"/>
      <c r="GL54" s="118"/>
      <c r="GM54" s="118"/>
      <c r="GN54" s="118"/>
      <c r="GO54" s="118"/>
      <c r="GP54" s="118"/>
      <c r="GQ54" s="118"/>
      <c r="GR54" s="118"/>
      <c r="GS54" s="118"/>
      <c r="GT54" s="118"/>
      <c r="GU54" s="118"/>
      <c r="GV54" s="118"/>
      <c r="GW54" s="118"/>
      <c r="GX54" s="118"/>
      <c r="GY54" s="118"/>
      <c r="GZ54" s="118"/>
      <c r="HA54" s="118"/>
      <c r="HB54" s="118"/>
      <c r="HC54" s="118"/>
      <c r="HD54" s="118"/>
      <c r="HE54" s="118"/>
      <c r="HF54" s="118"/>
      <c r="HG54" s="118"/>
      <c r="HH54" s="118"/>
      <c r="HI54" s="118"/>
      <c r="HJ54" s="118"/>
      <c r="HK54" s="118"/>
      <c r="HL54" s="118"/>
      <c r="HM54" s="118"/>
      <c r="HN54" s="118"/>
      <c r="HO54" s="118"/>
      <c r="HP54" s="118"/>
      <c r="HQ54" s="118"/>
      <c r="HR54" s="118"/>
      <c r="HS54" s="118"/>
      <c r="HT54" s="118"/>
      <c r="HU54" s="118"/>
      <c r="HV54" s="118"/>
      <c r="HW54" s="118"/>
      <c r="HX54" s="118"/>
      <c r="HY54" s="118"/>
      <c r="HZ54" s="118"/>
      <c r="IA54" s="118"/>
      <c r="IB54" s="118"/>
      <c r="IC54" s="118"/>
      <c r="ID54" s="118"/>
      <c r="IE54" s="118"/>
      <c r="IF54" s="118"/>
      <c r="IG54" s="118"/>
      <c r="IH54" s="118"/>
      <c r="II54" s="118"/>
      <c r="IJ54" s="118"/>
      <c r="IK54" s="118"/>
      <c r="IL54" s="118"/>
      <c r="IM54" s="118"/>
      <c r="IN54" s="118"/>
      <c r="IO54" s="118"/>
      <c r="IP54" s="118"/>
      <c r="IQ54" s="118"/>
      <c r="IR54" s="118"/>
      <c r="IS54" s="118"/>
      <c r="IT54" s="118"/>
      <c r="IU54" s="118"/>
      <c r="IV54" s="118"/>
      <c r="IW54" s="118"/>
      <c r="IX54" s="118"/>
      <c r="IY54" s="118"/>
      <c r="IZ54" s="118"/>
      <c r="JA54" s="118"/>
      <c r="JB54" s="118"/>
      <c r="JC54" s="118"/>
      <c r="JD54" s="118"/>
      <c r="JE54" s="118"/>
      <c r="JF54" s="118"/>
      <c r="JG54" s="118"/>
      <c r="JH54" s="118"/>
      <c r="JI54" s="118"/>
      <c r="JJ54" s="118"/>
      <c r="JK54" s="118"/>
      <c r="JL54" s="118"/>
      <c r="JM54" s="118"/>
      <c r="JN54" s="118"/>
      <c r="JO54" s="118"/>
      <c r="JP54" s="118"/>
      <c r="JQ54" s="118"/>
      <c r="JR54" s="118"/>
      <c r="JS54" s="118"/>
      <c r="JT54" s="118"/>
      <c r="JU54" s="118"/>
      <c r="JV54" s="118"/>
      <c r="JW54" s="118"/>
      <c r="JX54" s="118"/>
      <c r="JY54" s="118"/>
      <c r="JZ54" s="118"/>
      <c r="KA54" s="118"/>
      <c r="KB54" s="118"/>
      <c r="KC54" s="118"/>
      <c r="KD54" s="118"/>
      <c r="KE54" s="118"/>
      <c r="KF54" s="118"/>
      <c r="KG54" s="118"/>
      <c r="KH54" s="118"/>
      <c r="KI54" s="118"/>
      <c r="KJ54" s="118"/>
      <c r="KK54" s="118"/>
      <c r="KL54" s="118"/>
      <c r="KM54" s="118"/>
      <c r="KN54" s="118"/>
      <c r="KO54" s="118"/>
      <c r="KP54" s="118"/>
      <c r="KQ54" s="118"/>
      <c r="KR54" s="118"/>
      <c r="KS54" s="118"/>
      <c r="KT54" s="118"/>
      <c r="KU54" s="118"/>
      <c r="KV54" s="118"/>
      <c r="KW54" s="118"/>
      <c r="KX54" s="118"/>
      <c r="KY54" s="118"/>
      <c r="KZ54" s="118"/>
      <c r="LA54" s="118"/>
      <c r="LB54" s="118"/>
      <c r="LC54" s="118"/>
      <c r="LD54" s="118"/>
      <c r="LE54" s="118"/>
      <c r="LF54" s="118"/>
      <c r="LG54" s="118"/>
      <c r="LH54" s="118"/>
      <c r="LI54" s="118"/>
      <c r="LJ54" s="118"/>
      <c r="LK54" s="118"/>
      <c r="LL54" s="118"/>
      <c r="LM54" s="118"/>
      <c r="LN54" s="118"/>
      <c r="LO54" s="118"/>
      <c r="LP54" s="118"/>
      <c r="LQ54" s="118"/>
      <c r="LR54" s="118"/>
      <c r="LS54" s="118"/>
      <c r="LT54" s="118"/>
      <c r="LU54" s="118"/>
      <c r="LV54" s="118"/>
      <c r="LW54" s="118"/>
      <c r="LX54" s="118"/>
      <c r="LY54" s="118"/>
      <c r="LZ54" s="118"/>
      <c r="MA54" s="118"/>
      <c r="MB54" s="118"/>
      <c r="MC54" s="118"/>
      <c r="MD54" s="118"/>
      <c r="ME54" s="118"/>
      <c r="MF54" s="118"/>
      <c r="MG54" s="118"/>
      <c r="MH54" s="118"/>
      <c r="MI54" s="118"/>
      <c r="MJ54" s="118"/>
      <c r="MK54" s="118"/>
      <c r="ML54" s="118"/>
      <c r="MM54" s="118"/>
      <c r="MN54" s="118"/>
      <c r="MO54" s="118"/>
      <c r="MP54" s="118"/>
      <c r="MQ54" s="118"/>
      <c r="MR54" s="118"/>
      <c r="MS54" s="118"/>
      <c r="MT54" s="118"/>
      <c r="MU54" s="118"/>
      <c r="MV54" s="118"/>
      <c r="MW54" s="118"/>
      <c r="MX54" s="118"/>
      <c r="MY54" s="118"/>
      <c r="MZ54" s="118"/>
      <c r="NA54" s="118"/>
      <c r="NB54" s="118"/>
      <c r="NC54" s="118"/>
      <c r="ND54" s="118"/>
      <c r="NE54" s="118"/>
      <c r="NF54" s="118"/>
      <c r="NG54" s="118"/>
      <c r="NH54" s="118"/>
      <c r="NI54" s="118"/>
      <c r="NJ54" s="118"/>
      <c r="NK54" s="118"/>
      <c r="NL54" s="118"/>
      <c r="NM54" s="118"/>
      <c r="NN54" s="118"/>
      <c r="NO54" s="118"/>
      <c r="NP54" s="118"/>
      <c r="NQ54" s="118"/>
      <c r="NR54" s="118"/>
      <c r="NS54" s="118"/>
      <c r="NT54" s="118"/>
      <c r="NU54" s="118"/>
      <c r="NV54" s="118"/>
      <c r="NW54" s="118"/>
      <c r="NX54" s="118"/>
      <c r="NY54" s="118"/>
      <c r="NZ54" s="118"/>
      <c r="OA54" s="118"/>
      <c r="OB54" s="118"/>
      <c r="OC54" s="118"/>
      <c r="OD54" s="118"/>
      <c r="OE54" s="118"/>
      <c r="OF54" s="118"/>
      <c r="OG54" s="118"/>
      <c r="OH54" s="118"/>
      <c r="OI54" s="118"/>
      <c r="OJ54" s="118"/>
      <c r="OK54" s="118"/>
      <c r="OL54" s="118"/>
      <c r="OM54" s="118"/>
      <c r="ON54" s="118"/>
      <c r="OO54" s="118"/>
      <c r="OP54" s="118"/>
      <c r="OQ54" s="118"/>
      <c r="OR54" s="118"/>
      <c r="OS54" s="118"/>
      <c r="OT54" s="118"/>
      <c r="OU54" s="118"/>
      <c r="OV54" s="118"/>
      <c r="OW54" s="118"/>
      <c r="OX54" s="118"/>
      <c r="OY54" s="118"/>
      <c r="OZ54" s="118"/>
      <c r="PA54" s="118"/>
      <c r="PB54" s="118"/>
      <c r="PC54" s="118"/>
      <c r="PD54" s="118"/>
      <c r="PE54" s="118"/>
      <c r="PF54" s="118"/>
      <c r="PG54" s="118"/>
      <c r="PH54" s="118"/>
      <c r="PI54" s="118"/>
      <c r="PJ54" s="118"/>
      <c r="PK54" s="118"/>
      <c r="PL54" s="118"/>
      <c r="PM54" s="118"/>
      <c r="PN54" s="118"/>
      <c r="PO54" s="118"/>
      <c r="PP54" s="118"/>
      <c r="PQ54" s="118"/>
      <c r="PR54" s="118"/>
      <c r="PS54" s="118"/>
      <c r="PT54" s="118"/>
      <c r="PU54" s="118"/>
      <c r="PV54" s="118"/>
      <c r="PW54" s="118"/>
      <c r="PX54" s="118"/>
      <c r="PY54" s="118"/>
      <c r="PZ54" s="118"/>
      <c r="QA54" s="118"/>
      <c r="QB54" s="118"/>
      <c r="QC54" s="118"/>
      <c r="QD54" s="118"/>
      <c r="QE54" s="118"/>
      <c r="QF54" s="118"/>
      <c r="QG54" s="118"/>
      <c r="QH54" s="118"/>
      <c r="QI54" s="118"/>
      <c r="QJ54" s="118"/>
      <c r="QK54" s="118"/>
      <c r="QL54" s="118"/>
      <c r="QM54" s="118"/>
      <c r="QN54" s="118"/>
      <c r="QO54" s="118"/>
      <c r="QP54" s="118"/>
      <c r="QQ54" s="118"/>
      <c r="QR54" s="118"/>
      <c r="QS54" s="118"/>
      <c r="QT54" s="118"/>
      <c r="QU54" s="118"/>
      <c r="QV54" s="118"/>
      <c r="QW54" s="118"/>
      <c r="QX54" s="118"/>
      <c r="QY54" s="118"/>
      <c r="QZ54" s="118"/>
      <c r="RA54" s="118"/>
      <c r="RB54" s="118"/>
      <c r="RC54" s="118"/>
      <c r="RD54" s="118"/>
      <c r="RE54" s="118"/>
      <c r="RF54" s="118"/>
      <c r="RG54" s="118"/>
      <c r="RH54" s="118"/>
      <c r="RI54" s="118"/>
      <c r="RJ54" s="118"/>
      <c r="RK54" s="118"/>
      <c r="RL54" s="118"/>
    </row>
    <row r="55" spans="1:480" x14ac:dyDescent="0.65">
      <c r="A55" s="118" t="s">
        <v>825</v>
      </c>
      <c r="B55" s="217">
        <v>0.7</v>
      </c>
      <c r="C55" s="118">
        <v>1</v>
      </c>
      <c r="D55" s="118">
        <v>0.8</v>
      </c>
      <c r="E55" s="118">
        <v>0.7</v>
      </c>
      <c r="F55" s="118">
        <v>0.8</v>
      </c>
      <c r="G55" s="118">
        <v>0.9</v>
      </c>
      <c r="H55" s="118">
        <v>0.8</v>
      </c>
      <c r="I55" s="381">
        <v>0.7</v>
      </c>
      <c r="J55" s="118">
        <v>0.5</v>
      </c>
      <c r="K55" s="118">
        <v>0.9</v>
      </c>
      <c r="L55" s="118">
        <v>0.7</v>
      </c>
      <c r="M55" s="118">
        <v>0.7</v>
      </c>
      <c r="N55" s="118">
        <v>0.6</v>
      </c>
      <c r="O55" s="118">
        <v>0.5</v>
      </c>
      <c r="P55" s="118">
        <v>0.5</v>
      </c>
      <c r="Q55" s="118">
        <v>1.2</v>
      </c>
      <c r="R55" s="118">
        <v>0.7</v>
      </c>
      <c r="S55" s="118">
        <v>0.5</v>
      </c>
      <c r="T55" s="118">
        <v>0.7</v>
      </c>
      <c r="U55" s="118">
        <v>0.6</v>
      </c>
      <c r="V55" s="118">
        <v>0.6</v>
      </c>
      <c r="W55" s="118">
        <v>0.4</v>
      </c>
      <c r="X55" s="118">
        <v>0.6</v>
      </c>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c r="CG55" s="118"/>
      <c r="CH55" s="118"/>
      <c r="CI55" s="118"/>
      <c r="CJ55" s="118"/>
      <c r="CK55" s="118"/>
      <c r="CL55" s="118"/>
      <c r="CM55" s="118"/>
      <c r="CN55" s="118"/>
      <c r="CO55" s="118"/>
      <c r="CP55" s="118"/>
      <c r="CQ55" s="118"/>
      <c r="CR55" s="118"/>
      <c r="CS55" s="118"/>
      <c r="CT55" s="118"/>
      <c r="CU55" s="118"/>
      <c r="CV55" s="118"/>
      <c r="CW55" s="118"/>
      <c r="CX55" s="118"/>
      <c r="CY55" s="118"/>
      <c r="CZ55" s="118"/>
      <c r="DA55" s="118"/>
      <c r="DB55" s="118"/>
      <c r="DC55" s="118"/>
      <c r="DD55" s="118"/>
      <c r="DE55" s="118"/>
      <c r="DF55" s="118"/>
      <c r="DG55" s="118"/>
      <c r="DH55" s="118"/>
      <c r="DI55" s="118"/>
      <c r="DJ55" s="118"/>
      <c r="DK55" s="118"/>
      <c r="DL55" s="118"/>
      <c r="DM55" s="118"/>
      <c r="DN55" s="118"/>
      <c r="DO55" s="118"/>
      <c r="DP55" s="118"/>
      <c r="DQ55" s="118"/>
      <c r="DR55" s="118"/>
      <c r="DS55" s="118"/>
      <c r="DT55" s="118"/>
      <c r="DU55" s="118"/>
      <c r="DV55" s="118"/>
      <c r="DW55" s="118"/>
      <c r="DX55" s="118"/>
      <c r="DY55" s="118"/>
      <c r="DZ55" s="118"/>
      <c r="EA55" s="118"/>
      <c r="EB55" s="118"/>
      <c r="EC55" s="118"/>
      <c r="ED55" s="118"/>
      <c r="EE55" s="118"/>
      <c r="EF55" s="118"/>
      <c r="EG55" s="118"/>
      <c r="EH55" s="118"/>
      <c r="EI55" s="118"/>
      <c r="EJ55" s="118"/>
      <c r="EK55" s="118"/>
      <c r="EL55" s="118"/>
      <c r="EM55" s="118"/>
      <c r="EN55" s="118"/>
      <c r="EO55" s="118"/>
      <c r="EP55" s="118"/>
      <c r="EQ55" s="118"/>
      <c r="ER55" s="118"/>
      <c r="ES55" s="118"/>
      <c r="ET55" s="118"/>
      <c r="EU55" s="118"/>
      <c r="EV55" s="118"/>
      <c r="EW55" s="118"/>
      <c r="EX55" s="118"/>
      <c r="EY55" s="118"/>
      <c r="EZ55" s="118"/>
      <c r="FA55" s="118"/>
      <c r="FB55" s="118"/>
      <c r="FC55" s="118"/>
      <c r="FD55" s="118"/>
      <c r="FE55" s="118"/>
      <c r="FF55" s="118"/>
      <c r="FG55" s="118"/>
      <c r="FH55" s="118"/>
      <c r="FI55" s="118"/>
      <c r="FJ55" s="118"/>
      <c r="FK55" s="118"/>
      <c r="FL55" s="118"/>
      <c r="FM55" s="118"/>
      <c r="FN55" s="118"/>
      <c r="FO55" s="118"/>
      <c r="FP55" s="118"/>
      <c r="FQ55" s="118"/>
      <c r="FR55" s="118"/>
      <c r="FS55" s="118"/>
      <c r="FT55" s="118"/>
      <c r="FU55" s="118"/>
      <c r="FV55" s="118"/>
      <c r="FW55" s="118"/>
      <c r="FX55" s="118"/>
      <c r="FY55" s="118"/>
      <c r="FZ55" s="118"/>
      <c r="GA55" s="118"/>
      <c r="GB55" s="118"/>
      <c r="GC55" s="118"/>
      <c r="GD55" s="118"/>
      <c r="GE55" s="118"/>
      <c r="GF55" s="118"/>
      <c r="GG55" s="118"/>
      <c r="GH55" s="118"/>
      <c r="GI55" s="118"/>
      <c r="GJ55" s="118"/>
      <c r="GK55" s="118"/>
      <c r="GL55" s="118"/>
      <c r="GM55" s="118"/>
      <c r="GN55" s="118"/>
      <c r="GO55" s="118"/>
      <c r="GP55" s="118"/>
      <c r="GQ55" s="118"/>
      <c r="GR55" s="118"/>
      <c r="GS55" s="118"/>
      <c r="GT55" s="118"/>
      <c r="GU55" s="118"/>
      <c r="GV55" s="118"/>
      <c r="GW55" s="118"/>
      <c r="GX55" s="118"/>
      <c r="GY55" s="118"/>
      <c r="GZ55" s="118"/>
      <c r="HA55" s="118"/>
      <c r="HB55" s="118"/>
      <c r="HC55" s="118"/>
      <c r="HD55" s="118"/>
      <c r="HE55" s="118"/>
      <c r="HF55" s="118"/>
      <c r="HG55" s="118"/>
      <c r="HH55" s="118"/>
      <c r="HI55" s="118"/>
      <c r="HJ55" s="118"/>
      <c r="HK55" s="118"/>
      <c r="HL55" s="118"/>
      <c r="HM55" s="118"/>
      <c r="HN55" s="118"/>
      <c r="HO55" s="118"/>
      <c r="HP55" s="118"/>
      <c r="HQ55" s="118"/>
      <c r="HR55" s="118"/>
      <c r="HS55" s="118"/>
      <c r="HT55" s="118"/>
      <c r="HU55" s="118"/>
      <c r="HV55" s="118"/>
      <c r="HW55" s="118"/>
      <c r="HX55" s="118"/>
      <c r="HY55" s="118"/>
      <c r="HZ55" s="118"/>
      <c r="IA55" s="118"/>
      <c r="IB55" s="118"/>
      <c r="IC55" s="118"/>
      <c r="ID55" s="118"/>
      <c r="IE55" s="118"/>
      <c r="IF55" s="118"/>
      <c r="IG55" s="118"/>
      <c r="IH55" s="118"/>
      <c r="II55" s="118"/>
      <c r="IJ55" s="118"/>
      <c r="IK55" s="118"/>
      <c r="IL55" s="118"/>
      <c r="IM55" s="118"/>
      <c r="IN55" s="118"/>
      <c r="IO55" s="118"/>
      <c r="IP55" s="118"/>
      <c r="IQ55" s="118"/>
      <c r="IR55" s="118"/>
      <c r="IS55" s="118"/>
      <c r="IT55" s="118"/>
      <c r="IU55" s="118"/>
      <c r="IV55" s="118"/>
      <c r="IW55" s="118"/>
      <c r="IX55" s="118"/>
      <c r="IY55" s="118"/>
      <c r="IZ55" s="118"/>
      <c r="JA55" s="118"/>
      <c r="JB55" s="118"/>
      <c r="JC55" s="118"/>
      <c r="JD55" s="118"/>
      <c r="JE55" s="118"/>
      <c r="JF55" s="118"/>
      <c r="JG55" s="118"/>
      <c r="JH55" s="118"/>
      <c r="JI55" s="118"/>
      <c r="JJ55" s="118"/>
      <c r="JK55" s="118"/>
      <c r="JL55" s="118"/>
      <c r="JM55" s="118"/>
      <c r="JN55" s="118"/>
      <c r="JO55" s="118"/>
      <c r="JP55" s="118"/>
      <c r="JQ55" s="118"/>
      <c r="JR55" s="118"/>
      <c r="JS55" s="118"/>
      <c r="JT55" s="118"/>
      <c r="JU55" s="118"/>
      <c r="JV55" s="118"/>
      <c r="JW55" s="118"/>
      <c r="JX55" s="118"/>
      <c r="JY55" s="118"/>
      <c r="JZ55" s="118"/>
      <c r="KA55" s="118"/>
      <c r="KB55" s="118"/>
      <c r="KC55" s="118"/>
      <c r="KD55" s="118"/>
      <c r="KE55" s="118"/>
      <c r="KF55" s="118"/>
      <c r="KG55" s="118"/>
      <c r="KH55" s="118"/>
      <c r="KI55" s="118"/>
      <c r="KJ55" s="118"/>
      <c r="KK55" s="118"/>
      <c r="KL55" s="118"/>
      <c r="KM55" s="118"/>
      <c r="KN55" s="118"/>
      <c r="KO55" s="118"/>
      <c r="KP55" s="118"/>
      <c r="KQ55" s="118"/>
      <c r="KR55" s="118"/>
      <c r="KS55" s="118"/>
      <c r="KT55" s="118"/>
      <c r="KU55" s="118"/>
      <c r="KV55" s="118"/>
      <c r="KW55" s="118"/>
      <c r="KX55" s="118"/>
      <c r="KY55" s="118"/>
      <c r="KZ55" s="118"/>
      <c r="LA55" s="118"/>
      <c r="LB55" s="118"/>
      <c r="LC55" s="118"/>
      <c r="LD55" s="118"/>
      <c r="LE55" s="118"/>
      <c r="LF55" s="118"/>
      <c r="LG55" s="118"/>
      <c r="LH55" s="118"/>
      <c r="LI55" s="118"/>
      <c r="LJ55" s="118"/>
      <c r="LK55" s="118"/>
      <c r="LL55" s="118"/>
      <c r="LM55" s="118"/>
      <c r="LN55" s="118"/>
      <c r="LO55" s="118"/>
      <c r="LP55" s="118"/>
      <c r="LQ55" s="118"/>
      <c r="LR55" s="118"/>
      <c r="LS55" s="118"/>
      <c r="LT55" s="118"/>
      <c r="LU55" s="118"/>
      <c r="LV55" s="118"/>
      <c r="LW55" s="118"/>
      <c r="LX55" s="118"/>
      <c r="LY55" s="118"/>
      <c r="LZ55" s="118"/>
      <c r="MA55" s="118"/>
      <c r="MB55" s="118"/>
      <c r="MC55" s="118"/>
      <c r="MD55" s="118"/>
      <c r="ME55" s="118"/>
      <c r="MF55" s="118"/>
      <c r="MG55" s="118"/>
      <c r="MH55" s="118"/>
      <c r="MI55" s="118"/>
      <c r="MJ55" s="118"/>
      <c r="MK55" s="118"/>
      <c r="ML55" s="118"/>
      <c r="MM55" s="118"/>
      <c r="MN55" s="118"/>
      <c r="MO55" s="118"/>
      <c r="MP55" s="118"/>
      <c r="MQ55" s="118"/>
      <c r="MR55" s="118"/>
      <c r="MS55" s="118"/>
      <c r="MT55" s="118"/>
      <c r="MU55" s="118"/>
      <c r="MV55" s="118"/>
      <c r="MW55" s="118"/>
      <c r="MX55" s="118"/>
      <c r="MY55" s="118"/>
      <c r="MZ55" s="118"/>
      <c r="NA55" s="118"/>
      <c r="NB55" s="118"/>
      <c r="NC55" s="118"/>
      <c r="ND55" s="118"/>
      <c r="NE55" s="118"/>
      <c r="NF55" s="118"/>
      <c r="NG55" s="118"/>
      <c r="NH55" s="118"/>
      <c r="NI55" s="118"/>
      <c r="NJ55" s="118"/>
      <c r="NK55" s="118"/>
      <c r="NL55" s="118"/>
      <c r="NM55" s="118"/>
      <c r="NN55" s="118"/>
      <c r="NO55" s="118"/>
      <c r="NP55" s="118"/>
      <c r="NQ55" s="118"/>
      <c r="NR55" s="118"/>
      <c r="NS55" s="118"/>
      <c r="NT55" s="118"/>
      <c r="NU55" s="118"/>
      <c r="NV55" s="118"/>
      <c r="NW55" s="118"/>
      <c r="NX55" s="118"/>
      <c r="NY55" s="118"/>
      <c r="NZ55" s="118"/>
      <c r="OA55" s="118"/>
      <c r="OB55" s="118"/>
      <c r="OC55" s="118"/>
      <c r="OD55" s="118"/>
      <c r="OE55" s="118"/>
      <c r="OF55" s="118"/>
      <c r="OG55" s="118"/>
      <c r="OH55" s="118"/>
      <c r="OI55" s="118"/>
      <c r="OJ55" s="118"/>
      <c r="OK55" s="118"/>
      <c r="OL55" s="118"/>
      <c r="OM55" s="118"/>
      <c r="ON55" s="118"/>
      <c r="OO55" s="118"/>
      <c r="OP55" s="118"/>
      <c r="OQ55" s="118"/>
      <c r="OR55" s="118"/>
      <c r="OS55" s="118"/>
      <c r="OT55" s="118"/>
      <c r="OU55" s="118"/>
      <c r="OV55" s="118"/>
      <c r="OW55" s="118"/>
      <c r="OX55" s="118"/>
      <c r="OY55" s="118"/>
      <c r="OZ55" s="118"/>
      <c r="PA55" s="118"/>
      <c r="PB55" s="118"/>
      <c r="PC55" s="118"/>
      <c r="PD55" s="118"/>
      <c r="PE55" s="118"/>
      <c r="PF55" s="118"/>
      <c r="PG55" s="118"/>
      <c r="PH55" s="118"/>
      <c r="PI55" s="118"/>
      <c r="PJ55" s="118"/>
      <c r="PK55" s="118"/>
      <c r="PL55" s="118"/>
      <c r="PM55" s="118"/>
      <c r="PN55" s="118"/>
      <c r="PO55" s="118"/>
      <c r="PP55" s="118"/>
      <c r="PQ55" s="118"/>
      <c r="PR55" s="118"/>
      <c r="PS55" s="118"/>
      <c r="PT55" s="118"/>
      <c r="PU55" s="118"/>
      <c r="PV55" s="118"/>
      <c r="PW55" s="118"/>
      <c r="PX55" s="118"/>
      <c r="PY55" s="118"/>
      <c r="PZ55" s="118"/>
      <c r="QA55" s="118"/>
      <c r="QB55" s="118"/>
      <c r="QC55" s="118"/>
      <c r="QD55" s="118"/>
      <c r="QE55" s="118"/>
      <c r="QF55" s="118"/>
      <c r="QG55" s="118"/>
      <c r="QH55" s="118"/>
      <c r="QI55" s="118"/>
      <c r="QJ55" s="118"/>
      <c r="QK55" s="118"/>
      <c r="QL55" s="118"/>
      <c r="QM55" s="118"/>
      <c r="QN55" s="118"/>
      <c r="QO55" s="118"/>
      <c r="QP55" s="118"/>
      <c r="QQ55" s="118"/>
      <c r="QR55" s="118"/>
      <c r="QS55" s="118"/>
      <c r="QT55" s="118"/>
      <c r="QU55" s="118"/>
      <c r="QV55" s="118"/>
      <c r="QW55" s="118"/>
      <c r="QX55" s="118"/>
      <c r="QY55" s="118"/>
      <c r="QZ55" s="118"/>
      <c r="RA55" s="118"/>
      <c r="RB55" s="118"/>
      <c r="RC55" s="118"/>
      <c r="RD55" s="118"/>
      <c r="RE55" s="118"/>
      <c r="RF55" s="118"/>
      <c r="RG55" s="118"/>
      <c r="RH55" s="118"/>
      <c r="RI55" s="118"/>
      <c r="RJ55" s="118"/>
      <c r="RK55" s="118"/>
      <c r="RL55" s="118"/>
    </row>
    <row r="57" spans="1:480" x14ac:dyDescent="0.65">
      <c r="A57" s="118" t="s">
        <v>817</v>
      </c>
      <c r="B57" s="217" t="s">
        <v>821</v>
      </c>
      <c r="C57" s="118">
        <v>1</v>
      </c>
      <c r="D57" s="118">
        <v>2</v>
      </c>
      <c r="E57" s="118">
        <v>3</v>
      </c>
      <c r="F57" s="118">
        <v>4</v>
      </c>
      <c r="G57" s="118">
        <v>5</v>
      </c>
      <c r="H57" s="118">
        <v>6</v>
      </c>
      <c r="I57" s="118">
        <v>7</v>
      </c>
      <c r="J57" s="118">
        <v>8</v>
      </c>
      <c r="K57" s="118">
        <v>9</v>
      </c>
      <c r="L57" s="118">
        <v>10</v>
      </c>
      <c r="M57" s="118">
        <v>11</v>
      </c>
      <c r="N57" s="118">
        <v>12</v>
      </c>
      <c r="O57" s="118">
        <v>13</v>
      </c>
      <c r="P57" s="118">
        <v>14</v>
      </c>
      <c r="Q57" s="118">
        <v>15</v>
      </c>
      <c r="R57" s="118">
        <v>16</v>
      </c>
      <c r="S57" s="118">
        <v>17</v>
      </c>
      <c r="T57" s="118">
        <v>18</v>
      </c>
      <c r="U57" s="118">
        <v>19</v>
      </c>
      <c r="V57" s="118">
        <v>20</v>
      </c>
      <c r="W57" s="118">
        <v>21</v>
      </c>
      <c r="X57" s="118">
        <v>22</v>
      </c>
      <c r="Y57" s="118">
        <v>23</v>
      </c>
      <c r="Z57" s="118">
        <v>24</v>
      </c>
      <c r="AA57" s="118">
        <v>25</v>
      </c>
      <c r="AB57" s="118">
        <v>26</v>
      </c>
      <c r="AC57" s="118">
        <v>27</v>
      </c>
      <c r="AD57" s="118">
        <v>28</v>
      </c>
      <c r="AE57" s="118">
        <v>29</v>
      </c>
      <c r="AF57" s="118">
        <v>30</v>
      </c>
      <c r="AG57" s="118">
        <v>31</v>
      </c>
      <c r="AH57" s="118">
        <v>32</v>
      </c>
      <c r="AI57" s="118">
        <v>33</v>
      </c>
      <c r="AJ57" s="118">
        <v>34</v>
      </c>
      <c r="AK57" s="118">
        <v>35</v>
      </c>
      <c r="AL57" s="118">
        <v>36</v>
      </c>
      <c r="AM57" s="118">
        <v>37</v>
      </c>
      <c r="AN57" s="118">
        <v>38</v>
      </c>
      <c r="AO57" s="118">
        <v>39</v>
      </c>
      <c r="AP57" s="118">
        <v>40</v>
      </c>
      <c r="AQ57" s="118">
        <v>41</v>
      </c>
      <c r="AR57" s="118">
        <v>42</v>
      </c>
      <c r="AS57" s="118">
        <v>43</v>
      </c>
      <c r="AT57" s="118">
        <v>44</v>
      </c>
      <c r="AU57" s="118">
        <v>45</v>
      </c>
      <c r="AV57" s="118">
        <v>46</v>
      </c>
      <c r="AW57" s="118">
        <v>47</v>
      </c>
      <c r="AX57" s="118">
        <v>48</v>
      </c>
      <c r="AY57" s="118">
        <v>49</v>
      </c>
      <c r="AZ57" s="118">
        <v>50</v>
      </c>
      <c r="BA57" s="118">
        <v>51</v>
      </c>
      <c r="BB57" s="118">
        <v>52</v>
      </c>
      <c r="BC57" s="118">
        <v>53</v>
      </c>
      <c r="BD57" s="118">
        <v>54</v>
      </c>
      <c r="BE57" s="118">
        <v>55</v>
      </c>
      <c r="BF57" s="118">
        <v>56</v>
      </c>
      <c r="BG57" s="118">
        <v>57</v>
      </c>
      <c r="BH57" s="118">
        <v>58</v>
      </c>
      <c r="BI57" s="118">
        <v>59</v>
      </c>
      <c r="BJ57" s="118">
        <v>60</v>
      </c>
      <c r="BK57" s="118">
        <v>61</v>
      </c>
      <c r="BL57" s="118">
        <v>62</v>
      </c>
      <c r="BM57" s="118">
        <v>63</v>
      </c>
      <c r="BN57" s="118">
        <v>64</v>
      </c>
      <c r="BO57" s="118">
        <v>65</v>
      </c>
      <c r="BP57" s="118">
        <v>66</v>
      </c>
      <c r="BQ57" s="118">
        <v>67</v>
      </c>
      <c r="BR57" s="118">
        <v>68</v>
      </c>
      <c r="BS57" s="118">
        <v>69</v>
      </c>
      <c r="BT57" s="118">
        <v>70</v>
      </c>
      <c r="BU57" s="118">
        <v>71</v>
      </c>
      <c r="BV57" s="118">
        <v>72</v>
      </c>
      <c r="BW57" s="118">
        <v>73</v>
      </c>
      <c r="BX57" s="118">
        <v>74</v>
      </c>
      <c r="BY57" s="118">
        <v>75</v>
      </c>
      <c r="BZ57" s="118">
        <v>76</v>
      </c>
      <c r="CA57" s="118">
        <v>77</v>
      </c>
      <c r="CB57" s="118">
        <v>78</v>
      </c>
      <c r="CC57" s="118">
        <v>79</v>
      </c>
      <c r="CD57" s="118">
        <v>80</v>
      </c>
      <c r="CE57" s="118">
        <v>81</v>
      </c>
      <c r="CF57" s="118">
        <v>82</v>
      </c>
      <c r="CG57" s="118">
        <v>83</v>
      </c>
      <c r="CH57" s="118">
        <v>84</v>
      </c>
      <c r="CI57" s="118">
        <v>85</v>
      </c>
      <c r="CJ57" s="118">
        <v>86</v>
      </c>
      <c r="CK57" s="118">
        <v>87</v>
      </c>
      <c r="CL57" s="118">
        <v>88</v>
      </c>
      <c r="CM57" s="118">
        <v>89</v>
      </c>
      <c r="CN57" s="118">
        <v>90</v>
      </c>
      <c r="CO57" s="118">
        <v>91</v>
      </c>
      <c r="CP57" s="118">
        <v>92</v>
      </c>
      <c r="CQ57" s="118">
        <v>93</v>
      </c>
      <c r="CR57" s="118">
        <v>94</v>
      </c>
      <c r="CS57" s="118">
        <v>95</v>
      </c>
    </row>
    <row r="58" spans="1:480" x14ac:dyDescent="0.65">
      <c r="A58" s="118" t="s">
        <v>822</v>
      </c>
      <c r="B58" s="217">
        <v>1.3</v>
      </c>
      <c r="C58" s="380">
        <v>1.2</v>
      </c>
      <c r="D58" s="118">
        <v>1.1000000000000001</v>
      </c>
      <c r="E58" s="118">
        <v>1.7</v>
      </c>
      <c r="F58" s="118">
        <v>1.6</v>
      </c>
      <c r="G58" s="380">
        <v>1.3</v>
      </c>
      <c r="H58" s="381">
        <v>0.9</v>
      </c>
      <c r="I58" s="118">
        <v>1.5</v>
      </c>
      <c r="J58" s="118">
        <v>1.3</v>
      </c>
      <c r="K58" s="118">
        <v>2.1</v>
      </c>
      <c r="L58" s="118">
        <v>1.1000000000000001</v>
      </c>
      <c r="M58" s="118">
        <v>1.2</v>
      </c>
      <c r="N58" s="118">
        <v>1.3</v>
      </c>
      <c r="O58" s="118">
        <v>1.5</v>
      </c>
      <c r="P58" s="118">
        <v>0.8</v>
      </c>
      <c r="Q58" s="118">
        <v>1.6</v>
      </c>
      <c r="R58" s="118">
        <v>1.4</v>
      </c>
      <c r="S58" s="118">
        <v>1.1000000000000001</v>
      </c>
      <c r="T58" s="118">
        <v>0.8</v>
      </c>
      <c r="U58" s="118">
        <v>0.8</v>
      </c>
      <c r="V58" s="118">
        <v>1.2</v>
      </c>
      <c r="W58" s="118">
        <v>1.4</v>
      </c>
      <c r="X58" s="118">
        <v>1.3</v>
      </c>
      <c r="Y58" s="118">
        <v>0.7</v>
      </c>
      <c r="Z58" s="118">
        <v>1</v>
      </c>
      <c r="AA58" s="118">
        <v>0.6</v>
      </c>
      <c r="AB58" s="118">
        <v>1.3</v>
      </c>
      <c r="AC58" s="118">
        <v>1.5</v>
      </c>
      <c r="AD58" s="118">
        <v>1.5</v>
      </c>
      <c r="AE58" s="118">
        <v>1.2</v>
      </c>
      <c r="AF58" s="118">
        <v>1.1000000000000001</v>
      </c>
      <c r="AG58" s="118">
        <v>1.2</v>
      </c>
      <c r="AH58" s="118">
        <v>1.3</v>
      </c>
      <c r="AI58" s="118">
        <v>1.3</v>
      </c>
      <c r="AJ58" s="118">
        <v>1.3</v>
      </c>
      <c r="AK58" s="118">
        <v>0.8</v>
      </c>
      <c r="AL58" s="118">
        <v>1</v>
      </c>
      <c r="AM58" s="118">
        <v>1.7</v>
      </c>
      <c r="AN58" s="118">
        <v>1.4</v>
      </c>
      <c r="AO58" s="118">
        <v>1.9</v>
      </c>
      <c r="AP58" s="118">
        <v>1.4</v>
      </c>
      <c r="AQ58" s="118">
        <v>1.2</v>
      </c>
      <c r="AR58" s="118">
        <v>1.8</v>
      </c>
      <c r="AS58" s="118">
        <v>1.2</v>
      </c>
      <c r="AT58" s="118">
        <v>1.5</v>
      </c>
      <c r="AU58" s="118">
        <v>1.6</v>
      </c>
      <c r="AV58" s="118">
        <v>2.2999999999999998</v>
      </c>
      <c r="AW58" s="118">
        <v>2.6</v>
      </c>
      <c r="AX58" s="118">
        <v>1.3</v>
      </c>
      <c r="AY58" s="118">
        <v>1.1000000000000001</v>
      </c>
      <c r="AZ58" s="118">
        <v>1.5</v>
      </c>
      <c r="BA58" s="118">
        <v>1</v>
      </c>
      <c r="BB58" s="118">
        <v>1.6</v>
      </c>
      <c r="BC58" s="118">
        <v>0.8</v>
      </c>
      <c r="BD58" s="118">
        <v>1.2</v>
      </c>
      <c r="BE58" s="118">
        <v>0.9</v>
      </c>
      <c r="BF58" s="118">
        <v>1.6</v>
      </c>
      <c r="BG58" s="118">
        <v>0.9</v>
      </c>
      <c r="BH58" s="380">
        <v>1</v>
      </c>
      <c r="BI58" s="380">
        <v>1.3</v>
      </c>
      <c r="BJ58" s="380">
        <v>1.4</v>
      </c>
      <c r="BK58" s="380">
        <v>1.6</v>
      </c>
      <c r="BL58" s="380">
        <v>1.4</v>
      </c>
      <c r="BM58" s="380">
        <v>1.2</v>
      </c>
      <c r="BN58" s="380">
        <v>0.9</v>
      </c>
      <c r="BO58" s="380">
        <v>1.5</v>
      </c>
      <c r="BP58" s="118">
        <v>1.7</v>
      </c>
      <c r="BQ58" s="118">
        <v>1.1000000000000001</v>
      </c>
      <c r="BR58" s="118">
        <v>0.7</v>
      </c>
      <c r="BS58" s="118">
        <v>1.4</v>
      </c>
      <c r="BT58" s="118">
        <v>0.6</v>
      </c>
      <c r="BU58" s="118">
        <v>1.8</v>
      </c>
      <c r="BV58" s="118">
        <v>1.8</v>
      </c>
      <c r="BW58" s="118"/>
      <c r="BX58" s="118"/>
      <c r="BY58" s="118"/>
      <c r="BZ58" s="118"/>
      <c r="CA58" s="118"/>
      <c r="CB58" s="118"/>
      <c r="CC58" s="118"/>
      <c r="CD58" s="118"/>
      <c r="CE58" s="118"/>
      <c r="CF58" s="118"/>
      <c r="CG58" s="118"/>
      <c r="CH58" s="118"/>
      <c r="CI58" s="118"/>
      <c r="CJ58" s="118"/>
      <c r="CK58" s="118"/>
      <c r="CL58" s="118"/>
      <c r="CM58" s="118"/>
      <c r="CN58" s="118"/>
      <c r="CO58" s="118"/>
      <c r="CP58" s="118"/>
      <c r="CQ58" s="118"/>
      <c r="CR58" s="118"/>
      <c r="CS58" s="118"/>
    </row>
    <row r="59" spans="1:480" x14ac:dyDescent="0.65">
      <c r="A59" s="118" t="s">
        <v>823</v>
      </c>
      <c r="B59" s="217">
        <v>2.5</v>
      </c>
      <c r="C59" s="118">
        <v>2.1</v>
      </c>
      <c r="D59" s="118">
        <v>2.6</v>
      </c>
      <c r="E59" s="118">
        <v>1.5</v>
      </c>
      <c r="F59" s="118">
        <v>3.6</v>
      </c>
      <c r="G59" s="118">
        <v>2.4</v>
      </c>
      <c r="H59" s="118">
        <v>3.7</v>
      </c>
      <c r="I59" s="118">
        <v>3.1</v>
      </c>
      <c r="J59" s="118">
        <v>2.6</v>
      </c>
      <c r="K59" s="118">
        <v>2.2000000000000002</v>
      </c>
      <c r="L59" s="118">
        <v>0.4</v>
      </c>
      <c r="M59" s="118">
        <v>1.3</v>
      </c>
      <c r="N59" s="118">
        <v>3.8</v>
      </c>
      <c r="O59" s="118">
        <v>2.8</v>
      </c>
      <c r="P59" s="118">
        <v>2.4</v>
      </c>
      <c r="Q59" s="118">
        <v>3.4</v>
      </c>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c r="CD59" s="118"/>
      <c r="CE59" s="118"/>
      <c r="CF59" s="118"/>
      <c r="CG59" s="118"/>
      <c r="CH59" s="118"/>
      <c r="CI59" s="118"/>
      <c r="CJ59" s="118"/>
      <c r="CK59" s="118"/>
      <c r="CL59" s="118"/>
      <c r="CM59" s="118"/>
      <c r="CN59" s="118"/>
      <c r="CO59" s="118"/>
      <c r="CP59" s="118"/>
      <c r="CQ59" s="118"/>
      <c r="CR59" s="118"/>
      <c r="CS59" s="118"/>
    </row>
    <row r="60" spans="1:480" x14ac:dyDescent="0.65">
      <c r="A60" s="118" t="s">
        <v>824</v>
      </c>
      <c r="B60" s="217">
        <v>3.9</v>
      </c>
      <c r="C60" s="118">
        <v>3.4</v>
      </c>
      <c r="D60" s="118">
        <v>2.8</v>
      </c>
      <c r="E60" s="118">
        <v>2.7</v>
      </c>
      <c r="F60" s="118">
        <v>5.4</v>
      </c>
      <c r="G60" s="118">
        <v>4.8</v>
      </c>
      <c r="H60" s="118">
        <v>3.4</v>
      </c>
      <c r="I60" s="381">
        <v>4.2</v>
      </c>
      <c r="J60" s="381">
        <v>5.2</v>
      </c>
      <c r="K60" s="381">
        <v>4.0999999999999996</v>
      </c>
      <c r="L60" s="118">
        <v>5.3</v>
      </c>
      <c r="M60" s="380">
        <v>4.4000000000000004</v>
      </c>
      <c r="N60" s="380">
        <v>4.4000000000000004</v>
      </c>
      <c r="O60" s="118">
        <v>4</v>
      </c>
      <c r="P60" s="118">
        <v>4.5</v>
      </c>
      <c r="Q60" s="118">
        <v>3.5</v>
      </c>
      <c r="R60" s="118">
        <v>3.6</v>
      </c>
      <c r="S60" s="118">
        <v>3.9</v>
      </c>
      <c r="T60" s="118">
        <v>2.2000000000000002</v>
      </c>
      <c r="U60" s="118">
        <v>4.0999999999999996</v>
      </c>
      <c r="V60" s="118">
        <v>4.3</v>
      </c>
      <c r="W60" s="118">
        <v>4.2</v>
      </c>
      <c r="X60" s="118">
        <v>1.9</v>
      </c>
      <c r="Y60" s="118">
        <v>3.4</v>
      </c>
      <c r="Z60" s="118">
        <v>3.4</v>
      </c>
      <c r="AA60" s="118">
        <v>1.6</v>
      </c>
      <c r="AB60" s="118">
        <v>5.4</v>
      </c>
      <c r="AC60" s="118">
        <v>6.5</v>
      </c>
      <c r="AD60" s="118">
        <v>6</v>
      </c>
      <c r="AE60" s="118">
        <v>2.5</v>
      </c>
      <c r="AF60" s="118">
        <v>5.0999999999999996</v>
      </c>
      <c r="AG60" s="118">
        <v>3.2</v>
      </c>
      <c r="AH60" s="118">
        <v>3.1</v>
      </c>
      <c r="AI60" s="118">
        <v>3.9</v>
      </c>
      <c r="AJ60" s="118">
        <v>3.8</v>
      </c>
      <c r="AK60" s="118">
        <v>4.3</v>
      </c>
      <c r="AL60" s="118">
        <v>4.8</v>
      </c>
      <c r="AM60" s="118">
        <v>4.7</v>
      </c>
      <c r="AN60" s="118">
        <v>4.5999999999999996</v>
      </c>
      <c r="AO60" s="118">
        <v>4</v>
      </c>
      <c r="AP60" s="118">
        <v>5.4</v>
      </c>
      <c r="AQ60" s="118">
        <v>4.9000000000000004</v>
      </c>
      <c r="AR60" s="118">
        <v>3</v>
      </c>
      <c r="AS60" s="118">
        <v>4</v>
      </c>
      <c r="AT60" s="118">
        <v>6</v>
      </c>
      <c r="AU60" s="118">
        <v>4.0999999999999996</v>
      </c>
      <c r="AV60" s="118">
        <v>2.6</v>
      </c>
      <c r="AW60" s="118">
        <v>2</v>
      </c>
      <c r="AX60" s="118">
        <v>3.2</v>
      </c>
      <c r="AY60" s="118">
        <v>4.5999999999999996</v>
      </c>
      <c r="AZ60" s="118">
        <v>4.8</v>
      </c>
      <c r="BA60" s="118">
        <v>2.2999999999999998</v>
      </c>
      <c r="BB60" s="118">
        <v>4.9000000000000004</v>
      </c>
      <c r="BC60" s="118">
        <v>3.2</v>
      </c>
      <c r="BD60" s="118">
        <v>3.7</v>
      </c>
      <c r="BE60" s="118">
        <v>4.5999999999999996</v>
      </c>
      <c r="BF60" s="118">
        <v>4.0999999999999996</v>
      </c>
      <c r="BG60" s="118">
        <v>5.3</v>
      </c>
      <c r="BH60" s="118">
        <v>4</v>
      </c>
      <c r="BI60" s="118">
        <v>2</v>
      </c>
      <c r="BJ60" s="118">
        <v>4.7</v>
      </c>
      <c r="BK60" s="118">
        <v>4</v>
      </c>
      <c r="BL60" s="118">
        <v>3.3</v>
      </c>
      <c r="BM60" s="118">
        <v>4.3</v>
      </c>
      <c r="BN60" s="118">
        <v>3.4</v>
      </c>
      <c r="BO60" s="118">
        <v>3.9</v>
      </c>
      <c r="BP60" s="118">
        <v>2.1</v>
      </c>
      <c r="BQ60" s="118">
        <v>3.1</v>
      </c>
      <c r="BR60" s="118">
        <v>2.5</v>
      </c>
      <c r="BS60" s="118">
        <v>1.9</v>
      </c>
      <c r="BT60" s="118">
        <v>5.7</v>
      </c>
      <c r="BU60" s="118">
        <v>5.5</v>
      </c>
      <c r="BV60" s="118">
        <v>3.2</v>
      </c>
      <c r="BW60" s="118">
        <v>2</v>
      </c>
      <c r="BX60" s="118">
        <v>3.5</v>
      </c>
      <c r="BY60" s="118">
        <v>3.1</v>
      </c>
      <c r="BZ60" s="118">
        <v>3.8</v>
      </c>
      <c r="CA60" s="118">
        <v>3.2</v>
      </c>
      <c r="CB60" s="118">
        <v>2.9</v>
      </c>
      <c r="CC60" s="118">
        <v>4.0999999999999996</v>
      </c>
      <c r="CD60" s="118">
        <v>3.7</v>
      </c>
      <c r="CE60" s="118">
        <v>4.3</v>
      </c>
      <c r="CF60" s="118">
        <v>3.3</v>
      </c>
      <c r="CG60" s="118">
        <v>3.4</v>
      </c>
      <c r="CH60" s="118">
        <v>5</v>
      </c>
      <c r="CI60" s="118">
        <v>5.5</v>
      </c>
      <c r="CJ60" s="118">
        <v>3.1</v>
      </c>
      <c r="CK60" s="118">
        <v>5.4</v>
      </c>
      <c r="CL60" s="118">
        <v>3.3</v>
      </c>
      <c r="CM60" s="118">
        <v>4.4000000000000004</v>
      </c>
      <c r="CN60" s="118">
        <v>3.2</v>
      </c>
      <c r="CO60" s="118">
        <v>5.3</v>
      </c>
      <c r="CP60" s="118">
        <v>3.4</v>
      </c>
      <c r="CQ60" s="118">
        <v>3.3</v>
      </c>
      <c r="CR60" s="118">
        <v>3.5</v>
      </c>
      <c r="CS60" s="118">
        <v>5.7</v>
      </c>
    </row>
    <row r="61" spans="1:480" x14ac:dyDescent="0.65">
      <c r="A61" s="118" t="s">
        <v>826</v>
      </c>
      <c r="B61" s="217">
        <v>0.5</v>
      </c>
      <c r="C61" s="118">
        <v>0.7</v>
      </c>
      <c r="D61" s="118">
        <v>0.6</v>
      </c>
      <c r="E61" s="118">
        <v>0.3</v>
      </c>
      <c r="F61" s="118">
        <v>0.7</v>
      </c>
      <c r="G61" s="118">
        <v>0.6</v>
      </c>
      <c r="H61" s="381">
        <v>0.5</v>
      </c>
      <c r="I61" s="381">
        <v>0.3</v>
      </c>
      <c r="J61" s="381">
        <v>0.7</v>
      </c>
      <c r="K61" s="118">
        <v>0.5</v>
      </c>
      <c r="L61" s="118">
        <v>0.4</v>
      </c>
      <c r="M61" s="118">
        <v>0.3</v>
      </c>
      <c r="N61" s="118">
        <v>0.3</v>
      </c>
      <c r="O61" s="118">
        <v>0.5</v>
      </c>
      <c r="P61" s="118">
        <v>0.4</v>
      </c>
      <c r="Q61" s="118">
        <v>0.1</v>
      </c>
      <c r="R61" s="118">
        <v>0.2</v>
      </c>
      <c r="S61" s="380">
        <v>0.5</v>
      </c>
      <c r="T61" s="380">
        <v>0.4</v>
      </c>
      <c r="U61" s="118">
        <v>0.8</v>
      </c>
      <c r="V61" s="118"/>
      <c r="W61" s="118"/>
      <c r="X61" s="118"/>
      <c r="Y61" s="118"/>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118"/>
      <c r="BA61" s="118"/>
      <c r="BB61" s="118"/>
      <c r="BC61" s="118"/>
      <c r="BD61" s="118"/>
      <c r="BE61" s="118"/>
      <c r="BF61" s="118"/>
      <c r="BG61" s="118"/>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c r="CD61" s="118"/>
      <c r="CE61" s="118"/>
      <c r="CF61" s="118"/>
      <c r="CG61" s="118"/>
      <c r="CH61" s="118"/>
      <c r="CI61" s="118"/>
      <c r="CJ61" s="118"/>
      <c r="CK61" s="118"/>
      <c r="CL61" s="118"/>
      <c r="CM61" s="118"/>
      <c r="CN61" s="118"/>
      <c r="CO61" s="118"/>
      <c r="CP61" s="118"/>
      <c r="CQ61" s="118"/>
      <c r="CR61" s="118"/>
      <c r="CS61" s="118"/>
    </row>
    <row r="62" spans="1:480" x14ac:dyDescent="0.65">
      <c r="A62" s="118" t="s">
        <v>825</v>
      </c>
      <c r="B62" s="217">
        <v>0.3</v>
      </c>
      <c r="C62" s="381">
        <v>0.4</v>
      </c>
      <c r="D62" s="381">
        <v>0.3</v>
      </c>
      <c r="E62" s="381">
        <v>0.3</v>
      </c>
      <c r="F62" s="381">
        <v>0.1</v>
      </c>
      <c r="G62" s="381">
        <v>0.2</v>
      </c>
      <c r="H62" s="381">
        <v>0.3</v>
      </c>
      <c r="I62" s="381">
        <v>0.2</v>
      </c>
      <c r="J62" s="381">
        <v>0.5</v>
      </c>
      <c r="K62" s="381">
        <v>0.3</v>
      </c>
      <c r="L62" s="381">
        <v>0.2</v>
      </c>
      <c r="M62" s="381">
        <v>0.3</v>
      </c>
      <c r="N62" s="381">
        <v>0.4</v>
      </c>
      <c r="O62" s="381">
        <v>0.2</v>
      </c>
      <c r="P62" s="381">
        <v>0.4</v>
      </c>
      <c r="Q62" s="381">
        <v>0.3</v>
      </c>
      <c r="R62" s="381">
        <v>0.3</v>
      </c>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c r="CD62" s="118"/>
      <c r="CE62" s="118"/>
      <c r="CF62" s="118"/>
      <c r="CG62" s="118"/>
      <c r="CH62" s="118"/>
      <c r="CI62" s="118"/>
      <c r="CJ62" s="118"/>
      <c r="CK62" s="118"/>
      <c r="CL62" s="118"/>
      <c r="CM62" s="118"/>
      <c r="CN62" s="118"/>
      <c r="CO62" s="118"/>
      <c r="CP62" s="118"/>
      <c r="CQ62" s="118"/>
      <c r="CR62" s="118"/>
      <c r="CS62" s="118"/>
    </row>
    <row r="63" spans="1:480" x14ac:dyDescent="0.65">
      <c r="A63" s="74" t="s">
        <v>850</v>
      </c>
      <c r="D63" s="382"/>
    </row>
    <row r="64" spans="1:480" x14ac:dyDescent="0.65">
      <c r="D64" s="382"/>
    </row>
    <row r="65" spans="1:7" x14ac:dyDescent="0.65">
      <c r="A65" s="344" t="s">
        <v>851</v>
      </c>
      <c r="B65" s="344"/>
      <c r="C65" s="344"/>
      <c r="D65" s="344"/>
      <c r="E65" s="344"/>
      <c r="F65" s="344"/>
      <c r="G65" s="344"/>
    </row>
    <row r="66" spans="1:7" x14ac:dyDescent="0.65">
      <c r="A66" s="74" t="s">
        <v>852</v>
      </c>
    </row>
    <row r="67" spans="1:7" x14ac:dyDescent="0.65">
      <c r="A67" s="669" t="s">
        <v>853</v>
      </c>
      <c r="B67" s="669" t="s">
        <v>854</v>
      </c>
      <c r="C67" s="669" t="s">
        <v>855</v>
      </c>
      <c r="D67" s="671" t="s">
        <v>856</v>
      </c>
      <c r="E67" s="573"/>
      <c r="F67" s="574"/>
      <c r="G67" s="617" t="s">
        <v>567</v>
      </c>
    </row>
    <row r="68" spans="1:7" ht="42.75" x14ac:dyDescent="0.65">
      <c r="A68" s="670"/>
      <c r="B68" s="670"/>
      <c r="C68" s="670"/>
      <c r="D68" s="118" t="s">
        <v>286</v>
      </c>
      <c r="E68" s="118" t="s">
        <v>498</v>
      </c>
      <c r="F68" s="383" t="s">
        <v>857</v>
      </c>
      <c r="G68" s="616"/>
    </row>
    <row r="69" spans="1:7" x14ac:dyDescent="0.65">
      <c r="A69" s="118" t="s">
        <v>858</v>
      </c>
      <c r="B69" s="151">
        <v>15</v>
      </c>
      <c r="C69" s="151">
        <v>117</v>
      </c>
      <c r="D69" s="151">
        <v>80</v>
      </c>
      <c r="E69" s="151">
        <v>32.700000000000003</v>
      </c>
      <c r="F69" s="384">
        <v>8.5</v>
      </c>
      <c r="G69" s="645" t="s">
        <v>859</v>
      </c>
    </row>
    <row r="70" spans="1:7" x14ac:dyDescent="0.65">
      <c r="A70" s="118" t="s">
        <v>860</v>
      </c>
      <c r="B70" s="151">
        <v>11</v>
      </c>
      <c r="C70" s="151">
        <v>57</v>
      </c>
      <c r="D70" s="151">
        <v>34.5</v>
      </c>
      <c r="E70" s="151">
        <v>25.4</v>
      </c>
      <c r="F70" s="384">
        <v>7.7</v>
      </c>
      <c r="G70" s="646"/>
    </row>
    <row r="71" spans="1:7" x14ac:dyDescent="0.65">
      <c r="A71" s="118" t="s">
        <v>861</v>
      </c>
      <c r="B71" s="151">
        <v>6</v>
      </c>
      <c r="C71" s="151">
        <v>62</v>
      </c>
      <c r="D71" s="151">
        <v>25.8</v>
      </c>
      <c r="E71" s="151">
        <v>15.8</v>
      </c>
      <c r="F71" s="384">
        <v>6.5</v>
      </c>
      <c r="G71" s="646"/>
    </row>
    <row r="72" spans="1:7" x14ac:dyDescent="0.65">
      <c r="A72" s="118" t="s">
        <v>862</v>
      </c>
      <c r="B72" s="151">
        <v>27</v>
      </c>
      <c r="C72" s="151">
        <v>99</v>
      </c>
      <c r="D72" s="151">
        <v>62</v>
      </c>
      <c r="E72" s="151">
        <v>28.7</v>
      </c>
      <c r="F72" s="384">
        <v>5.7</v>
      </c>
      <c r="G72" s="646"/>
    </row>
    <row r="73" spans="1:7" x14ac:dyDescent="0.65">
      <c r="A73" s="118" t="s">
        <v>863</v>
      </c>
      <c r="B73" s="151">
        <v>15</v>
      </c>
      <c r="C73" s="151">
        <v>96</v>
      </c>
      <c r="D73" s="151">
        <v>33</v>
      </c>
      <c r="E73" s="151">
        <v>20</v>
      </c>
      <c r="F73" s="384">
        <v>5.3</v>
      </c>
      <c r="G73" s="646"/>
    </row>
    <row r="74" spans="1:7" x14ac:dyDescent="0.65">
      <c r="A74" s="118" t="s">
        <v>864</v>
      </c>
      <c r="B74" s="151">
        <v>10</v>
      </c>
      <c r="C74" s="151">
        <v>56</v>
      </c>
      <c r="D74" s="151">
        <v>26</v>
      </c>
      <c r="E74" s="151">
        <v>16.5</v>
      </c>
      <c r="F74" s="384">
        <v>5.2</v>
      </c>
      <c r="G74" s="646"/>
    </row>
    <row r="75" spans="1:7" x14ac:dyDescent="0.65">
      <c r="A75" s="118" t="s">
        <v>865</v>
      </c>
      <c r="B75" s="151">
        <v>22</v>
      </c>
      <c r="C75" s="151">
        <v>116</v>
      </c>
      <c r="D75" s="151">
        <v>66</v>
      </c>
      <c r="E75" s="151">
        <v>21</v>
      </c>
      <c r="F75" s="384">
        <v>4.5</v>
      </c>
      <c r="G75" s="646"/>
    </row>
    <row r="76" spans="1:7" x14ac:dyDescent="0.65">
      <c r="A76" s="118" t="s">
        <v>866</v>
      </c>
      <c r="B76" s="151">
        <v>17</v>
      </c>
      <c r="C76" s="151">
        <v>103</v>
      </c>
      <c r="D76" s="151">
        <v>55</v>
      </c>
      <c r="E76" s="151">
        <v>16.899999999999999</v>
      </c>
      <c r="F76" s="384">
        <v>4.0999999999999996</v>
      </c>
      <c r="G76" s="646"/>
    </row>
    <row r="77" spans="1:7" x14ac:dyDescent="0.65">
      <c r="A77" s="118" t="s">
        <v>867</v>
      </c>
      <c r="B77" s="151">
        <v>11</v>
      </c>
      <c r="C77" s="151">
        <v>40</v>
      </c>
      <c r="D77" s="151">
        <v>56.9</v>
      </c>
      <c r="E77" s="151">
        <v>12.9</v>
      </c>
      <c r="F77" s="384">
        <v>3.9</v>
      </c>
      <c r="G77" s="646"/>
    </row>
    <row r="78" spans="1:7" x14ac:dyDescent="0.65">
      <c r="A78" s="118" t="s">
        <v>868</v>
      </c>
      <c r="B78" s="151">
        <v>14</v>
      </c>
      <c r="C78" s="151">
        <v>49</v>
      </c>
      <c r="D78" s="151">
        <v>39.5</v>
      </c>
      <c r="E78" s="151">
        <v>13.8</v>
      </c>
      <c r="F78" s="384">
        <v>3.6</v>
      </c>
      <c r="G78" s="646"/>
    </row>
    <row r="79" spans="1:7" x14ac:dyDescent="0.65">
      <c r="A79" s="118" t="s">
        <v>869</v>
      </c>
      <c r="B79" s="151">
        <v>33</v>
      </c>
      <c r="C79" s="151">
        <v>43</v>
      </c>
      <c r="D79" s="151">
        <v>57</v>
      </c>
      <c r="E79" s="151">
        <v>20.100000000000001</v>
      </c>
      <c r="F79" s="384">
        <v>3.5</v>
      </c>
      <c r="G79" s="646"/>
    </row>
    <row r="80" spans="1:7" x14ac:dyDescent="0.65">
      <c r="A80" s="118" t="s">
        <v>870</v>
      </c>
      <c r="B80" s="151">
        <v>14</v>
      </c>
      <c r="C80" s="151">
        <v>101</v>
      </c>
      <c r="D80" s="151">
        <v>30</v>
      </c>
      <c r="E80" s="151">
        <v>12.8</v>
      </c>
      <c r="F80" s="384">
        <v>3.4</v>
      </c>
      <c r="G80" s="646"/>
    </row>
    <row r="81" spans="1:7" x14ac:dyDescent="0.65">
      <c r="A81" s="118" t="s">
        <v>871</v>
      </c>
      <c r="B81" s="151">
        <v>29</v>
      </c>
      <c r="C81" s="151">
        <v>48</v>
      </c>
      <c r="D81" s="151">
        <v>52</v>
      </c>
      <c r="E81" s="151">
        <v>14.9</v>
      </c>
      <c r="F81" s="384">
        <v>2.8</v>
      </c>
      <c r="G81" s="646"/>
    </row>
    <row r="82" spans="1:7" x14ac:dyDescent="0.65">
      <c r="A82" s="118" t="s">
        <v>872</v>
      </c>
      <c r="B82" s="151">
        <v>27</v>
      </c>
      <c r="C82" s="151">
        <v>182</v>
      </c>
      <c r="D82" s="151">
        <v>30.5</v>
      </c>
      <c r="E82" s="151">
        <v>7.1</v>
      </c>
      <c r="F82" s="384">
        <v>1.7</v>
      </c>
      <c r="G82" s="646"/>
    </row>
    <row r="83" spans="1:7" x14ac:dyDescent="0.65">
      <c r="A83" s="118" t="s">
        <v>873</v>
      </c>
      <c r="B83" s="151">
        <v>10</v>
      </c>
      <c r="C83" s="151">
        <v>70</v>
      </c>
      <c r="D83" s="151">
        <v>9.6999999999999993</v>
      </c>
      <c r="E83" s="151">
        <v>25</v>
      </c>
      <c r="F83" s="384">
        <v>0.8</v>
      </c>
      <c r="G83" s="646"/>
    </row>
    <row r="84" spans="1:7" x14ac:dyDescent="0.65">
      <c r="A84" s="118" t="s">
        <v>874</v>
      </c>
      <c r="B84" s="151">
        <v>14</v>
      </c>
      <c r="C84" s="151">
        <v>66</v>
      </c>
      <c r="D84" s="151">
        <v>18</v>
      </c>
      <c r="E84" s="151">
        <v>3.3</v>
      </c>
      <c r="F84" s="384">
        <v>0.8</v>
      </c>
      <c r="G84" s="646"/>
    </row>
    <row r="85" spans="1:7" x14ac:dyDescent="0.65">
      <c r="A85" s="118" t="s">
        <v>875</v>
      </c>
      <c r="B85" s="151">
        <v>14</v>
      </c>
      <c r="C85" s="151">
        <v>72</v>
      </c>
      <c r="D85" s="151">
        <v>16.600000000000001</v>
      </c>
      <c r="E85" s="151">
        <v>2.2999999999999998</v>
      </c>
      <c r="F85" s="384">
        <v>0.6</v>
      </c>
      <c r="G85" s="646"/>
    </row>
    <row r="86" spans="1:7" x14ac:dyDescent="0.65">
      <c r="A86" s="118" t="s">
        <v>876</v>
      </c>
      <c r="B86" s="151">
        <v>20</v>
      </c>
      <c r="C86" s="151">
        <v>71</v>
      </c>
      <c r="D86" s="151" t="s">
        <v>877</v>
      </c>
      <c r="E86" s="151">
        <v>16.5</v>
      </c>
      <c r="F86" s="384">
        <v>3.7</v>
      </c>
      <c r="G86" s="646"/>
    </row>
    <row r="87" spans="1:7" x14ac:dyDescent="0.65">
      <c r="A87" s="118" t="s">
        <v>878</v>
      </c>
      <c r="B87" s="151">
        <v>46</v>
      </c>
      <c r="C87" s="151">
        <v>27</v>
      </c>
      <c r="D87" s="151">
        <v>68</v>
      </c>
      <c r="E87" s="151">
        <v>50.9</v>
      </c>
      <c r="F87" s="385">
        <f>E87/POWER(B87,0.5)</f>
        <v>7.5047955682842638</v>
      </c>
      <c r="G87" s="647"/>
    </row>
    <row r="89" spans="1:7" x14ac:dyDescent="0.65">
      <c r="A89" s="74" t="s">
        <v>879</v>
      </c>
    </row>
    <row r="90" spans="1:7" ht="45" x14ac:dyDescent="0.65">
      <c r="A90" s="118" t="s">
        <v>880</v>
      </c>
      <c r="B90" s="257" t="s">
        <v>881</v>
      </c>
      <c r="C90" s="257" t="s">
        <v>882</v>
      </c>
      <c r="D90" s="257" t="s">
        <v>883</v>
      </c>
      <c r="E90" s="257" t="s">
        <v>884</v>
      </c>
      <c r="F90" s="386" t="s">
        <v>885</v>
      </c>
      <c r="G90" s="387" t="s">
        <v>567</v>
      </c>
    </row>
    <row r="91" spans="1:7" x14ac:dyDescent="0.65">
      <c r="A91" s="151">
        <v>1</v>
      </c>
      <c r="B91" s="151">
        <v>14.7</v>
      </c>
      <c r="C91" s="151">
        <v>30</v>
      </c>
      <c r="D91" s="151">
        <v>22</v>
      </c>
      <c r="E91" s="151">
        <v>31</v>
      </c>
      <c r="F91" s="385">
        <f t="shared" ref="F91:F98" si="0">E91/POWER(30,0.5)</f>
        <v>5.6597997608867168</v>
      </c>
      <c r="G91" s="658" t="s">
        <v>859</v>
      </c>
    </row>
    <row r="92" spans="1:7" x14ac:dyDescent="0.65">
      <c r="A92" s="151">
        <v>2</v>
      </c>
      <c r="B92" s="151">
        <v>16.8</v>
      </c>
      <c r="C92" s="151">
        <v>30</v>
      </c>
      <c r="D92" s="151">
        <v>22</v>
      </c>
      <c r="E92" s="151">
        <v>25.9</v>
      </c>
      <c r="F92" s="385">
        <f t="shared" si="0"/>
        <v>4.7286714131279339</v>
      </c>
      <c r="G92" s="659"/>
    </row>
    <row r="93" spans="1:7" x14ac:dyDescent="0.65">
      <c r="A93" s="151">
        <v>3</v>
      </c>
      <c r="B93" s="151">
        <v>24.8</v>
      </c>
      <c r="C93" s="151">
        <v>30</v>
      </c>
      <c r="D93" s="151">
        <v>22</v>
      </c>
      <c r="E93" s="151">
        <v>18.2</v>
      </c>
      <c r="F93" s="385">
        <f t="shared" si="0"/>
        <v>3.3228501821980077</v>
      </c>
      <c r="G93" s="659"/>
    </row>
    <row r="94" spans="1:7" x14ac:dyDescent="0.65">
      <c r="A94" s="151">
        <v>4</v>
      </c>
      <c r="B94" s="151">
        <v>25.2</v>
      </c>
      <c r="C94" s="151">
        <v>30</v>
      </c>
      <c r="D94" s="151">
        <v>22</v>
      </c>
      <c r="E94" s="151">
        <v>18.2</v>
      </c>
      <c r="F94" s="385">
        <f t="shared" si="0"/>
        <v>3.3228501821980077</v>
      </c>
      <c r="G94" s="659"/>
    </row>
    <row r="95" spans="1:7" x14ac:dyDescent="0.65">
      <c r="A95" s="151">
        <v>5</v>
      </c>
      <c r="B95" s="151">
        <v>28.9</v>
      </c>
      <c r="C95" s="151">
        <v>30</v>
      </c>
      <c r="D95" s="151">
        <v>22</v>
      </c>
      <c r="E95" s="151">
        <v>20.2</v>
      </c>
      <c r="F95" s="385">
        <f t="shared" si="0"/>
        <v>3.6879985538681184</v>
      </c>
      <c r="G95" s="659"/>
    </row>
    <row r="96" spans="1:7" x14ac:dyDescent="0.65">
      <c r="A96" s="151">
        <v>6</v>
      </c>
      <c r="B96" s="151">
        <v>29.8</v>
      </c>
      <c r="C96" s="151">
        <v>30</v>
      </c>
      <c r="D96" s="151">
        <v>22</v>
      </c>
      <c r="E96" s="151">
        <v>19.2</v>
      </c>
      <c r="F96" s="385">
        <f t="shared" si="0"/>
        <v>3.5054243680330628</v>
      </c>
      <c r="G96" s="659"/>
    </row>
    <row r="97" spans="1:8" x14ac:dyDescent="0.65">
      <c r="A97" s="151">
        <v>7</v>
      </c>
      <c r="B97" s="151">
        <v>30.6</v>
      </c>
      <c r="C97" s="151">
        <v>30</v>
      </c>
      <c r="D97" s="151">
        <v>22</v>
      </c>
      <c r="E97" s="151">
        <v>14.8</v>
      </c>
      <c r="F97" s="385">
        <f t="shared" si="0"/>
        <v>2.7020979503588194</v>
      </c>
      <c r="G97" s="659"/>
    </row>
    <row r="98" spans="1:8" x14ac:dyDescent="0.65">
      <c r="A98" s="217">
        <v>8</v>
      </c>
      <c r="B98" s="217">
        <v>31.8</v>
      </c>
      <c r="C98" s="151">
        <v>30</v>
      </c>
      <c r="D98" s="151">
        <v>22</v>
      </c>
      <c r="E98" s="217">
        <v>13.6</v>
      </c>
      <c r="F98" s="275">
        <f t="shared" si="0"/>
        <v>2.483008927356753</v>
      </c>
      <c r="G98" s="660"/>
    </row>
    <row r="99" spans="1:8" x14ac:dyDescent="0.65">
      <c r="A99" s="74" t="s">
        <v>886</v>
      </c>
    </row>
    <row r="101" spans="1:8" x14ac:dyDescent="0.65">
      <c r="A101" s="74" t="s">
        <v>887</v>
      </c>
    </row>
    <row r="102" spans="1:8" ht="45" x14ac:dyDescent="0.65">
      <c r="A102" s="257" t="s">
        <v>888</v>
      </c>
      <c r="B102" s="257" t="s">
        <v>856</v>
      </c>
      <c r="C102" s="257" t="s">
        <v>889</v>
      </c>
      <c r="D102" s="257" t="s">
        <v>890</v>
      </c>
      <c r="E102" s="257" t="s">
        <v>891</v>
      </c>
      <c r="F102" s="257" t="s">
        <v>892</v>
      </c>
      <c r="G102" s="386" t="s">
        <v>885</v>
      </c>
      <c r="H102" s="388" t="s">
        <v>567</v>
      </c>
    </row>
    <row r="103" spans="1:8" x14ac:dyDescent="0.65">
      <c r="A103" s="151">
        <v>36</v>
      </c>
      <c r="B103" s="151">
        <v>36.700000000000003</v>
      </c>
      <c r="C103" s="151">
        <v>0.65</v>
      </c>
      <c r="D103" s="151">
        <v>0.45</v>
      </c>
      <c r="E103" s="151">
        <v>266</v>
      </c>
      <c r="F103" s="151" t="s">
        <v>893</v>
      </c>
      <c r="G103" s="385">
        <f t="shared" ref="G103:G120" si="1">B103/POWER(A103,0.5)</f>
        <v>6.1166666666666671</v>
      </c>
      <c r="H103" s="651" t="s">
        <v>859</v>
      </c>
    </row>
    <row r="104" spans="1:8" x14ac:dyDescent="0.65">
      <c r="A104" s="151">
        <v>20</v>
      </c>
      <c r="B104" s="151">
        <v>31.6</v>
      </c>
      <c r="C104" s="151">
        <v>0.5</v>
      </c>
      <c r="D104" s="151">
        <v>0.43</v>
      </c>
      <c r="E104" s="151">
        <v>270</v>
      </c>
      <c r="F104" s="151" t="s">
        <v>894</v>
      </c>
      <c r="G104" s="385">
        <f t="shared" si="1"/>
        <v>7.0659748088993357</v>
      </c>
      <c r="H104" s="651"/>
    </row>
    <row r="105" spans="1:8" x14ac:dyDescent="0.65">
      <c r="A105" s="151">
        <v>28</v>
      </c>
      <c r="B105" s="151">
        <v>32.4</v>
      </c>
      <c r="C105" s="151">
        <v>0.6</v>
      </c>
      <c r="D105" s="151">
        <v>0.36</v>
      </c>
      <c r="E105" s="151">
        <v>275</v>
      </c>
      <c r="F105" s="151" t="s">
        <v>895</v>
      </c>
      <c r="G105" s="385">
        <f t="shared" si="1"/>
        <v>6.1230244627494805</v>
      </c>
      <c r="H105" s="651"/>
    </row>
    <row r="106" spans="1:8" x14ac:dyDescent="0.65">
      <c r="A106" s="151">
        <v>6</v>
      </c>
      <c r="B106" s="151">
        <v>8.5</v>
      </c>
      <c r="C106" s="151">
        <v>0.7</v>
      </c>
      <c r="D106" s="151">
        <v>0.41</v>
      </c>
      <c r="E106" s="151">
        <v>288</v>
      </c>
      <c r="F106" s="151" t="s">
        <v>896</v>
      </c>
      <c r="G106" s="385">
        <f t="shared" si="1"/>
        <v>3.4701104689428361</v>
      </c>
      <c r="H106" s="651"/>
    </row>
    <row r="107" spans="1:8" x14ac:dyDescent="0.65">
      <c r="A107" s="151">
        <v>32</v>
      </c>
      <c r="B107" s="151">
        <v>33.700000000000003</v>
      </c>
      <c r="C107" s="151">
        <v>0.6</v>
      </c>
      <c r="D107" s="151">
        <v>0.39</v>
      </c>
      <c r="E107" s="151">
        <v>295</v>
      </c>
      <c r="F107" s="151" t="s">
        <v>897</v>
      </c>
      <c r="G107" s="385">
        <f t="shared" si="1"/>
        <v>5.9573746314966627</v>
      </c>
      <c r="H107" s="651"/>
    </row>
    <row r="108" spans="1:8" x14ac:dyDescent="0.65">
      <c r="A108" s="151">
        <v>22</v>
      </c>
      <c r="B108" s="151">
        <v>27.7</v>
      </c>
      <c r="C108" s="151">
        <v>0.5</v>
      </c>
      <c r="D108" s="151">
        <v>0.38</v>
      </c>
      <c r="E108" s="151">
        <v>298</v>
      </c>
      <c r="F108" s="151" t="s">
        <v>898</v>
      </c>
      <c r="G108" s="385">
        <f t="shared" si="1"/>
        <v>5.905659843050409</v>
      </c>
      <c r="H108" s="651"/>
    </row>
    <row r="109" spans="1:8" x14ac:dyDescent="0.65">
      <c r="A109" s="151">
        <v>8</v>
      </c>
      <c r="B109" s="151">
        <v>10.3</v>
      </c>
      <c r="C109" s="151">
        <v>0.5</v>
      </c>
      <c r="D109" s="151">
        <v>0.38</v>
      </c>
      <c r="E109" s="151">
        <v>309</v>
      </c>
      <c r="F109" s="151" t="s">
        <v>899</v>
      </c>
      <c r="G109" s="385">
        <f t="shared" si="1"/>
        <v>3.6415999231107197</v>
      </c>
      <c r="H109" s="651"/>
    </row>
    <row r="110" spans="1:8" x14ac:dyDescent="0.65">
      <c r="A110" s="151">
        <v>26</v>
      </c>
      <c r="B110" s="151">
        <v>31.9</v>
      </c>
      <c r="C110" s="151">
        <v>0.55000000000000004</v>
      </c>
      <c r="D110" s="151">
        <v>0.35</v>
      </c>
      <c r="E110" s="151">
        <v>310</v>
      </c>
      <c r="F110" s="151" t="s">
        <v>899</v>
      </c>
      <c r="G110" s="385">
        <f t="shared" si="1"/>
        <v>6.2561047109080707</v>
      </c>
      <c r="H110" s="651"/>
    </row>
    <row r="111" spans="1:8" x14ac:dyDescent="0.65">
      <c r="A111" s="151">
        <v>34</v>
      </c>
      <c r="B111" s="151">
        <v>28.7</v>
      </c>
      <c r="C111" s="151">
        <v>0.55000000000000004</v>
      </c>
      <c r="D111" s="151">
        <v>0.36</v>
      </c>
      <c r="E111" s="151">
        <v>315</v>
      </c>
      <c r="F111" s="151" t="s">
        <v>900</v>
      </c>
      <c r="G111" s="385">
        <f t="shared" si="1"/>
        <v>4.9220093935900033</v>
      </c>
      <c r="H111" s="651"/>
    </row>
    <row r="112" spans="1:8" x14ac:dyDescent="0.65">
      <c r="A112" s="151">
        <v>24</v>
      </c>
      <c r="B112" s="151">
        <v>30.8</v>
      </c>
      <c r="C112" s="151">
        <v>0.6</v>
      </c>
      <c r="D112" s="151">
        <v>0.36</v>
      </c>
      <c r="E112" s="151">
        <v>322</v>
      </c>
      <c r="F112" s="151" t="s">
        <v>901</v>
      </c>
      <c r="G112" s="385">
        <f t="shared" si="1"/>
        <v>6.2870236731434908</v>
      </c>
      <c r="H112" s="651"/>
    </row>
    <row r="113" spans="1:9" x14ac:dyDescent="0.65">
      <c r="A113" s="151">
        <v>30</v>
      </c>
      <c r="B113" s="151">
        <v>29.1</v>
      </c>
      <c r="C113" s="151">
        <v>0.55000000000000004</v>
      </c>
      <c r="D113" s="151">
        <v>0.3</v>
      </c>
      <c r="E113" s="151">
        <v>326</v>
      </c>
      <c r="F113" s="151" t="s">
        <v>901</v>
      </c>
      <c r="G113" s="385">
        <f t="shared" si="1"/>
        <v>5.3129088078001114</v>
      </c>
      <c r="H113" s="651"/>
    </row>
    <row r="114" spans="1:9" x14ac:dyDescent="0.65">
      <c r="A114" s="151">
        <v>18</v>
      </c>
      <c r="B114" s="151">
        <v>23.3</v>
      </c>
      <c r="C114" s="151">
        <v>0.55000000000000004</v>
      </c>
      <c r="D114" s="151">
        <v>0.25</v>
      </c>
      <c r="E114" s="151">
        <v>336</v>
      </c>
      <c r="F114" s="151" t="s">
        <v>902</v>
      </c>
      <c r="G114" s="385">
        <f t="shared" si="1"/>
        <v>5.4918626672155195</v>
      </c>
      <c r="H114" s="651"/>
    </row>
    <row r="115" spans="1:9" x14ac:dyDescent="0.65">
      <c r="A115" s="151">
        <v>16</v>
      </c>
      <c r="B115" s="151">
        <v>22.8</v>
      </c>
      <c r="C115" s="151">
        <v>0.55000000000000004</v>
      </c>
      <c r="D115" s="151">
        <v>0.3</v>
      </c>
      <c r="E115" s="151">
        <v>342</v>
      </c>
      <c r="F115" s="151" t="s">
        <v>903</v>
      </c>
      <c r="G115" s="385">
        <f t="shared" si="1"/>
        <v>5.7</v>
      </c>
      <c r="H115" s="651"/>
    </row>
    <row r="116" spans="1:9" x14ac:dyDescent="0.65">
      <c r="A116" s="151">
        <v>12</v>
      </c>
      <c r="B116" s="151">
        <v>18.3</v>
      </c>
      <c r="C116" s="151">
        <v>0.55000000000000004</v>
      </c>
      <c r="D116" s="151">
        <v>0.38</v>
      </c>
      <c r="E116" s="151">
        <v>345</v>
      </c>
      <c r="F116" s="151" t="s">
        <v>904</v>
      </c>
      <c r="G116" s="385">
        <f t="shared" si="1"/>
        <v>5.2827549630850763</v>
      </c>
      <c r="H116" s="651"/>
    </row>
    <row r="117" spans="1:9" x14ac:dyDescent="0.65">
      <c r="A117" s="151">
        <v>14</v>
      </c>
      <c r="B117" s="151">
        <v>17.8</v>
      </c>
      <c r="C117" s="151">
        <v>0.5</v>
      </c>
      <c r="D117" s="151">
        <v>0.26</v>
      </c>
      <c r="E117" s="151">
        <v>368</v>
      </c>
      <c r="F117" s="151" t="s">
        <v>905</v>
      </c>
      <c r="G117" s="385">
        <f t="shared" si="1"/>
        <v>4.7572501060411545</v>
      </c>
      <c r="H117" s="651"/>
    </row>
    <row r="118" spans="1:9" x14ac:dyDescent="0.65">
      <c r="A118" s="151">
        <v>10</v>
      </c>
      <c r="B118" s="151">
        <v>11.2</v>
      </c>
      <c r="C118" s="151">
        <v>0.46</v>
      </c>
      <c r="D118" s="151">
        <v>0.2</v>
      </c>
      <c r="E118" s="151">
        <v>370</v>
      </c>
      <c r="F118" s="151" t="s">
        <v>906</v>
      </c>
      <c r="G118" s="385">
        <f t="shared" si="1"/>
        <v>3.5417509793885844</v>
      </c>
      <c r="H118" s="651"/>
    </row>
    <row r="119" spans="1:9" x14ac:dyDescent="0.65">
      <c r="A119" s="151">
        <v>2</v>
      </c>
      <c r="B119" s="151">
        <v>4.0999999999999996</v>
      </c>
      <c r="C119" s="151">
        <v>0.45</v>
      </c>
      <c r="D119" s="151">
        <v>0.3</v>
      </c>
      <c r="E119" s="151">
        <v>412</v>
      </c>
      <c r="F119" s="151" t="s">
        <v>907</v>
      </c>
      <c r="G119" s="385">
        <f t="shared" si="1"/>
        <v>2.8991378028648445</v>
      </c>
      <c r="H119" s="651"/>
    </row>
    <row r="120" spans="1:9" x14ac:dyDescent="0.65">
      <c r="A120" s="151">
        <v>4</v>
      </c>
      <c r="B120" s="151">
        <v>3.4</v>
      </c>
      <c r="C120" s="151">
        <v>0.4</v>
      </c>
      <c r="D120" s="151">
        <v>0.15</v>
      </c>
      <c r="E120" s="151">
        <v>521</v>
      </c>
      <c r="F120" s="151" t="s">
        <v>908</v>
      </c>
      <c r="G120" s="385">
        <f t="shared" si="1"/>
        <v>1.7</v>
      </c>
      <c r="H120" s="651"/>
    </row>
    <row r="121" spans="1:9" x14ac:dyDescent="0.65">
      <c r="A121" s="74" t="s">
        <v>909</v>
      </c>
    </row>
    <row r="123" spans="1:9" x14ac:dyDescent="0.65">
      <c r="A123" s="74" t="s">
        <v>910</v>
      </c>
    </row>
    <row r="124" spans="1:9" x14ac:dyDescent="0.65">
      <c r="A124" s="655" t="s">
        <v>911</v>
      </c>
      <c r="B124" s="655" t="s">
        <v>912</v>
      </c>
      <c r="C124" s="655" t="s">
        <v>913</v>
      </c>
      <c r="D124" s="655" t="s">
        <v>855</v>
      </c>
      <c r="E124" s="661" t="s">
        <v>856</v>
      </c>
      <c r="F124" s="661"/>
      <c r="G124" s="661"/>
      <c r="H124" s="662" t="s">
        <v>914</v>
      </c>
      <c r="I124" s="617" t="s">
        <v>567</v>
      </c>
    </row>
    <row r="125" spans="1:9" ht="28.5" x14ac:dyDescent="0.65">
      <c r="A125" s="657"/>
      <c r="B125" s="657"/>
      <c r="C125" s="657"/>
      <c r="D125" s="657"/>
      <c r="E125" s="257" t="s">
        <v>498</v>
      </c>
      <c r="F125" s="257" t="s">
        <v>915</v>
      </c>
      <c r="G125" s="257" t="s">
        <v>916</v>
      </c>
      <c r="H125" s="663"/>
      <c r="I125" s="616"/>
    </row>
    <row r="126" spans="1:9" x14ac:dyDescent="0.65">
      <c r="A126" s="118" t="s">
        <v>917</v>
      </c>
      <c r="B126" s="118" t="s">
        <v>901</v>
      </c>
      <c r="C126" s="118">
        <v>8</v>
      </c>
      <c r="D126" s="118">
        <v>10</v>
      </c>
      <c r="E126" s="118">
        <v>10.4</v>
      </c>
      <c r="F126" s="118">
        <v>5.4</v>
      </c>
      <c r="G126" s="118">
        <v>0.52</v>
      </c>
      <c r="H126" s="389">
        <f>E126/POWER(C126,0.5)</f>
        <v>3.676955262170047</v>
      </c>
      <c r="I126" s="651" t="s">
        <v>859</v>
      </c>
    </row>
    <row r="127" spans="1:9" x14ac:dyDescent="0.65">
      <c r="A127" s="118" t="s">
        <v>918</v>
      </c>
      <c r="B127" s="118" t="s">
        <v>901</v>
      </c>
      <c r="C127" s="118">
        <v>12</v>
      </c>
      <c r="D127" s="118">
        <v>11</v>
      </c>
      <c r="E127" s="118">
        <v>14.8</v>
      </c>
      <c r="F127" s="118">
        <v>4.45</v>
      </c>
      <c r="G127" s="118">
        <v>0.3</v>
      </c>
      <c r="H127" s="389">
        <f t="shared" ref="H127:H132" si="2">E127/POWER(C127,0.5)</f>
        <v>4.2723919920032314</v>
      </c>
      <c r="I127" s="651"/>
    </row>
    <row r="128" spans="1:9" x14ac:dyDescent="0.65">
      <c r="A128" s="118" t="s">
        <v>917</v>
      </c>
      <c r="B128" s="118" t="s">
        <v>919</v>
      </c>
      <c r="C128" s="118">
        <v>14</v>
      </c>
      <c r="D128" s="118">
        <v>16</v>
      </c>
      <c r="E128" s="118">
        <v>13.3</v>
      </c>
      <c r="F128" s="118">
        <v>7</v>
      </c>
      <c r="G128" s="118">
        <v>0.53</v>
      </c>
      <c r="H128" s="389">
        <f t="shared" si="2"/>
        <v>3.5545745174352446</v>
      </c>
      <c r="I128" s="651"/>
    </row>
    <row r="129" spans="1:11" x14ac:dyDescent="0.65">
      <c r="A129" s="118" t="s">
        <v>918</v>
      </c>
      <c r="B129" s="118" t="s">
        <v>919</v>
      </c>
      <c r="C129" s="118">
        <v>18</v>
      </c>
      <c r="D129" s="118">
        <v>11</v>
      </c>
      <c r="E129" s="118">
        <v>14.2</v>
      </c>
      <c r="F129" s="118">
        <v>6.14</v>
      </c>
      <c r="G129" s="118">
        <v>0.4</v>
      </c>
      <c r="H129" s="389">
        <f t="shared" si="2"/>
        <v>3.3469720976163249</v>
      </c>
      <c r="I129" s="651"/>
    </row>
    <row r="130" spans="1:11" x14ac:dyDescent="0.65">
      <c r="A130" s="118" t="s">
        <v>917</v>
      </c>
      <c r="B130" s="118" t="s">
        <v>919</v>
      </c>
      <c r="C130" s="118">
        <v>20</v>
      </c>
      <c r="D130" s="118">
        <v>22</v>
      </c>
      <c r="E130" s="118">
        <v>15.6</v>
      </c>
      <c r="F130" s="118">
        <v>5.66</v>
      </c>
      <c r="G130" s="118">
        <v>0.36</v>
      </c>
      <c r="H130" s="389">
        <f t="shared" si="2"/>
        <v>3.4882660448996718</v>
      </c>
      <c r="I130" s="651"/>
    </row>
    <row r="131" spans="1:11" x14ac:dyDescent="0.65">
      <c r="A131" s="118" t="s">
        <v>918</v>
      </c>
      <c r="B131" s="118" t="s">
        <v>919</v>
      </c>
      <c r="C131" s="118">
        <v>23</v>
      </c>
      <c r="D131" s="118">
        <v>48</v>
      </c>
      <c r="E131" s="118">
        <v>16.8</v>
      </c>
      <c r="F131" s="118">
        <v>9.49</v>
      </c>
      <c r="G131" s="118">
        <v>0.56999999999999995</v>
      </c>
      <c r="H131" s="389">
        <f t="shared" si="2"/>
        <v>3.5030421561588563</v>
      </c>
      <c r="I131" s="651"/>
    </row>
    <row r="132" spans="1:11" x14ac:dyDescent="0.65">
      <c r="A132" s="118" t="s">
        <v>917</v>
      </c>
      <c r="B132" s="118" t="s">
        <v>919</v>
      </c>
      <c r="C132" s="118">
        <v>45</v>
      </c>
      <c r="D132" s="118">
        <v>5</v>
      </c>
      <c r="E132" s="118">
        <v>23</v>
      </c>
      <c r="F132" s="118">
        <v>7.6</v>
      </c>
      <c r="G132" s="118">
        <v>0.33</v>
      </c>
      <c r="H132" s="389">
        <f t="shared" si="2"/>
        <v>3.4286375654996775</v>
      </c>
      <c r="I132" s="651"/>
    </row>
    <row r="134" spans="1:11" x14ac:dyDescent="0.65">
      <c r="A134" s="74" t="s">
        <v>920</v>
      </c>
    </row>
    <row r="135" spans="1:11" ht="57" x14ac:dyDescent="0.65">
      <c r="A135" s="654" t="s">
        <v>921</v>
      </c>
      <c r="B135" s="654"/>
      <c r="C135" s="257" t="s">
        <v>884</v>
      </c>
      <c r="D135" s="257" t="s">
        <v>922</v>
      </c>
      <c r="E135" s="257" t="s">
        <v>923</v>
      </c>
      <c r="F135" s="257" t="s">
        <v>855</v>
      </c>
      <c r="G135" s="257" t="s">
        <v>924</v>
      </c>
      <c r="H135" s="386" t="s">
        <v>925</v>
      </c>
      <c r="I135" s="257" t="s">
        <v>926</v>
      </c>
      <c r="J135" s="257" t="s">
        <v>927</v>
      </c>
      <c r="K135" s="388" t="s">
        <v>567</v>
      </c>
    </row>
    <row r="136" spans="1:11" ht="28.5" x14ac:dyDescent="0.65">
      <c r="A136" s="617" t="s">
        <v>928</v>
      </c>
      <c r="B136" s="257" t="s">
        <v>929</v>
      </c>
      <c r="C136" s="257">
        <v>3.5</v>
      </c>
      <c r="D136" s="257">
        <v>1.3</v>
      </c>
      <c r="E136" s="257">
        <v>5</v>
      </c>
      <c r="F136" s="257">
        <v>3</v>
      </c>
      <c r="G136" s="257">
        <v>40</v>
      </c>
      <c r="H136" s="389">
        <f>C136/POWER(G136,0.5)</f>
        <v>0.55339859052946638</v>
      </c>
      <c r="I136" s="380">
        <f>D136/POWER(G136,0.5)</f>
        <v>0.20554804791094466</v>
      </c>
      <c r="J136" s="380">
        <f>E136/POWER(G136,0.5)</f>
        <v>0.79056941504209477</v>
      </c>
      <c r="K136" s="651" t="s">
        <v>859</v>
      </c>
    </row>
    <row r="137" spans="1:11" ht="28.5" x14ac:dyDescent="0.65">
      <c r="A137" s="618"/>
      <c r="B137" s="257" t="s">
        <v>930</v>
      </c>
      <c r="C137" s="257">
        <v>1.2</v>
      </c>
      <c r="D137" s="257">
        <v>0.3</v>
      </c>
      <c r="E137" s="257">
        <v>1.5</v>
      </c>
      <c r="F137" s="257">
        <v>48</v>
      </c>
      <c r="G137" s="257">
        <v>40</v>
      </c>
      <c r="H137" s="389">
        <f t="shared" ref="H137:H149" si="3">C137/POWER(G137,0.5)</f>
        <v>0.18973665961010275</v>
      </c>
      <c r="I137" s="380">
        <f t="shared" ref="I137:I149" si="4">D137/POWER(G137,0.5)</f>
        <v>4.7434164902525687E-2</v>
      </c>
      <c r="J137" s="380">
        <f t="shared" ref="J137:J149" si="5">E137/POWER(G137,0.5)</f>
        <v>0.23717082451262844</v>
      </c>
      <c r="K137" s="651"/>
    </row>
    <row r="138" spans="1:11" x14ac:dyDescent="0.65">
      <c r="A138" s="616"/>
      <c r="B138" s="257" t="s">
        <v>931</v>
      </c>
      <c r="C138" s="257">
        <v>5.5</v>
      </c>
      <c r="D138" s="257">
        <v>6</v>
      </c>
      <c r="E138" s="257">
        <v>25</v>
      </c>
      <c r="F138" s="257">
        <v>29</v>
      </c>
      <c r="G138" s="257">
        <v>40</v>
      </c>
      <c r="H138" s="389">
        <f t="shared" si="3"/>
        <v>0.86962635654630427</v>
      </c>
      <c r="I138" s="380">
        <f t="shared" si="4"/>
        <v>0.94868329805051377</v>
      </c>
      <c r="J138" s="380">
        <f t="shared" si="5"/>
        <v>3.9528470752104741</v>
      </c>
      <c r="K138" s="651"/>
    </row>
    <row r="139" spans="1:11" x14ac:dyDescent="0.65">
      <c r="A139" s="654" t="s">
        <v>932</v>
      </c>
      <c r="B139" s="654"/>
      <c r="C139" s="257">
        <v>15.3</v>
      </c>
      <c r="D139" s="257">
        <v>6.6</v>
      </c>
      <c r="E139" s="257">
        <v>25</v>
      </c>
      <c r="F139" s="257">
        <v>16</v>
      </c>
      <c r="G139" s="257">
        <v>40</v>
      </c>
      <c r="H139" s="389">
        <f t="shared" si="3"/>
        <v>2.4191424100288104</v>
      </c>
      <c r="I139" s="380">
        <f t="shared" si="4"/>
        <v>1.043551627855565</v>
      </c>
      <c r="J139" s="380">
        <f t="shared" si="5"/>
        <v>3.9528470752104741</v>
      </c>
      <c r="K139" s="651"/>
    </row>
    <row r="140" spans="1:11" x14ac:dyDescent="0.65">
      <c r="A140" s="654" t="s">
        <v>933</v>
      </c>
      <c r="B140" s="257" t="s">
        <v>934</v>
      </c>
      <c r="C140" s="257">
        <v>18.899999999999999</v>
      </c>
      <c r="D140" s="257">
        <v>13.5</v>
      </c>
      <c r="E140" s="257">
        <v>47</v>
      </c>
      <c r="F140" s="257">
        <v>15</v>
      </c>
      <c r="G140" s="257">
        <v>40</v>
      </c>
      <c r="H140" s="389">
        <f t="shared" si="3"/>
        <v>2.9883523888591181</v>
      </c>
      <c r="I140" s="380">
        <f t="shared" si="4"/>
        <v>2.1345374206136558</v>
      </c>
      <c r="J140" s="380">
        <f t="shared" si="5"/>
        <v>7.4313525013956907</v>
      </c>
      <c r="K140" s="651"/>
    </row>
    <row r="141" spans="1:11" ht="28.5" x14ac:dyDescent="0.65">
      <c r="A141" s="654"/>
      <c r="B141" s="257" t="s">
        <v>935</v>
      </c>
      <c r="C141" s="257">
        <v>21.6</v>
      </c>
      <c r="D141" s="257">
        <v>12.8</v>
      </c>
      <c r="E141" s="257">
        <v>54</v>
      </c>
      <c r="F141" s="257">
        <v>12</v>
      </c>
      <c r="G141" s="257">
        <v>40</v>
      </c>
      <c r="H141" s="389">
        <f t="shared" si="3"/>
        <v>3.4152598729818497</v>
      </c>
      <c r="I141" s="380">
        <f t="shared" si="4"/>
        <v>2.0238577025077626</v>
      </c>
      <c r="J141" s="380">
        <f t="shared" si="5"/>
        <v>8.5381496824546232</v>
      </c>
      <c r="K141" s="651"/>
    </row>
    <row r="142" spans="1:11" x14ac:dyDescent="0.65">
      <c r="A142" s="654" t="s">
        <v>936</v>
      </c>
      <c r="B142" s="257" t="s">
        <v>937</v>
      </c>
      <c r="C142" s="257">
        <v>30</v>
      </c>
      <c r="D142" s="257">
        <v>10.5</v>
      </c>
      <c r="E142" s="257">
        <v>47</v>
      </c>
      <c r="F142" s="257">
        <v>21</v>
      </c>
      <c r="G142" s="257">
        <v>40</v>
      </c>
      <c r="H142" s="389">
        <f t="shared" si="3"/>
        <v>4.7434164902525691</v>
      </c>
      <c r="I142" s="380">
        <f t="shared" si="4"/>
        <v>1.660195771588399</v>
      </c>
      <c r="J142" s="380">
        <f t="shared" si="5"/>
        <v>7.4313525013956907</v>
      </c>
      <c r="K142" s="651"/>
    </row>
    <row r="143" spans="1:11" x14ac:dyDescent="0.65">
      <c r="A143" s="654"/>
      <c r="B143" s="257" t="s">
        <v>938</v>
      </c>
      <c r="C143" s="257">
        <v>31</v>
      </c>
      <c r="D143" s="257">
        <v>3.4</v>
      </c>
      <c r="E143" s="257">
        <v>37</v>
      </c>
      <c r="F143" s="257">
        <v>6</v>
      </c>
      <c r="G143" s="257">
        <v>40</v>
      </c>
      <c r="H143" s="389">
        <f t="shared" si="3"/>
        <v>4.9015303732609876</v>
      </c>
      <c r="I143" s="380">
        <f t="shared" si="4"/>
        <v>0.53758720222862444</v>
      </c>
      <c r="J143" s="380">
        <f t="shared" si="5"/>
        <v>5.8502136713115016</v>
      </c>
      <c r="K143" s="651"/>
    </row>
    <row r="144" spans="1:11" x14ac:dyDescent="0.65">
      <c r="A144" s="654" t="s">
        <v>939</v>
      </c>
      <c r="B144" s="257" t="s">
        <v>937</v>
      </c>
      <c r="C144" s="257">
        <v>19.2</v>
      </c>
      <c r="D144" s="257">
        <v>11.9</v>
      </c>
      <c r="E144" s="257">
        <v>41.5</v>
      </c>
      <c r="F144" s="257">
        <v>18</v>
      </c>
      <c r="G144" s="257">
        <v>40</v>
      </c>
      <c r="H144" s="389">
        <f t="shared" si="3"/>
        <v>3.035786553761644</v>
      </c>
      <c r="I144" s="380">
        <f t="shared" si="4"/>
        <v>1.8815552078001856</v>
      </c>
      <c r="J144" s="380">
        <f t="shared" si="5"/>
        <v>6.5617261448493869</v>
      </c>
      <c r="K144" s="651"/>
    </row>
    <row r="145" spans="1:11" x14ac:dyDescent="0.65">
      <c r="A145" s="654"/>
      <c r="B145" s="257" t="s">
        <v>938</v>
      </c>
      <c r="C145" s="257">
        <v>9.9</v>
      </c>
      <c r="D145" s="257">
        <v>4.3</v>
      </c>
      <c r="E145" s="257">
        <v>20.5</v>
      </c>
      <c r="F145" s="257">
        <v>9</v>
      </c>
      <c r="G145" s="257">
        <v>40</v>
      </c>
      <c r="H145" s="389">
        <f t="shared" si="3"/>
        <v>1.5653274417833478</v>
      </c>
      <c r="I145" s="380">
        <f t="shared" si="4"/>
        <v>0.67988969693620149</v>
      </c>
      <c r="J145" s="380">
        <f t="shared" si="5"/>
        <v>3.2413346016725888</v>
      </c>
      <c r="K145" s="651"/>
    </row>
    <row r="146" spans="1:11" x14ac:dyDescent="0.65">
      <c r="A146" s="607" t="s">
        <v>940</v>
      </c>
      <c r="B146" s="257" t="s">
        <v>937</v>
      </c>
      <c r="C146" s="257">
        <v>27.3</v>
      </c>
      <c r="D146" s="257">
        <v>6.7</v>
      </c>
      <c r="E146" s="257">
        <v>36.5</v>
      </c>
      <c r="F146" s="257">
        <v>9</v>
      </c>
      <c r="G146" s="257">
        <v>40</v>
      </c>
      <c r="H146" s="389">
        <f t="shared" si="3"/>
        <v>4.3165090061298379</v>
      </c>
      <c r="I146" s="380">
        <f t="shared" si="4"/>
        <v>1.0593630161564069</v>
      </c>
      <c r="J146" s="380">
        <f t="shared" si="5"/>
        <v>5.7711567298072923</v>
      </c>
      <c r="K146" s="651"/>
    </row>
    <row r="147" spans="1:11" x14ac:dyDescent="0.65">
      <c r="A147" s="607"/>
      <c r="B147" s="257" t="s">
        <v>938</v>
      </c>
      <c r="C147" s="257">
        <v>21.6</v>
      </c>
      <c r="D147" s="257">
        <v>7.4</v>
      </c>
      <c r="E147" s="257">
        <v>33</v>
      </c>
      <c r="F147" s="257">
        <v>9</v>
      </c>
      <c r="G147" s="257">
        <v>40</v>
      </c>
      <c r="H147" s="389">
        <f t="shared" si="3"/>
        <v>3.4152598729818497</v>
      </c>
      <c r="I147" s="380">
        <f t="shared" si="4"/>
        <v>1.1700427342623003</v>
      </c>
      <c r="J147" s="380">
        <f t="shared" si="5"/>
        <v>5.2177581392778256</v>
      </c>
      <c r="K147" s="651"/>
    </row>
    <row r="148" spans="1:11" x14ac:dyDescent="0.65">
      <c r="A148" s="607"/>
      <c r="B148" s="257" t="s">
        <v>941</v>
      </c>
      <c r="C148" s="257">
        <v>7.3</v>
      </c>
      <c r="D148" s="257">
        <v>4.4000000000000004</v>
      </c>
      <c r="E148" s="257">
        <v>16</v>
      </c>
      <c r="F148" s="257">
        <v>11</v>
      </c>
      <c r="G148" s="257">
        <v>40</v>
      </c>
      <c r="H148" s="389">
        <f t="shared" si="3"/>
        <v>1.1542313459614584</v>
      </c>
      <c r="I148" s="380">
        <f t="shared" si="4"/>
        <v>0.69570108523704344</v>
      </c>
      <c r="J148" s="380">
        <f t="shared" si="5"/>
        <v>2.5298221281347035</v>
      </c>
      <c r="K148" s="651"/>
    </row>
    <row r="149" spans="1:11" ht="28.5" x14ac:dyDescent="0.65">
      <c r="A149" s="257" t="s">
        <v>942</v>
      </c>
      <c r="B149" s="257" t="s">
        <v>937</v>
      </c>
      <c r="C149" s="257">
        <v>16.100000000000001</v>
      </c>
      <c r="D149" s="257">
        <v>7.9</v>
      </c>
      <c r="E149" s="257">
        <v>28</v>
      </c>
      <c r="F149" s="257">
        <v>9</v>
      </c>
      <c r="G149" s="257">
        <v>40</v>
      </c>
      <c r="H149" s="389">
        <f t="shared" si="3"/>
        <v>2.5456335164355455</v>
      </c>
      <c r="I149" s="380">
        <f t="shared" si="4"/>
        <v>1.2490996757665098</v>
      </c>
      <c r="J149" s="380">
        <f t="shared" si="5"/>
        <v>4.4271887242357311</v>
      </c>
      <c r="K149" s="651"/>
    </row>
    <row r="151" spans="1:11" x14ac:dyDescent="0.65">
      <c r="A151" s="74" t="s">
        <v>943</v>
      </c>
    </row>
    <row r="152" spans="1:11" ht="30.75" x14ac:dyDescent="0.65">
      <c r="A152" s="265" t="s">
        <v>881</v>
      </c>
      <c r="B152" s="118" t="s">
        <v>944</v>
      </c>
      <c r="C152" s="265" t="s">
        <v>945</v>
      </c>
      <c r="D152" s="118" t="s">
        <v>946</v>
      </c>
      <c r="E152" s="118" t="s">
        <v>911</v>
      </c>
      <c r="F152" s="386" t="s">
        <v>925</v>
      </c>
      <c r="G152" s="118" t="s">
        <v>567</v>
      </c>
    </row>
    <row r="153" spans="1:11" x14ac:dyDescent="0.65">
      <c r="A153" s="118">
        <v>37.4</v>
      </c>
      <c r="B153" s="118">
        <v>30</v>
      </c>
      <c r="C153" s="118">
        <v>4.2</v>
      </c>
      <c r="D153" s="118" t="s">
        <v>947</v>
      </c>
      <c r="E153" s="118" t="s">
        <v>917</v>
      </c>
      <c r="F153" s="389">
        <f t="shared" ref="F153:F162" si="6">C153/POWER(B153,0.5)</f>
        <v>0.76681158050723264</v>
      </c>
      <c r="G153" s="617" t="s">
        <v>948</v>
      </c>
    </row>
    <row r="154" spans="1:11" x14ac:dyDescent="0.65">
      <c r="A154" s="118">
        <v>48</v>
      </c>
      <c r="B154" s="118">
        <v>2</v>
      </c>
      <c r="C154" s="118">
        <v>2.1</v>
      </c>
      <c r="D154" s="118" t="s">
        <v>949</v>
      </c>
      <c r="E154" s="118" t="s">
        <v>950</v>
      </c>
      <c r="F154" s="389">
        <f t="shared" si="6"/>
        <v>1.4849242404917498</v>
      </c>
      <c r="G154" s="618"/>
    </row>
    <row r="155" spans="1:11" x14ac:dyDescent="0.65">
      <c r="A155" s="118">
        <v>38</v>
      </c>
      <c r="B155" s="118">
        <v>31</v>
      </c>
      <c r="C155" s="118">
        <v>10.5</v>
      </c>
      <c r="D155" s="118" t="s">
        <v>951</v>
      </c>
      <c r="E155" s="118" t="s">
        <v>950</v>
      </c>
      <c r="F155" s="389">
        <f t="shared" si="6"/>
        <v>1.8858556712811365</v>
      </c>
      <c r="G155" s="618"/>
    </row>
    <row r="156" spans="1:11" x14ac:dyDescent="0.65">
      <c r="A156" s="118">
        <v>18</v>
      </c>
      <c r="B156" s="118">
        <v>31</v>
      </c>
      <c r="C156" s="118">
        <v>18.600000000000001</v>
      </c>
      <c r="D156" s="118" t="s">
        <v>951</v>
      </c>
      <c r="E156" s="118" t="s">
        <v>950</v>
      </c>
      <c r="F156" s="389">
        <f t="shared" si="6"/>
        <v>3.3406586176980135</v>
      </c>
      <c r="G156" s="618"/>
    </row>
    <row r="157" spans="1:11" x14ac:dyDescent="0.65">
      <c r="A157" s="118">
        <v>18</v>
      </c>
      <c r="B157" s="118">
        <v>25</v>
      </c>
      <c r="C157" s="118">
        <v>9.4</v>
      </c>
      <c r="D157" s="118" t="s">
        <v>952</v>
      </c>
      <c r="E157" s="118" t="s">
        <v>950</v>
      </c>
      <c r="F157" s="389">
        <f t="shared" si="6"/>
        <v>1.8800000000000001</v>
      </c>
      <c r="G157" s="618"/>
    </row>
    <row r="158" spans="1:11" x14ac:dyDescent="0.65">
      <c r="A158" s="118">
        <v>28</v>
      </c>
      <c r="B158" s="118">
        <v>24</v>
      </c>
      <c r="C158" s="118">
        <v>10.9</v>
      </c>
      <c r="D158" s="118" t="s">
        <v>953</v>
      </c>
      <c r="E158" s="118" t="s">
        <v>950</v>
      </c>
      <c r="F158" s="389">
        <f t="shared" si="6"/>
        <v>2.2249531830280538</v>
      </c>
      <c r="G158" s="618"/>
    </row>
    <row r="159" spans="1:11" x14ac:dyDescent="0.65">
      <c r="A159" s="118">
        <v>28</v>
      </c>
      <c r="B159" s="118">
        <v>24</v>
      </c>
      <c r="C159" s="118">
        <v>15.1</v>
      </c>
      <c r="D159" s="118" t="s">
        <v>953</v>
      </c>
      <c r="E159" s="118" t="s">
        <v>950</v>
      </c>
      <c r="F159" s="389">
        <f t="shared" si="6"/>
        <v>3.082274593002166</v>
      </c>
      <c r="G159" s="618"/>
    </row>
    <row r="160" spans="1:11" x14ac:dyDescent="0.65">
      <c r="A160" s="118">
        <v>18.5</v>
      </c>
      <c r="B160" s="118">
        <v>30</v>
      </c>
      <c r="C160" s="118">
        <v>18.399999999999999</v>
      </c>
      <c r="D160" s="118" t="s">
        <v>947</v>
      </c>
      <c r="E160" s="118" t="s">
        <v>950</v>
      </c>
      <c r="F160" s="389">
        <f t="shared" si="6"/>
        <v>3.3593650193650184</v>
      </c>
      <c r="G160" s="618"/>
    </row>
    <row r="161" spans="1:8" x14ac:dyDescent="0.65">
      <c r="A161" s="118">
        <v>14.2</v>
      </c>
      <c r="B161" s="118">
        <v>30</v>
      </c>
      <c r="C161" s="118">
        <v>18.7</v>
      </c>
      <c r="D161" s="118" t="s">
        <v>947</v>
      </c>
      <c r="E161" s="118" t="s">
        <v>950</v>
      </c>
      <c r="F161" s="389">
        <f t="shared" si="6"/>
        <v>3.4141372751155354</v>
      </c>
      <c r="G161" s="618"/>
    </row>
    <row r="162" spans="1:8" x14ac:dyDescent="0.65">
      <c r="A162" s="118">
        <v>37.700000000000003</v>
      </c>
      <c r="B162" s="118">
        <v>20</v>
      </c>
      <c r="C162" s="118">
        <v>13.7</v>
      </c>
      <c r="D162" s="118" t="s">
        <v>947</v>
      </c>
      <c r="E162" s="118" t="s">
        <v>917</v>
      </c>
      <c r="F162" s="389">
        <f t="shared" si="6"/>
        <v>3.0634131291747115</v>
      </c>
      <c r="G162" s="616"/>
    </row>
    <row r="164" spans="1:8" x14ac:dyDescent="0.65">
      <c r="A164" s="74" t="s">
        <v>954</v>
      </c>
    </row>
    <row r="165" spans="1:8" ht="57" x14ac:dyDescent="0.65">
      <c r="A165" s="118" t="s">
        <v>880</v>
      </c>
      <c r="B165" s="257" t="s">
        <v>892</v>
      </c>
      <c r="C165" s="118" t="s">
        <v>944</v>
      </c>
      <c r="D165" s="265" t="s">
        <v>945</v>
      </c>
      <c r="E165" s="257" t="s">
        <v>891</v>
      </c>
      <c r="F165" s="257" t="s">
        <v>889</v>
      </c>
      <c r="G165" s="386" t="s">
        <v>925</v>
      </c>
      <c r="H165" s="257" t="s">
        <v>567</v>
      </c>
    </row>
    <row r="166" spans="1:8" x14ac:dyDescent="0.65">
      <c r="A166" s="217">
        <v>1</v>
      </c>
      <c r="B166" s="118" t="s">
        <v>955</v>
      </c>
      <c r="C166" s="118">
        <v>2</v>
      </c>
      <c r="D166" s="118">
        <v>4.2</v>
      </c>
      <c r="E166" s="118">
        <v>412</v>
      </c>
      <c r="F166" s="118">
        <v>0.45</v>
      </c>
      <c r="G166" s="389">
        <f t="shared" ref="G166:G174" si="7">D166/POWER(C166,0.5)</f>
        <v>2.9698484809834995</v>
      </c>
      <c r="H166" s="617" t="s">
        <v>956</v>
      </c>
    </row>
    <row r="167" spans="1:8" x14ac:dyDescent="0.65">
      <c r="A167" s="217">
        <v>2</v>
      </c>
      <c r="B167" s="118" t="s">
        <v>896</v>
      </c>
      <c r="C167" s="118">
        <v>6</v>
      </c>
      <c r="D167" s="118">
        <v>8.5</v>
      </c>
      <c r="E167" s="118">
        <v>288</v>
      </c>
      <c r="F167" s="118">
        <v>0.7</v>
      </c>
      <c r="G167" s="389">
        <f t="shared" si="7"/>
        <v>3.4701104689428361</v>
      </c>
      <c r="H167" s="618"/>
    </row>
    <row r="168" spans="1:8" x14ac:dyDescent="0.65">
      <c r="A168" s="217">
        <v>3</v>
      </c>
      <c r="B168" s="118" t="s">
        <v>905</v>
      </c>
      <c r="C168" s="118">
        <v>10</v>
      </c>
      <c r="D168" s="118">
        <v>11.2</v>
      </c>
      <c r="E168" s="118">
        <v>370</v>
      </c>
      <c r="F168" s="118">
        <v>0.46</v>
      </c>
      <c r="G168" s="389">
        <f t="shared" si="7"/>
        <v>3.5417509793885844</v>
      </c>
      <c r="H168" s="618"/>
    </row>
    <row r="169" spans="1:8" x14ac:dyDescent="0.65">
      <c r="A169" s="217">
        <v>4</v>
      </c>
      <c r="B169" s="118" t="s">
        <v>905</v>
      </c>
      <c r="C169" s="118">
        <v>14</v>
      </c>
      <c r="D169" s="118">
        <v>17.8</v>
      </c>
      <c r="E169" s="118">
        <v>368</v>
      </c>
      <c r="F169" s="118">
        <v>0.5</v>
      </c>
      <c r="G169" s="389">
        <f t="shared" si="7"/>
        <v>4.7572501060411545</v>
      </c>
      <c r="H169" s="618"/>
    </row>
    <row r="170" spans="1:8" x14ac:dyDescent="0.65">
      <c r="A170" s="217">
        <v>5</v>
      </c>
      <c r="B170" s="118" t="s">
        <v>903</v>
      </c>
      <c r="C170" s="118">
        <v>18</v>
      </c>
      <c r="D170" s="118">
        <v>23.3</v>
      </c>
      <c r="E170" s="118">
        <v>336</v>
      </c>
      <c r="F170" s="118">
        <v>0.55000000000000004</v>
      </c>
      <c r="G170" s="389">
        <f t="shared" si="7"/>
        <v>5.4918626672155195</v>
      </c>
      <c r="H170" s="618"/>
    </row>
    <row r="171" spans="1:8" x14ac:dyDescent="0.65">
      <c r="A171" s="217">
        <v>6</v>
      </c>
      <c r="B171" s="118" t="s">
        <v>897</v>
      </c>
      <c r="C171" s="118">
        <v>22</v>
      </c>
      <c r="D171" s="118">
        <v>27.7</v>
      </c>
      <c r="E171" s="118">
        <v>298</v>
      </c>
      <c r="F171" s="118">
        <v>0.5</v>
      </c>
      <c r="G171" s="389">
        <f t="shared" si="7"/>
        <v>5.905659843050409</v>
      </c>
      <c r="H171" s="618"/>
    </row>
    <row r="172" spans="1:8" x14ac:dyDescent="0.65">
      <c r="A172" s="217">
        <v>7</v>
      </c>
      <c r="B172" s="118" t="s">
        <v>899</v>
      </c>
      <c r="C172" s="118">
        <v>26</v>
      </c>
      <c r="D172" s="118">
        <v>31.9</v>
      </c>
      <c r="E172" s="118">
        <v>310</v>
      </c>
      <c r="F172" s="118">
        <v>0.55000000000000004</v>
      </c>
      <c r="G172" s="389">
        <f t="shared" si="7"/>
        <v>6.2561047109080707</v>
      </c>
      <c r="H172" s="618"/>
    </row>
    <row r="173" spans="1:8" x14ac:dyDescent="0.65">
      <c r="A173" s="217">
        <v>8</v>
      </c>
      <c r="B173" s="118" t="s">
        <v>902</v>
      </c>
      <c r="C173" s="118">
        <v>30</v>
      </c>
      <c r="D173" s="118">
        <v>29.1</v>
      </c>
      <c r="E173" s="118">
        <v>326</v>
      </c>
      <c r="F173" s="118">
        <v>0.55000000000000004</v>
      </c>
      <c r="G173" s="389">
        <f t="shared" si="7"/>
        <v>5.3129088078001114</v>
      </c>
      <c r="H173" s="618"/>
    </row>
    <row r="174" spans="1:8" x14ac:dyDescent="0.65">
      <c r="A174" s="217">
        <v>9</v>
      </c>
      <c r="B174" s="118" t="s">
        <v>900</v>
      </c>
      <c r="C174" s="118">
        <v>34</v>
      </c>
      <c r="D174" s="118">
        <v>28.7</v>
      </c>
      <c r="E174" s="118">
        <v>315</v>
      </c>
      <c r="F174" s="118">
        <v>0.55000000000000004</v>
      </c>
      <c r="G174" s="389">
        <f t="shared" si="7"/>
        <v>4.9220093935900033</v>
      </c>
      <c r="H174" s="616"/>
    </row>
    <row r="175" spans="1:8" x14ac:dyDescent="0.65">
      <c r="A175" s="74" t="s">
        <v>909</v>
      </c>
    </row>
    <row r="177" spans="1:5" x14ac:dyDescent="0.65">
      <c r="A177" s="74" t="s">
        <v>957</v>
      </c>
    </row>
    <row r="178" spans="1:5" ht="45" x14ac:dyDescent="0.65">
      <c r="A178" s="118" t="s">
        <v>944</v>
      </c>
      <c r="B178" s="265" t="s">
        <v>945</v>
      </c>
      <c r="C178" s="386" t="s">
        <v>925</v>
      </c>
      <c r="D178" s="257" t="s">
        <v>567</v>
      </c>
    </row>
    <row r="179" spans="1:5" x14ac:dyDescent="0.65">
      <c r="A179" s="118">
        <v>30</v>
      </c>
      <c r="B179" s="118">
        <v>10</v>
      </c>
      <c r="C179" s="389">
        <f t="shared" ref="C179:C184" si="8">B179/POWER(A179,0.5)</f>
        <v>1.8257418583505538</v>
      </c>
      <c r="D179" s="617" t="s">
        <v>958</v>
      </c>
    </row>
    <row r="180" spans="1:5" x14ac:dyDescent="0.65">
      <c r="A180" s="118">
        <v>24</v>
      </c>
      <c r="B180" s="118">
        <v>9.2799999999999994</v>
      </c>
      <c r="C180" s="389">
        <f t="shared" si="8"/>
        <v>1.8942720677523244</v>
      </c>
      <c r="D180" s="618"/>
    </row>
    <row r="181" spans="1:5" x14ac:dyDescent="0.65">
      <c r="A181" s="118">
        <v>42</v>
      </c>
      <c r="B181" s="118">
        <v>4.13</v>
      </c>
      <c r="C181" s="389">
        <f t="shared" si="8"/>
        <v>0.63727283534343959</v>
      </c>
      <c r="D181" s="618"/>
    </row>
    <row r="182" spans="1:5" x14ac:dyDescent="0.65">
      <c r="A182" s="118">
        <v>24</v>
      </c>
      <c r="B182" s="118">
        <v>7.47</v>
      </c>
      <c r="C182" s="389">
        <f t="shared" si="8"/>
        <v>1.5248073648825284</v>
      </c>
      <c r="D182" s="618"/>
    </row>
    <row r="183" spans="1:5" x14ac:dyDescent="0.65">
      <c r="A183" s="118">
        <v>27</v>
      </c>
      <c r="B183" s="118">
        <v>12.99</v>
      </c>
      <c r="C183" s="389">
        <f t="shared" si="8"/>
        <v>2.4999266655910795</v>
      </c>
      <c r="D183" s="618"/>
    </row>
    <row r="184" spans="1:5" x14ac:dyDescent="0.65">
      <c r="A184" s="118">
        <v>27</v>
      </c>
      <c r="B184" s="118">
        <v>9.2799999999999994</v>
      </c>
      <c r="C184" s="389">
        <f t="shared" si="8"/>
        <v>1.7859368326932421</v>
      </c>
      <c r="D184" s="616"/>
    </row>
    <row r="186" spans="1:5" x14ac:dyDescent="0.65">
      <c r="A186" s="74" t="s">
        <v>959</v>
      </c>
    </row>
    <row r="187" spans="1:5" ht="45" x14ac:dyDescent="0.65">
      <c r="A187" s="265" t="s">
        <v>881</v>
      </c>
      <c r="B187" s="118" t="s">
        <v>944</v>
      </c>
      <c r="C187" s="265" t="s">
        <v>945</v>
      </c>
      <c r="D187" s="386" t="s">
        <v>925</v>
      </c>
      <c r="E187" s="257" t="s">
        <v>567</v>
      </c>
    </row>
    <row r="188" spans="1:5" x14ac:dyDescent="0.65">
      <c r="A188" s="118">
        <v>18</v>
      </c>
      <c r="B188" s="118">
        <v>38</v>
      </c>
      <c r="C188" s="118">
        <v>25.5</v>
      </c>
      <c r="D188" s="389">
        <f t="shared" ref="D188:D203" si="9">C188/POWER(B188,0.5)</f>
        <v>4.1366462388344454</v>
      </c>
      <c r="E188" s="651" t="s">
        <v>960</v>
      </c>
    </row>
    <row r="189" spans="1:5" x14ac:dyDescent="0.65">
      <c r="A189" s="118">
        <v>18</v>
      </c>
      <c r="B189" s="118">
        <v>38</v>
      </c>
      <c r="C189" s="118">
        <v>30.5</v>
      </c>
      <c r="D189" s="389">
        <f t="shared" si="9"/>
        <v>4.947753344488258</v>
      </c>
      <c r="E189" s="651"/>
    </row>
    <row r="190" spans="1:5" x14ac:dyDescent="0.65">
      <c r="A190" s="118">
        <v>18</v>
      </c>
      <c r="B190" s="118">
        <v>38</v>
      </c>
      <c r="C190" s="118">
        <v>25.5</v>
      </c>
      <c r="D190" s="389">
        <f t="shared" si="9"/>
        <v>4.1366462388344454</v>
      </c>
      <c r="E190" s="651"/>
    </row>
    <row r="191" spans="1:5" x14ac:dyDescent="0.65">
      <c r="A191" s="118">
        <v>18</v>
      </c>
      <c r="B191" s="118">
        <v>38</v>
      </c>
      <c r="C191" s="118">
        <v>28</v>
      </c>
      <c r="D191" s="389">
        <f t="shared" si="9"/>
        <v>4.5421997916613517</v>
      </c>
      <c r="E191" s="651"/>
    </row>
    <row r="192" spans="1:5" x14ac:dyDescent="0.65">
      <c r="A192" s="118">
        <v>18</v>
      </c>
      <c r="B192" s="118">
        <v>38</v>
      </c>
      <c r="C192" s="118">
        <v>30</v>
      </c>
      <c r="D192" s="389">
        <f t="shared" si="9"/>
        <v>4.8666426339228765</v>
      </c>
      <c r="E192" s="651"/>
    </row>
    <row r="193" spans="1:7" x14ac:dyDescent="0.65">
      <c r="A193" s="118">
        <v>18</v>
      </c>
      <c r="B193" s="118">
        <v>38</v>
      </c>
      <c r="C193" s="118">
        <v>26.5</v>
      </c>
      <c r="D193" s="389">
        <f t="shared" si="9"/>
        <v>4.2988676599652074</v>
      </c>
      <c r="E193" s="651"/>
    </row>
    <row r="194" spans="1:7" x14ac:dyDescent="0.65">
      <c r="A194" s="118">
        <v>18</v>
      </c>
      <c r="B194" s="118">
        <v>38</v>
      </c>
      <c r="C194" s="118">
        <v>24.5</v>
      </c>
      <c r="D194" s="389">
        <f t="shared" si="9"/>
        <v>3.9744248177036825</v>
      </c>
      <c r="E194" s="651"/>
    </row>
    <row r="195" spans="1:7" x14ac:dyDescent="0.65">
      <c r="A195" s="118">
        <v>18</v>
      </c>
      <c r="B195" s="118">
        <v>38</v>
      </c>
      <c r="C195" s="118">
        <v>27.5</v>
      </c>
      <c r="D195" s="389">
        <f t="shared" si="9"/>
        <v>4.4610890810959702</v>
      </c>
      <c r="E195" s="651"/>
    </row>
    <row r="196" spans="1:7" x14ac:dyDescent="0.65">
      <c r="A196" s="118">
        <v>14</v>
      </c>
      <c r="B196" s="118">
        <v>38</v>
      </c>
      <c r="C196" s="118">
        <v>28</v>
      </c>
      <c r="D196" s="389">
        <f t="shared" si="9"/>
        <v>4.5421997916613517</v>
      </c>
      <c r="E196" s="651"/>
    </row>
    <row r="197" spans="1:7" x14ac:dyDescent="0.65">
      <c r="A197" s="118">
        <v>14</v>
      </c>
      <c r="B197" s="118">
        <v>38</v>
      </c>
      <c r="C197" s="118">
        <v>24.5</v>
      </c>
      <c r="D197" s="389">
        <f t="shared" si="9"/>
        <v>3.9744248177036825</v>
      </c>
      <c r="E197" s="651"/>
    </row>
    <row r="198" spans="1:7" x14ac:dyDescent="0.65">
      <c r="A198" s="118">
        <v>14</v>
      </c>
      <c r="B198" s="118">
        <v>38</v>
      </c>
      <c r="C198" s="118">
        <v>27</v>
      </c>
      <c r="D198" s="389">
        <f t="shared" si="9"/>
        <v>4.3799783705305888</v>
      </c>
      <c r="E198" s="651"/>
    </row>
    <row r="199" spans="1:7" x14ac:dyDescent="0.65">
      <c r="A199" s="118">
        <v>14</v>
      </c>
      <c r="B199" s="118">
        <v>38</v>
      </c>
      <c r="C199" s="118">
        <v>27</v>
      </c>
      <c r="D199" s="389">
        <f t="shared" si="9"/>
        <v>4.3799783705305888</v>
      </c>
      <c r="E199" s="651"/>
    </row>
    <row r="200" spans="1:7" x14ac:dyDescent="0.65">
      <c r="A200" s="118">
        <v>14</v>
      </c>
      <c r="B200" s="118">
        <v>38</v>
      </c>
      <c r="C200" s="118">
        <v>27</v>
      </c>
      <c r="D200" s="389">
        <f t="shared" si="9"/>
        <v>4.3799783705305888</v>
      </c>
      <c r="E200" s="651"/>
    </row>
    <row r="201" spans="1:7" x14ac:dyDescent="0.65">
      <c r="A201" s="118">
        <v>14</v>
      </c>
      <c r="B201" s="118">
        <v>38</v>
      </c>
      <c r="C201" s="118">
        <v>27.5</v>
      </c>
      <c r="D201" s="389">
        <f t="shared" si="9"/>
        <v>4.4610890810959702</v>
      </c>
      <c r="E201" s="651"/>
    </row>
    <row r="202" spans="1:7" x14ac:dyDescent="0.65">
      <c r="A202" s="118">
        <v>14</v>
      </c>
      <c r="B202" s="118">
        <v>38</v>
      </c>
      <c r="C202" s="118">
        <v>27.5</v>
      </c>
      <c r="D202" s="389">
        <f t="shared" si="9"/>
        <v>4.4610890810959702</v>
      </c>
      <c r="E202" s="651"/>
    </row>
    <row r="203" spans="1:7" x14ac:dyDescent="0.65">
      <c r="A203" s="118">
        <v>14</v>
      </c>
      <c r="B203" s="118">
        <v>38</v>
      </c>
      <c r="C203" s="118">
        <v>33</v>
      </c>
      <c r="D203" s="389">
        <f t="shared" si="9"/>
        <v>5.3533068973151643</v>
      </c>
      <c r="E203" s="651"/>
    </row>
    <row r="205" spans="1:7" x14ac:dyDescent="0.65">
      <c r="A205" s="74" t="s">
        <v>961</v>
      </c>
    </row>
    <row r="206" spans="1:7" ht="57" x14ac:dyDescent="0.65">
      <c r="A206" s="257" t="s">
        <v>962</v>
      </c>
      <c r="B206" s="257" t="s">
        <v>889</v>
      </c>
      <c r="C206" s="265" t="s">
        <v>881</v>
      </c>
      <c r="D206" s="383" t="s">
        <v>857</v>
      </c>
      <c r="E206" s="257" t="s">
        <v>926</v>
      </c>
      <c r="F206" s="257" t="s">
        <v>916</v>
      </c>
      <c r="G206" s="257" t="s">
        <v>567</v>
      </c>
    </row>
    <row r="207" spans="1:7" x14ac:dyDescent="0.65">
      <c r="A207" s="617" t="s">
        <v>963</v>
      </c>
      <c r="B207" s="262">
        <v>0.45</v>
      </c>
      <c r="C207" s="118" t="s">
        <v>906</v>
      </c>
      <c r="D207" s="389">
        <v>1.522</v>
      </c>
      <c r="E207" s="118">
        <v>0.129</v>
      </c>
      <c r="F207" s="118">
        <v>0.14399999999999999</v>
      </c>
      <c r="G207" s="645" t="s">
        <v>964</v>
      </c>
    </row>
    <row r="208" spans="1:7" x14ac:dyDescent="0.65">
      <c r="A208" s="616"/>
      <c r="B208" s="262">
        <v>0.39</v>
      </c>
      <c r="C208" s="118" t="s">
        <v>955</v>
      </c>
      <c r="D208" s="389">
        <v>1.02</v>
      </c>
      <c r="E208" s="118">
        <v>0.23</v>
      </c>
      <c r="F208" s="118">
        <v>0.23</v>
      </c>
      <c r="G208" s="647"/>
    </row>
    <row r="210" spans="1:9" x14ac:dyDescent="0.65">
      <c r="A210" s="74" t="s">
        <v>965</v>
      </c>
    </row>
    <row r="211" spans="1:9" ht="57" x14ac:dyDescent="0.65">
      <c r="A211" s="257" t="s">
        <v>962</v>
      </c>
      <c r="B211" s="257" t="s">
        <v>911</v>
      </c>
      <c r="C211" s="257" t="s">
        <v>855</v>
      </c>
      <c r="D211" s="257" t="s">
        <v>889</v>
      </c>
      <c r="E211" s="265" t="s">
        <v>881</v>
      </c>
      <c r="F211" s="383" t="s">
        <v>857</v>
      </c>
      <c r="G211" s="257" t="s">
        <v>926</v>
      </c>
      <c r="H211" s="257" t="s">
        <v>916</v>
      </c>
      <c r="I211" s="257" t="s">
        <v>567</v>
      </c>
    </row>
    <row r="212" spans="1:9" ht="28.5" x14ac:dyDescent="0.65">
      <c r="A212" s="617" t="s">
        <v>963</v>
      </c>
      <c r="B212" s="288" t="s">
        <v>966</v>
      </c>
      <c r="C212" s="118">
        <v>81</v>
      </c>
      <c r="D212" s="262"/>
      <c r="E212" s="118"/>
      <c r="F212" s="389">
        <v>4.867</v>
      </c>
      <c r="G212" s="118">
        <v>1.2749999999999999</v>
      </c>
      <c r="H212" s="118">
        <v>0.25669999999999998</v>
      </c>
      <c r="I212" s="645" t="s">
        <v>967</v>
      </c>
    </row>
    <row r="213" spans="1:9" ht="42.75" x14ac:dyDescent="0.65">
      <c r="A213" s="616"/>
      <c r="B213" s="262" t="s">
        <v>968</v>
      </c>
      <c r="C213" s="118">
        <v>46</v>
      </c>
      <c r="D213" s="262"/>
      <c r="E213" s="118"/>
      <c r="F213" s="389">
        <v>4.3099999999999996</v>
      </c>
      <c r="G213" s="118">
        <v>1.2270000000000001</v>
      </c>
      <c r="H213" s="118">
        <v>0.2848</v>
      </c>
      <c r="I213" s="647"/>
    </row>
    <row r="215" spans="1:9" x14ac:dyDescent="0.65">
      <c r="A215" s="74" t="s">
        <v>969</v>
      </c>
    </row>
    <row r="216" spans="1:9" ht="57" x14ac:dyDescent="0.65">
      <c r="A216" s="118" t="s">
        <v>970</v>
      </c>
      <c r="B216" s="257" t="s">
        <v>971</v>
      </c>
      <c r="C216" s="383" t="s">
        <v>857</v>
      </c>
      <c r="D216" s="257" t="s">
        <v>926</v>
      </c>
      <c r="E216" s="257" t="s">
        <v>916</v>
      </c>
      <c r="F216" s="118" t="s">
        <v>972</v>
      </c>
      <c r="G216" s="257" t="s">
        <v>567</v>
      </c>
    </row>
    <row r="217" spans="1:9" x14ac:dyDescent="0.65">
      <c r="A217" s="118" t="s">
        <v>973</v>
      </c>
      <c r="B217" s="118">
        <v>30</v>
      </c>
      <c r="C217" s="389">
        <v>3.88</v>
      </c>
      <c r="D217" s="118">
        <v>0.71</v>
      </c>
      <c r="E217" s="118">
        <v>0.18</v>
      </c>
      <c r="F217" s="118" t="s">
        <v>974</v>
      </c>
      <c r="G217" s="655" t="s">
        <v>975</v>
      </c>
    </row>
    <row r="218" spans="1:9" x14ac:dyDescent="0.65">
      <c r="A218" s="118" t="s">
        <v>976</v>
      </c>
      <c r="B218" s="118">
        <v>30</v>
      </c>
      <c r="C218" s="389">
        <v>4.7300000000000004</v>
      </c>
      <c r="D218" s="118">
        <v>1.1100000000000001</v>
      </c>
      <c r="E218" s="118">
        <v>0.23</v>
      </c>
      <c r="F218" s="118" t="s">
        <v>974</v>
      </c>
      <c r="G218" s="656"/>
    </row>
    <row r="219" spans="1:9" x14ac:dyDescent="0.65">
      <c r="A219" s="118" t="s">
        <v>977</v>
      </c>
      <c r="B219" s="118">
        <v>30</v>
      </c>
      <c r="C219" s="389">
        <v>3.09</v>
      </c>
      <c r="D219" s="118">
        <v>0.48</v>
      </c>
      <c r="E219" s="118">
        <v>0.16</v>
      </c>
      <c r="F219" s="118" t="s">
        <v>974</v>
      </c>
      <c r="G219" s="656"/>
    </row>
    <row r="220" spans="1:9" x14ac:dyDescent="0.65">
      <c r="A220" s="118" t="s">
        <v>978</v>
      </c>
      <c r="B220" s="118">
        <v>30</v>
      </c>
      <c r="C220" s="389">
        <v>2.87</v>
      </c>
      <c r="D220" s="118">
        <v>0.52</v>
      </c>
      <c r="E220" s="118">
        <v>0.18</v>
      </c>
      <c r="F220" s="118" t="s">
        <v>974</v>
      </c>
      <c r="G220" s="657"/>
    </row>
    <row r="222" spans="1:9" x14ac:dyDescent="0.65">
      <c r="A222" s="74" t="s">
        <v>979</v>
      </c>
    </row>
    <row r="223" spans="1:9" ht="45" x14ac:dyDescent="0.65">
      <c r="A223" s="118"/>
      <c r="B223" s="265" t="s">
        <v>881</v>
      </c>
      <c r="C223" s="118" t="s">
        <v>944</v>
      </c>
      <c r="D223" s="118" t="s">
        <v>980</v>
      </c>
      <c r="E223" s="118" t="s">
        <v>981</v>
      </c>
      <c r="F223" s="265" t="s">
        <v>945</v>
      </c>
      <c r="G223" s="386" t="s">
        <v>925</v>
      </c>
      <c r="H223" s="257" t="s">
        <v>567</v>
      </c>
    </row>
    <row r="224" spans="1:9" x14ac:dyDescent="0.65">
      <c r="A224" s="638" t="s">
        <v>982</v>
      </c>
      <c r="B224" s="118" t="s">
        <v>906</v>
      </c>
      <c r="C224" s="118">
        <v>30</v>
      </c>
      <c r="D224" s="118" t="s">
        <v>983</v>
      </c>
      <c r="E224" s="118" t="s">
        <v>984</v>
      </c>
      <c r="F224" s="118">
        <v>13.8</v>
      </c>
      <c r="G224" s="389">
        <f t="shared" ref="G224:G239" si="10">F224/POWER(C224,0.5)</f>
        <v>2.5195237645237643</v>
      </c>
      <c r="H224" s="651" t="s">
        <v>985</v>
      </c>
    </row>
    <row r="225" spans="1:8" x14ac:dyDescent="0.65">
      <c r="A225" s="638"/>
      <c r="B225" s="118" t="s">
        <v>906</v>
      </c>
      <c r="C225" s="118">
        <v>30</v>
      </c>
      <c r="D225" s="118" t="s">
        <v>983</v>
      </c>
      <c r="E225" s="118" t="s">
        <v>986</v>
      </c>
      <c r="F225" s="118">
        <v>20.7</v>
      </c>
      <c r="G225" s="389">
        <f t="shared" si="10"/>
        <v>3.7792856467856462</v>
      </c>
      <c r="H225" s="651"/>
    </row>
    <row r="226" spans="1:8" x14ac:dyDescent="0.65">
      <c r="A226" s="638" t="s">
        <v>987</v>
      </c>
      <c r="B226" s="118" t="s">
        <v>955</v>
      </c>
      <c r="C226" s="118">
        <v>30</v>
      </c>
      <c r="D226" s="118" t="s">
        <v>983</v>
      </c>
      <c r="E226" s="118" t="s">
        <v>988</v>
      </c>
      <c r="F226" s="118">
        <v>13.5</v>
      </c>
      <c r="G226" s="389">
        <f t="shared" si="10"/>
        <v>2.4647515087732477</v>
      </c>
      <c r="H226" s="651"/>
    </row>
    <row r="227" spans="1:8" x14ac:dyDescent="0.65">
      <c r="A227" s="638"/>
      <c r="B227" s="118" t="s">
        <v>955</v>
      </c>
      <c r="C227" s="118">
        <v>30</v>
      </c>
      <c r="D227" s="118" t="s">
        <v>983</v>
      </c>
      <c r="E227" s="118" t="s">
        <v>989</v>
      </c>
      <c r="F227" s="118">
        <v>7.88</v>
      </c>
      <c r="G227" s="389">
        <f t="shared" si="10"/>
        <v>1.4386845843802363</v>
      </c>
      <c r="H227" s="651"/>
    </row>
    <row r="228" spans="1:8" x14ac:dyDescent="0.65">
      <c r="A228" s="118" t="s">
        <v>990</v>
      </c>
      <c r="B228" s="118" t="s">
        <v>906</v>
      </c>
      <c r="C228" s="118">
        <v>30</v>
      </c>
      <c r="D228" s="118">
        <v>0.09</v>
      </c>
      <c r="E228" s="118" t="s">
        <v>991</v>
      </c>
      <c r="F228" s="118">
        <v>25.1</v>
      </c>
      <c r="G228" s="389">
        <f t="shared" si="10"/>
        <v>4.58261206445989</v>
      </c>
      <c r="H228" s="651"/>
    </row>
    <row r="229" spans="1:8" x14ac:dyDescent="0.65">
      <c r="A229" s="118" t="s">
        <v>992</v>
      </c>
      <c r="B229" s="118" t="s">
        <v>906</v>
      </c>
      <c r="C229" s="118">
        <v>30</v>
      </c>
      <c r="D229" s="118">
        <v>0.06</v>
      </c>
      <c r="E229" s="118" t="s">
        <v>991</v>
      </c>
      <c r="F229" s="118">
        <v>20.100000000000001</v>
      </c>
      <c r="G229" s="389">
        <f t="shared" si="10"/>
        <v>3.669741135284613</v>
      </c>
      <c r="H229" s="651"/>
    </row>
    <row r="230" spans="1:8" x14ac:dyDescent="0.65">
      <c r="A230" s="118" t="s">
        <v>993</v>
      </c>
      <c r="B230" s="118" t="s">
        <v>906</v>
      </c>
      <c r="C230" s="118">
        <v>30</v>
      </c>
      <c r="D230" s="118">
        <v>0.03</v>
      </c>
      <c r="E230" s="118" t="s">
        <v>991</v>
      </c>
      <c r="F230" s="118">
        <v>15.6</v>
      </c>
      <c r="G230" s="389">
        <f t="shared" si="10"/>
        <v>2.8481572990268638</v>
      </c>
      <c r="H230" s="651"/>
    </row>
    <row r="231" spans="1:8" x14ac:dyDescent="0.65">
      <c r="A231" s="118" t="s">
        <v>990</v>
      </c>
      <c r="B231" s="118" t="s">
        <v>994</v>
      </c>
      <c r="C231" s="118">
        <v>30</v>
      </c>
      <c r="D231" s="118">
        <v>0.09</v>
      </c>
      <c r="E231" s="118" t="s">
        <v>995</v>
      </c>
      <c r="F231" s="118">
        <v>26</v>
      </c>
      <c r="G231" s="389">
        <f t="shared" si="10"/>
        <v>4.7469288317114398</v>
      </c>
      <c r="H231" s="651"/>
    </row>
    <row r="232" spans="1:8" x14ac:dyDescent="0.65">
      <c r="A232" s="118" t="s">
        <v>992</v>
      </c>
      <c r="B232" s="118" t="s">
        <v>994</v>
      </c>
      <c r="C232" s="118">
        <v>30</v>
      </c>
      <c r="D232" s="118">
        <v>0.06</v>
      </c>
      <c r="E232" s="118" t="s">
        <v>995</v>
      </c>
      <c r="F232" s="118">
        <v>19.2</v>
      </c>
      <c r="G232" s="389">
        <f t="shared" si="10"/>
        <v>3.5054243680330628</v>
      </c>
      <c r="H232" s="651"/>
    </row>
    <row r="233" spans="1:8" x14ac:dyDescent="0.65">
      <c r="A233" s="118" t="s">
        <v>993</v>
      </c>
      <c r="B233" s="118" t="s">
        <v>994</v>
      </c>
      <c r="C233" s="118">
        <v>30</v>
      </c>
      <c r="D233" s="118">
        <v>0.03</v>
      </c>
      <c r="E233" s="118" t="s">
        <v>995</v>
      </c>
      <c r="F233" s="118">
        <v>15.9</v>
      </c>
      <c r="G233" s="389">
        <f t="shared" si="10"/>
        <v>2.9029295547773803</v>
      </c>
      <c r="H233" s="651"/>
    </row>
    <row r="234" spans="1:8" x14ac:dyDescent="0.65">
      <c r="A234" s="118" t="s">
        <v>990</v>
      </c>
      <c r="B234" s="118" t="s">
        <v>906</v>
      </c>
      <c r="C234" s="118">
        <v>30</v>
      </c>
      <c r="D234" s="118">
        <v>0.09</v>
      </c>
      <c r="E234" s="118" t="s">
        <v>996</v>
      </c>
      <c r="F234" s="118">
        <v>25.4</v>
      </c>
      <c r="G234" s="389">
        <f t="shared" si="10"/>
        <v>4.6373843202104057</v>
      </c>
      <c r="H234" s="651"/>
    </row>
    <row r="235" spans="1:8" x14ac:dyDescent="0.65">
      <c r="A235" s="118" t="s">
        <v>992</v>
      </c>
      <c r="B235" s="118" t="s">
        <v>906</v>
      </c>
      <c r="C235" s="118">
        <v>30</v>
      </c>
      <c r="D235" s="118">
        <v>0.06</v>
      </c>
      <c r="E235" s="118" t="s">
        <v>996</v>
      </c>
      <c r="F235" s="118">
        <v>20.100000000000001</v>
      </c>
      <c r="G235" s="389">
        <f t="shared" si="10"/>
        <v>3.669741135284613</v>
      </c>
      <c r="H235" s="651"/>
    </row>
    <row r="236" spans="1:8" x14ac:dyDescent="0.65">
      <c r="A236" s="118" t="s">
        <v>993</v>
      </c>
      <c r="B236" s="118" t="s">
        <v>906</v>
      </c>
      <c r="C236" s="118">
        <v>30</v>
      </c>
      <c r="D236" s="118">
        <v>0.03</v>
      </c>
      <c r="E236" s="118" t="s">
        <v>996</v>
      </c>
      <c r="F236" s="118">
        <v>16.100000000000001</v>
      </c>
      <c r="G236" s="389">
        <f t="shared" si="10"/>
        <v>2.9394443919443916</v>
      </c>
      <c r="H236" s="651"/>
    </row>
    <row r="237" spans="1:8" x14ac:dyDescent="0.65">
      <c r="A237" s="118" t="s">
        <v>990</v>
      </c>
      <c r="B237" s="118" t="s">
        <v>997</v>
      </c>
      <c r="C237" s="118">
        <v>30</v>
      </c>
      <c r="D237" s="118">
        <v>0.09</v>
      </c>
      <c r="E237" s="118" t="s">
        <v>998</v>
      </c>
      <c r="F237" s="118">
        <v>40</v>
      </c>
      <c r="G237" s="389">
        <f t="shared" si="10"/>
        <v>7.3029674334022152</v>
      </c>
      <c r="H237" s="651"/>
    </row>
    <row r="238" spans="1:8" x14ac:dyDescent="0.65">
      <c r="A238" s="118" t="s">
        <v>992</v>
      </c>
      <c r="B238" s="118" t="s">
        <v>997</v>
      </c>
      <c r="C238" s="118">
        <v>30</v>
      </c>
      <c r="D238" s="118">
        <v>0.06</v>
      </c>
      <c r="E238" s="118" t="s">
        <v>998</v>
      </c>
      <c r="F238" s="118">
        <v>27.2</v>
      </c>
      <c r="G238" s="389">
        <f t="shared" si="10"/>
        <v>4.9660178547135061</v>
      </c>
      <c r="H238" s="651"/>
    </row>
    <row r="239" spans="1:8" x14ac:dyDescent="0.65">
      <c r="A239" s="118" t="s">
        <v>993</v>
      </c>
      <c r="B239" s="118" t="s">
        <v>997</v>
      </c>
      <c r="C239" s="118">
        <v>30</v>
      </c>
      <c r="D239" s="118">
        <v>0.03</v>
      </c>
      <c r="E239" s="118" t="s">
        <v>998</v>
      </c>
      <c r="F239" s="118">
        <v>21.1</v>
      </c>
      <c r="G239" s="389">
        <f t="shared" si="10"/>
        <v>3.8523153211196686</v>
      </c>
      <c r="H239" s="651"/>
    </row>
    <row r="241" spans="1:8" x14ac:dyDescent="0.65">
      <c r="A241" s="74" t="s">
        <v>999</v>
      </c>
    </row>
    <row r="242" spans="1:8" ht="45" x14ac:dyDescent="0.65">
      <c r="A242" s="118" t="s">
        <v>1000</v>
      </c>
      <c r="B242" s="265" t="s">
        <v>881</v>
      </c>
      <c r="C242" s="118" t="s">
        <v>944</v>
      </c>
      <c r="D242" s="118" t="s">
        <v>980</v>
      </c>
      <c r="E242" s="118" t="s">
        <v>981</v>
      </c>
      <c r="F242" s="265" t="s">
        <v>945</v>
      </c>
      <c r="G242" s="386" t="s">
        <v>925</v>
      </c>
      <c r="H242" s="257" t="s">
        <v>567</v>
      </c>
    </row>
    <row r="243" spans="1:8" x14ac:dyDescent="0.65">
      <c r="A243" s="150" t="s">
        <v>1001</v>
      </c>
      <c r="B243" s="118" t="s">
        <v>1002</v>
      </c>
      <c r="C243" s="118">
        <v>19</v>
      </c>
      <c r="D243" s="118" t="s">
        <v>983</v>
      </c>
      <c r="E243" s="118" t="s">
        <v>1003</v>
      </c>
      <c r="F243" s="118">
        <v>9</v>
      </c>
      <c r="G243" s="389">
        <f t="shared" ref="G243:G258" si="11">F243/POWER(C243,0.5)</f>
        <v>2.0647416048350555</v>
      </c>
      <c r="H243" s="651" t="s">
        <v>1004</v>
      </c>
    </row>
    <row r="244" spans="1:8" x14ac:dyDescent="0.65">
      <c r="A244" s="150" t="s">
        <v>1005</v>
      </c>
      <c r="B244" s="118" t="s">
        <v>1006</v>
      </c>
      <c r="C244" s="118">
        <v>19</v>
      </c>
      <c r="D244" s="118" t="s">
        <v>983</v>
      </c>
      <c r="E244" s="118" t="s">
        <v>1007</v>
      </c>
      <c r="F244" s="118">
        <v>12</v>
      </c>
      <c r="G244" s="389">
        <f t="shared" si="11"/>
        <v>2.7529888064467407</v>
      </c>
      <c r="H244" s="651"/>
    </row>
    <row r="245" spans="1:8" x14ac:dyDescent="0.65">
      <c r="A245" s="150" t="s">
        <v>1005</v>
      </c>
      <c r="B245" s="118" t="s">
        <v>1008</v>
      </c>
      <c r="C245" s="118">
        <v>19</v>
      </c>
      <c r="D245" s="118" t="s">
        <v>983</v>
      </c>
      <c r="E245" s="118" t="s">
        <v>1009</v>
      </c>
      <c r="F245" s="118">
        <v>12</v>
      </c>
      <c r="G245" s="389">
        <f t="shared" si="11"/>
        <v>2.7529888064467407</v>
      </c>
      <c r="H245" s="651"/>
    </row>
    <row r="246" spans="1:8" x14ac:dyDescent="0.65">
      <c r="A246" s="150" t="s">
        <v>1005</v>
      </c>
      <c r="B246" s="118" t="s">
        <v>1010</v>
      </c>
      <c r="C246" s="118">
        <v>19</v>
      </c>
      <c r="D246" s="118" t="s">
        <v>983</v>
      </c>
      <c r="E246" s="118" t="s">
        <v>1011</v>
      </c>
      <c r="F246" s="118">
        <v>10</v>
      </c>
      <c r="G246" s="389">
        <f t="shared" si="11"/>
        <v>2.2941573387056176</v>
      </c>
      <c r="H246" s="651"/>
    </row>
    <row r="247" spans="1:8" x14ac:dyDescent="0.65">
      <c r="A247" s="118" t="s">
        <v>1005</v>
      </c>
      <c r="B247" s="118" t="s">
        <v>1012</v>
      </c>
      <c r="C247" s="118">
        <v>19</v>
      </c>
      <c r="D247" s="118" t="s">
        <v>983</v>
      </c>
      <c r="E247" s="118" t="s">
        <v>1013</v>
      </c>
      <c r="F247" s="118">
        <v>9</v>
      </c>
      <c r="G247" s="389">
        <f t="shared" si="11"/>
        <v>2.0647416048350555</v>
      </c>
      <c r="H247" s="651"/>
    </row>
    <row r="248" spans="1:8" x14ac:dyDescent="0.65">
      <c r="A248" s="118" t="s">
        <v>1005</v>
      </c>
      <c r="B248" s="118" t="s">
        <v>1014</v>
      </c>
      <c r="C248" s="118">
        <v>19</v>
      </c>
      <c r="D248" s="118" t="s">
        <v>983</v>
      </c>
      <c r="E248" s="118" t="s">
        <v>1015</v>
      </c>
      <c r="F248" s="118">
        <v>11</v>
      </c>
      <c r="G248" s="389">
        <f t="shared" si="11"/>
        <v>2.5235730725761791</v>
      </c>
      <c r="H248" s="651"/>
    </row>
    <row r="249" spans="1:8" x14ac:dyDescent="0.65">
      <c r="A249" s="118" t="s">
        <v>1005</v>
      </c>
      <c r="B249" s="118" t="s">
        <v>1016</v>
      </c>
      <c r="C249" s="118">
        <v>19</v>
      </c>
      <c r="D249" s="118" t="s">
        <v>983</v>
      </c>
      <c r="E249" s="118" t="s">
        <v>1017</v>
      </c>
      <c r="F249" s="118">
        <v>12</v>
      </c>
      <c r="G249" s="389">
        <f t="shared" si="11"/>
        <v>2.7529888064467407</v>
      </c>
      <c r="H249" s="651"/>
    </row>
    <row r="250" spans="1:8" x14ac:dyDescent="0.65">
      <c r="A250" s="118" t="s">
        <v>1005</v>
      </c>
      <c r="B250" s="118" t="s">
        <v>1018</v>
      </c>
      <c r="C250" s="118">
        <v>19</v>
      </c>
      <c r="D250" s="118" t="s">
        <v>983</v>
      </c>
      <c r="E250" s="118" t="s">
        <v>1019</v>
      </c>
      <c r="F250" s="118">
        <v>13</v>
      </c>
      <c r="G250" s="389">
        <f t="shared" si="11"/>
        <v>2.9824045403173027</v>
      </c>
      <c r="H250" s="651"/>
    </row>
    <row r="251" spans="1:8" x14ac:dyDescent="0.65">
      <c r="A251" s="118" t="s">
        <v>1020</v>
      </c>
      <c r="B251" s="118" t="s">
        <v>1021</v>
      </c>
      <c r="C251" s="118">
        <v>19</v>
      </c>
      <c r="D251" s="118" t="s">
        <v>983</v>
      </c>
      <c r="E251" s="118" t="s">
        <v>1022</v>
      </c>
      <c r="F251" s="118">
        <v>10</v>
      </c>
      <c r="G251" s="389">
        <f t="shared" si="11"/>
        <v>2.2941573387056176</v>
      </c>
      <c r="H251" s="651"/>
    </row>
    <row r="252" spans="1:8" x14ac:dyDescent="0.65">
      <c r="A252" s="118" t="s">
        <v>1023</v>
      </c>
      <c r="B252" s="118" t="s">
        <v>1024</v>
      </c>
      <c r="C252" s="118">
        <v>14</v>
      </c>
      <c r="D252" s="118" t="s">
        <v>983</v>
      </c>
      <c r="E252" s="118" t="s">
        <v>1025</v>
      </c>
      <c r="F252" s="118">
        <v>7</v>
      </c>
      <c r="G252" s="389">
        <f t="shared" si="11"/>
        <v>1.8708286933869707</v>
      </c>
      <c r="H252" s="651"/>
    </row>
    <row r="253" spans="1:8" x14ac:dyDescent="0.65">
      <c r="A253" s="118" t="s">
        <v>1026</v>
      </c>
      <c r="B253" s="118" t="s">
        <v>1027</v>
      </c>
      <c r="C253" s="118">
        <v>6</v>
      </c>
      <c r="D253" s="118" t="s">
        <v>983</v>
      </c>
      <c r="E253" s="118" t="s">
        <v>1009</v>
      </c>
      <c r="F253" s="118">
        <v>2</v>
      </c>
      <c r="G253" s="389">
        <f t="shared" si="11"/>
        <v>0.81649658092772615</v>
      </c>
      <c r="H253" s="651"/>
    </row>
    <row r="254" spans="1:8" x14ac:dyDescent="0.65">
      <c r="A254" s="118" t="s">
        <v>1028</v>
      </c>
      <c r="B254" s="118" t="s">
        <v>1029</v>
      </c>
      <c r="C254" s="118">
        <v>6</v>
      </c>
      <c r="D254" s="118" t="s">
        <v>983</v>
      </c>
      <c r="E254" s="118" t="s">
        <v>1030</v>
      </c>
      <c r="F254" s="118">
        <v>3</v>
      </c>
      <c r="G254" s="389">
        <f t="shared" si="11"/>
        <v>1.2247448713915892</v>
      </c>
      <c r="H254" s="651"/>
    </row>
    <row r="255" spans="1:8" x14ac:dyDescent="0.65">
      <c r="A255" s="118" t="s">
        <v>1028</v>
      </c>
      <c r="B255" s="118" t="s">
        <v>1027</v>
      </c>
      <c r="C255" s="118">
        <v>6</v>
      </c>
      <c r="D255" s="118" t="s">
        <v>983</v>
      </c>
      <c r="E255" s="118" t="s">
        <v>1031</v>
      </c>
      <c r="F255" s="118">
        <v>2</v>
      </c>
      <c r="G255" s="389">
        <f t="shared" si="11"/>
        <v>0.81649658092772615</v>
      </c>
      <c r="H255" s="651"/>
    </row>
    <row r="256" spans="1:8" x14ac:dyDescent="0.65">
      <c r="A256" s="118" t="s">
        <v>1028</v>
      </c>
      <c r="B256" s="118" t="s">
        <v>1029</v>
      </c>
      <c r="C256" s="118">
        <v>6</v>
      </c>
      <c r="D256" s="118" t="s">
        <v>983</v>
      </c>
      <c r="E256" s="118" t="s">
        <v>1011</v>
      </c>
      <c r="F256" s="118">
        <v>3</v>
      </c>
      <c r="G256" s="389">
        <f t="shared" si="11"/>
        <v>1.2247448713915892</v>
      </c>
      <c r="H256" s="651"/>
    </row>
    <row r="257" spans="1:10" x14ac:dyDescent="0.65">
      <c r="A257" s="118" t="s">
        <v>1032</v>
      </c>
      <c r="B257" s="118" t="s">
        <v>1033</v>
      </c>
      <c r="C257" s="118">
        <v>5</v>
      </c>
      <c r="D257" s="118" t="s">
        <v>983</v>
      </c>
      <c r="E257" s="118" t="s">
        <v>1034</v>
      </c>
      <c r="F257" s="118">
        <v>2</v>
      </c>
      <c r="G257" s="389">
        <f t="shared" si="11"/>
        <v>0.89442719099991586</v>
      </c>
      <c r="H257" s="651"/>
    </row>
    <row r="258" spans="1:10" x14ac:dyDescent="0.65">
      <c r="A258" s="118" t="s">
        <v>993</v>
      </c>
      <c r="B258" s="118" t="s">
        <v>1035</v>
      </c>
      <c r="C258" s="118">
        <v>5</v>
      </c>
      <c r="D258" s="118" t="s">
        <v>983</v>
      </c>
      <c r="E258" s="118" t="s">
        <v>1036</v>
      </c>
      <c r="F258" s="118">
        <v>3</v>
      </c>
      <c r="G258" s="389">
        <f t="shared" si="11"/>
        <v>1.3416407864998738</v>
      </c>
      <c r="H258" s="651"/>
    </row>
    <row r="260" spans="1:10" x14ac:dyDescent="0.65">
      <c r="A260" s="74" t="s">
        <v>1037</v>
      </c>
    </row>
    <row r="261" spans="1:10" ht="45" x14ac:dyDescent="0.65">
      <c r="A261" s="118" t="s">
        <v>1038</v>
      </c>
      <c r="B261" s="118" t="s">
        <v>1039</v>
      </c>
      <c r="C261" s="265" t="s">
        <v>881</v>
      </c>
      <c r="D261" s="257" t="s">
        <v>1040</v>
      </c>
      <c r="E261" s="257" t="s">
        <v>1041</v>
      </c>
      <c r="F261" s="257" t="s">
        <v>926</v>
      </c>
      <c r="G261" s="257" t="s">
        <v>916</v>
      </c>
      <c r="H261" s="257" t="s">
        <v>1042</v>
      </c>
      <c r="I261" s="386" t="s">
        <v>925</v>
      </c>
      <c r="J261" s="257" t="s">
        <v>567</v>
      </c>
    </row>
    <row r="262" spans="1:10" x14ac:dyDescent="0.65">
      <c r="A262" s="652" t="s">
        <v>1043</v>
      </c>
      <c r="B262" s="228">
        <v>6</v>
      </c>
      <c r="C262" s="118">
        <v>24.5</v>
      </c>
      <c r="D262" s="118">
        <v>67</v>
      </c>
      <c r="E262" s="118">
        <v>8.3000000000000007</v>
      </c>
      <c r="F262" s="118">
        <v>3.3</v>
      </c>
      <c r="G262" s="118">
        <v>39.799999999999997</v>
      </c>
      <c r="H262" s="118">
        <v>0.11899999999999999</v>
      </c>
      <c r="I262" s="390">
        <f>E262/POWER(B262,0.5)</f>
        <v>3.3884608108500638</v>
      </c>
      <c r="J262" s="654" t="s">
        <v>1044</v>
      </c>
    </row>
    <row r="263" spans="1:10" x14ac:dyDescent="0.65">
      <c r="A263" s="653"/>
      <c r="B263" s="228">
        <v>15</v>
      </c>
      <c r="C263" s="118">
        <v>19.600000000000001</v>
      </c>
      <c r="D263" s="118">
        <v>72</v>
      </c>
      <c r="E263" s="118">
        <v>10.199999999999999</v>
      </c>
      <c r="F263" s="118">
        <v>4.5999999999999996</v>
      </c>
      <c r="G263" s="118">
        <v>45.1</v>
      </c>
      <c r="H263" s="118">
        <v>0.10199999999999999</v>
      </c>
      <c r="I263" s="390">
        <f t="shared" ref="I263:I272" si="12">E263/POWER(B263,0.5)</f>
        <v>2.6336286754210434</v>
      </c>
      <c r="J263" s="654"/>
    </row>
    <row r="264" spans="1:10" x14ac:dyDescent="0.65">
      <c r="A264" s="391" t="s">
        <v>1045</v>
      </c>
      <c r="B264" s="228">
        <v>15</v>
      </c>
      <c r="C264" s="118">
        <v>29.4</v>
      </c>
      <c r="D264" s="118">
        <v>39</v>
      </c>
      <c r="E264" s="118">
        <v>9.6999999999999993</v>
      </c>
      <c r="F264" s="118">
        <v>4.5999999999999996</v>
      </c>
      <c r="G264" s="118">
        <v>47.4</v>
      </c>
      <c r="H264" s="118">
        <v>0.13800000000000001</v>
      </c>
      <c r="I264" s="390">
        <f t="shared" si="12"/>
        <v>2.5045292305474627</v>
      </c>
      <c r="J264" s="654"/>
    </row>
    <row r="265" spans="1:10" x14ac:dyDescent="0.65">
      <c r="A265" s="652" t="s">
        <v>1046</v>
      </c>
      <c r="B265" s="228">
        <v>22</v>
      </c>
      <c r="C265" s="118">
        <v>49</v>
      </c>
      <c r="D265" s="118">
        <v>38</v>
      </c>
      <c r="E265" s="118">
        <v>2.1</v>
      </c>
      <c r="F265" s="118">
        <v>1.4</v>
      </c>
      <c r="G265" s="118">
        <v>66.7</v>
      </c>
      <c r="H265" s="118">
        <v>0.22600000000000001</v>
      </c>
      <c r="I265" s="390">
        <f t="shared" si="12"/>
        <v>0.44772150434678193</v>
      </c>
      <c r="J265" s="654"/>
    </row>
    <row r="266" spans="1:10" x14ac:dyDescent="0.65">
      <c r="A266" s="653"/>
      <c r="B266" s="228">
        <v>26</v>
      </c>
      <c r="C266" s="118">
        <v>19.600000000000001</v>
      </c>
      <c r="D266" s="118">
        <v>39</v>
      </c>
      <c r="E266" s="118">
        <v>6.8</v>
      </c>
      <c r="F266" s="118">
        <v>3.5</v>
      </c>
      <c r="G266" s="118">
        <v>51.5</v>
      </c>
      <c r="H266" s="118">
        <v>0.115</v>
      </c>
      <c r="I266" s="390">
        <f t="shared" si="12"/>
        <v>1.3335897189396515</v>
      </c>
      <c r="J266" s="654"/>
    </row>
    <row r="267" spans="1:10" x14ac:dyDescent="0.65">
      <c r="A267" s="652" t="s">
        <v>1047</v>
      </c>
      <c r="B267" s="228">
        <v>26</v>
      </c>
      <c r="C267" s="118">
        <v>29.4</v>
      </c>
      <c r="D267" s="118">
        <v>40</v>
      </c>
      <c r="E267" s="118">
        <v>7.6</v>
      </c>
      <c r="F267" s="118">
        <v>4.0999999999999996</v>
      </c>
      <c r="G267" s="118">
        <v>53.9</v>
      </c>
      <c r="H267" s="118">
        <v>0.129</v>
      </c>
      <c r="I267" s="390">
        <f t="shared" si="12"/>
        <v>1.4904826270501987</v>
      </c>
      <c r="J267" s="654"/>
    </row>
    <row r="268" spans="1:10" x14ac:dyDescent="0.65">
      <c r="A268" s="653"/>
      <c r="B268" s="228">
        <v>28</v>
      </c>
      <c r="C268" s="118">
        <v>19.600000000000001</v>
      </c>
      <c r="D268" s="118">
        <v>64</v>
      </c>
      <c r="E268" s="118">
        <v>5.7</v>
      </c>
      <c r="F268" s="118">
        <v>2.5</v>
      </c>
      <c r="G268" s="118">
        <v>43.9</v>
      </c>
      <c r="H268" s="118">
        <v>0.13500000000000001</v>
      </c>
      <c r="I268" s="390">
        <f t="shared" si="12"/>
        <v>1.0771987480762977</v>
      </c>
      <c r="J268" s="654"/>
    </row>
    <row r="269" spans="1:10" x14ac:dyDescent="0.65">
      <c r="A269" s="652" t="s">
        <v>1048</v>
      </c>
      <c r="B269" s="228">
        <v>28</v>
      </c>
      <c r="C269" s="118">
        <v>29.4</v>
      </c>
      <c r="D269" s="118">
        <v>48</v>
      </c>
      <c r="E269" s="118">
        <v>4.2</v>
      </c>
      <c r="F269" s="118">
        <v>1.7</v>
      </c>
      <c r="G269" s="118">
        <v>40.5</v>
      </c>
      <c r="H269" s="118">
        <v>0.127</v>
      </c>
      <c r="I269" s="390">
        <f t="shared" si="12"/>
        <v>0.79372539331937719</v>
      </c>
      <c r="J269" s="654"/>
    </row>
    <row r="270" spans="1:10" x14ac:dyDescent="0.65">
      <c r="A270" s="653"/>
      <c r="B270" s="228">
        <v>31</v>
      </c>
      <c r="C270" s="118">
        <v>19.600000000000001</v>
      </c>
      <c r="D270" s="118">
        <v>92</v>
      </c>
      <c r="E270" s="118">
        <v>16.899999999999999</v>
      </c>
      <c r="F270" s="118">
        <v>8.4</v>
      </c>
      <c r="G270" s="118">
        <v>49.7</v>
      </c>
      <c r="H270" s="118">
        <v>6.9000000000000006E-2</v>
      </c>
      <c r="I270" s="390">
        <f t="shared" si="12"/>
        <v>3.035329604252496</v>
      </c>
      <c r="J270" s="654"/>
    </row>
    <row r="271" spans="1:10" x14ac:dyDescent="0.65">
      <c r="A271" s="652" t="s">
        <v>1049</v>
      </c>
      <c r="B271" s="228">
        <v>31</v>
      </c>
      <c r="C271" s="118">
        <v>39.200000000000003</v>
      </c>
      <c r="D271" s="118">
        <v>36</v>
      </c>
      <c r="E271" s="118">
        <v>10.8</v>
      </c>
      <c r="F271" s="118">
        <v>6.2</v>
      </c>
      <c r="G271" s="118">
        <v>57.4</v>
      </c>
      <c r="H271" s="118">
        <v>0.105</v>
      </c>
      <c r="I271" s="390">
        <f t="shared" si="12"/>
        <v>1.9397372618891693</v>
      </c>
      <c r="J271" s="654"/>
    </row>
    <row r="272" spans="1:10" x14ac:dyDescent="0.65">
      <c r="A272" s="653"/>
      <c r="B272" s="228">
        <v>33</v>
      </c>
      <c r="C272" s="118">
        <v>19.600000000000001</v>
      </c>
      <c r="D272" s="118">
        <v>42</v>
      </c>
      <c r="E272" s="118">
        <v>28.8</v>
      </c>
      <c r="F272" s="118">
        <v>5.4</v>
      </c>
      <c r="G272" s="118">
        <v>18.8</v>
      </c>
      <c r="H272" s="118">
        <v>0.17100000000000001</v>
      </c>
      <c r="I272" s="390">
        <f t="shared" si="12"/>
        <v>5.0134364915240983</v>
      </c>
      <c r="J272" s="654"/>
    </row>
    <row r="274" spans="1:10" x14ac:dyDescent="0.65">
      <c r="A274" s="74" t="s">
        <v>1050</v>
      </c>
    </row>
    <row r="275" spans="1:10" ht="57" x14ac:dyDescent="0.65">
      <c r="A275" s="118" t="s">
        <v>1038</v>
      </c>
      <c r="B275" s="118" t="s">
        <v>1039</v>
      </c>
      <c r="C275" s="265" t="s">
        <v>881</v>
      </c>
      <c r="D275" s="257" t="s">
        <v>1051</v>
      </c>
      <c r="E275" s="257" t="s">
        <v>1041</v>
      </c>
      <c r="F275" s="386" t="s">
        <v>925</v>
      </c>
      <c r="G275" s="257" t="s">
        <v>926</v>
      </c>
      <c r="H275" s="257" t="s">
        <v>916</v>
      </c>
      <c r="I275" s="257" t="s">
        <v>1042</v>
      </c>
      <c r="J275" s="257" t="s">
        <v>567</v>
      </c>
    </row>
    <row r="276" spans="1:10" x14ac:dyDescent="0.65">
      <c r="A276" s="648" t="s">
        <v>1052</v>
      </c>
      <c r="B276" s="228">
        <v>72</v>
      </c>
      <c r="C276" s="118">
        <v>14.5</v>
      </c>
      <c r="D276" s="118" t="s">
        <v>1053</v>
      </c>
      <c r="E276" s="118">
        <v>16.3</v>
      </c>
      <c r="F276" s="390">
        <f t="shared" ref="F276:F291" si="13">E276/POWER(B276,0.5)</f>
        <v>1.9209734222234545</v>
      </c>
      <c r="G276" s="118"/>
      <c r="H276" s="118"/>
      <c r="I276" s="118"/>
      <c r="J276" s="649" t="s">
        <v>1054</v>
      </c>
    </row>
    <row r="277" spans="1:10" x14ac:dyDescent="0.65">
      <c r="A277" s="648"/>
      <c r="B277" s="228">
        <v>72</v>
      </c>
      <c r="C277" s="118">
        <v>16.5</v>
      </c>
      <c r="D277" s="118" t="s">
        <v>1053</v>
      </c>
      <c r="E277" s="118">
        <v>9</v>
      </c>
      <c r="F277" s="390">
        <f t="shared" si="13"/>
        <v>1.0606601717798214</v>
      </c>
      <c r="G277" s="118"/>
      <c r="H277" s="118"/>
      <c r="I277" s="118"/>
      <c r="J277" s="649"/>
    </row>
    <row r="278" spans="1:10" x14ac:dyDescent="0.65">
      <c r="A278" s="648"/>
      <c r="B278" s="228">
        <v>72</v>
      </c>
      <c r="C278" s="118">
        <v>16</v>
      </c>
      <c r="D278" s="118" t="s">
        <v>1053</v>
      </c>
      <c r="E278" s="118">
        <v>10.5</v>
      </c>
      <c r="F278" s="390">
        <f t="shared" si="13"/>
        <v>1.2374368670764582</v>
      </c>
      <c r="G278" s="118"/>
      <c r="H278" s="118"/>
      <c r="I278" s="118"/>
      <c r="J278" s="649"/>
    </row>
    <row r="279" spans="1:10" x14ac:dyDescent="0.65">
      <c r="A279" s="650" t="s">
        <v>1055</v>
      </c>
      <c r="B279" s="228">
        <v>73</v>
      </c>
      <c r="C279" s="118">
        <v>13.5</v>
      </c>
      <c r="D279" s="118" t="s">
        <v>1056</v>
      </c>
      <c r="E279" s="118">
        <v>15.5</v>
      </c>
      <c r="F279" s="390">
        <f t="shared" si="13"/>
        <v>1.8141377815400239</v>
      </c>
      <c r="G279" s="118"/>
      <c r="H279" s="118"/>
      <c r="I279" s="118"/>
      <c r="J279" s="649"/>
    </row>
    <row r="280" spans="1:10" x14ac:dyDescent="0.65">
      <c r="A280" s="650"/>
      <c r="B280" s="228">
        <v>73</v>
      </c>
      <c r="C280" s="118">
        <v>16.5</v>
      </c>
      <c r="D280" s="118" t="s">
        <v>1056</v>
      </c>
      <c r="E280" s="118">
        <v>9.9</v>
      </c>
      <c r="F280" s="390">
        <f t="shared" si="13"/>
        <v>1.1587073572416928</v>
      </c>
      <c r="G280" s="118"/>
      <c r="H280" s="118"/>
      <c r="I280" s="118"/>
      <c r="J280" s="649"/>
    </row>
    <row r="281" spans="1:10" x14ac:dyDescent="0.65">
      <c r="A281" s="650"/>
      <c r="B281" s="228">
        <v>73</v>
      </c>
      <c r="C281" s="118">
        <v>15.5</v>
      </c>
      <c r="D281" s="118" t="s">
        <v>1056</v>
      </c>
      <c r="E281" s="118">
        <v>10.5</v>
      </c>
      <c r="F281" s="390">
        <f t="shared" si="13"/>
        <v>1.2289320455593711</v>
      </c>
      <c r="G281" s="118"/>
      <c r="H281" s="118"/>
      <c r="I281" s="118"/>
      <c r="J281" s="649"/>
    </row>
    <row r="282" spans="1:10" x14ac:dyDescent="0.65">
      <c r="A282" s="650" t="s">
        <v>1057</v>
      </c>
      <c r="B282" s="228">
        <v>71</v>
      </c>
      <c r="C282" s="118">
        <v>15.5</v>
      </c>
      <c r="D282" s="118" t="s">
        <v>1058</v>
      </c>
      <c r="E282" s="118">
        <v>12.3</v>
      </c>
      <c r="F282" s="390">
        <f t="shared" si="13"/>
        <v>1.4597414395784396</v>
      </c>
      <c r="G282" s="118"/>
      <c r="H282" s="118"/>
      <c r="I282" s="118"/>
      <c r="J282" s="649"/>
    </row>
    <row r="283" spans="1:10" x14ac:dyDescent="0.65">
      <c r="A283" s="650"/>
      <c r="B283" s="228">
        <v>71</v>
      </c>
      <c r="C283" s="118">
        <v>17</v>
      </c>
      <c r="D283" s="118" t="s">
        <v>1058</v>
      </c>
      <c r="E283" s="118">
        <v>8.5</v>
      </c>
      <c r="F283" s="390">
        <f t="shared" si="13"/>
        <v>1.0087644094647752</v>
      </c>
      <c r="G283" s="118"/>
      <c r="H283" s="118"/>
      <c r="I283" s="118"/>
      <c r="J283" s="649"/>
    </row>
    <row r="284" spans="1:10" x14ac:dyDescent="0.65">
      <c r="A284" s="650"/>
      <c r="B284" s="228">
        <v>71</v>
      </c>
      <c r="C284" s="118">
        <v>16.5</v>
      </c>
      <c r="D284" s="118" t="s">
        <v>1058</v>
      </c>
      <c r="E284" s="118">
        <v>9</v>
      </c>
      <c r="F284" s="390">
        <f t="shared" si="13"/>
        <v>1.0681034923744679</v>
      </c>
      <c r="G284" s="118"/>
      <c r="H284" s="118"/>
      <c r="I284" s="118"/>
      <c r="J284" s="649"/>
    </row>
    <row r="285" spans="1:10" x14ac:dyDescent="0.65">
      <c r="A285" s="650" t="s">
        <v>1059</v>
      </c>
      <c r="B285" s="228">
        <v>70</v>
      </c>
      <c r="C285" s="118">
        <v>16.5</v>
      </c>
      <c r="D285" s="118" t="s">
        <v>1058</v>
      </c>
      <c r="E285" s="118">
        <v>12.3</v>
      </c>
      <c r="F285" s="390">
        <f t="shared" si="13"/>
        <v>1.4701311894813043</v>
      </c>
      <c r="G285" s="118"/>
      <c r="H285" s="118"/>
      <c r="I285" s="118"/>
      <c r="J285" s="649"/>
    </row>
    <row r="286" spans="1:10" x14ac:dyDescent="0.65">
      <c r="A286" s="650"/>
      <c r="B286" s="228">
        <v>70</v>
      </c>
      <c r="C286" s="118">
        <v>16</v>
      </c>
      <c r="D286" s="118" t="s">
        <v>1058</v>
      </c>
      <c r="E286" s="118">
        <v>11.8</v>
      </c>
      <c r="F286" s="390">
        <f t="shared" si="13"/>
        <v>1.4103697590145845</v>
      </c>
      <c r="G286" s="118"/>
      <c r="H286" s="118"/>
      <c r="I286" s="118"/>
      <c r="J286" s="649"/>
    </row>
    <row r="287" spans="1:10" x14ac:dyDescent="0.65">
      <c r="A287" s="650"/>
      <c r="B287" s="228">
        <v>70</v>
      </c>
      <c r="C287" s="118">
        <v>15.5</v>
      </c>
      <c r="D287" s="118" t="s">
        <v>1058</v>
      </c>
      <c r="E287" s="118">
        <v>13</v>
      </c>
      <c r="F287" s="390">
        <f t="shared" si="13"/>
        <v>1.5537971921347118</v>
      </c>
      <c r="G287" s="118"/>
      <c r="H287" s="118"/>
      <c r="I287" s="118"/>
      <c r="J287" s="649"/>
    </row>
    <row r="288" spans="1:10" x14ac:dyDescent="0.65">
      <c r="A288" s="392" t="s">
        <v>1060</v>
      </c>
      <c r="B288" s="228">
        <v>70</v>
      </c>
      <c r="C288" s="118">
        <v>16.3</v>
      </c>
      <c r="D288" s="118" t="s">
        <v>1056</v>
      </c>
      <c r="E288" s="118">
        <v>20.5</v>
      </c>
      <c r="F288" s="390">
        <f t="shared" si="13"/>
        <v>2.4502186491355071</v>
      </c>
      <c r="G288" s="118"/>
      <c r="H288" s="118"/>
      <c r="I288" s="118"/>
      <c r="J288" s="649"/>
    </row>
    <row r="289" spans="1:10" x14ac:dyDescent="0.65">
      <c r="A289" s="118" t="s">
        <v>1061</v>
      </c>
      <c r="B289" s="228">
        <v>70</v>
      </c>
      <c r="C289" s="118">
        <v>19.5</v>
      </c>
      <c r="D289" s="118" t="s">
        <v>1056</v>
      </c>
      <c r="E289" s="118">
        <v>19.5</v>
      </c>
      <c r="F289" s="390">
        <f t="shared" si="13"/>
        <v>2.3306957882020676</v>
      </c>
      <c r="G289" s="118"/>
      <c r="H289" s="118"/>
      <c r="I289" s="118"/>
      <c r="J289" s="649"/>
    </row>
    <row r="290" spans="1:10" x14ac:dyDescent="0.65">
      <c r="A290" s="118" t="s">
        <v>1062</v>
      </c>
      <c r="B290" s="228">
        <v>70</v>
      </c>
      <c r="C290" s="118">
        <v>19</v>
      </c>
      <c r="D290" s="118" t="s">
        <v>1056</v>
      </c>
      <c r="E290" s="118">
        <v>18.899999999999999</v>
      </c>
      <c r="F290" s="390">
        <f t="shared" si="13"/>
        <v>2.2589820716420039</v>
      </c>
      <c r="G290" s="118"/>
      <c r="H290" s="118"/>
      <c r="I290" s="118"/>
      <c r="J290" s="649"/>
    </row>
    <row r="291" spans="1:10" x14ac:dyDescent="0.65">
      <c r="A291" s="118" t="s">
        <v>1063</v>
      </c>
      <c r="B291" s="228">
        <v>70</v>
      </c>
      <c r="C291" s="118">
        <v>19</v>
      </c>
      <c r="D291" s="118" t="s">
        <v>1056</v>
      </c>
      <c r="E291" s="118">
        <v>19.5</v>
      </c>
      <c r="F291" s="390">
        <f t="shared" si="13"/>
        <v>2.3306957882020676</v>
      </c>
      <c r="G291" s="118"/>
      <c r="H291" s="118"/>
      <c r="I291" s="118"/>
      <c r="J291" s="649"/>
    </row>
    <row r="293" spans="1:10" x14ac:dyDescent="0.65">
      <c r="A293" s="74" t="s">
        <v>1064</v>
      </c>
    </row>
    <row r="294" spans="1:10" ht="57" x14ac:dyDescent="0.65">
      <c r="A294" s="118" t="s">
        <v>880</v>
      </c>
      <c r="B294" s="118" t="s">
        <v>1039</v>
      </c>
      <c r="C294" s="265" t="s">
        <v>881</v>
      </c>
      <c r="D294" s="257" t="s">
        <v>1065</v>
      </c>
      <c r="E294" s="257" t="s">
        <v>1041</v>
      </c>
      <c r="F294" s="386" t="s">
        <v>925</v>
      </c>
      <c r="G294" s="257" t="s">
        <v>926</v>
      </c>
      <c r="H294" s="257" t="s">
        <v>916</v>
      </c>
      <c r="I294" s="257" t="s">
        <v>1042</v>
      </c>
      <c r="J294" s="257" t="s">
        <v>567</v>
      </c>
    </row>
    <row r="295" spans="1:10" x14ac:dyDescent="0.65">
      <c r="A295" s="118">
        <v>1</v>
      </c>
      <c r="B295" s="228">
        <v>1</v>
      </c>
      <c r="C295" s="118">
        <v>28.9</v>
      </c>
      <c r="D295" s="118">
        <v>0.45</v>
      </c>
      <c r="E295" s="118">
        <v>3.1</v>
      </c>
      <c r="F295" s="390">
        <f t="shared" ref="F295:F306" si="14">E295/POWER(B295,0.5)</f>
        <v>3.1</v>
      </c>
      <c r="G295" s="118"/>
      <c r="H295" s="118"/>
      <c r="I295" s="118"/>
      <c r="J295" s="649" t="s">
        <v>1066</v>
      </c>
    </row>
    <row r="296" spans="1:10" x14ac:dyDescent="0.65">
      <c r="A296" s="118">
        <v>2</v>
      </c>
      <c r="B296" s="228">
        <v>2</v>
      </c>
      <c r="C296" s="118">
        <v>28.9</v>
      </c>
      <c r="D296" s="118">
        <v>0.45</v>
      </c>
      <c r="E296" s="118">
        <v>5.31</v>
      </c>
      <c r="F296" s="390">
        <f t="shared" si="14"/>
        <v>3.7547370081005669</v>
      </c>
      <c r="G296" s="118"/>
      <c r="H296" s="118"/>
      <c r="I296" s="118"/>
      <c r="J296" s="649"/>
    </row>
    <row r="297" spans="1:10" x14ac:dyDescent="0.65">
      <c r="A297" s="118">
        <v>3</v>
      </c>
      <c r="B297" s="228">
        <v>5</v>
      </c>
      <c r="C297" s="118">
        <v>28.9</v>
      </c>
      <c r="D297" s="118">
        <v>0.45</v>
      </c>
      <c r="E297" s="118">
        <v>7.96</v>
      </c>
      <c r="F297" s="390">
        <f t="shared" si="14"/>
        <v>3.5598202201796649</v>
      </c>
      <c r="G297" s="118"/>
      <c r="H297" s="118"/>
      <c r="I297" s="118"/>
      <c r="J297" s="649"/>
    </row>
    <row r="298" spans="1:10" x14ac:dyDescent="0.65">
      <c r="A298" s="118">
        <v>4</v>
      </c>
      <c r="B298" s="228">
        <v>10</v>
      </c>
      <c r="C298" s="118">
        <v>28.9</v>
      </c>
      <c r="D298" s="118">
        <v>0.45</v>
      </c>
      <c r="E298" s="118">
        <v>8.75</v>
      </c>
      <c r="F298" s="390">
        <f t="shared" si="14"/>
        <v>2.7669929526473318</v>
      </c>
      <c r="G298" s="118"/>
      <c r="H298" s="118"/>
      <c r="I298" s="118"/>
      <c r="J298" s="649"/>
    </row>
    <row r="299" spans="1:10" x14ac:dyDescent="0.65">
      <c r="A299" s="118">
        <v>5</v>
      </c>
      <c r="B299" s="228">
        <v>1</v>
      </c>
      <c r="C299" s="118">
        <v>17.899999999999999</v>
      </c>
      <c r="D299" s="118">
        <v>0.65</v>
      </c>
      <c r="E299" s="118">
        <v>6.02</v>
      </c>
      <c r="F299" s="390">
        <f t="shared" si="14"/>
        <v>6.02</v>
      </c>
      <c r="G299" s="118"/>
      <c r="H299" s="118"/>
      <c r="I299" s="118"/>
      <c r="J299" s="649"/>
    </row>
    <row r="300" spans="1:10" x14ac:dyDescent="0.65">
      <c r="A300" s="118">
        <v>6</v>
      </c>
      <c r="B300" s="228">
        <v>2</v>
      </c>
      <c r="C300" s="118">
        <v>17.899999999999999</v>
      </c>
      <c r="D300" s="118">
        <v>0.65</v>
      </c>
      <c r="E300" s="118">
        <v>10.52</v>
      </c>
      <c r="F300" s="390">
        <f t="shared" si="14"/>
        <v>7.4387633380824791</v>
      </c>
      <c r="G300" s="118"/>
      <c r="H300" s="118"/>
      <c r="I300" s="118"/>
      <c r="J300" s="649"/>
    </row>
    <row r="301" spans="1:10" x14ac:dyDescent="0.65">
      <c r="A301" s="118">
        <v>7</v>
      </c>
      <c r="B301" s="228">
        <v>5</v>
      </c>
      <c r="C301" s="118">
        <v>17.899999999999999</v>
      </c>
      <c r="D301" s="118">
        <v>0.65</v>
      </c>
      <c r="E301" s="118">
        <v>14.92</v>
      </c>
      <c r="F301" s="390">
        <f t="shared" si="14"/>
        <v>6.6724268448593724</v>
      </c>
      <c r="G301" s="118"/>
      <c r="H301" s="118"/>
      <c r="I301" s="118"/>
      <c r="J301" s="649"/>
    </row>
    <row r="302" spans="1:10" x14ac:dyDescent="0.65">
      <c r="A302" s="118">
        <v>8</v>
      </c>
      <c r="B302" s="228">
        <v>10</v>
      </c>
      <c r="C302" s="118">
        <v>17.899999999999999</v>
      </c>
      <c r="D302" s="118">
        <v>0.65</v>
      </c>
      <c r="E302" s="118">
        <v>19.21</v>
      </c>
      <c r="F302" s="390">
        <f t="shared" si="14"/>
        <v>6.0747353851834562</v>
      </c>
      <c r="G302" s="118"/>
      <c r="H302" s="118"/>
      <c r="I302" s="118"/>
      <c r="J302" s="649"/>
    </row>
    <row r="303" spans="1:10" x14ac:dyDescent="0.65">
      <c r="A303" s="118">
        <v>9</v>
      </c>
      <c r="B303" s="228">
        <v>1</v>
      </c>
      <c r="C303" s="118">
        <v>16.7</v>
      </c>
      <c r="D303" s="118">
        <v>0.45</v>
      </c>
      <c r="E303" s="118">
        <v>5.89</v>
      </c>
      <c r="F303" s="390">
        <f t="shared" si="14"/>
        <v>5.89</v>
      </c>
      <c r="G303" s="118"/>
      <c r="H303" s="118"/>
      <c r="I303" s="118"/>
      <c r="J303" s="649"/>
    </row>
    <row r="304" spans="1:10" x14ac:dyDescent="0.65">
      <c r="A304" s="118">
        <v>10</v>
      </c>
      <c r="B304" s="228">
        <v>2</v>
      </c>
      <c r="C304" s="118">
        <v>16.7</v>
      </c>
      <c r="D304" s="118">
        <v>0.45</v>
      </c>
      <c r="E304" s="118">
        <v>7.08</v>
      </c>
      <c r="F304" s="390">
        <f t="shared" si="14"/>
        <v>5.0063160108007558</v>
      </c>
      <c r="G304" s="118"/>
      <c r="H304" s="118"/>
      <c r="I304" s="118"/>
      <c r="J304" s="649"/>
    </row>
    <row r="305" spans="1:10" x14ac:dyDescent="0.65">
      <c r="A305" s="118">
        <v>11</v>
      </c>
      <c r="B305" s="228">
        <v>5</v>
      </c>
      <c r="C305" s="118">
        <v>16.7</v>
      </c>
      <c r="D305" s="118">
        <v>0.45</v>
      </c>
      <c r="E305" s="118">
        <v>11.25</v>
      </c>
      <c r="F305" s="390">
        <f t="shared" si="14"/>
        <v>5.0311529493745262</v>
      </c>
      <c r="G305" s="118"/>
      <c r="H305" s="118"/>
      <c r="I305" s="118"/>
      <c r="J305" s="649"/>
    </row>
    <row r="306" spans="1:10" x14ac:dyDescent="0.65">
      <c r="A306" s="118">
        <v>12</v>
      </c>
      <c r="B306" s="228">
        <v>10</v>
      </c>
      <c r="C306" s="118">
        <v>16.7</v>
      </c>
      <c r="D306" s="118">
        <v>0.45</v>
      </c>
      <c r="E306" s="118">
        <v>16.61</v>
      </c>
      <c r="F306" s="390">
        <f t="shared" si="14"/>
        <v>5.2525431935396778</v>
      </c>
      <c r="G306" s="118"/>
      <c r="H306" s="118"/>
      <c r="I306" s="118"/>
      <c r="J306" s="649"/>
    </row>
    <row r="308" spans="1:10" x14ac:dyDescent="0.65">
      <c r="A308" s="74" t="s">
        <v>1067</v>
      </c>
    </row>
    <row r="309" spans="1:10" ht="45" x14ac:dyDescent="0.65">
      <c r="A309" s="118" t="s">
        <v>880</v>
      </c>
      <c r="B309" s="265" t="s">
        <v>881</v>
      </c>
      <c r="C309" s="265" t="s">
        <v>1068</v>
      </c>
      <c r="D309" s="265" t="s">
        <v>945</v>
      </c>
      <c r="E309" s="386" t="s">
        <v>925</v>
      </c>
      <c r="F309" s="265" t="s">
        <v>1069</v>
      </c>
      <c r="G309" s="265" t="s">
        <v>567</v>
      </c>
    </row>
    <row r="310" spans="1:10" x14ac:dyDescent="0.65">
      <c r="A310" s="217">
        <v>1</v>
      </c>
      <c r="B310" s="118">
        <v>14</v>
      </c>
      <c r="C310" s="118">
        <v>29</v>
      </c>
      <c r="D310" s="118">
        <v>34.299999999999997</v>
      </c>
      <c r="E310" s="389">
        <f>D310/POWER(B310,0.5)</f>
        <v>9.167060597596155</v>
      </c>
      <c r="F310" s="118" t="s">
        <v>1070</v>
      </c>
      <c r="G310" s="645" t="s">
        <v>1071</v>
      </c>
    </row>
    <row r="311" spans="1:10" x14ac:dyDescent="0.65">
      <c r="A311" s="217">
        <v>2</v>
      </c>
      <c r="B311" s="118">
        <v>14</v>
      </c>
      <c r="C311" s="118">
        <v>29</v>
      </c>
      <c r="D311" s="118">
        <v>42.9</v>
      </c>
      <c r="E311" s="389">
        <f>D311/POWER(B311,0.5)</f>
        <v>11.465507278043006</v>
      </c>
      <c r="F311" s="118" t="s">
        <v>1072</v>
      </c>
      <c r="G311" s="646"/>
    </row>
    <row r="312" spans="1:10" x14ac:dyDescent="0.65">
      <c r="A312" s="217">
        <v>3</v>
      </c>
      <c r="B312" s="118">
        <v>14</v>
      </c>
      <c r="C312" s="118">
        <v>49</v>
      </c>
      <c r="D312" s="118">
        <v>62.8</v>
      </c>
      <c r="E312" s="389">
        <f>D312/POWER(B312,0.5)</f>
        <v>16.784005992100251</v>
      </c>
      <c r="F312" s="118" t="s">
        <v>1072</v>
      </c>
      <c r="G312" s="646"/>
    </row>
    <row r="313" spans="1:10" x14ac:dyDescent="0.65">
      <c r="A313" s="217">
        <v>4</v>
      </c>
      <c r="B313" s="118">
        <v>18</v>
      </c>
      <c r="C313" s="118">
        <v>31</v>
      </c>
      <c r="D313" s="118">
        <v>18.600000000000001</v>
      </c>
      <c r="E313" s="389">
        <f>D313/POWER(B313,0.5)</f>
        <v>4.3840620433565958</v>
      </c>
      <c r="F313" s="118" t="s">
        <v>1073</v>
      </c>
      <c r="G313" s="646"/>
    </row>
    <row r="314" spans="1:10" x14ac:dyDescent="0.65">
      <c r="A314" s="217">
        <v>5</v>
      </c>
      <c r="B314" s="118">
        <v>18</v>
      </c>
      <c r="C314" s="118">
        <v>33</v>
      </c>
      <c r="D314" s="118">
        <v>28.8</v>
      </c>
      <c r="E314" s="389">
        <f t="shared" ref="E314:E322" si="15">D314/POWER(B314,0.5)</f>
        <v>6.7882250993908571</v>
      </c>
      <c r="F314" s="118" t="s">
        <v>1073</v>
      </c>
      <c r="G314" s="646"/>
    </row>
    <row r="315" spans="1:10" x14ac:dyDescent="0.65">
      <c r="A315" s="217">
        <v>6</v>
      </c>
      <c r="B315" s="118">
        <v>18</v>
      </c>
      <c r="C315" s="118">
        <v>36</v>
      </c>
      <c r="D315" s="118">
        <v>17.8</v>
      </c>
      <c r="E315" s="389">
        <f t="shared" si="15"/>
        <v>4.1955002350401829</v>
      </c>
      <c r="F315" s="118" t="s">
        <v>1074</v>
      </c>
      <c r="G315" s="646"/>
    </row>
    <row r="316" spans="1:10" x14ac:dyDescent="0.65">
      <c r="A316" s="217">
        <v>7</v>
      </c>
      <c r="B316" s="118">
        <v>18</v>
      </c>
      <c r="C316" s="118">
        <v>26</v>
      </c>
      <c r="D316" s="118">
        <v>6.3</v>
      </c>
      <c r="E316" s="389">
        <f t="shared" si="15"/>
        <v>1.48492424049175</v>
      </c>
      <c r="F316" s="118" t="s">
        <v>1075</v>
      </c>
      <c r="G316" s="646"/>
    </row>
    <row r="317" spans="1:10" x14ac:dyDescent="0.65">
      <c r="A317" s="217">
        <v>8</v>
      </c>
      <c r="B317" s="118">
        <v>18</v>
      </c>
      <c r="C317" s="118">
        <v>25</v>
      </c>
      <c r="D317" s="118">
        <v>9.4</v>
      </c>
      <c r="E317" s="389">
        <f t="shared" si="15"/>
        <v>2.2156012477178493</v>
      </c>
      <c r="F317" s="118" t="s">
        <v>1076</v>
      </c>
      <c r="G317" s="646"/>
    </row>
    <row r="318" spans="1:10" x14ac:dyDescent="0.65">
      <c r="A318" s="217">
        <v>9</v>
      </c>
      <c r="B318" s="118">
        <v>23</v>
      </c>
      <c r="C318" s="118">
        <v>6</v>
      </c>
      <c r="D318" s="118">
        <v>7.8</v>
      </c>
      <c r="E318" s="389">
        <f t="shared" si="15"/>
        <v>1.6264124296451832</v>
      </c>
      <c r="F318" s="118" t="s">
        <v>1073</v>
      </c>
      <c r="G318" s="646"/>
    </row>
    <row r="319" spans="1:10" x14ac:dyDescent="0.65">
      <c r="A319" s="217">
        <v>10</v>
      </c>
      <c r="B319" s="118">
        <v>28</v>
      </c>
      <c r="C319" s="118">
        <v>28</v>
      </c>
      <c r="D319" s="118">
        <v>7.4</v>
      </c>
      <c r="E319" s="389">
        <f t="shared" si="15"/>
        <v>1.3984685501341407</v>
      </c>
      <c r="F319" s="118" t="s">
        <v>1075</v>
      </c>
      <c r="G319" s="646"/>
    </row>
    <row r="320" spans="1:10" x14ac:dyDescent="0.65">
      <c r="A320" s="217">
        <v>11</v>
      </c>
      <c r="B320" s="118">
        <v>28</v>
      </c>
      <c r="C320" s="118">
        <v>25</v>
      </c>
      <c r="D320" s="118">
        <v>9.6999999999999993</v>
      </c>
      <c r="E320" s="389">
        <f t="shared" si="15"/>
        <v>1.8331276940947518</v>
      </c>
      <c r="F320" s="118" t="s">
        <v>1076</v>
      </c>
      <c r="G320" s="646"/>
    </row>
    <row r="321" spans="1:7" x14ac:dyDescent="0.65">
      <c r="A321" s="217">
        <v>12</v>
      </c>
      <c r="B321" s="118">
        <v>28</v>
      </c>
      <c r="C321" s="118">
        <v>24</v>
      </c>
      <c r="D321" s="118">
        <v>10.9</v>
      </c>
      <c r="E321" s="389">
        <f t="shared" si="15"/>
        <v>2.0599063779002882</v>
      </c>
      <c r="F321" s="118" t="s">
        <v>1077</v>
      </c>
      <c r="G321" s="646"/>
    </row>
    <row r="322" spans="1:7" x14ac:dyDescent="0.65">
      <c r="A322" s="217">
        <v>13</v>
      </c>
      <c r="B322" s="118">
        <v>28</v>
      </c>
      <c r="C322" s="118">
        <v>24</v>
      </c>
      <c r="D322" s="118">
        <v>17.100000000000001</v>
      </c>
      <c r="E322" s="389">
        <f t="shared" si="15"/>
        <v>3.2315962442288928</v>
      </c>
      <c r="F322" s="118" t="s">
        <v>1077</v>
      </c>
      <c r="G322" s="646"/>
    </row>
    <row r="323" spans="1:7" x14ac:dyDescent="0.65">
      <c r="A323" s="217">
        <v>14</v>
      </c>
      <c r="B323" s="118">
        <v>38</v>
      </c>
      <c r="C323" s="118">
        <v>31</v>
      </c>
      <c r="D323" s="118">
        <v>10.5</v>
      </c>
      <c r="E323" s="389">
        <f>D323/POWER(B323,0.5)</f>
        <v>1.7033249218730069</v>
      </c>
      <c r="F323" s="118" t="s">
        <v>1073</v>
      </c>
      <c r="G323" s="646"/>
    </row>
    <row r="324" spans="1:7" x14ac:dyDescent="0.65">
      <c r="A324" s="217">
        <v>15</v>
      </c>
      <c r="B324" s="118">
        <v>48</v>
      </c>
      <c r="C324" s="118">
        <v>2</v>
      </c>
      <c r="D324" s="118">
        <v>2.1</v>
      </c>
      <c r="E324" s="389">
        <f>D324/POWER(B324,0.5)</f>
        <v>0.30310889132455354</v>
      </c>
      <c r="F324" s="118" t="s">
        <v>1078</v>
      </c>
      <c r="G324" s="647"/>
    </row>
    <row r="325" spans="1:7" x14ac:dyDescent="0.65">
      <c r="A325" s="74" t="s">
        <v>886</v>
      </c>
    </row>
    <row r="329" spans="1:7" x14ac:dyDescent="0.65">
      <c r="A329" s="344" t="s">
        <v>1079</v>
      </c>
      <c r="B329" s="344"/>
      <c r="C329" s="344"/>
      <c r="D329" s="344"/>
      <c r="E329" s="344"/>
      <c r="F329" s="344"/>
      <c r="G329" s="344"/>
    </row>
    <row r="330" spans="1:7" x14ac:dyDescent="0.65">
      <c r="A330" s="74" t="s">
        <v>1080</v>
      </c>
    </row>
  </sheetData>
  <mergeCells count="53">
    <mergeCell ref="B4:E4"/>
    <mergeCell ref="B14:F14"/>
    <mergeCell ref="B27:E27"/>
    <mergeCell ref="A67:A68"/>
    <mergeCell ref="B67:B68"/>
    <mergeCell ref="C67:C68"/>
    <mergeCell ref="D67:F67"/>
    <mergeCell ref="G67:G68"/>
    <mergeCell ref="G69:G87"/>
    <mergeCell ref="G91:G98"/>
    <mergeCell ref="H103:H120"/>
    <mergeCell ref="A124:A125"/>
    <mergeCell ref="B124:B125"/>
    <mergeCell ref="C124:C125"/>
    <mergeCell ref="D124:D125"/>
    <mergeCell ref="E124:G124"/>
    <mergeCell ref="H124:H125"/>
    <mergeCell ref="I124:I125"/>
    <mergeCell ref="I126:I132"/>
    <mergeCell ref="A135:B135"/>
    <mergeCell ref="A136:A138"/>
    <mergeCell ref="K136:K149"/>
    <mergeCell ref="A139:B139"/>
    <mergeCell ref="A140:A141"/>
    <mergeCell ref="A142:A143"/>
    <mergeCell ref="A144:A145"/>
    <mergeCell ref="A146:A148"/>
    <mergeCell ref="G153:G162"/>
    <mergeCell ref="H166:H174"/>
    <mergeCell ref="D179:D184"/>
    <mergeCell ref="E188:E203"/>
    <mergeCell ref="A207:A208"/>
    <mergeCell ref="G207:G208"/>
    <mergeCell ref="A212:A213"/>
    <mergeCell ref="I212:I213"/>
    <mergeCell ref="G217:G220"/>
    <mergeCell ref="A224:A225"/>
    <mergeCell ref="H224:H239"/>
    <mergeCell ref="A226:A227"/>
    <mergeCell ref="H243:H258"/>
    <mergeCell ref="A262:A263"/>
    <mergeCell ref="J262:J272"/>
    <mergeCell ref="A265:A266"/>
    <mergeCell ref="A267:A268"/>
    <mergeCell ref="A269:A270"/>
    <mergeCell ref="A271:A272"/>
    <mergeCell ref="G310:G324"/>
    <mergeCell ref="A276:A278"/>
    <mergeCell ref="J276:J291"/>
    <mergeCell ref="A279:A281"/>
    <mergeCell ref="A282:A284"/>
    <mergeCell ref="A285:A287"/>
    <mergeCell ref="J295:J306"/>
  </mergeCells>
  <phoneticPr fontId="7" type="noConversion"/>
  <conditionalFormatting sqref="A1">
    <cfRule type="cellIs" dxfId="11" priority="1" operator="lessThan">
      <formula>0</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B46AD-FC3C-48A5-997B-6426D948D73A}">
  <dimension ref="A1:DF127"/>
  <sheetViews>
    <sheetView workbookViewId="0"/>
  </sheetViews>
  <sheetFormatPr defaultColWidth="9" defaultRowHeight="14.25" x14ac:dyDescent="0.65"/>
  <cols>
    <col min="1" max="1" width="7.8671875" style="74" customWidth="1"/>
    <col min="2" max="2" width="6.6484375" style="74" customWidth="1"/>
    <col min="3" max="3" width="8.78125" style="74" customWidth="1"/>
    <col min="4" max="4" width="9.21484375" style="255" customWidth="1"/>
    <col min="5" max="5" width="9.6484375" style="74" customWidth="1"/>
    <col min="6" max="6" width="11" style="74" customWidth="1"/>
    <col min="7" max="7" width="10.21484375" style="74" customWidth="1"/>
    <col min="8" max="110" width="5.0859375" style="74" customWidth="1"/>
    <col min="111" max="16384" width="9" style="74"/>
  </cols>
  <sheetData>
    <row r="1" spans="1:110" ht="17.75" x14ac:dyDescent="0.75">
      <c r="A1" s="6" t="s">
        <v>1566</v>
      </c>
    </row>
    <row r="2" spans="1:110" ht="14.5" x14ac:dyDescent="0.7">
      <c r="A2" s="256"/>
    </row>
    <row r="3" spans="1:110" x14ac:dyDescent="0.65">
      <c r="A3" s="74" t="s">
        <v>1081</v>
      </c>
      <c r="D3" s="74"/>
    </row>
    <row r="4" spans="1:110" s="394" customFormat="1" ht="34.5" customHeight="1" x14ac:dyDescent="0.65">
      <c r="A4" s="393"/>
      <c r="B4" s="393" t="s">
        <v>541</v>
      </c>
      <c r="C4" s="393" t="s">
        <v>911</v>
      </c>
      <c r="D4" s="393" t="s">
        <v>1082</v>
      </c>
      <c r="E4" s="393" t="s">
        <v>1083</v>
      </c>
      <c r="F4" s="393" t="s">
        <v>1084</v>
      </c>
      <c r="G4" s="393" t="s">
        <v>1085</v>
      </c>
      <c r="H4" s="393">
        <v>1</v>
      </c>
      <c r="I4" s="393">
        <v>2</v>
      </c>
      <c r="J4" s="393">
        <v>3</v>
      </c>
      <c r="K4" s="393">
        <v>4</v>
      </c>
      <c r="L4" s="393">
        <v>5</v>
      </c>
      <c r="M4" s="393">
        <v>6</v>
      </c>
      <c r="N4" s="393">
        <v>7</v>
      </c>
      <c r="O4" s="393">
        <v>8</v>
      </c>
      <c r="P4" s="393">
        <v>9</v>
      </c>
      <c r="Q4" s="393">
        <v>10</v>
      </c>
      <c r="R4" s="393">
        <v>11</v>
      </c>
      <c r="S4" s="393">
        <v>12</v>
      </c>
      <c r="T4" s="393">
        <v>13</v>
      </c>
      <c r="U4" s="393">
        <v>14</v>
      </c>
      <c r="V4" s="393">
        <v>15</v>
      </c>
      <c r="W4" s="393">
        <v>16</v>
      </c>
      <c r="X4" s="393">
        <v>17</v>
      </c>
      <c r="Y4" s="393">
        <v>18</v>
      </c>
      <c r="Z4" s="393">
        <v>19</v>
      </c>
      <c r="AA4" s="393">
        <v>20</v>
      </c>
      <c r="AB4" s="393">
        <v>21</v>
      </c>
      <c r="AC4" s="393">
        <v>22</v>
      </c>
      <c r="AD4" s="393">
        <v>23</v>
      </c>
      <c r="AE4" s="393">
        <v>24</v>
      </c>
      <c r="AF4" s="393">
        <v>25</v>
      </c>
      <c r="AG4" s="393">
        <v>26</v>
      </c>
      <c r="AH4" s="393">
        <v>27</v>
      </c>
      <c r="AI4" s="393">
        <v>28</v>
      </c>
      <c r="AJ4" s="393">
        <v>29</v>
      </c>
      <c r="AK4" s="393">
        <v>30</v>
      </c>
      <c r="AL4" s="393">
        <v>31</v>
      </c>
      <c r="AM4" s="393">
        <v>32</v>
      </c>
      <c r="AN4" s="393">
        <v>33</v>
      </c>
      <c r="AO4" s="393">
        <v>34</v>
      </c>
      <c r="AP4" s="393">
        <v>35</v>
      </c>
      <c r="AQ4" s="393">
        <v>36</v>
      </c>
      <c r="AR4" s="393">
        <v>37</v>
      </c>
      <c r="AS4" s="393">
        <v>38</v>
      </c>
      <c r="AT4" s="393">
        <v>39</v>
      </c>
      <c r="AU4" s="393">
        <v>40</v>
      </c>
      <c r="AV4" s="393">
        <v>41</v>
      </c>
      <c r="AW4" s="393">
        <v>42</v>
      </c>
      <c r="AX4" s="393">
        <v>43</v>
      </c>
      <c r="AY4" s="393">
        <v>44</v>
      </c>
      <c r="AZ4" s="393">
        <v>45</v>
      </c>
      <c r="BA4" s="393">
        <v>46</v>
      </c>
      <c r="BB4" s="393">
        <v>47</v>
      </c>
      <c r="BC4" s="393">
        <v>48</v>
      </c>
      <c r="BD4" s="393">
        <v>49</v>
      </c>
      <c r="BE4" s="393">
        <v>50</v>
      </c>
      <c r="BF4" s="393">
        <v>51</v>
      </c>
      <c r="BG4" s="393">
        <v>52</v>
      </c>
      <c r="BH4" s="393">
        <v>53</v>
      </c>
      <c r="BI4" s="393">
        <v>54</v>
      </c>
      <c r="BJ4" s="393">
        <v>55</v>
      </c>
      <c r="BK4" s="393">
        <v>56</v>
      </c>
      <c r="BL4" s="393">
        <v>57</v>
      </c>
      <c r="BM4" s="393">
        <v>58</v>
      </c>
      <c r="BN4" s="393">
        <v>59</v>
      </c>
      <c r="BO4" s="393">
        <v>60</v>
      </c>
      <c r="BP4" s="393">
        <v>61</v>
      </c>
      <c r="BQ4" s="393">
        <v>62</v>
      </c>
      <c r="BR4" s="393">
        <v>63</v>
      </c>
      <c r="BS4" s="393">
        <v>64</v>
      </c>
      <c r="BT4" s="393">
        <v>65</v>
      </c>
      <c r="BU4" s="393">
        <v>66</v>
      </c>
      <c r="BV4" s="393">
        <v>67</v>
      </c>
      <c r="BW4" s="393">
        <v>68</v>
      </c>
      <c r="BX4" s="393">
        <v>69</v>
      </c>
      <c r="BY4" s="393">
        <v>70</v>
      </c>
      <c r="BZ4" s="393">
        <v>71</v>
      </c>
      <c r="CA4" s="393">
        <v>72</v>
      </c>
      <c r="CB4" s="393">
        <v>73</v>
      </c>
      <c r="CC4" s="393">
        <v>74</v>
      </c>
      <c r="CD4" s="393">
        <v>75</v>
      </c>
      <c r="CE4" s="393">
        <v>76</v>
      </c>
      <c r="CF4" s="393">
        <v>77</v>
      </c>
      <c r="CG4" s="393">
        <v>78</v>
      </c>
      <c r="CH4" s="393">
        <v>79</v>
      </c>
      <c r="CI4" s="393">
        <v>80</v>
      </c>
      <c r="CJ4" s="393">
        <v>81</v>
      </c>
      <c r="CK4" s="393">
        <v>82</v>
      </c>
      <c r="CL4" s="393">
        <v>83</v>
      </c>
      <c r="CM4" s="393">
        <v>84</v>
      </c>
      <c r="CN4" s="393">
        <v>85</v>
      </c>
      <c r="CO4" s="393">
        <v>86</v>
      </c>
      <c r="CP4" s="393">
        <v>87</v>
      </c>
      <c r="CQ4" s="393">
        <v>88</v>
      </c>
      <c r="CR4" s="393">
        <v>89</v>
      </c>
      <c r="CS4" s="393">
        <v>90</v>
      </c>
      <c r="CT4" s="393">
        <v>91</v>
      </c>
      <c r="CU4" s="393">
        <v>92</v>
      </c>
      <c r="CV4" s="393">
        <v>93</v>
      </c>
      <c r="CW4" s="393">
        <v>94</v>
      </c>
      <c r="CX4" s="393">
        <v>95</v>
      </c>
      <c r="CY4" s="393">
        <v>96</v>
      </c>
      <c r="CZ4" s="393">
        <v>97</v>
      </c>
      <c r="DA4" s="393">
        <v>98</v>
      </c>
      <c r="DB4" s="393">
        <v>99</v>
      </c>
      <c r="DC4" s="393">
        <v>100</v>
      </c>
      <c r="DD4" s="393" t="s">
        <v>1086</v>
      </c>
      <c r="DE4" s="393" t="s">
        <v>557</v>
      </c>
      <c r="DF4" s="393" t="s">
        <v>558</v>
      </c>
    </row>
    <row r="5" spans="1:110" s="397" customFormat="1" ht="13.5" customHeight="1" x14ac:dyDescent="0.55000000000000004">
      <c r="A5" s="672" t="s">
        <v>1087</v>
      </c>
      <c r="B5" s="395" t="s">
        <v>1088</v>
      </c>
      <c r="C5" s="395" t="s">
        <v>917</v>
      </c>
      <c r="D5" s="672">
        <v>1</v>
      </c>
      <c r="E5" s="396">
        <f t="shared" ref="E5:E19" si="0">AVERAGE(H5:DC5)</f>
        <v>11.085999999999999</v>
      </c>
      <c r="F5" s="396">
        <f t="shared" ref="F5:F19" si="1">MAX(H5:DC5)</f>
        <v>22.1</v>
      </c>
      <c r="G5" s="396">
        <f t="shared" ref="G5:G19" si="2">MIN(H5:DC5)</f>
        <v>4.2</v>
      </c>
      <c r="H5" s="395">
        <v>6.8</v>
      </c>
      <c r="I5" s="395">
        <v>7.1</v>
      </c>
      <c r="J5" s="395">
        <v>15.899999999999999</v>
      </c>
      <c r="K5" s="395">
        <v>14.3</v>
      </c>
      <c r="L5" s="395">
        <v>9.6999999999999993</v>
      </c>
      <c r="M5" s="395">
        <v>16.5</v>
      </c>
      <c r="N5" s="395">
        <v>9.4</v>
      </c>
      <c r="O5" s="395">
        <v>12.8</v>
      </c>
      <c r="P5" s="395">
        <v>6</v>
      </c>
      <c r="Q5" s="395">
        <v>15.600000000000001</v>
      </c>
      <c r="R5" s="395">
        <v>6.3000000000000007</v>
      </c>
      <c r="S5" s="395">
        <v>4.5</v>
      </c>
      <c r="T5" s="395">
        <v>13.7</v>
      </c>
      <c r="U5" s="395">
        <v>14.899999999999999</v>
      </c>
      <c r="V5" s="395">
        <v>5.3</v>
      </c>
      <c r="W5" s="395">
        <v>11.3</v>
      </c>
      <c r="X5" s="395">
        <v>13.8</v>
      </c>
      <c r="Y5" s="395">
        <v>14.7</v>
      </c>
      <c r="Z5" s="395">
        <v>12.3</v>
      </c>
      <c r="AA5" s="395">
        <v>6.6</v>
      </c>
      <c r="AB5" s="395">
        <v>9.3000000000000007</v>
      </c>
      <c r="AC5" s="395">
        <v>16.5</v>
      </c>
      <c r="AD5" s="395">
        <v>5.2</v>
      </c>
      <c r="AE5" s="395">
        <v>12.8</v>
      </c>
      <c r="AF5" s="395">
        <v>5.5</v>
      </c>
      <c r="AG5" s="395">
        <v>18</v>
      </c>
      <c r="AH5" s="395">
        <v>10.3</v>
      </c>
      <c r="AI5" s="395">
        <v>6.9</v>
      </c>
      <c r="AJ5" s="395">
        <v>13.7</v>
      </c>
      <c r="AK5" s="395">
        <v>6</v>
      </c>
      <c r="AL5" s="395">
        <v>20</v>
      </c>
      <c r="AM5" s="395">
        <v>5.8</v>
      </c>
      <c r="AN5" s="395">
        <v>6.6999999999999993</v>
      </c>
      <c r="AO5" s="395">
        <v>10.5</v>
      </c>
      <c r="AP5" s="395">
        <v>9.6999999999999993</v>
      </c>
      <c r="AQ5" s="395">
        <v>9</v>
      </c>
      <c r="AR5" s="395">
        <v>11.8</v>
      </c>
      <c r="AS5" s="395">
        <v>9.9</v>
      </c>
      <c r="AT5" s="395">
        <v>22.1</v>
      </c>
      <c r="AU5" s="395">
        <v>5.5</v>
      </c>
      <c r="AV5" s="395">
        <v>15.399999999999999</v>
      </c>
      <c r="AW5" s="395">
        <v>14.3</v>
      </c>
      <c r="AX5" s="395">
        <v>10.199999999999999</v>
      </c>
      <c r="AY5" s="395">
        <v>9.5</v>
      </c>
      <c r="AZ5" s="395">
        <v>14.399999999999999</v>
      </c>
      <c r="BA5" s="395">
        <v>14.100000000000001</v>
      </c>
      <c r="BB5" s="395">
        <v>14.3</v>
      </c>
      <c r="BC5" s="395">
        <v>8</v>
      </c>
      <c r="BD5" s="395">
        <v>15</v>
      </c>
      <c r="BE5" s="395">
        <v>10.4</v>
      </c>
      <c r="BF5" s="395">
        <v>4.2</v>
      </c>
      <c r="BG5" s="395">
        <v>6.5</v>
      </c>
      <c r="BH5" s="395">
        <v>14.3</v>
      </c>
      <c r="BI5" s="395">
        <v>6.6</v>
      </c>
      <c r="BJ5" s="395">
        <v>8.6</v>
      </c>
      <c r="BK5" s="395">
        <v>14.600000000000001</v>
      </c>
      <c r="BL5" s="395">
        <v>9.4</v>
      </c>
      <c r="BM5" s="395">
        <v>5.0999999999999996</v>
      </c>
      <c r="BN5" s="395">
        <v>8.6999999999999993</v>
      </c>
      <c r="BO5" s="395">
        <v>14.899999999999999</v>
      </c>
      <c r="BP5" s="395">
        <v>7.3000000000000007</v>
      </c>
      <c r="BQ5" s="395">
        <v>6.3000000000000007</v>
      </c>
      <c r="BR5" s="395">
        <v>16.8</v>
      </c>
      <c r="BS5" s="395">
        <v>6.9</v>
      </c>
      <c r="BT5" s="395">
        <v>19.3</v>
      </c>
      <c r="BU5" s="395">
        <v>8.8000000000000007</v>
      </c>
      <c r="BV5" s="395">
        <v>8.4</v>
      </c>
      <c r="BW5" s="395">
        <v>7.9</v>
      </c>
      <c r="BX5" s="395">
        <v>15.3</v>
      </c>
      <c r="BY5" s="395">
        <v>11.6</v>
      </c>
      <c r="BZ5" s="395">
        <v>7.3000000000000007</v>
      </c>
      <c r="CA5" s="395">
        <v>7.9</v>
      </c>
      <c r="CB5" s="395">
        <v>8</v>
      </c>
      <c r="CC5" s="395">
        <v>11.8</v>
      </c>
      <c r="CD5" s="395">
        <v>11.5</v>
      </c>
      <c r="CE5" s="395">
        <v>15.2</v>
      </c>
      <c r="CF5" s="395">
        <v>9.9</v>
      </c>
      <c r="CG5" s="395">
        <v>14.2</v>
      </c>
      <c r="CH5" s="395">
        <v>17</v>
      </c>
      <c r="CI5" s="395">
        <v>15.7</v>
      </c>
      <c r="CJ5" s="395">
        <v>20.2</v>
      </c>
      <c r="CK5" s="395">
        <v>8.6999999999999993</v>
      </c>
      <c r="CL5" s="395">
        <v>13</v>
      </c>
      <c r="CM5" s="395">
        <v>12.3</v>
      </c>
      <c r="CN5" s="395">
        <v>8.1</v>
      </c>
      <c r="CO5" s="395">
        <v>8.6999999999999993</v>
      </c>
      <c r="CP5" s="395">
        <v>7.3000000000000007</v>
      </c>
      <c r="CQ5" s="395">
        <v>12.9</v>
      </c>
      <c r="CR5" s="395">
        <v>9.6</v>
      </c>
      <c r="CS5" s="395">
        <v>6.3000000000000007</v>
      </c>
      <c r="CT5" s="395">
        <v>13.6</v>
      </c>
      <c r="CU5" s="395">
        <v>12.5</v>
      </c>
      <c r="CV5" s="395">
        <v>8.4</v>
      </c>
      <c r="CW5" s="395">
        <v>16.899999999999999</v>
      </c>
      <c r="CX5" s="395">
        <v>10.9</v>
      </c>
      <c r="CY5" s="395">
        <v>15.2</v>
      </c>
      <c r="CZ5" s="395">
        <v>12.8</v>
      </c>
      <c r="DA5" s="395">
        <v>11.4</v>
      </c>
      <c r="DB5" s="395">
        <v>10.5</v>
      </c>
      <c r="DC5" s="395">
        <v>11</v>
      </c>
      <c r="DD5" s="396">
        <f>AVERAGE(H5:DC20)</f>
        <v>19.557687499999993</v>
      </c>
      <c r="DE5" s="395">
        <f>MAX(H5:DC20)</f>
        <v>39.4</v>
      </c>
      <c r="DF5" s="395">
        <f>MIN(H5:DC20)</f>
        <v>4.2</v>
      </c>
    </row>
    <row r="6" spans="1:110" s="397" customFormat="1" ht="11.75" x14ac:dyDescent="0.55000000000000004">
      <c r="A6" s="673"/>
      <c r="B6" s="395"/>
      <c r="C6" s="395" t="s">
        <v>950</v>
      </c>
      <c r="D6" s="673"/>
      <c r="E6" s="396">
        <f t="shared" si="0"/>
        <v>25.509000000000004</v>
      </c>
      <c r="F6" s="396">
        <f t="shared" si="1"/>
        <v>36.5</v>
      </c>
      <c r="G6" s="396">
        <f t="shared" si="2"/>
        <v>15.399999999999999</v>
      </c>
      <c r="H6" s="395">
        <v>20.2</v>
      </c>
      <c r="I6" s="395">
        <v>24.1</v>
      </c>
      <c r="J6" s="395">
        <v>30.700000000000003</v>
      </c>
      <c r="K6" s="395">
        <v>26.5</v>
      </c>
      <c r="L6" s="395">
        <v>29.2</v>
      </c>
      <c r="M6" s="395">
        <v>26.2</v>
      </c>
      <c r="N6" s="395">
        <v>31.200000000000003</v>
      </c>
      <c r="O6" s="395">
        <v>30</v>
      </c>
      <c r="P6" s="395">
        <v>19.2</v>
      </c>
      <c r="Q6" s="395">
        <v>30.5</v>
      </c>
      <c r="R6" s="395">
        <v>23.1</v>
      </c>
      <c r="S6" s="395">
        <v>27</v>
      </c>
      <c r="T6" s="395">
        <v>30.9</v>
      </c>
      <c r="U6" s="395">
        <v>28.5</v>
      </c>
      <c r="V6" s="395">
        <v>24.2</v>
      </c>
      <c r="W6" s="395">
        <v>34.1</v>
      </c>
      <c r="X6" s="395">
        <v>26.5</v>
      </c>
      <c r="Y6" s="395">
        <v>18.8</v>
      </c>
      <c r="Z6" s="395">
        <v>27.9</v>
      </c>
      <c r="AA6" s="395">
        <v>18.100000000000001</v>
      </c>
      <c r="AB6" s="395">
        <v>26.2</v>
      </c>
      <c r="AC6" s="395">
        <v>26.5</v>
      </c>
      <c r="AD6" s="395">
        <v>21.4</v>
      </c>
      <c r="AE6" s="395">
        <v>24.9</v>
      </c>
      <c r="AF6" s="395">
        <v>27</v>
      </c>
      <c r="AG6" s="395">
        <v>25.8</v>
      </c>
      <c r="AH6" s="395">
        <v>28.6</v>
      </c>
      <c r="AI6" s="395">
        <v>26</v>
      </c>
      <c r="AJ6" s="395">
        <v>24.8</v>
      </c>
      <c r="AK6" s="395">
        <v>25.5</v>
      </c>
      <c r="AL6" s="395">
        <v>28.3</v>
      </c>
      <c r="AM6" s="395">
        <v>20.9</v>
      </c>
      <c r="AN6" s="395">
        <v>26.1</v>
      </c>
      <c r="AO6" s="395">
        <v>24.6</v>
      </c>
      <c r="AP6" s="395">
        <v>27.1</v>
      </c>
      <c r="AQ6" s="395">
        <v>25.1</v>
      </c>
      <c r="AR6" s="395">
        <v>22.4</v>
      </c>
      <c r="AS6" s="395">
        <v>21.6</v>
      </c>
      <c r="AT6" s="395">
        <v>24.6</v>
      </c>
      <c r="AU6" s="395">
        <v>28.9</v>
      </c>
      <c r="AV6" s="395">
        <v>25.4</v>
      </c>
      <c r="AW6" s="395">
        <v>25.6</v>
      </c>
      <c r="AX6" s="395">
        <v>28.7</v>
      </c>
      <c r="AY6" s="395">
        <v>27.2</v>
      </c>
      <c r="AZ6" s="395">
        <v>23</v>
      </c>
      <c r="BA6" s="395">
        <v>20.8</v>
      </c>
      <c r="BB6" s="395">
        <v>36.5</v>
      </c>
      <c r="BC6" s="395">
        <v>25</v>
      </c>
      <c r="BD6" s="395">
        <v>21.7</v>
      </c>
      <c r="BE6" s="395">
        <v>23.1</v>
      </c>
      <c r="BF6" s="395">
        <v>25.5</v>
      </c>
      <c r="BG6" s="395">
        <v>21.5</v>
      </c>
      <c r="BH6" s="395">
        <v>24</v>
      </c>
      <c r="BI6" s="395">
        <v>23.8</v>
      </c>
      <c r="BJ6" s="395">
        <v>29.4</v>
      </c>
      <c r="BK6" s="395">
        <v>24</v>
      </c>
      <c r="BL6" s="395">
        <v>23.2</v>
      </c>
      <c r="BM6" s="395">
        <v>31.1</v>
      </c>
      <c r="BN6" s="395">
        <v>27</v>
      </c>
      <c r="BO6" s="395">
        <v>19.2</v>
      </c>
      <c r="BP6" s="395">
        <v>21.1</v>
      </c>
      <c r="BQ6" s="395">
        <v>21.2</v>
      </c>
      <c r="BR6" s="395">
        <v>23</v>
      </c>
      <c r="BS6" s="395">
        <v>24.8</v>
      </c>
      <c r="BT6" s="395">
        <v>15.399999999999999</v>
      </c>
      <c r="BU6" s="395">
        <v>24.8</v>
      </c>
      <c r="BV6" s="395">
        <v>21</v>
      </c>
      <c r="BW6" s="395">
        <v>24.2</v>
      </c>
      <c r="BX6" s="395">
        <v>23.3</v>
      </c>
      <c r="BY6" s="395">
        <v>21.9</v>
      </c>
      <c r="BZ6" s="395">
        <v>30.700000000000003</v>
      </c>
      <c r="CA6" s="395">
        <v>22</v>
      </c>
      <c r="CB6" s="395">
        <v>26.9</v>
      </c>
      <c r="CC6" s="395">
        <v>31.9</v>
      </c>
      <c r="CD6" s="395">
        <v>30.6</v>
      </c>
      <c r="CE6" s="395">
        <v>25.2</v>
      </c>
      <c r="CF6" s="395">
        <v>28.8</v>
      </c>
      <c r="CG6" s="395">
        <v>23</v>
      </c>
      <c r="CH6" s="395">
        <v>24.8</v>
      </c>
      <c r="CI6" s="395">
        <v>30</v>
      </c>
      <c r="CJ6" s="395">
        <v>20.8</v>
      </c>
      <c r="CK6" s="395">
        <v>27.2</v>
      </c>
      <c r="CL6" s="395">
        <v>28.3</v>
      </c>
      <c r="CM6" s="395">
        <v>26.3</v>
      </c>
      <c r="CN6" s="395">
        <v>21.3</v>
      </c>
      <c r="CO6" s="395">
        <v>31.9</v>
      </c>
      <c r="CP6" s="395">
        <v>27.3</v>
      </c>
      <c r="CQ6" s="395">
        <v>28.7</v>
      </c>
      <c r="CR6" s="395">
        <v>20.6</v>
      </c>
      <c r="CS6" s="395">
        <v>17.100000000000001</v>
      </c>
      <c r="CT6" s="395">
        <v>25</v>
      </c>
      <c r="CU6" s="395">
        <v>29</v>
      </c>
      <c r="CV6" s="395">
        <v>31.4</v>
      </c>
      <c r="CW6" s="395">
        <v>27.4</v>
      </c>
      <c r="CX6" s="395">
        <v>28.4</v>
      </c>
      <c r="CY6" s="395">
        <v>24.9</v>
      </c>
      <c r="CZ6" s="395">
        <v>26.5</v>
      </c>
      <c r="DA6" s="395">
        <v>24.2</v>
      </c>
      <c r="DB6" s="395">
        <v>25.6</v>
      </c>
      <c r="DC6" s="395">
        <v>25.5</v>
      </c>
      <c r="DD6" s="395"/>
      <c r="DE6" s="395"/>
      <c r="DF6" s="395"/>
    </row>
    <row r="7" spans="1:110" s="397" customFormat="1" ht="11.75" x14ac:dyDescent="0.55000000000000004">
      <c r="A7" s="673"/>
      <c r="B7" s="395" t="s">
        <v>1089</v>
      </c>
      <c r="C7" s="395" t="s">
        <v>917</v>
      </c>
      <c r="D7" s="673"/>
      <c r="E7" s="396">
        <f t="shared" si="0"/>
        <v>10.365000000000004</v>
      </c>
      <c r="F7" s="396">
        <f t="shared" si="1"/>
        <v>19.2</v>
      </c>
      <c r="G7" s="396">
        <f t="shared" si="2"/>
        <v>4.3</v>
      </c>
      <c r="H7" s="395">
        <v>9.1</v>
      </c>
      <c r="I7" s="395">
        <v>10.3</v>
      </c>
      <c r="J7" s="395">
        <v>12.8</v>
      </c>
      <c r="K7" s="395">
        <v>11.5</v>
      </c>
      <c r="L7" s="395">
        <v>8.9</v>
      </c>
      <c r="M7" s="395">
        <v>15.899999999999999</v>
      </c>
      <c r="N7" s="395">
        <v>10.199999999999999</v>
      </c>
      <c r="O7" s="395">
        <v>14</v>
      </c>
      <c r="P7" s="395">
        <v>14.8</v>
      </c>
      <c r="Q7" s="395">
        <v>10.3</v>
      </c>
      <c r="R7" s="395">
        <v>5.6</v>
      </c>
      <c r="S7" s="395">
        <v>14.899999999999999</v>
      </c>
      <c r="T7" s="395">
        <v>13.9</v>
      </c>
      <c r="U7" s="395">
        <v>11</v>
      </c>
      <c r="V7" s="395">
        <v>9.6</v>
      </c>
      <c r="W7" s="395">
        <v>8.9</v>
      </c>
      <c r="X7" s="395">
        <v>15.7</v>
      </c>
      <c r="Y7" s="395">
        <v>5.4</v>
      </c>
      <c r="Z7" s="395">
        <v>13.9</v>
      </c>
      <c r="AA7" s="395">
        <v>13.4</v>
      </c>
      <c r="AB7" s="395">
        <v>6.5</v>
      </c>
      <c r="AC7" s="395">
        <v>5.5</v>
      </c>
      <c r="AD7" s="395">
        <v>11.5</v>
      </c>
      <c r="AE7" s="395">
        <v>11</v>
      </c>
      <c r="AF7" s="395">
        <v>8.8000000000000007</v>
      </c>
      <c r="AG7" s="395">
        <v>9.6</v>
      </c>
      <c r="AH7" s="395">
        <v>8.6</v>
      </c>
      <c r="AI7" s="395">
        <v>11.4</v>
      </c>
      <c r="AJ7" s="395">
        <v>7.6999999999999993</v>
      </c>
      <c r="AK7" s="395">
        <v>4.5</v>
      </c>
      <c r="AL7" s="395">
        <v>7.8000000000000007</v>
      </c>
      <c r="AM7" s="395">
        <v>9.3000000000000007</v>
      </c>
      <c r="AN7" s="395">
        <v>10.8</v>
      </c>
      <c r="AO7" s="395">
        <v>13.3</v>
      </c>
      <c r="AP7" s="395">
        <v>10.8</v>
      </c>
      <c r="AQ7" s="395">
        <v>5.7</v>
      </c>
      <c r="AR7" s="395">
        <v>10.7</v>
      </c>
      <c r="AS7" s="395">
        <v>13.9</v>
      </c>
      <c r="AT7" s="395">
        <v>6.9</v>
      </c>
      <c r="AU7" s="395">
        <v>11.4</v>
      </c>
      <c r="AV7" s="395">
        <v>11</v>
      </c>
      <c r="AW7" s="395">
        <v>16.100000000000001</v>
      </c>
      <c r="AX7" s="395">
        <v>5</v>
      </c>
      <c r="AY7" s="395">
        <v>10.1</v>
      </c>
      <c r="AZ7" s="395">
        <v>9.6999999999999993</v>
      </c>
      <c r="BA7" s="395">
        <v>8.3000000000000007</v>
      </c>
      <c r="BB7" s="395">
        <v>10.7</v>
      </c>
      <c r="BC7" s="395">
        <v>12</v>
      </c>
      <c r="BD7" s="395">
        <v>9.6</v>
      </c>
      <c r="BE7" s="395">
        <v>10</v>
      </c>
      <c r="BF7" s="395">
        <v>8.6999999999999993</v>
      </c>
      <c r="BG7" s="395">
        <v>6.9</v>
      </c>
      <c r="BH7" s="395">
        <v>9.9</v>
      </c>
      <c r="BI7" s="395">
        <v>5.7</v>
      </c>
      <c r="BJ7" s="395">
        <v>11.9</v>
      </c>
      <c r="BK7" s="395">
        <v>14.2</v>
      </c>
      <c r="BL7" s="395">
        <v>16.7</v>
      </c>
      <c r="BM7" s="395">
        <v>7.4</v>
      </c>
      <c r="BN7" s="395">
        <v>4.3</v>
      </c>
      <c r="BO7" s="395">
        <v>7.6</v>
      </c>
      <c r="BP7" s="395">
        <v>13.5</v>
      </c>
      <c r="BQ7" s="395">
        <v>5.6</v>
      </c>
      <c r="BR7" s="395">
        <v>16.600000000000001</v>
      </c>
      <c r="BS7" s="395">
        <v>8.5</v>
      </c>
      <c r="BT7" s="395">
        <v>6.6999999999999993</v>
      </c>
      <c r="BU7" s="395">
        <v>14.7</v>
      </c>
      <c r="BV7" s="395">
        <v>12.1</v>
      </c>
      <c r="BW7" s="395">
        <v>8.6999999999999993</v>
      </c>
      <c r="BX7" s="395">
        <v>11.2</v>
      </c>
      <c r="BY7" s="395">
        <v>15.7</v>
      </c>
      <c r="BZ7" s="395">
        <v>12.7</v>
      </c>
      <c r="CA7" s="395">
        <v>11.4</v>
      </c>
      <c r="CB7" s="395">
        <v>11.2</v>
      </c>
      <c r="CC7" s="395">
        <v>10.8</v>
      </c>
      <c r="CD7" s="395">
        <v>4.7</v>
      </c>
      <c r="CE7" s="395">
        <v>7.6</v>
      </c>
      <c r="CF7" s="395">
        <v>16.8</v>
      </c>
      <c r="CG7" s="395">
        <v>8.4</v>
      </c>
      <c r="CH7" s="395">
        <v>5.3</v>
      </c>
      <c r="CI7" s="395">
        <v>13.9</v>
      </c>
      <c r="CJ7" s="395">
        <v>12.2</v>
      </c>
      <c r="CK7" s="395">
        <v>14.5</v>
      </c>
      <c r="CL7" s="395">
        <v>7.3000000000000007</v>
      </c>
      <c r="CM7" s="395">
        <v>8.3000000000000007</v>
      </c>
      <c r="CN7" s="395">
        <v>8.8000000000000007</v>
      </c>
      <c r="CO7" s="395">
        <v>6.4</v>
      </c>
      <c r="CP7" s="395">
        <v>16.600000000000001</v>
      </c>
      <c r="CQ7" s="395">
        <v>8.5</v>
      </c>
      <c r="CR7" s="395">
        <v>9.5</v>
      </c>
      <c r="CS7" s="395">
        <v>11.9</v>
      </c>
      <c r="CT7" s="395">
        <v>7</v>
      </c>
      <c r="CU7" s="395">
        <v>5.0999999999999996</v>
      </c>
      <c r="CV7" s="395">
        <v>15.5</v>
      </c>
      <c r="CW7" s="395">
        <v>7.6</v>
      </c>
      <c r="CX7" s="395">
        <v>12.2</v>
      </c>
      <c r="CY7" s="395">
        <v>9.6</v>
      </c>
      <c r="CZ7" s="395">
        <v>6.4</v>
      </c>
      <c r="DA7" s="395">
        <v>7.5</v>
      </c>
      <c r="DB7" s="395">
        <v>19.2</v>
      </c>
      <c r="DC7" s="395">
        <v>14.7</v>
      </c>
      <c r="DD7" s="395"/>
      <c r="DE7" s="395"/>
      <c r="DF7" s="395"/>
    </row>
    <row r="8" spans="1:110" s="397" customFormat="1" ht="11.75" x14ac:dyDescent="0.55000000000000004">
      <c r="A8" s="673"/>
      <c r="B8" s="395"/>
      <c r="C8" s="395" t="s">
        <v>950</v>
      </c>
      <c r="D8" s="673"/>
      <c r="E8" s="396">
        <f t="shared" si="0"/>
        <v>23.856999999999999</v>
      </c>
      <c r="F8" s="396">
        <f t="shared" si="1"/>
        <v>36.5</v>
      </c>
      <c r="G8" s="396">
        <f t="shared" si="2"/>
        <v>13.9</v>
      </c>
      <c r="H8" s="395">
        <v>19.2</v>
      </c>
      <c r="I8" s="395">
        <v>27.9</v>
      </c>
      <c r="J8" s="395">
        <v>29</v>
      </c>
      <c r="K8" s="395">
        <v>18.600000000000001</v>
      </c>
      <c r="L8" s="395">
        <v>23.3</v>
      </c>
      <c r="M8" s="395">
        <v>23.6</v>
      </c>
      <c r="N8" s="395">
        <v>27.2</v>
      </c>
      <c r="O8" s="395">
        <v>26.2</v>
      </c>
      <c r="P8" s="395">
        <v>22.8</v>
      </c>
      <c r="Q8" s="395">
        <v>15.2</v>
      </c>
      <c r="R8" s="395">
        <v>25.4</v>
      </c>
      <c r="S8" s="395">
        <v>30.700000000000003</v>
      </c>
      <c r="T8" s="395">
        <v>25.3</v>
      </c>
      <c r="U8" s="395">
        <v>17.899999999999999</v>
      </c>
      <c r="V8" s="395">
        <v>19.899999999999999</v>
      </c>
      <c r="W8" s="395">
        <v>20.100000000000001</v>
      </c>
      <c r="X8" s="395">
        <v>24.6</v>
      </c>
      <c r="Y8" s="395">
        <v>22.8</v>
      </c>
      <c r="Z8" s="395">
        <v>24.5</v>
      </c>
      <c r="AA8" s="395">
        <v>17.3</v>
      </c>
      <c r="AB8" s="395">
        <v>26.8</v>
      </c>
      <c r="AC8" s="395">
        <v>20.3</v>
      </c>
      <c r="AD8" s="395">
        <v>24.9</v>
      </c>
      <c r="AE8" s="395">
        <v>21.9</v>
      </c>
      <c r="AF8" s="395">
        <v>18.2</v>
      </c>
      <c r="AG8" s="395">
        <v>28.8</v>
      </c>
      <c r="AH8" s="395">
        <v>28.3</v>
      </c>
      <c r="AI8" s="395">
        <v>18</v>
      </c>
      <c r="AJ8" s="395">
        <v>19.8</v>
      </c>
      <c r="AK8" s="395">
        <v>18.399999999999999</v>
      </c>
      <c r="AL8" s="395">
        <v>23.3</v>
      </c>
      <c r="AM8" s="395">
        <v>28.3</v>
      </c>
      <c r="AN8" s="395">
        <v>16.100000000000001</v>
      </c>
      <c r="AO8" s="395">
        <v>34.6</v>
      </c>
      <c r="AP8" s="395">
        <v>25.1</v>
      </c>
      <c r="AQ8" s="395">
        <v>25.3</v>
      </c>
      <c r="AR8" s="395">
        <v>21.8</v>
      </c>
      <c r="AS8" s="395">
        <v>20</v>
      </c>
      <c r="AT8" s="395">
        <v>21.7</v>
      </c>
      <c r="AU8" s="395">
        <v>19.100000000000001</v>
      </c>
      <c r="AV8" s="395">
        <v>20.100000000000001</v>
      </c>
      <c r="AW8" s="395">
        <v>25.9</v>
      </c>
      <c r="AX8" s="395">
        <v>21.3</v>
      </c>
      <c r="AY8" s="395">
        <v>22.8</v>
      </c>
      <c r="AZ8" s="395">
        <v>31.5</v>
      </c>
      <c r="BA8" s="395">
        <v>28.6</v>
      </c>
      <c r="BB8" s="395">
        <v>26.7</v>
      </c>
      <c r="BC8" s="395">
        <v>22.3</v>
      </c>
      <c r="BD8" s="395">
        <v>25.8</v>
      </c>
      <c r="BE8" s="395">
        <v>22.9</v>
      </c>
      <c r="BF8" s="395">
        <v>23.2</v>
      </c>
      <c r="BG8" s="395">
        <v>23.9</v>
      </c>
      <c r="BH8" s="395">
        <v>24.6</v>
      </c>
      <c r="BI8" s="395">
        <v>26.6</v>
      </c>
      <c r="BJ8" s="395">
        <v>20.9</v>
      </c>
      <c r="BK8" s="395">
        <v>21.3</v>
      </c>
      <c r="BL8" s="395">
        <v>24.1</v>
      </c>
      <c r="BM8" s="395">
        <v>20.3</v>
      </c>
      <c r="BN8" s="395">
        <v>18.600000000000001</v>
      </c>
      <c r="BO8" s="395">
        <v>31.6</v>
      </c>
      <c r="BP8" s="395">
        <v>30.9</v>
      </c>
      <c r="BQ8" s="395">
        <v>25.6</v>
      </c>
      <c r="BR8" s="395">
        <v>15.5</v>
      </c>
      <c r="BS8" s="395">
        <v>25.6</v>
      </c>
      <c r="BT8" s="395">
        <v>26.9</v>
      </c>
      <c r="BU8" s="395">
        <v>23.6</v>
      </c>
      <c r="BV8" s="395">
        <v>25.4</v>
      </c>
      <c r="BW8" s="395">
        <v>29.4</v>
      </c>
      <c r="BX8" s="395">
        <v>21.9</v>
      </c>
      <c r="BY8" s="395">
        <v>15.8</v>
      </c>
      <c r="BZ8" s="395">
        <v>22.8</v>
      </c>
      <c r="CA8" s="395">
        <v>28.7</v>
      </c>
      <c r="CB8" s="395">
        <v>13.9</v>
      </c>
      <c r="CC8" s="395">
        <v>25.2</v>
      </c>
      <c r="CD8" s="395">
        <v>26.7</v>
      </c>
      <c r="CE8" s="395">
        <v>22.2</v>
      </c>
      <c r="CF8" s="395">
        <v>28.7</v>
      </c>
      <c r="CG8" s="395">
        <v>28.4</v>
      </c>
      <c r="CH8" s="395">
        <v>21.5</v>
      </c>
      <c r="CI8" s="395">
        <v>26.1</v>
      </c>
      <c r="CJ8" s="395">
        <v>29.7</v>
      </c>
      <c r="CK8" s="395">
        <v>25.5</v>
      </c>
      <c r="CL8" s="395">
        <v>16.600000000000001</v>
      </c>
      <c r="CM8" s="395">
        <v>31</v>
      </c>
      <c r="CN8" s="395">
        <v>26.8</v>
      </c>
      <c r="CO8" s="395">
        <v>19.3</v>
      </c>
      <c r="CP8" s="395">
        <v>30.6</v>
      </c>
      <c r="CQ8" s="395">
        <v>28.1</v>
      </c>
      <c r="CR8" s="395">
        <v>27.6</v>
      </c>
      <c r="CS8" s="395">
        <v>36.5</v>
      </c>
      <c r="CT8" s="395">
        <v>28.1</v>
      </c>
      <c r="CU8" s="395">
        <v>22.8</v>
      </c>
      <c r="CV8" s="395">
        <v>21.3</v>
      </c>
      <c r="CW8" s="395">
        <v>18.3</v>
      </c>
      <c r="CX8" s="395">
        <v>24.9</v>
      </c>
      <c r="CY8" s="395">
        <v>23</v>
      </c>
      <c r="CZ8" s="395">
        <v>21.2</v>
      </c>
      <c r="DA8" s="395">
        <v>22.4</v>
      </c>
      <c r="DB8" s="395">
        <v>20.399999999999999</v>
      </c>
      <c r="DC8" s="395">
        <v>21.6</v>
      </c>
      <c r="DD8" s="395"/>
      <c r="DE8" s="395"/>
      <c r="DF8" s="395"/>
    </row>
    <row r="9" spans="1:110" s="397" customFormat="1" ht="11.75" x14ac:dyDescent="0.55000000000000004">
      <c r="A9" s="673"/>
      <c r="B9" s="395" t="s">
        <v>1090</v>
      </c>
      <c r="C9" s="395" t="s">
        <v>917</v>
      </c>
      <c r="D9" s="673"/>
      <c r="E9" s="396">
        <f t="shared" si="0"/>
        <v>10.452</v>
      </c>
      <c r="F9" s="396">
        <f t="shared" si="1"/>
        <v>17.899999999999999</v>
      </c>
      <c r="G9" s="396">
        <f t="shared" si="2"/>
        <v>5.2</v>
      </c>
      <c r="H9" s="395">
        <v>10.199999999999999</v>
      </c>
      <c r="I9" s="395">
        <v>13.6</v>
      </c>
      <c r="J9" s="395">
        <v>11.4</v>
      </c>
      <c r="K9" s="395">
        <v>6.5</v>
      </c>
      <c r="L9" s="395">
        <v>12.3</v>
      </c>
      <c r="M9" s="395">
        <v>11.7</v>
      </c>
      <c r="N9" s="395">
        <v>8.3000000000000007</v>
      </c>
      <c r="O9" s="395">
        <v>10.3</v>
      </c>
      <c r="P9" s="395">
        <v>13.9</v>
      </c>
      <c r="Q9" s="395">
        <v>14</v>
      </c>
      <c r="R9" s="395">
        <v>6.1</v>
      </c>
      <c r="S9" s="395">
        <v>14.100000000000001</v>
      </c>
      <c r="T9" s="395">
        <v>9.8000000000000007</v>
      </c>
      <c r="U9" s="395">
        <v>10.7</v>
      </c>
      <c r="V9" s="395">
        <v>10.1</v>
      </c>
      <c r="W9" s="395">
        <v>8.3000000000000007</v>
      </c>
      <c r="X9" s="395">
        <v>8</v>
      </c>
      <c r="Y9" s="395">
        <v>17.899999999999999</v>
      </c>
      <c r="Z9" s="395">
        <v>12</v>
      </c>
      <c r="AA9" s="395">
        <v>8.6999999999999993</v>
      </c>
      <c r="AB9" s="395">
        <v>9.9</v>
      </c>
      <c r="AC9" s="395">
        <v>6.8000000000000007</v>
      </c>
      <c r="AD9" s="395">
        <v>11.9</v>
      </c>
      <c r="AE9" s="395">
        <v>6.4</v>
      </c>
      <c r="AF9" s="395">
        <v>9.8000000000000007</v>
      </c>
      <c r="AG9" s="395">
        <v>12.5</v>
      </c>
      <c r="AH9" s="395">
        <v>5.7</v>
      </c>
      <c r="AI9" s="395">
        <v>11</v>
      </c>
      <c r="AJ9" s="395">
        <v>11.5</v>
      </c>
      <c r="AK9" s="395">
        <v>13.4</v>
      </c>
      <c r="AL9" s="395">
        <v>5.2</v>
      </c>
      <c r="AM9" s="395">
        <v>5.9</v>
      </c>
      <c r="AN9" s="395">
        <v>12</v>
      </c>
      <c r="AO9" s="395">
        <v>7.1999999999999993</v>
      </c>
      <c r="AP9" s="395">
        <v>9.8000000000000007</v>
      </c>
      <c r="AQ9" s="395">
        <v>7.1999999999999993</v>
      </c>
      <c r="AR9" s="395">
        <v>9.3000000000000007</v>
      </c>
      <c r="AS9" s="395">
        <v>17.100000000000001</v>
      </c>
      <c r="AT9" s="395">
        <v>15</v>
      </c>
      <c r="AU9" s="395">
        <v>10.6</v>
      </c>
      <c r="AV9" s="395">
        <v>11.2</v>
      </c>
      <c r="AW9" s="395">
        <v>14.5</v>
      </c>
      <c r="AX9" s="395">
        <v>14.600000000000001</v>
      </c>
      <c r="AY9" s="395">
        <v>12.2</v>
      </c>
      <c r="AZ9" s="395">
        <v>8.1999999999999993</v>
      </c>
      <c r="BA9" s="395">
        <v>8.1</v>
      </c>
      <c r="BB9" s="395">
        <v>8.8000000000000007</v>
      </c>
      <c r="BC9" s="395">
        <v>15.5</v>
      </c>
      <c r="BD9" s="395">
        <v>6.8000000000000007</v>
      </c>
      <c r="BE9" s="395">
        <v>5.6</v>
      </c>
      <c r="BF9" s="395">
        <v>7.6999999999999993</v>
      </c>
      <c r="BG9" s="395">
        <v>8.3000000000000007</v>
      </c>
      <c r="BH9" s="395">
        <v>7.4</v>
      </c>
      <c r="BI9" s="395">
        <v>14.100000000000001</v>
      </c>
      <c r="BJ9" s="395">
        <v>8.1</v>
      </c>
      <c r="BK9" s="395">
        <v>12.6</v>
      </c>
      <c r="BL9" s="395">
        <v>6.6999999999999993</v>
      </c>
      <c r="BM9" s="395">
        <v>5.2</v>
      </c>
      <c r="BN9" s="395">
        <v>10.4</v>
      </c>
      <c r="BO9" s="395">
        <v>9.1</v>
      </c>
      <c r="BP9" s="395">
        <v>9.1</v>
      </c>
      <c r="BQ9" s="395">
        <v>12</v>
      </c>
      <c r="BR9" s="395">
        <v>7.5</v>
      </c>
      <c r="BS9" s="395">
        <v>8.1</v>
      </c>
      <c r="BT9" s="395">
        <v>10</v>
      </c>
      <c r="BU9" s="395">
        <v>10.5</v>
      </c>
      <c r="BV9" s="395">
        <v>11.1</v>
      </c>
      <c r="BW9" s="395">
        <v>10.1</v>
      </c>
      <c r="BX9" s="395">
        <v>12.6</v>
      </c>
      <c r="BY9" s="395">
        <v>14.100000000000001</v>
      </c>
      <c r="BZ9" s="395">
        <v>14.8</v>
      </c>
      <c r="CA9" s="395">
        <v>16.2</v>
      </c>
      <c r="CB9" s="395">
        <v>14.7</v>
      </c>
      <c r="CC9" s="395">
        <v>6.6</v>
      </c>
      <c r="CD9" s="395">
        <v>10.3</v>
      </c>
      <c r="CE9" s="395">
        <v>8.1</v>
      </c>
      <c r="CF9" s="395">
        <v>7.1</v>
      </c>
      <c r="CG9" s="395">
        <v>15.3</v>
      </c>
      <c r="CH9" s="395">
        <v>9</v>
      </c>
      <c r="CI9" s="395">
        <v>11.9</v>
      </c>
      <c r="CJ9" s="395">
        <v>10.1</v>
      </c>
      <c r="CK9" s="395">
        <v>8</v>
      </c>
      <c r="CL9" s="395">
        <v>9.9</v>
      </c>
      <c r="CM9" s="395">
        <v>10.3</v>
      </c>
      <c r="CN9" s="395">
        <v>7.4</v>
      </c>
      <c r="CO9" s="395">
        <v>11.9</v>
      </c>
      <c r="CP9" s="395">
        <v>13.2</v>
      </c>
      <c r="CQ9" s="395">
        <v>11.4</v>
      </c>
      <c r="CR9" s="395">
        <v>12.5</v>
      </c>
      <c r="CS9" s="395">
        <v>11.7</v>
      </c>
      <c r="CT9" s="395">
        <v>9.4</v>
      </c>
      <c r="CU9" s="395">
        <v>8.9</v>
      </c>
      <c r="CV9" s="395">
        <v>13</v>
      </c>
      <c r="CW9" s="395">
        <v>7.9</v>
      </c>
      <c r="CX9" s="395">
        <v>15.3</v>
      </c>
      <c r="CY9" s="395">
        <v>16.7</v>
      </c>
      <c r="CZ9" s="395">
        <v>7.4</v>
      </c>
      <c r="DA9" s="395">
        <v>10.5</v>
      </c>
      <c r="DB9" s="395">
        <v>8.1</v>
      </c>
      <c r="DC9" s="395">
        <v>11.3</v>
      </c>
      <c r="DD9" s="395"/>
      <c r="DE9" s="395"/>
      <c r="DF9" s="395"/>
    </row>
    <row r="10" spans="1:110" s="397" customFormat="1" ht="11.75" x14ac:dyDescent="0.55000000000000004">
      <c r="A10" s="673"/>
      <c r="B10" s="395"/>
      <c r="C10" s="395" t="s">
        <v>950</v>
      </c>
      <c r="D10" s="673"/>
      <c r="E10" s="396">
        <f t="shared" si="0"/>
        <v>23.868999999999986</v>
      </c>
      <c r="F10" s="396">
        <f t="shared" si="1"/>
        <v>37.799999999999997</v>
      </c>
      <c r="G10" s="396">
        <f t="shared" si="2"/>
        <v>15.2</v>
      </c>
      <c r="H10" s="395">
        <v>19.7</v>
      </c>
      <c r="I10" s="395">
        <v>17.100000000000001</v>
      </c>
      <c r="J10" s="395">
        <v>26.6</v>
      </c>
      <c r="K10" s="395">
        <v>36.1</v>
      </c>
      <c r="L10" s="395">
        <v>28.2</v>
      </c>
      <c r="M10" s="395">
        <v>19.7</v>
      </c>
      <c r="N10" s="395">
        <v>23.8</v>
      </c>
      <c r="O10" s="395">
        <v>28.5</v>
      </c>
      <c r="P10" s="395">
        <v>26.3</v>
      </c>
      <c r="Q10" s="395">
        <v>22.5</v>
      </c>
      <c r="R10" s="395">
        <v>23.9</v>
      </c>
      <c r="S10" s="395">
        <v>29.7</v>
      </c>
      <c r="T10" s="395">
        <v>20</v>
      </c>
      <c r="U10" s="395">
        <v>17.600000000000001</v>
      </c>
      <c r="V10" s="395">
        <v>29.4</v>
      </c>
      <c r="W10" s="395">
        <v>18.8</v>
      </c>
      <c r="X10" s="395">
        <v>30.4</v>
      </c>
      <c r="Y10" s="395">
        <v>20.7</v>
      </c>
      <c r="Z10" s="395">
        <v>22.5</v>
      </c>
      <c r="AA10" s="395">
        <v>25.8</v>
      </c>
      <c r="AB10" s="395">
        <v>17.8</v>
      </c>
      <c r="AC10" s="395">
        <v>20.9</v>
      </c>
      <c r="AD10" s="395">
        <v>25.5</v>
      </c>
      <c r="AE10" s="395">
        <v>30.9</v>
      </c>
      <c r="AF10" s="395">
        <v>20.100000000000001</v>
      </c>
      <c r="AG10" s="395">
        <v>17.899999999999999</v>
      </c>
      <c r="AH10" s="395">
        <v>23.2</v>
      </c>
      <c r="AI10" s="395">
        <v>17.8</v>
      </c>
      <c r="AJ10" s="395">
        <v>24.9</v>
      </c>
      <c r="AK10" s="395">
        <v>30.4</v>
      </c>
      <c r="AL10" s="395">
        <v>20.3</v>
      </c>
      <c r="AM10" s="395">
        <v>23.4</v>
      </c>
      <c r="AN10" s="395">
        <v>29.6</v>
      </c>
      <c r="AO10" s="395">
        <v>22.2</v>
      </c>
      <c r="AP10" s="395">
        <v>23.4</v>
      </c>
      <c r="AQ10" s="395">
        <v>25.8</v>
      </c>
      <c r="AR10" s="395">
        <v>19.600000000000001</v>
      </c>
      <c r="AS10" s="395">
        <v>22.2</v>
      </c>
      <c r="AT10" s="395">
        <v>26.6</v>
      </c>
      <c r="AU10" s="395">
        <v>25.2</v>
      </c>
      <c r="AV10" s="395">
        <v>20.6</v>
      </c>
      <c r="AW10" s="395">
        <v>24.8</v>
      </c>
      <c r="AX10" s="395">
        <v>17.7</v>
      </c>
      <c r="AY10" s="395">
        <v>28.5</v>
      </c>
      <c r="AZ10" s="395">
        <v>27.1</v>
      </c>
      <c r="BA10" s="395">
        <v>32.799999999999997</v>
      </c>
      <c r="BB10" s="395">
        <v>23.6</v>
      </c>
      <c r="BC10" s="395">
        <v>27.9</v>
      </c>
      <c r="BD10" s="395">
        <v>21.8</v>
      </c>
      <c r="BE10" s="395">
        <v>25.1</v>
      </c>
      <c r="BF10" s="395">
        <v>21.5</v>
      </c>
      <c r="BG10" s="395">
        <v>24.8</v>
      </c>
      <c r="BH10" s="395">
        <v>20.8</v>
      </c>
      <c r="BI10" s="395">
        <v>23.6</v>
      </c>
      <c r="BJ10" s="395">
        <v>24.1</v>
      </c>
      <c r="BK10" s="395">
        <v>19.8</v>
      </c>
      <c r="BL10" s="395">
        <v>26.6</v>
      </c>
      <c r="BM10" s="395">
        <v>16.8</v>
      </c>
      <c r="BN10" s="395">
        <v>23.7</v>
      </c>
      <c r="BO10" s="395">
        <v>24.9</v>
      </c>
      <c r="BP10" s="395">
        <v>23.4</v>
      </c>
      <c r="BQ10" s="395">
        <v>30.700000000000003</v>
      </c>
      <c r="BR10" s="395">
        <v>21.5</v>
      </c>
      <c r="BS10" s="395">
        <v>24.4</v>
      </c>
      <c r="BT10" s="395">
        <v>22.1</v>
      </c>
      <c r="BU10" s="395">
        <v>18.100000000000001</v>
      </c>
      <c r="BV10" s="395">
        <v>23.9</v>
      </c>
      <c r="BW10" s="395">
        <v>37.5</v>
      </c>
      <c r="BX10" s="395">
        <v>18.7</v>
      </c>
      <c r="BY10" s="395">
        <v>29.1</v>
      </c>
      <c r="BZ10" s="395">
        <v>19.2</v>
      </c>
      <c r="CA10" s="395">
        <v>18.3</v>
      </c>
      <c r="CB10" s="395">
        <v>21.5</v>
      </c>
      <c r="CC10" s="395">
        <v>19.2</v>
      </c>
      <c r="CD10" s="395">
        <v>17.899999999999999</v>
      </c>
      <c r="CE10" s="395">
        <v>15.2</v>
      </c>
      <c r="CF10" s="395">
        <v>25.6</v>
      </c>
      <c r="CG10" s="395">
        <v>24.2</v>
      </c>
      <c r="CH10" s="395">
        <v>24.7</v>
      </c>
      <c r="CI10" s="395">
        <v>32.4</v>
      </c>
      <c r="CJ10" s="395">
        <v>25.7</v>
      </c>
      <c r="CK10" s="395">
        <v>24</v>
      </c>
      <c r="CL10" s="395">
        <v>21.4</v>
      </c>
      <c r="CM10" s="395">
        <v>17.3</v>
      </c>
      <c r="CN10" s="395">
        <v>24.3</v>
      </c>
      <c r="CO10" s="395">
        <v>26.6</v>
      </c>
      <c r="CP10" s="395">
        <v>25.6</v>
      </c>
      <c r="CQ10" s="395">
        <v>16.600000000000001</v>
      </c>
      <c r="CR10" s="395">
        <v>26.3</v>
      </c>
      <c r="CS10" s="395">
        <v>22.2</v>
      </c>
      <c r="CT10" s="395">
        <v>37.799999999999997</v>
      </c>
      <c r="CU10" s="395">
        <v>26.7</v>
      </c>
      <c r="CV10" s="395">
        <v>27.6</v>
      </c>
      <c r="CW10" s="395">
        <v>18.5</v>
      </c>
      <c r="CX10" s="395">
        <v>28</v>
      </c>
      <c r="CY10" s="395">
        <v>33.5</v>
      </c>
      <c r="CZ10" s="395">
        <v>21.7</v>
      </c>
      <c r="DA10" s="395">
        <v>24.2</v>
      </c>
      <c r="DB10" s="395">
        <v>22.7</v>
      </c>
      <c r="DC10" s="395">
        <v>17.100000000000001</v>
      </c>
      <c r="DD10" s="395"/>
      <c r="DE10" s="395"/>
      <c r="DF10" s="395"/>
    </row>
    <row r="11" spans="1:110" s="397" customFormat="1" ht="11.75" x14ac:dyDescent="0.55000000000000004">
      <c r="A11" s="673"/>
      <c r="B11" s="395" t="s">
        <v>1091</v>
      </c>
      <c r="C11" s="395" t="s">
        <v>917</v>
      </c>
      <c r="D11" s="673"/>
      <c r="E11" s="396">
        <f t="shared" si="0"/>
        <v>10.807000000000002</v>
      </c>
      <c r="F11" s="396">
        <f t="shared" si="1"/>
        <v>21.6</v>
      </c>
      <c r="G11" s="396">
        <f t="shared" si="2"/>
        <v>4.8</v>
      </c>
      <c r="H11" s="395">
        <v>9.5</v>
      </c>
      <c r="I11" s="395">
        <v>7</v>
      </c>
      <c r="J11" s="395">
        <v>7.3000000000000007</v>
      </c>
      <c r="K11" s="395">
        <v>15.600000000000001</v>
      </c>
      <c r="L11" s="395">
        <v>10.1</v>
      </c>
      <c r="M11" s="395">
        <v>14.100000000000001</v>
      </c>
      <c r="N11" s="395">
        <v>9.6999999999999993</v>
      </c>
      <c r="O11" s="395">
        <v>16.2</v>
      </c>
      <c r="P11" s="395">
        <v>9.4</v>
      </c>
      <c r="Q11" s="395">
        <v>12.7</v>
      </c>
      <c r="R11" s="395">
        <v>6.1999999999999993</v>
      </c>
      <c r="S11" s="395">
        <v>15.399999999999999</v>
      </c>
      <c r="T11" s="395">
        <v>6.5</v>
      </c>
      <c r="U11" s="395">
        <v>4.8</v>
      </c>
      <c r="V11" s="395">
        <v>13.5</v>
      </c>
      <c r="W11" s="395">
        <v>14.7</v>
      </c>
      <c r="X11" s="395">
        <v>5.5</v>
      </c>
      <c r="Y11" s="395">
        <v>11.3</v>
      </c>
      <c r="Z11" s="395">
        <v>13.6</v>
      </c>
      <c r="AA11" s="395">
        <v>6.6999999999999993</v>
      </c>
      <c r="AB11" s="395">
        <v>14.5</v>
      </c>
      <c r="AC11" s="395">
        <v>12.3</v>
      </c>
      <c r="AD11" s="395">
        <v>6.8000000000000007</v>
      </c>
      <c r="AE11" s="395">
        <v>9.4</v>
      </c>
      <c r="AF11" s="395">
        <v>16.2</v>
      </c>
      <c r="AG11" s="395">
        <v>5.4</v>
      </c>
      <c r="AH11" s="395">
        <v>12.7</v>
      </c>
      <c r="AI11" s="395">
        <v>5.7</v>
      </c>
      <c r="AJ11" s="395">
        <v>17.600000000000001</v>
      </c>
      <c r="AK11" s="395">
        <v>10.3</v>
      </c>
      <c r="AL11" s="395">
        <v>7</v>
      </c>
      <c r="AM11" s="395">
        <v>13.6</v>
      </c>
      <c r="AN11" s="395">
        <v>6.1999999999999993</v>
      </c>
      <c r="AO11" s="395">
        <v>19.600000000000001</v>
      </c>
      <c r="AP11" s="395">
        <v>11.3</v>
      </c>
      <c r="AQ11" s="395">
        <v>6.9</v>
      </c>
      <c r="AR11" s="395">
        <v>10.5</v>
      </c>
      <c r="AS11" s="395">
        <v>9.6999999999999993</v>
      </c>
      <c r="AT11" s="395">
        <v>7.5</v>
      </c>
      <c r="AU11" s="395">
        <v>9.1</v>
      </c>
      <c r="AV11" s="395">
        <v>11.8</v>
      </c>
      <c r="AW11" s="395">
        <v>9.9</v>
      </c>
      <c r="AX11" s="395">
        <v>21.6</v>
      </c>
      <c r="AY11" s="395">
        <v>5.8</v>
      </c>
      <c r="AZ11" s="395">
        <v>15.2</v>
      </c>
      <c r="BA11" s="395">
        <v>14.100000000000001</v>
      </c>
      <c r="BB11" s="395">
        <v>10.3</v>
      </c>
      <c r="BC11" s="395">
        <v>9.6</v>
      </c>
      <c r="BD11" s="395">
        <v>14.2</v>
      </c>
      <c r="BE11" s="395">
        <v>14</v>
      </c>
      <c r="BF11" s="395">
        <v>14.100000000000001</v>
      </c>
      <c r="BG11" s="395">
        <v>8.1</v>
      </c>
      <c r="BH11" s="395">
        <v>14.8</v>
      </c>
      <c r="BI11" s="395">
        <v>10.4</v>
      </c>
      <c r="BJ11" s="395">
        <v>6.6999999999999993</v>
      </c>
      <c r="BK11" s="395">
        <v>14.100000000000001</v>
      </c>
      <c r="BL11" s="395">
        <v>6.4</v>
      </c>
      <c r="BM11" s="395">
        <v>6.8000000000000007</v>
      </c>
      <c r="BN11" s="395">
        <v>8.6999999999999993</v>
      </c>
      <c r="BO11" s="395">
        <v>14.399999999999999</v>
      </c>
      <c r="BP11" s="395">
        <v>5.3</v>
      </c>
      <c r="BQ11" s="395">
        <v>9.4</v>
      </c>
      <c r="BR11" s="395">
        <v>7.4</v>
      </c>
      <c r="BS11" s="395">
        <v>8.8000000000000007</v>
      </c>
      <c r="BT11" s="395">
        <v>14.7</v>
      </c>
      <c r="BU11" s="395">
        <v>7.5</v>
      </c>
      <c r="BV11" s="395">
        <v>6.5</v>
      </c>
      <c r="BW11" s="395">
        <v>16.5</v>
      </c>
      <c r="BX11" s="395">
        <v>7.1</v>
      </c>
      <c r="BY11" s="395">
        <v>18.899999999999999</v>
      </c>
      <c r="BZ11" s="395">
        <v>8.9</v>
      </c>
      <c r="CA11" s="395">
        <v>8.5</v>
      </c>
      <c r="CB11" s="395">
        <v>8.1</v>
      </c>
      <c r="CC11" s="395">
        <v>15.100000000000001</v>
      </c>
      <c r="CD11" s="395">
        <v>14.2</v>
      </c>
      <c r="CE11" s="395">
        <v>8.3000000000000007</v>
      </c>
      <c r="CF11" s="395">
        <v>11.5</v>
      </c>
      <c r="CG11" s="395">
        <v>7.4</v>
      </c>
      <c r="CH11" s="395">
        <v>8</v>
      </c>
      <c r="CI11" s="395">
        <v>8.1999999999999993</v>
      </c>
      <c r="CJ11" s="395">
        <v>11.7</v>
      </c>
      <c r="CK11" s="395">
        <v>11.5</v>
      </c>
      <c r="CL11" s="395">
        <v>15</v>
      </c>
      <c r="CM11" s="395">
        <v>10</v>
      </c>
      <c r="CN11" s="395">
        <v>14</v>
      </c>
      <c r="CO11" s="395">
        <v>16.7</v>
      </c>
      <c r="CP11" s="395">
        <v>15.5</v>
      </c>
      <c r="CQ11" s="395">
        <v>19.8</v>
      </c>
      <c r="CR11" s="395">
        <v>5.4</v>
      </c>
      <c r="CS11" s="395">
        <v>6.9</v>
      </c>
      <c r="CT11" s="395">
        <v>8.8000000000000007</v>
      </c>
      <c r="CU11" s="395">
        <v>12.9</v>
      </c>
      <c r="CV11" s="395">
        <v>12.2</v>
      </c>
      <c r="CW11" s="395">
        <v>8.1999999999999993</v>
      </c>
      <c r="CX11" s="395">
        <v>8.8000000000000007</v>
      </c>
      <c r="CY11" s="395">
        <v>7.4</v>
      </c>
      <c r="CZ11" s="395">
        <v>12.8</v>
      </c>
      <c r="DA11" s="395">
        <v>9.6999999999999993</v>
      </c>
      <c r="DB11" s="395">
        <v>6.5</v>
      </c>
      <c r="DC11" s="395">
        <v>13.5</v>
      </c>
      <c r="DD11" s="395"/>
      <c r="DE11" s="395"/>
      <c r="DF11" s="395"/>
    </row>
    <row r="12" spans="1:110" s="397" customFormat="1" ht="11.75" x14ac:dyDescent="0.55000000000000004">
      <c r="A12" s="673"/>
      <c r="B12" s="395"/>
      <c r="C12" s="395" t="s">
        <v>950</v>
      </c>
      <c r="D12" s="674"/>
      <c r="E12" s="396">
        <f t="shared" si="0"/>
        <v>23.494</v>
      </c>
      <c r="F12" s="396">
        <f t="shared" si="1"/>
        <v>32.5</v>
      </c>
      <c r="G12" s="396">
        <f t="shared" si="2"/>
        <v>16.3</v>
      </c>
      <c r="H12" s="395">
        <v>19.899999999999999</v>
      </c>
      <c r="I12" s="395">
        <v>22.5</v>
      </c>
      <c r="J12" s="395">
        <v>20.3</v>
      </c>
      <c r="K12" s="395">
        <v>22.5</v>
      </c>
      <c r="L12" s="395">
        <v>17.899999999999999</v>
      </c>
      <c r="M12" s="395">
        <v>21.5</v>
      </c>
      <c r="N12" s="395">
        <v>25</v>
      </c>
      <c r="O12" s="395">
        <v>26.7</v>
      </c>
      <c r="P12" s="395">
        <v>30.200000000000003</v>
      </c>
      <c r="Q12" s="395">
        <v>19.8</v>
      </c>
      <c r="R12" s="395">
        <v>19.8</v>
      </c>
      <c r="S12" s="395">
        <v>29.5</v>
      </c>
      <c r="T12" s="395">
        <v>30.5</v>
      </c>
      <c r="U12" s="395">
        <v>25</v>
      </c>
      <c r="V12" s="395">
        <v>24</v>
      </c>
      <c r="W12" s="395">
        <v>26.1</v>
      </c>
      <c r="X12" s="395">
        <v>26.4</v>
      </c>
      <c r="Y12" s="395">
        <v>28.7</v>
      </c>
      <c r="Z12" s="395">
        <v>23.2</v>
      </c>
      <c r="AA12" s="395">
        <v>22</v>
      </c>
      <c r="AB12" s="395">
        <v>21.4</v>
      </c>
      <c r="AC12" s="395">
        <v>27.2</v>
      </c>
      <c r="AD12" s="395">
        <v>27.3</v>
      </c>
      <c r="AE12" s="395">
        <v>17.899999999999999</v>
      </c>
      <c r="AF12" s="395">
        <v>26</v>
      </c>
      <c r="AG12" s="395">
        <v>23</v>
      </c>
      <c r="AH12" s="395">
        <v>17.899999999999999</v>
      </c>
      <c r="AI12" s="395">
        <v>25.1</v>
      </c>
      <c r="AJ12" s="395">
        <v>30.4</v>
      </c>
      <c r="AK12" s="395">
        <v>23.8</v>
      </c>
      <c r="AL12" s="395">
        <v>21.6</v>
      </c>
      <c r="AM12" s="395">
        <v>18</v>
      </c>
      <c r="AN12" s="395">
        <v>25.3</v>
      </c>
      <c r="AO12" s="395">
        <v>18.899999999999999</v>
      </c>
      <c r="AP12" s="395">
        <v>24.7</v>
      </c>
      <c r="AQ12" s="395">
        <v>25.1</v>
      </c>
      <c r="AR12" s="395">
        <v>20.5</v>
      </c>
      <c r="AS12" s="395">
        <v>27.9</v>
      </c>
      <c r="AT12" s="395">
        <v>29</v>
      </c>
      <c r="AU12" s="395">
        <v>30.1</v>
      </c>
      <c r="AV12" s="395">
        <v>20.2</v>
      </c>
      <c r="AW12" s="395">
        <v>17.600000000000001</v>
      </c>
      <c r="AX12" s="395">
        <v>19.5</v>
      </c>
      <c r="AY12" s="395">
        <v>19.7</v>
      </c>
      <c r="AZ12" s="395">
        <v>21.3</v>
      </c>
      <c r="BA12" s="395">
        <v>23.1</v>
      </c>
      <c r="BB12" s="395">
        <v>24.7</v>
      </c>
      <c r="BC12" s="395">
        <v>16.8</v>
      </c>
      <c r="BD12" s="395">
        <v>20.3</v>
      </c>
      <c r="BE12" s="395">
        <v>26.5</v>
      </c>
      <c r="BF12" s="395">
        <v>29.8</v>
      </c>
      <c r="BG12" s="395">
        <v>24</v>
      </c>
      <c r="BH12" s="395">
        <v>30.5</v>
      </c>
      <c r="BI12" s="395">
        <v>16.899999999999999</v>
      </c>
      <c r="BJ12" s="395">
        <v>22.4</v>
      </c>
      <c r="BK12" s="395">
        <v>20.399999999999999</v>
      </c>
      <c r="BL12" s="395">
        <v>24.9</v>
      </c>
      <c r="BM12" s="395">
        <v>18.7</v>
      </c>
      <c r="BN12" s="395">
        <v>20.6</v>
      </c>
      <c r="BO12" s="395">
        <v>23.1</v>
      </c>
      <c r="BP12" s="395">
        <v>19.100000000000001</v>
      </c>
      <c r="BQ12" s="395">
        <v>32.200000000000003</v>
      </c>
      <c r="BR12" s="395">
        <v>19.2</v>
      </c>
      <c r="BS12" s="395">
        <v>24.5</v>
      </c>
      <c r="BT12" s="395">
        <v>21.5</v>
      </c>
      <c r="BU12" s="395">
        <v>27.8</v>
      </c>
      <c r="BV12" s="395">
        <v>26</v>
      </c>
      <c r="BW12" s="395">
        <v>22.3</v>
      </c>
      <c r="BX12" s="395">
        <v>24.5</v>
      </c>
      <c r="BY12" s="395">
        <v>17.8</v>
      </c>
      <c r="BZ12" s="395">
        <v>24.8</v>
      </c>
      <c r="CA12" s="395">
        <v>23.1</v>
      </c>
      <c r="CB12" s="395">
        <v>25.8</v>
      </c>
      <c r="CC12" s="395">
        <v>29.7</v>
      </c>
      <c r="CD12" s="395">
        <v>22.2</v>
      </c>
      <c r="CE12" s="395">
        <v>24.2</v>
      </c>
      <c r="CF12" s="395">
        <v>22.5</v>
      </c>
      <c r="CG12" s="395">
        <v>25.6</v>
      </c>
      <c r="CH12" s="395">
        <v>22.9</v>
      </c>
      <c r="CI12" s="395">
        <v>23.6</v>
      </c>
      <c r="CJ12" s="395">
        <v>26.9</v>
      </c>
      <c r="CK12" s="395">
        <v>21</v>
      </c>
      <c r="CL12" s="395">
        <v>26.2</v>
      </c>
      <c r="CM12" s="395">
        <v>31.4</v>
      </c>
      <c r="CN12" s="395">
        <v>17.8</v>
      </c>
      <c r="CO12" s="395">
        <v>32.5</v>
      </c>
      <c r="CP12" s="395">
        <v>26.4</v>
      </c>
      <c r="CQ12" s="395">
        <v>22.5</v>
      </c>
      <c r="CR12" s="395">
        <v>22.2</v>
      </c>
      <c r="CS12" s="395">
        <v>23.3</v>
      </c>
      <c r="CT12" s="395">
        <v>29.4</v>
      </c>
      <c r="CU12" s="395">
        <v>16.3</v>
      </c>
      <c r="CV12" s="395">
        <v>23.3</v>
      </c>
      <c r="CW12" s="395">
        <v>18.399999999999999</v>
      </c>
      <c r="CX12" s="395">
        <v>19</v>
      </c>
      <c r="CY12" s="395">
        <v>19.2</v>
      </c>
      <c r="CZ12" s="395">
        <v>28.3</v>
      </c>
      <c r="DA12" s="395">
        <v>22.2</v>
      </c>
      <c r="DB12" s="395">
        <v>20.7</v>
      </c>
      <c r="DC12" s="395">
        <v>19.5</v>
      </c>
      <c r="DD12" s="395"/>
      <c r="DE12" s="395"/>
      <c r="DF12" s="395"/>
    </row>
    <row r="13" spans="1:110" s="397" customFormat="1" ht="11.75" x14ac:dyDescent="0.55000000000000004">
      <c r="A13" s="675" t="s">
        <v>1092</v>
      </c>
      <c r="B13" s="395" t="s">
        <v>1088</v>
      </c>
      <c r="C13" s="395" t="s">
        <v>917</v>
      </c>
      <c r="D13" s="672">
        <v>0.5</v>
      </c>
      <c r="E13" s="396">
        <f t="shared" si="0"/>
        <v>13.605999999999996</v>
      </c>
      <c r="F13" s="396">
        <f t="shared" si="1"/>
        <v>19.899999999999999</v>
      </c>
      <c r="G13" s="396">
        <f t="shared" si="2"/>
        <v>7.1</v>
      </c>
      <c r="H13" s="396">
        <v>13.5</v>
      </c>
      <c r="I13" s="396">
        <v>16</v>
      </c>
      <c r="J13" s="396">
        <v>14.7</v>
      </c>
      <c r="K13" s="396">
        <v>12.1</v>
      </c>
      <c r="L13" s="396">
        <v>19.100000000000001</v>
      </c>
      <c r="M13" s="396">
        <v>13.4</v>
      </c>
      <c r="N13" s="396">
        <v>17.2</v>
      </c>
      <c r="O13" s="396">
        <v>18</v>
      </c>
      <c r="P13" s="396">
        <v>13.5</v>
      </c>
      <c r="Q13" s="396">
        <v>8.8000000000000007</v>
      </c>
      <c r="R13" s="396">
        <v>18.100000000000001</v>
      </c>
      <c r="S13" s="396">
        <v>17.100000000000001</v>
      </c>
      <c r="T13" s="396">
        <v>14.2</v>
      </c>
      <c r="U13" s="396">
        <v>12.8</v>
      </c>
      <c r="V13" s="396">
        <v>12.1</v>
      </c>
      <c r="W13" s="396">
        <v>18.899999999999999</v>
      </c>
      <c r="X13" s="396">
        <v>9.8000000000000007</v>
      </c>
      <c r="Y13" s="396">
        <v>17.100000000000001</v>
      </c>
      <c r="Z13" s="396">
        <v>16.600000000000001</v>
      </c>
      <c r="AA13" s="396">
        <v>9.6999999999999993</v>
      </c>
      <c r="AB13" s="396">
        <v>10.5</v>
      </c>
      <c r="AC13" s="396">
        <v>14.7</v>
      </c>
      <c r="AD13" s="396">
        <v>14.2</v>
      </c>
      <c r="AE13" s="396">
        <v>12</v>
      </c>
      <c r="AF13" s="396">
        <v>12.8</v>
      </c>
      <c r="AG13" s="396">
        <v>11.8</v>
      </c>
      <c r="AH13" s="396">
        <v>14.6</v>
      </c>
      <c r="AI13" s="396">
        <v>10.9</v>
      </c>
      <c r="AJ13" s="396">
        <v>10.5</v>
      </c>
      <c r="AK13" s="396">
        <v>11</v>
      </c>
      <c r="AL13" s="396">
        <v>12.5</v>
      </c>
      <c r="AM13" s="396">
        <v>14</v>
      </c>
      <c r="AN13" s="396">
        <v>16.5</v>
      </c>
      <c r="AO13" s="396">
        <v>14</v>
      </c>
      <c r="AP13" s="396">
        <v>8.9</v>
      </c>
      <c r="AQ13" s="396">
        <v>13.9</v>
      </c>
      <c r="AR13" s="396">
        <v>17.100000000000001</v>
      </c>
      <c r="AS13" s="396">
        <v>10.1</v>
      </c>
      <c r="AT13" s="396">
        <v>14.6</v>
      </c>
      <c r="AU13" s="396">
        <v>14.2</v>
      </c>
      <c r="AV13" s="396">
        <v>19.3</v>
      </c>
      <c r="AW13" s="396">
        <v>9.1999999999999993</v>
      </c>
      <c r="AX13" s="396">
        <v>13.3</v>
      </c>
      <c r="AY13" s="396">
        <v>12.9</v>
      </c>
      <c r="AZ13" s="396">
        <v>11.5</v>
      </c>
      <c r="BA13" s="396">
        <v>13.9</v>
      </c>
      <c r="BB13" s="396">
        <v>15.2</v>
      </c>
      <c r="BC13" s="396">
        <v>12.8</v>
      </c>
      <c r="BD13" s="396">
        <v>13.2</v>
      </c>
      <c r="BE13" s="396">
        <v>11.9</v>
      </c>
      <c r="BF13" s="396">
        <v>10.1</v>
      </c>
      <c r="BG13" s="396">
        <v>13.1</v>
      </c>
      <c r="BH13" s="396">
        <v>11.5</v>
      </c>
      <c r="BI13" s="396">
        <v>9.3000000000000007</v>
      </c>
      <c r="BJ13" s="396">
        <v>17.399999999999999</v>
      </c>
      <c r="BK13" s="396">
        <v>19.899999999999999</v>
      </c>
      <c r="BL13" s="396">
        <v>10.6</v>
      </c>
      <c r="BM13" s="396">
        <v>13.5</v>
      </c>
      <c r="BN13" s="396">
        <v>10.8</v>
      </c>
      <c r="BO13" s="396">
        <v>17</v>
      </c>
      <c r="BP13" s="396">
        <v>14.1</v>
      </c>
      <c r="BQ13" s="396">
        <v>15.6</v>
      </c>
      <c r="BR13" s="396">
        <v>9.9</v>
      </c>
      <c r="BS13" s="396">
        <v>8.5</v>
      </c>
      <c r="BT13" s="396">
        <v>17</v>
      </c>
      <c r="BU13" s="396">
        <v>14.1</v>
      </c>
      <c r="BV13" s="396">
        <v>14.1</v>
      </c>
      <c r="BW13" s="396">
        <v>9.9</v>
      </c>
      <c r="BX13" s="396">
        <v>15.6</v>
      </c>
      <c r="BY13" s="396">
        <v>15.6</v>
      </c>
      <c r="BZ13" s="396">
        <v>15.6</v>
      </c>
      <c r="CA13" s="396">
        <v>15.6</v>
      </c>
      <c r="CB13" s="396">
        <v>11.3</v>
      </c>
      <c r="CC13" s="396">
        <v>8.5</v>
      </c>
      <c r="CD13" s="396">
        <v>14.1</v>
      </c>
      <c r="CE13" s="396">
        <v>12.7</v>
      </c>
      <c r="CF13" s="396">
        <v>11.3</v>
      </c>
      <c r="CG13" s="396">
        <v>8.5</v>
      </c>
      <c r="CH13" s="396">
        <v>19.8</v>
      </c>
      <c r="CI13" s="396">
        <v>17</v>
      </c>
      <c r="CJ13" s="396">
        <v>17</v>
      </c>
      <c r="CK13" s="396">
        <v>14.1</v>
      </c>
      <c r="CL13" s="396">
        <v>12.7</v>
      </c>
      <c r="CM13" s="396">
        <v>9.9</v>
      </c>
      <c r="CN13" s="396">
        <v>17</v>
      </c>
      <c r="CO13" s="396">
        <v>15.6</v>
      </c>
      <c r="CP13" s="396">
        <v>14.1</v>
      </c>
      <c r="CQ13" s="396">
        <v>7.1</v>
      </c>
      <c r="CR13" s="396">
        <v>17</v>
      </c>
      <c r="CS13" s="396">
        <v>15.6</v>
      </c>
      <c r="CT13" s="396">
        <v>15.6</v>
      </c>
      <c r="CU13" s="396">
        <v>15.6</v>
      </c>
      <c r="CV13" s="396">
        <v>8.5</v>
      </c>
      <c r="CW13" s="396">
        <v>11.3</v>
      </c>
      <c r="CX13" s="396">
        <v>15.6</v>
      </c>
      <c r="CY13" s="396">
        <v>12.7</v>
      </c>
      <c r="CZ13" s="396">
        <v>12.7</v>
      </c>
      <c r="DA13" s="396">
        <v>9.9</v>
      </c>
      <c r="DB13" s="396">
        <v>18.399999999999999</v>
      </c>
      <c r="DC13" s="396">
        <v>13.5</v>
      </c>
      <c r="DD13" s="396"/>
      <c r="DE13" s="396"/>
      <c r="DF13" s="396"/>
    </row>
    <row r="14" spans="1:110" s="397" customFormat="1" ht="11.75" x14ac:dyDescent="0.55000000000000004">
      <c r="A14" s="675"/>
      <c r="B14" s="395"/>
      <c r="C14" s="395" t="s">
        <v>950</v>
      </c>
      <c r="D14" s="673"/>
      <c r="E14" s="396">
        <f t="shared" si="0"/>
        <v>29.096999999999994</v>
      </c>
      <c r="F14" s="396">
        <f t="shared" si="1"/>
        <v>35.4</v>
      </c>
      <c r="G14" s="396">
        <f t="shared" si="2"/>
        <v>23.3</v>
      </c>
      <c r="H14" s="395">
        <v>32.5</v>
      </c>
      <c r="I14" s="395">
        <v>33.9</v>
      </c>
      <c r="J14" s="395">
        <v>29.7</v>
      </c>
      <c r="K14" s="395">
        <v>26.9</v>
      </c>
      <c r="L14" s="395">
        <v>25.5</v>
      </c>
      <c r="M14" s="395">
        <v>32.5</v>
      </c>
      <c r="N14" s="395">
        <v>28.3</v>
      </c>
      <c r="O14" s="395">
        <v>26.9</v>
      </c>
      <c r="P14" s="395">
        <v>26.9</v>
      </c>
      <c r="Q14" s="395">
        <v>35.4</v>
      </c>
      <c r="R14" s="395">
        <v>29.7</v>
      </c>
      <c r="S14" s="395">
        <v>32.5</v>
      </c>
      <c r="T14" s="395">
        <v>25.5</v>
      </c>
      <c r="U14" s="395">
        <v>24</v>
      </c>
      <c r="V14" s="395">
        <v>24</v>
      </c>
      <c r="W14" s="395">
        <v>33.9</v>
      </c>
      <c r="X14" s="395">
        <v>32.5</v>
      </c>
      <c r="Y14" s="395">
        <v>25.5</v>
      </c>
      <c r="Z14" s="395">
        <v>25.5</v>
      </c>
      <c r="AA14" s="395">
        <v>33.9</v>
      </c>
      <c r="AB14" s="395">
        <v>31.1</v>
      </c>
      <c r="AC14" s="395">
        <v>31.1</v>
      </c>
      <c r="AD14" s="395">
        <v>28.3</v>
      </c>
      <c r="AE14" s="395">
        <v>28.3</v>
      </c>
      <c r="AF14" s="395">
        <v>26.9</v>
      </c>
      <c r="AG14" s="395">
        <v>31.1</v>
      </c>
      <c r="AH14" s="395">
        <v>29.7</v>
      </c>
      <c r="AI14" s="395">
        <v>28.3</v>
      </c>
      <c r="AJ14" s="395">
        <v>29.7</v>
      </c>
      <c r="AK14" s="395">
        <v>26.9</v>
      </c>
      <c r="AL14" s="395">
        <v>31.1</v>
      </c>
      <c r="AM14" s="395">
        <v>32.5</v>
      </c>
      <c r="AN14" s="395">
        <v>26.9</v>
      </c>
      <c r="AO14" s="395">
        <v>25.5</v>
      </c>
      <c r="AP14" s="395">
        <v>24</v>
      </c>
      <c r="AQ14" s="395">
        <v>31.1</v>
      </c>
      <c r="AR14" s="395">
        <v>31.1</v>
      </c>
      <c r="AS14" s="395">
        <v>28.3</v>
      </c>
      <c r="AT14" s="395">
        <v>28.3</v>
      </c>
      <c r="AU14" s="395">
        <v>32.5</v>
      </c>
      <c r="AV14" s="395">
        <v>25.1</v>
      </c>
      <c r="AW14" s="395">
        <v>28.2</v>
      </c>
      <c r="AX14" s="395">
        <v>33.299999999999997</v>
      </c>
      <c r="AY14" s="395">
        <v>30.2</v>
      </c>
      <c r="AZ14" s="395">
        <v>25.1</v>
      </c>
      <c r="BA14" s="395">
        <v>30.9</v>
      </c>
      <c r="BB14" s="395">
        <v>33.299999999999997</v>
      </c>
      <c r="BC14" s="395">
        <v>29.1</v>
      </c>
      <c r="BD14" s="395">
        <v>28.7</v>
      </c>
      <c r="BE14" s="395">
        <v>30.6</v>
      </c>
      <c r="BF14" s="395">
        <v>24.3</v>
      </c>
      <c r="BG14" s="395">
        <v>33</v>
      </c>
      <c r="BH14" s="395">
        <v>34.200000000000003</v>
      </c>
      <c r="BI14" s="395">
        <v>26.1</v>
      </c>
      <c r="BJ14" s="395">
        <v>29.9</v>
      </c>
      <c r="BK14" s="395">
        <v>27.6</v>
      </c>
      <c r="BL14" s="395">
        <v>26.6</v>
      </c>
      <c r="BM14" s="395">
        <v>29.5</v>
      </c>
      <c r="BN14" s="395">
        <v>30.4</v>
      </c>
      <c r="BO14" s="395">
        <v>29.6</v>
      </c>
      <c r="BP14" s="395">
        <v>28.4</v>
      </c>
      <c r="BQ14" s="395">
        <v>26.7</v>
      </c>
      <c r="BR14" s="395">
        <v>29.1</v>
      </c>
      <c r="BS14" s="395">
        <v>31.6</v>
      </c>
      <c r="BT14" s="395">
        <v>24</v>
      </c>
      <c r="BU14" s="395">
        <v>29.1</v>
      </c>
      <c r="BV14" s="395">
        <v>25.2</v>
      </c>
      <c r="BW14" s="395">
        <v>26</v>
      </c>
      <c r="BX14" s="395">
        <v>32.1</v>
      </c>
      <c r="BY14" s="395">
        <v>28.5</v>
      </c>
      <c r="BZ14" s="395">
        <v>30.3</v>
      </c>
      <c r="CA14" s="395">
        <v>25</v>
      </c>
      <c r="CB14" s="395">
        <v>33.6</v>
      </c>
      <c r="CC14" s="395">
        <v>29.5</v>
      </c>
      <c r="CD14" s="395">
        <v>30.5</v>
      </c>
      <c r="CE14" s="395">
        <v>29.3</v>
      </c>
      <c r="CF14" s="395">
        <v>29</v>
      </c>
      <c r="CG14" s="395">
        <v>24.9</v>
      </c>
      <c r="CH14" s="395">
        <v>27.6</v>
      </c>
      <c r="CI14" s="395">
        <v>31.1</v>
      </c>
      <c r="CJ14" s="395">
        <v>26.6</v>
      </c>
      <c r="CK14" s="395">
        <v>30.6</v>
      </c>
      <c r="CL14" s="395">
        <v>29.3</v>
      </c>
      <c r="CM14" s="395">
        <v>26.5</v>
      </c>
      <c r="CN14" s="395">
        <v>24.7</v>
      </c>
      <c r="CO14" s="395">
        <v>23.3</v>
      </c>
      <c r="CP14" s="395">
        <v>32.700000000000003</v>
      </c>
      <c r="CQ14" s="395">
        <v>34.299999999999997</v>
      </c>
      <c r="CR14" s="395">
        <v>33</v>
      </c>
      <c r="CS14" s="395">
        <v>31.8</v>
      </c>
      <c r="CT14" s="395">
        <v>29.5</v>
      </c>
      <c r="CU14" s="395">
        <v>28.4</v>
      </c>
      <c r="CV14" s="395">
        <v>31.6</v>
      </c>
      <c r="CW14" s="395">
        <v>32.5</v>
      </c>
      <c r="CX14" s="395">
        <v>23.4</v>
      </c>
      <c r="CY14" s="395">
        <v>28.4</v>
      </c>
      <c r="CZ14" s="395">
        <v>27.6</v>
      </c>
      <c r="DA14" s="395">
        <v>28.5</v>
      </c>
      <c r="DB14" s="395">
        <v>30</v>
      </c>
      <c r="DC14" s="395">
        <v>31.6</v>
      </c>
      <c r="DD14" s="395"/>
      <c r="DE14" s="395"/>
      <c r="DF14" s="395"/>
    </row>
    <row r="15" spans="1:110" s="397" customFormat="1" ht="11.75" x14ac:dyDescent="0.55000000000000004">
      <c r="A15" s="675"/>
      <c r="B15" s="395" t="s">
        <v>1089</v>
      </c>
      <c r="C15" s="395" t="s">
        <v>917</v>
      </c>
      <c r="D15" s="673"/>
      <c r="E15" s="396">
        <f t="shared" si="0"/>
        <v>14.175000000000004</v>
      </c>
      <c r="F15" s="396">
        <f t="shared" si="1"/>
        <v>21.2</v>
      </c>
      <c r="G15" s="396">
        <f t="shared" si="2"/>
        <v>7.1</v>
      </c>
      <c r="H15" s="395">
        <v>15.6</v>
      </c>
      <c r="I15" s="395">
        <v>15.6</v>
      </c>
      <c r="J15" s="395">
        <v>14.1</v>
      </c>
      <c r="K15" s="395">
        <v>11.3</v>
      </c>
      <c r="L15" s="395">
        <v>7.1</v>
      </c>
      <c r="M15" s="395">
        <v>18.399999999999999</v>
      </c>
      <c r="N15" s="395">
        <v>17</v>
      </c>
      <c r="O15" s="395">
        <v>14.1</v>
      </c>
      <c r="P15" s="395">
        <v>12.7</v>
      </c>
      <c r="Q15" s="395">
        <v>21.2</v>
      </c>
      <c r="R15" s="395">
        <v>14.1</v>
      </c>
      <c r="S15" s="395">
        <v>17</v>
      </c>
      <c r="T15" s="395">
        <v>14.1</v>
      </c>
      <c r="U15" s="395">
        <v>11.3</v>
      </c>
      <c r="V15" s="395">
        <v>8.5</v>
      </c>
      <c r="W15" s="395">
        <v>17</v>
      </c>
      <c r="X15" s="395">
        <v>18.399999999999999</v>
      </c>
      <c r="Y15" s="395">
        <v>17</v>
      </c>
      <c r="Z15" s="395">
        <v>11.3</v>
      </c>
      <c r="AA15" s="395">
        <v>15.6</v>
      </c>
      <c r="AB15" s="395">
        <v>14.1</v>
      </c>
      <c r="AC15" s="395">
        <v>17</v>
      </c>
      <c r="AD15" s="395">
        <v>15.6</v>
      </c>
      <c r="AE15" s="395">
        <v>11.5</v>
      </c>
      <c r="AF15" s="395">
        <v>9.9</v>
      </c>
      <c r="AG15" s="395">
        <v>18.399999999999999</v>
      </c>
      <c r="AH15" s="395">
        <v>17</v>
      </c>
      <c r="AI15" s="395">
        <v>11.3</v>
      </c>
      <c r="AJ15" s="395">
        <v>12.7</v>
      </c>
      <c r="AK15" s="395">
        <v>17</v>
      </c>
      <c r="AL15" s="395">
        <v>15.6</v>
      </c>
      <c r="AM15" s="395">
        <v>15.6</v>
      </c>
      <c r="AN15" s="395">
        <v>12.7</v>
      </c>
      <c r="AO15" s="395">
        <v>11.6</v>
      </c>
      <c r="AP15" s="395">
        <v>8.5</v>
      </c>
      <c r="AQ15" s="395">
        <v>17.7</v>
      </c>
      <c r="AR15" s="395">
        <v>17</v>
      </c>
      <c r="AS15" s="395">
        <v>11.3</v>
      </c>
      <c r="AT15" s="395">
        <v>11.3</v>
      </c>
      <c r="AU15" s="395">
        <v>14.1</v>
      </c>
      <c r="AV15" s="395">
        <v>13.7</v>
      </c>
      <c r="AW15" s="395">
        <v>15.7</v>
      </c>
      <c r="AX15" s="395">
        <v>16.5</v>
      </c>
      <c r="AY15" s="395">
        <v>15.4</v>
      </c>
      <c r="AZ15" s="395">
        <v>13.1</v>
      </c>
      <c r="BA15" s="395">
        <v>19.2</v>
      </c>
      <c r="BB15" s="395">
        <v>14.2</v>
      </c>
      <c r="BC15" s="395">
        <v>17.600000000000001</v>
      </c>
      <c r="BD15" s="395">
        <v>18.2</v>
      </c>
      <c r="BE15" s="395">
        <v>14.3</v>
      </c>
      <c r="BF15" s="395">
        <v>10.199999999999999</v>
      </c>
      <c r="BG15" s="395">
        <v>18.3</v>
      </c>
      <c r="BH15" s="395">
        <v>17.5</v>
      </c>
      <c r="BI15" s="395">
        <v>14.9</v>
      </c>
      <c r="BJ15" s="395">
        <v>13.7</v>
      </c>
      <c r="BK15" s="395">
        <v>13.1</v>
      </c>
      <c r="BL15" s="395">
        <v>19</v>
      </c>
      <c r="BM15" s="395">
        <v>10</v>
      </c>
      <c r="BN15" s="395">
        <v>17.5</v>
      </c>
      <c r="BO15" s="395">
        <v>17</v>
      </c>
      <c r="BP15" s="395">
        <v>10.9</v>
      </c>
      <c r="BQ15" s="395">
        <v>10.1</v>
      </c>
      <c r="BR15" s="395">
        <v>15.3</v>
      </c>
      <c r="BS15" s="395">
        <v>14.9</v>
      </c>
      <c r="BT15" s="395">
        <v>13</v>
      </c>
      <c r="BU15" s="395">
        <v>13.7</v>
      </c>
      <c r="BV15" s="395">
        <v>12.8</v>
      </c>
      <c r="BW15" s="395">
        <v>15.2</v>
      </c>
      <c r="BX15" s="395">
        <v>12.1</v>
      </c>
      <c r="BY15" s="395">
        <v>9.1999999999999993</v>
      </c>
      <c r="BZ15" s="395">
        <v>12.1</v>
      </c>
      <c r="CA15" s="395">
        <v>13.4</v>
      </c>
      <c r="CB15" s="395">
        <v>14.8</v>
      </c>
      <c r="CC15" s="395">
        <v>16.899999999999999</v>
      </c>
      <c r="CD15" s="395">
        <v>14.7</v>
      </c>
      <c r="CE15" s="395">
        <v>10.199999999999999</v>
      </c>
      <c r="CF15" s="395">
        <v>14.6</v>
      </c>
      <c r="CG15" s="395">
        <v>17.399999999999999</v>
      </c>
      <c r="CH15" s="395">
        <v>11.3</v>
      </c>
      <c r="CI15" s="395">
        <v>15.3</v>
      </c>
      <c r="CJ15" s="395">
        <v>14.9</v>
      </c>
      <c r="CK15" s="395">
        <v>19.399999999999999</v>
      </c>
      <c r="CL15" s="395">
        <v>9.6</v>
      </c>
      <c r="CM15" s="395">
        <v>14.2</v>
      </c>
      <c r="CN15" s="395">
        <v>13.8</v>
      </c>
      <c r="CO15" s="395">
        <v>12.6</v>
      </c>
      <c r="CP15" s="395">
        <v>14.6</v>
      </c>
      <c r="CQ15" s="395">
        <v>15.8</v>
      </c>
      <c r="CR15" s="395">
        <v>13.7</v>
      </c>
      <c r="CS15" s="395">
        <v>14.1</v>
      </c>
      <c r="CT15" s="395">
        <v>12.9</v>
      </c>
      <c r="CU15" s="395">
        <v>11.3</v>
      </c>
      <c r="CV15" s="395">
        <v>13.4</v>
      </c>
      <c r="CW15" s="395">
        <v>9.9</v>
      </c>
      <c r="CX15" s="395">
        <v>9.6999999999999993</v>
      </c>
      <c r="CY15" s="395">
        <v>16.5</v>
      </c>
      <c r="CZ15" s="395">
        <v>19.899999999999999</v>
      </c>
      <c r="DA15" s="395">
        <v>11.8</v>
      </c>
      <c r="DB15" s="395">
        <v>9.1</v>
      </c>
      <c r="DC15" s="395">
        <v>12</v>
      </c>
      <c r="DD15" s="395"/>
      <c r="DE15" s="395"/>
      <c r="DF15" s="395"/>
    </row>
    <row r="16" spans="1:110" s="397" customFormat="1" ht="11.75" x14ac:dyDescent="0.55000000000000004">
      <c r="A16" s="675"/>
      <c r="B16" s="395"/>
      <c r="C16" s="395" t="s">
        <v>950</v>
      </c>
      <c r="D16" s="673"/>
      <c r="E16" s="396">
        <f t="shared" si="0"/>
        <v>29.887000000000015</v>
      </c>
      <c r="F16" s="396">
        <f t="shared" si="1"/>
        <v>37.1</v>
      </c>
      <c r="G16" s="396">
        <f t="shared" si="2"/>
        <v>22.3</v>
      </c>
      <c r="H16" s="395">
        <v>29.7</v>
      </c>
      <c r="I16" s="395">
        <v>32.5</v>
      </c>
      <c r="J16" s="395">
        <v>29.7</v>
      </c>
      <c r="K16" s="395">
        <v>28.3</v>
      </c>
      <c r="L16" s="395">
        <v>24</v>
      </c>
      <c r="M16" s="395">
        <v>36.799999999999997</v>
      </c>
      <c r="N16" s="395">
        <v>33.9</v>
      </c>
      <c r="O16" s="395">
        <v>26.9</v>
      </c>
      <c r="P16" s="395">
        <v>25.5</v>
      </c>
      <c r="Q16" s="395">
        <v>28.3</v>
      </c>
      <c r="R16" s="395">
        <v>31.1</v>
      </c>
      <c r="S16" s="395">
        <v>36.799999999999997</v>
      </c>
      <c r="T16" s="395">
        <v>28.3</v>
      </c>
      <c r="U16" s="395">
        <v>29.7</v>
      </c>
      <c r="V16" s="395">
        <v>25.5</v>
      </c>
      <c r="W16" s="395">
        <v>36.799999999999997</v>
      </c>
      <c r="X16" s="395">
        <v>31.1</v>
      </c>
      <c r="Y16" s="395">
        <v>28.3</v>
      </c>
      <c r="Z16" s="395">
        <v>26.9</v>
      </c>
      <c r="AA16" s="395">
        <v>29.7</v>
      </c>
      <c r="AB16" s="395">
        <v>28.3</v>
      </c>
      <c r="AC16" s="395">
        <v>32.5</v>
      </c>
      <c r="AD16" s="395">
        <v>32.5</v>
      </c>
      <c r="AE16" s="395">
        <v>25.5</v>
      </c>
      <c r="AF16" s="395">
        <v>28.3</v>
      </c>
      <c r="AG16" s="395">
        <v>33.9</v>
      </c>
      <c r="AH16" s="395">
        <v>31.1</v>
      </c>
      <c r="AI16" s="395">
        <v>28.3</v>
      </c>
      <c r="AJ16" s="395">
        <v>28.3</v>
      </c>
      <c r="AK16" s="395">
        <v>25.5</v>
      </c>
      <c r="AL16" s="395">
        <v>29.7</v>
      </c>
      <c r="AM16" s="395">
        <v>33.9</v>
      </c>
      <c r="AN16" s="395">
        <v>26.9</v>
      </c>
      <c r="AO16" s="395">
        <v>25.5</v>
      </c>
      <c r="AP16" s="395">
        <v>26.9</v>
      </c>
      <c r="AQ16" s="395">
        <v>35.4</v>
      </c>
      <c r="AR16" s="395">
        <v>28.3</v>
      </c>
      <c r="AS16" s="395">
        <v>26.9</v>
      </c>
      <c r="AT16" s="395">
        <v>26.9</v>
      </c>
      <c r="AU16" s="395">
        <v>28.3</v>
      </c>
      <c r="AV16" s="395">
        <v>26.2</v>
      </c>
      <c r="AW16" s="395">
        <v>29.2</v>
      </c>
      <c r="AX16" s="395">
        <v>30.4</v>
      </c>
      <c r="AY16" s="395">
        <v>33.5</v>
      </c>
      <c r="AZ16" s="395">
        <v>23.3</v>
      </c>
      <c r="BA16" s="395">
        <v>25</v>
      </c>
      <c r="BB16" s="395">
        <v>27.1</v>
      </c>
      <c r="BC16" s="395">
        <v>27.2</v>
      </c>
      <c r="BD16" s="395">
        <v>35.4</v>
      </c>
      <c r="BE16" s="395">
        <v>25.8</v>
      </c>
      <c r="BF16" s="395">
        <v>23.8</v>
      </c>
      <c r="BG16" s="395">
        <v>34.5</v>
      </c>
      <c r="BH16" s="395">
        <v>37.1</v>
      </c>
      <c r="BI16" s="395">
        <v>31.5</v>
      </c>
      <c r="BJ16" s="395">
        <v>31.1</v>
      </c>
      <c r="BK16" s="395">
        <v>34.299999999999997</v>
      </c>
      <c r="BL16" s="395">
        <v>31.3</v>
      </c>
      <c r="BM16" s="395">
        <v>27.5</v>
      </c>
      <c r="BN16" s="395">
        <v>33.200000000000003</v>
      </c>
      <c r="BO16" s="395">
        <v>31.9</v>
      </c>
      <c r="BP16" s="395">
        <v>29.5</v>
      </c>
      <c r="BQ16" s="395">
        <v>31.1</v>
      </c>
      <c r="BR16" s="395">
        <v>33.9</v>
      </c>
      <c r="BS16" s="395">
        <v>29.4</v>
      </c>
      <c r="BT16" s="395">
        <v>28.9</v>
      </c>
      <c r="BU16" s="395">
        <v>30</v>
      </c>
      <c r="BV16" s="395">
        <v>23.9</v>
      </c>
      <c r="BW16" s="395">
        <v>31.4</v>
      </c>
      <c r="BX16" s="395">
        <v>32.4</v>
      </c>
      <c r="BY16" s="395">
        <v>27.9</v>
      </c>
      <c r="BZ16" s="395">
        <v>34.799999999999997</v>
      </c>
      <c r="CA16" s="395">
        <v>22.3</v>
      </c>
      <c r="CB16" s="395">
        <v>27.1</v>
      </c>
      <c r="CC16" s="395">
        <v>34.5</v>
      </c>
      <c r="CD16" s="395">
        <v>28.1</v>
      </c>
      <c r="CE16" s="395">
        <v>29.1</v>
      </c>
      <c r="CF16" s="395">
        <v>31.5</v>
      </c>
      <c r="CG16" s="395">
        <v>28.4</v>
      </c>
      <c r="CH16" s="395">
        <v>32</v>
      </c>
      <c r="CI16" s="395">
        <v>30.6</v>
      </c>
      <c r="CJ16" s="395">
        <v>25.8</v>
      </c>
      <c r="CK16" s="395">
        <v>27.4</v>
      </c>
      <c r="CL16" s="395">
        <v>32.9</v>
      </c>
      <c r="CM16" s="395">
        <v>28.4</v>
      </c>
      <c r="CN16" s="395">
        <v>32.799999999999997</v>
      </c>
      <c r="CO16" s="395">
        <v>30.6</v>
      </c>
      <c r="CP16" s="395">
        <v>26.3</v>
      </c>
      <c r="CQ16" s="395">
        <v>33.1</v>
      </c>
      <c r="CR16" s="395">
        <v>32.799999999999997</v>
      </c>
      <c r="CS16" s="395">
        <v>34</v>
      </c>
      <c r="CT16" s="395">
        <v>26.9</v>
      </c>
      <c r="CU16" s="395">
        <v>27.4</v>
      </c>
      <c r="CV16" s="395">
        <v>31.4</v>
      </c>
      <c r="CW16" s="395">
        <v>31.1</v>
      </c>
      <c r="CX16" s="395">
        <v>31.1</v>
      </c>
      <c r="CY16" s="395">
        <v>30</v>
      </c>
      <c r="CZ16" s="395">
        <v>36.4</v>
      </c>
      <c r="DA16" s="395">
        <v>31.3</v>
      </c>
      <c r="DB16" s="395">
        <v>34.700000000000003</v>
      </c>
      <c r="DC16" s="395">
        <v>25.5</v>
      </c>
      <c r="DD16" s="395"/>
      <c r="DE16" s="395"/>
      <c r="DF16" s="395"/>
    </row>
    <row r="17" spans="1:110" s="397" customFormat="1" ht="11.75" x14ac:dyDescent="0.55000000000000004">
      <c r="A17" s="675"/>
      <c r="B17" s="395" t="s">
        <v>1090</v>
      </c>
      <c r="C17" s="395" t="s">
        <v>917</v>
      </c>
      <c r="D17" s="673"/>
      <c r="E17" s="396">
        <f t="shared" si="0"/>
        <v>14.297000000000001</v>
      </c>
      <c r="F17" s="396">
        <f t="shared" si="1"/>
        <v>20.8</v>
      </c>
      <c r="G17" s="396">
        <f t="shared" si="2"/>
        <v>9</v>
      </c>
      <c r="H17" s="396">
        <v>11.3</v>
      </c>
      <c r="I17" s="396">
        <v>17</v>
      </c>
      <c r="J17" s="396">
        <v>14.1</v>
      </c>
      <c r="K17" s="396">
        <v>15.6</v>
      </c>
      <c r="L17" s="396">
        <v>12.7</v>
      </c>
      <c r="M17" s="396">
        <v>17</v>
      </c>
      <c r="N17" s="396">
        <v>14.1</v>
      </c>
      <c r="O17" s="396">
        <v>14.1</v>
      </c>
      <c r="P17" s="396">
        <v>11.3</v>
      </c>
      <c r="Q17" s="396">
        <v>17</v>
      </c>
      <c r="R17" s="396">
        <v>12.7</v>
      </c>
      <c r="S17" s="396">
        <v>18.399999999999999</v>
      </c>
      <c r="T17" s="396">
        <v>17</v>
      </c>
      <c r="U17" s="396">
        <v>15.6</v>
      </c>
      <c r="V17" s="396">
        <v>9.9</v>
      </c>
      <c r="W17" s="396">
        <v>15.6</v>
      </c>
      <c r="X17" s="396">
        <v>15.6</v>
      </c>
      <c r="Y17" s="396">
        <v>14.1</v>
      </c>
      <c r="Z17" s="396">
        <v>9.9</v>
      </c>
      <c r="AA17" s="396">
        <v>14.1</v>
      </c>
      <c r="AB17" s="396">
        <v>14.1</v>
      </c>
      <c r="AC17" s="396">
        <v>15.6</v>
      </c>
      <c r="AD17" s="396">
        <v>14.1</v>
      </c>
      <c r="AE17" s="396">
        <v>11.3</v>
      </c>
      <c r="AF17" s="396">
        <v>14.1</v>
      </c>
      <c r="AG17" s="396">
        <v>17</v>
      </c>
      <c r="AH17" s="396">
        <v>14.1</v>
      </c>
      <c r="AI17" s="396">
        <v>14.1</v>
      </c>
      <c r="AJ17" s="396">
        <v>9.9</v>
      </c>
      <c r="AK17" s="396">
        <v>15.6</v>
      </c>
      <c r="AL17" s="396">
        <v>12.7</v>
      </c>
      <c r="AM17" s="396">
        <v>17</v>
      </c>
      <c r="AN17" s="396">
        <v>14.1</v>
      </c>
      <c r="AO17" s="396">
        <v>12.7</v>
      </c>
      <c r="AP17" s="396">
        <v>11.3</v>
      </c>
      <c r="AQ17" s="396">
        <v>17</v>
      </c>
      <c r="AR17" s="396">
        <v>15.6</v>
      </c>
      <c r="AS17" s="396">
        <v>17</v>
      </c>
      <c r="AT17" s="396">
        <v>11.3</v>
      </c>
      <c r="AU17" s="396">
        <v>15.6</v>
      </c>
      <c r="AV17" s="396">
        <v>10.6</v>
      </c>
      <c r="AW17" s="396">
        <v>15.9</v>
      </c>
      <c r="AX17" s="396">
        <v>12.6</v>
      </c>
      <c r="AY17" s="396">
        <v>13.2</v>
      </c>
      <c r="AZ17" s="396">
        <v>15.7</v>
      </c>
      <c r="BA17" s="396">
        <v>9</v>
      </c>
      <c r="BB17" s="396">
        <v>14.9</v>
      </c>
      <c r="BC17" s="396">
        <v>16.2</v>
      </c>
      <c r="BD17" s="396">
        <v>13.3</v>
      </c>
      <c r="BE17" s="396">
        <v>12.8</v>
      </c>
      <c r="BF17" s="396">
        <v>10.7</v>
      </c>
      <c r="BG17" s="396">
        <v>17.8</v>
      </c>
      <c r="BH17" s="396">
        <v>14.3</v>
      </c>
      <c r="BI17" s="396">
        <v>10</v>
      </c>
      <c r="BJ17" s="396">
        <v>10.6</v>
      </c>
      <c r="BK17" s="396">
        <v>18</v>
      </c>
      <c r="BL17" s="396">
        <v>16.100000000000001</v>
      </c>
      <c r="BM17" s="396">
        <v>15.7</v>
      </c>
      <c r="BN17" s="396">
        <v>17.7</v>
      </c>
      <c r="BO17" s="396">
        <v>14.3</v>
      </c>
      <c r="BP17" s="396">
        <v>14.4</v>
      </c>
      <c r="BQ17" s="396">
        <v>15</v>
      </c>
      <c r="BR17" s="396">
        <v>10</v>
      </c>
      <c r="BS17" s="396">
        <v>16.7</v>
      </c>
      <c r="BT17" s="396">
        <v>16.899999999999999</v>
      </c>
      <c r="BU17" s="396">
        <v>16.5</v>
      </c>
      <c r="BV17" s="396">
        <v>20.8</v>
      </c>
      <c r="BW17" s="396">
        <v>10.6</v>
      </c>
      <c r="BX17" s="396">
        <v>14.8</v>
      </c>
      <c r="BY17" s="396">
        <v>15.8</v>
      </c>
      <c r="BZ17" s="396">
        <v>12.9</v>
      </c>
      <c r="CA17" s="396">
        <v>10.9</v>
      </c>
      <c r="CB17" s="396">
        <v>16.899999999999999</v>
      </c>
      <c r="CC17" s="396">
        <v>14.7</v>
      </c>
      <c r="CD17" s="396">
        <v>10.3</v>
      </c>
      <c r="CE17" s="396">
        <v>10.1</v>
      </c>
      <c r="CF17" s="396">
        <v>15.1</v>
      </c>
      <c r="CG17" s="396">
        <v>12.1</v>
      </c>
      <c r="CH17" s="396">
        <v>13</v>
      </c>
      <c r="CI17" s="396">
        <v>17.899999999999999</v>
      </c>
      <c r="CJ17" s="396">
        <v>14.7</v>
      </c>
      <c r="CK17" s="396">
        <v>13.9</v>
      </c>
      <c r="CL17" s="396">
        <v>11.6</v>
      </c>
      <c r="CM17" s="396">
        <v>17.600000000000001</v>
      </c>
      <c r="CN17" s="396">
        <v>10.7</v>
      </c>
      <c r="CO17" s="396">
        <v>17.100000000000001</v>
      </c>
      <c r="CP17" s="396">
        <v>15.3</v>
      </c>
      <c r="CQ17" s="396">
        <v>16.7</v>
      </c>
      <c r="CR17" s="396">
        <v>11</v>
      </c>
      <c r="CS17" s="396">
        <v>11.6</v>
      </c>
      <c r="CT17" s="396">
        <v>18</v>
      </c>
      <c r="CU17" s="396">
        <v>11.1</v>
      </c>
      <c r="CV17" s="396">
        <v>10.199999999999999</v>
      </c>
      <c r="CW17" s="396">
        <v>15.4</v>
      </c>
      <c r="CX17" s="396">
        <v>17.899999999999999</v>
      </c>
      <c r="CY17" s="396">
        <v>17.7</v>
      </c>
      <c r="CZ17" s="396">
        <v>17.2</v>
      </c>
      <c r="DA17" s="396">
        <v>12.9</v>
      </c>
      <c r="DB17" s="396">
        <v>17.2</v>
      </c>
      <c r="DC17" s="396">
        <v>15.8</v>
      </c>
      <c r="DD17" s="396"/>
      <c r="DE17" s="396"/>
      <c r="DF17" s="396"/>
    </row>
    <row r="18" spans="1:110" s="397" customFormat="1" ht="11.75" x14ac:dyDescent="0.55000000000000004">
      <c r="A18" s="675"/>
      <c r="B18" s="395"/>
      <c r="C18" s="395" t="s">
        <v>950</v>
      </c>
      <c r="D18" s="673"/>
      <c r="E18" s="396">
        <f t="shared" si="0"/>
        <v>28.782999999999998</v>
      </c>
      <c r="F18" s="396">
        <f t="shared" si="1"/>
        <v>38.799999999999997</v>
      </c>
      <c r="G18" s="396">
        <f t="shared" si="2"/>
        <v>20.8</v>
      </c>
      <c r="H18" s="395">
        <v>31.1</v>
      </c>
      <c r="I18" s="395">
        <v>31.1</v>
      </c>
      <c r="J18" s="395">
        <v>32.5</v>
      </c>
      <c r="K18" s="395">
        <v>26.9</v>
      </c>
      <c r="L18" s="395">
        <v>25.5</v>
      </c>
      <c r="M18" s="395">
        <v>32.5</v>
      </c>
      <c r="N18" s="395">
        <v>29.7</v>
      </c>
      <c r="O18" s="395">
        <v>25.5</v>
      </c>
      <c r="P18" s="395">
        <v>26.9</v>
      </c>
      <c r="Q18" s="395">
        <v>29.7</v>
      </c>
      <c r="R18" s="395">
        <v>26.9</v>
      </c>
      <c r="S18" s="395">
        <v>33.9</v>
      </c>
      <c r="T18" s="395">
        <v>29.7</v>
      </c>
      <c r="U18" s="395">
        <v>25.5</v>
      </c>
      <c r="V18" s="395">
        <v>24</v>
      </c>
      <c r="W18" s="395">
        <v>28.3</v>
      </c>
      <c r="X18" s="395">
        <v>28.3</v>
      </c>
      <c r="Y18" s="395">
        <v>26.9</v>
      </c>
      <c r="Z18" s="395">
        <v>25.5</v>
      </c>
      <c r="AA18" s="395">
        <v>26.9</v>
      </c>
      <c r="AB18" s="395">
        <v>28.3</v>
      </c>
      <c r="AC18" s="395">
        <v>32.5</v>
      </c>
      <c r="AD18" s="395">
        <v>28.3</v>
      </c>
      <c r="AE18" s="395">
        <v>31.1</v>
      </c>
      <c r="AF18" s="395">
        <v>26.9</v>
      </c>
      <c r="AG18" s="395">
        <v>33.9</v>
      </c>
      <c r="AH18" s="395">
        <v>31.1</v>
      </c>
      <c r="AI18" s="395">
        <v>29.7</v>
      </c>
      <c r="AJ18" s="395">
        <v>25.5</v>
      </c>
      <c r="AK18" s="395">
        <v>25.5</v>
      </c>
      <c r="AL18" s="395">
        <v>28.3</v>
      </c>
      <c r="AM18" s="395">
        <v>35.4</v>
      </c>
      <c r="AN18" s="395">
        <v>28.3</v>
      </c>
      <c r="AO18" s="395">
        <v>28.3</v>
      </c>
      <c r="AP18" s="395">
        <v>38.200000000000003</v>
      </c>
      <c r="AQ18" s="395">
        <v>29.7</v>
      </c>
      <c r="AR18" s="395">
        <v>28.3</v>
      </c>
      <c r="AS18" s="395">
        <v>26.9</v>
      </c>
      <c r="AT18" s="395">
        <v>25.5</v>
      </c>
      <c r="AU18" s="395">
        <v>25.8</v>
      </c>
      <c r="AV18" s="395">
        <v>31.1</v>
      </c>
      <c r="AW18" s="395">
        <v>28.6</v>
      </c>
      <c r="AX18" s="395">
        <v>27.8</v>
      </c>
      <c r="AY18" s="395">
        <v>28.1</v>
      </c>
      <c r="AZ18" s="395">
        <v>32</v>
      </c>
      <c r="BA18" s="395">
        <v>25.9</v>
      </c>
      <c r="BB18" s="395">
        <v>28.7</v>
      </c>
      <c r="BC18" s="395">
        <v>32.700000000000003</v>
      </c>
      <c r="BD18" s="395">
        <v>28.8</v>
      </c>
      <c r="BE18" s="395">
        <v>23.4</v>
      </c>
      <c r="BF18" s="395">
        <v>33.1</v>
      </c>
      <c r="BG18" s="395">
        <v>30</v>
      </c>
      <c r="BH18" s="395">
        <v>30.2</v>
      </c>
      <c r="BI18" s="395">
        <v>26.8</v>
      </c>
      <c r="BJ18" s="395">
        <v>32.1</v>
      </c>
      <c r="BK18" s="395">
        <v>20.8</v>
      </c>
      <c r="BL18" s="395">
        <v>24.8</v>
      </c>
      <c r="BM18" s="395">
        <v>30.7</v>
      </c>
      <c r="BN18" s="395">
        <v>26.9</v>
      </c>
      <c r="BO18" s="395">
        <v>31.1</v>
      </c>
      <c r="BP18" s="395">
        <v>30.4</v>
      </c>
      <c r="BQ18" s="395">
        <v>34.299999999999997</v>
      </c>
      <c r="BR18" s="395">
        <v>38.799999999999997</v>
      </c>
      <c r="BS18" s="395">
        <v>28.8</v>
      </c>
      <c r="BT18" s="395">
        <v>32</v>
      </c>
      <c r="BU18" s="395">
        <v>31</v>
      </c>
      <c r="BV18" s="395">
        <v>30.2</v>
      </c>
      <c r="BW18" s="395">
        <v>25.3</v>
      </c>
      <c r="BX18" s="395">
        <v>22.5</v>
      </c>
      <c r="BY18" s="395">
        <v>30.9</v>
      </c>
      <c r="BZ18" s="395">
        <v>30.9</v>
      </c>
      <c r="CA18" s="395">
        <v>27.7</v>
      </c>
      <c r="CB18" s="395">
        <v>27.4</v>
      </c>
      <c r="CC18" s="395">
        <v>26.2</v>
      </c>
      <c r="CD18" s="395">
        <v>28.7</v>
      </c>
      <c r="CE18" s="395">
        <v>29.2</v>
      </c>
      <c r="CF18" s="395">
        <v>28.8</v>
      </c>
      <c r="CG18" s="395">
        <v>28.3</v>
      </c>
      <c r="CH18" s="395">
        <v>21.8</v>
      </c>
      <c r="CI18" s="395">
        <v>25.7</v>
      </c>
      <c r="CJ18" s="395">
        <v>26.1</v>
      </c>
      <c r="CK18" s="395">
        <v>29.8</v>
      </c>
      <c r="CL18" s="395">
        <v>29.4</v>
      </c>
      <c r="CM18" s="395">
        <v>30.1</v>
      </c>
      <c r="CN18" s="395">
        <v>29.2</v>
      </c>
      <c r="CO18" s="395">
        <v>34.9</v>
      </c>
      <c r="CP18" s="395">
        <v>26.6</v>
      </c>
      <c r="CQ18" s="395">
        <v>29.1</v>
      </c>
      <c r="CR18" s="395">
        <v>28.9</v>
      </c>
      <c r="CS18" s="395">
        <v>24.5</v>
      </c>
      <c r="CT18" s="395">
        <v>27.5</v>
      </c>
      <c r="CU18" s="395">
        <v>28.2</v>
      </c>
      <c r="CV18" s="395">
        <v>28.5</v>
      </c>
      <c r="CW18" s="395">
        <v>33</v>
      </c>
      <c r="CX18" s="395">
        <v>28.3</v>
      </c>
      <c r="CY18" s="395">
        <v>25.9</v>
      </c>
      <c r="CZ18" s="395">
        <v>28.8</v>
      </c>
      <c r="DA18" s="395">
        <v>27.8</v>
      </c>
      <c r="DB18" s="395">
        <v>26.4</v>
      </c>
      <c r="DC18" s="395">
        <v>28</v>
      </c>
      <c r="DD18" s="395"/>
      <c r="DE18" s="395"/>
      <c r="DF18" s="395"/>
    </row>
    <row r="19" spans="1:110" s="397" customFormat="1" ht="11.75" x14ac:dyDescent="0.55000000000000004">
      <c r="A19" s="675"/>
      <c r="B19" s="395" t="s">
        <v>1091</v>
      </c>
      <c r="C19" s="395" t="s">
        <v>917</v>
      </c>
      <c r="D19" s="673"/>
      <c r="E19" s="396">
        <f t="shared" si="0"/>
        <v>13.39</v>
      </c>
      <c r="F19" s="396">
        <f t="shared" si="1"/>
        <v>21.6</v>
      </c>
      <c r="G19" s="396">
        <f t="shared" si="2"/>
        <v>7.1</v>
      </c>
      <c r="H19" s="395">
        <v>9.9</v>
      </c>
      <c r="I19" s="395">
        <v>17</v>
      </c>
      <c r="J19" s="395">
        <v>15.6</v>
      </c>
      <c r="K19" s="395">
        <v>12.7</v>
      </c>
      <c r="L19" s="395">
        <v>9.9</v>
      </c>
      <c r="M19" s="395">
        <v>15.6</v>
      </c>
      <c r="N19" s="395">
        <v>11.3</v>
      </c>
      <c r="O19" s="395">
        <v>14.1</v>
      </c>
      <c r="P19" s="395">
        <v>8.5</v>
      </c>
      <c r="Q19" s="395">
        <v>14.1</v>
      </c>
      <c r="R19" s="395">
        <v>11.3</v>
      </c>
      <c r="S19" s="395">
        <v>15.6</v>
      </c>
      <c r="T19" s="395">
        <v>14.1</v>
      </c>
      <c r="U19" s="395">
        <v>14.1</v>
      </c>
      <c r="V19" s="395">
        <v>7.1</v>
      </c>
      <c r="W19" s="395">
        <v>12.7</v>
      </c>
      <c r="X19" s="395">
        <v>12.7</v>
      </c>
      <c r="Y19" s="395">
        <v>11.3</v>
      </c>
      <c r="Z19" s="395">
        <v>9.9</v>
      </c>
      <c r="AA19" s="395">
        <v>15.6</v>
      </c>
      <c r="AB19" s="395">
        <v>12.7</v>
      </c>
      <c r="AC19" s="395">
        <v>15.6</v>
      </c>
      <c r="AD19" s="395">
        <v>14.1</v>
      </c>
      <c r="AE19" s="395">
        <v>15.6</v>
      </c>
      <c r="AF19" s="395">
        <v>11.3</v>
      </c>
      <c r="AG19" s="395">
        <v>15.6</v>
      </c>
      <c r="AH19" s="395">
        <v>14.1</v>
      </c>
      <c r="AI19" s="395">
        <v>14.1</v>
      </c>
      <c r="AJ19" s="395">
        <v>9.9</v>
      </c>
      <c r="AK19" s="395">
        <v>12.7</v>
      </c>
      <c r="AL19" s="395">
        <v>13.2</v>
      </c>
      <c r="AM19" s="395">
        <v>9.1999999999999993</v>
      </c>
      <c r="AN19" s="395">
        <v>13.1</v>
      </c>
      <c r="AO19" s="395">
        <v>14.9</v>
      </c>
      <c r="AP19" s="395">
        <v>14</v>
      </c>
      <c r="AQ19" s="395">
        <v>8.8000000000000007</v>
      </c>
      <c r="AR19" s="395">
        <v>12.7</v>
      </c>
      <c r="AS19" s="395">
        <v>8.9</v>
      </c>
      <c r="AT19" s="395">
        <v>10</v>
      </c>
      <c r="AU19" s="395">
        <v>16.899999999999999</v>
      </c>
      <c r="AV19" s="395">
        <v>10.8</v>
      </c>
      <c r="AW19" s="395">
        <v>9.4</v>
      </c>
      <c r="AX19" s="395">
        <v>17.100000000000001</v>
      </c>
      <c r="AY19" s="395">
        <v>9</v>
      </c>
      <c r="AZ19" s="395">
        <v>13.7</v>
      </c>
      <c r="BA19" s="395">
        <v>15.3</v>
      </c>
      <c r="BB19" s="395">
        <v>10.8</v>
      </c>
      <c r="BC19" s="395">
        <v>14.4</v>
      </c>
      <c r="BD19" s="395">
        <v>17</v>
      </c>
      <c r="BE19" s="395">
        <v>14</v>
      </c>
      <c r="BF19" s="395">
        <v>17.899999999999999</v>
      </c>
      <c r="BG19" s="395">
        <v>15.8</v>
      </c>
      <c r="BH19" s="395">
        <v>10.6</v>
      </c>
      <c r="BI19" s="395">
        <v>16</v>
      </c>
      <c r="BJ19" s="395">
        <v>15.2</v>
      </c>
      <c r="BK19" s="395">
        <v>13.9</v>
      </c>
      <c r="BL19" s="395">
        <v>8.1999999999999993</v>
      </c>
      <c r="BM19" s="395">
        <v>15.4</v>
      </c>
      <c r="BN19" s="395">
        <v>14</v>
      </c>
      <c r="BO19" s="395">
        <v>7.1</v>
      </c>
      <c r="BP19" s="395">
        <v>13.9</v>
      </c>
      <c r="BQ19" s="395">
        <v>17.7</v>
      </c>
      <c r="BR19" s="395">
        <v>16.399999999999999</v>
      </c>
      <c r="BS19" s="395">
        <v>16.899999999999999</v>
      </c>
      <c r="BT19" s="395">
        <v>14.4</v>
      </c>
      <c r="BU19" s="395">
        <v>12.2</v>
      </c>
      <c r="BV19" s="395">
        <v>11.2</v>
      </c>
      <c r="BW19" s="395">
        <v>11.2</v>
      </c>
      <c r="BX19" s="395">
        <v>9.5</v>
      </c>
      <c r="BY19" s="395">
        <v>14.4</v>
      </c>
      <c r="BZ19" s="395">
        <v>13.3</v>
      </c>
      <c r="CA19" s="395">
        <v>14.8</v>
      </c>
      <c r="CB19" s="395">
        <v>17</v>
      </c>
      <c r="CC19" s="395">
        <v>15.2</v>
      </c>
      <c r="CD19" s="395">
        <v>19.5</v>
      </c>
      <c r="CE19" s="395">
        <v>9.4</v>
      </c>
      <c r="CF19" s="395">
        <v>10.9</v>
      </c>
      <c r="CG19" s="395">
        <v>10</v>
      </c>
      <c r="CH19" s="395">
        <v>13.4</v>
      </c>
      <c r="CI19" s="395">
        <v>17.899999999999999</v>
      </c>
      <c r="CJ19" s="395">
        <v>15.2</v>
      </c>
      <c r="CK19" s="395">
        <v>9.6</v>
      </c>
      <c r="CL19" s="395">
        <v>12.4</v>
      </c>
      <c r="CM19" s="395">
        <v>20</v>
      </c>
      <c r="CN19" s="395">
        <v>15</v>
      </c>
      <c r="CO19" s="395">
        <v>13.6</v>
      </c>
      <c r="CP19" s="395">
        <v>14.9</v>
      </c>
      <c r="CQ19" s="395">
        <v>12.2</v>
      </c>
      <c r="CR19" s="395">
        <v>18.2</v>
      </c>
      <c r="CS19" s="395">
        <v>21.6</v>
      </c>
      <c r="CT19" s="395">
        <v>13.3</v>
      </c>
      <c r="CU19" s="395">
        <v>11</v>
      </c>
      <c r="CV19" s="395">
        <v>17</v>
      </c>
      <c r="CW19" s="395">
        <v>14.8</v>
      </c>
      <c r="CX19" s="395">
        <v>14.5</v>
      </c>
      <c r="CY19" s="395">
        <v>9.1999999999999993</v>
      </c>
      <c r="CZ19" s="395">
        <v>14.8</v>
      </c>
      <c r="DA19" s="395">
        <v>13.4</v>
      </c>
      <c r="DB19" s="395">
        <v>13.1</v>
      </c>
      <c r="DC19" s="395">
        <v>9.9</v>
      </c>
      <c r="DD19" s="395"/>
      <c r="DE19" s="395"/>
      <c r="DF19" s="395"/>
    </row>
    <row r="20" spans="1:110" s="397" customFormat="1" ht="11.75" x14ac:dyDescent="0.55000000000000004">
      <c r="A20" s="675"/>
      <c r="B20" s="395"/>
      <c r="C20" s="395" t="s">
        <v>950</v>
      </c>
      <c r="D20" s="674"/>
      <c r="E20" s="396">
        <f>AVERAGE(H20:DC20)</f>
        <v>30.249000000000002</v>
      </c>
      <c r="F20" s="396">
        <f>MAX(H20:DC20)</f>
        <v>39.4</v>
      </c>
      <c r="G20" s="396">
        <f>MIN(H20:DC20)</f>
        <v>22.6</v>
      </c>
      <c r="H20" s="395">
        <v>24</v>
      </c>
      <c r="I20" s="395">
        <v>32.5</v>
      </c>
      <c r="J20" s="395">
        <v>31.1</v>
      </c>
      <c r="K20" s="395">
        <v>29.7</v>
      </c>
      <c r="L20" s="395">
        <v>29.7</v>
      </c>
      <c r="M20" s="395">
        <v>33.9</v>
      </c>
      <c r="N20" s="395">
        <v>33.9</v>
      </c>
      <c r="O20" s="395">
        <v>36.799999999999997</v>
      </c>
      <c r="P20" s="395">
        <v>28.3</v>
      </c>
      <c r="Q20" s="395">
        <v>24</v>
      </c>
      <c r="R20" s="395">
        <v>26.9</v>
      </c>
      <c r="S20" s="395">
        <v>32.5</v>
      </c>
      <c r="T20" s="395">
        <v>32.5</v>
      </c>
      <c r="U20" s="395">
        <v>29.7</v>
      </c>
      <c r="V20" s="395">
        <v>28.3</v>
      </c>
      <c r="W20" s="395">
        <v>36.799999999999997</v>
      </c>
      <c r="X20" s="395">
        <v>31.1</v>
      </c>
      <c r="Y20" s="395">
        <v>29.7</v>
      </c>
      <c r="Z20" s="395">
        <v>28.3</v>
      </c>
      <c r="AA20" s="395">
        <v>24</v>
      </c>
      <c r="AB20" s="395">
        <v>24</v>
      </c>
      <c r="AC20" s="395">
        <v>36.799999999999997</v>
      </c>
      <c r="AD20" s="395">
        <v>31.1</v>
      </c>
      <c r="AE20" s="395">
        <v>29.7</v>
      </c>
      <c r="AF20" s="395">
        <v>33.9</v>
      </c>
      <c r="AG20" s="395">
        <v>35.4</v>
      </c>
      <c r="AH20" s="395">
        <v>32.5</v>
      </c>
      <c r="AI20" s="395">
        <v>31.1</v>
      </c>
      <c r="AJ20" s="395">
        <v>28.3</v>
      </c>
      <c r="AK20" s="395">
        <v>22.6</v>
      </c>
      <c r="AL20" s="395">
        <v>24</v>
      </c>
      <c r="AM20" s="395">
        <v>32.5</v>
      </c>
      <c r="AN20" s="395">
        <v>30.1</v>
      </c>
      <c r="AO20" s="395">
        <v>29.4</v>
      </c>
      <c r="AP20" s="395">
        <v>29.6</v>
      </c>
      <c r="AQ20" s="395">
        <v>33.299999999999997</v>
      </c>
      <c r="AR20" s="395">
        <v>23.4</v>
      </c>
      <c r="AS20" s="395">
        <v>29.6</v>
      </c>
      <c r="AT20" s="395">
        <v>34.9</v>
      </c>
      <c r="AU20" s="395">
        <v>30.3</v>
      </c>
      <c r="AV20" s="395">
        <v>25.4</v>
      </c>
      <c r="AW20" s="395">
        <v>34.200000000000003</v>
      </c>
      <c r="AX20" s="395">
        <v>31.4</v>
      </c>
      <c r="AY20" s="395">
        <v>31.6</v>
      </c>
      <c r="AZ20" s="395">
        <v>28.5</v>
      </c>
      <c r="BA20" s="395">
        <v>33.299999999999997</v>
      </c>
      <c r="BB20" s="395">
        <v>23</v>
      </c>
      <c r="BC20" s="395">
        <v>26.7</v>
      </c>
      <c r="BD20" s="395">
        <v>32.1</v>
      </c>
      <c r="BE20" s="395">
        <v>28.5</v>
      </c>
      <c r="BF20" s="395">
        <v>32.4</v>
      </c>
      <c r="BG20" s="395">
        <v>31.8</v>
      </c>
      <c r="BH20" s="395">
        <v>35.299999999999997</v>
      </c>
      <c r="BI20" s="395">
        <v>39.4</v>
      </c>
      <c r="BJ20" s="395">
        <v>30.3</v>
      </c>
      <c r="BK20" s="395">
        <v>33.200000000000003</v>
      </c>
      <c r="BL20" s="395">
        <v>32.299999999999997</v>
      </c>
      <c r="BM20" s="395">
        <v>31.6</v>
      </c>
      <c r="BN20" s="395">
        <v>27.2</v>
      </c>
      <c r="BO20" s="395">
        <v>24.6</v>
      </c>
      <c r="BP20" s="395">
        <v>32.200000000000003</v>
      </c>
      <c r="BQ20" s="395">
        <v>32.200000000000003</v>
      </c>
      <c r="BR20" s="395">
        <v>29.3</v>
      </c>
      <c r="BS20" s="395">
        <v>29.1</v>
      </c>
      <c r="BT20" s="395">
        <v>28</v>
      </c>
      <c r="BU20" s="395">
        <v>30.2</v>
      </c>
      <c r="BV20" s="395">
        <v>30.7</v>
      </c>
      <c r="BW20" s="395">
        <v>30.3</v>
      </c>
      <c r="BX20" s="395">
        <v>29.9</v>
      </c>
      <c r="BY20" s="395">
        <v>23.9</v>
      </c>
      <c r="BZ20" s="395">
        <v>27.5</v>
      </c>
      <c r="CA20" s="395">
        <v>27.8</v>
      </c>
      <c r="CB20" s="395">
        <v>31.2</v>
      </c>
      <c r="CC20" s="395">
        <v>30.9</v>
      </c>
      <c r="CD20" s="395">
        <v>31.5</v>
      </c>
      <c r="CE20" s="395">
        <v>30.7</v>
      </c>
      <c r="CF20" s="395">
        <v>35.9</v>
      </c>
      <c r="CG20" s="395">
        <v>28.3</v>
      </c>
      <c r="CH20" s="395">
        <v>30.6</v>
      </c>
      <c r="CI20" s="395">
        <v>30.4</v>
      </c>
      <c r="CJ20" s="395">
        <v>26.4</v>
      </c>
      <c r="CK20" s="395">
        <v>29.2</v>
      </c>
      <c r="CL20" s="395">
        <v>29.7</v>
      </c>
      <c r="CM20" s="395">
        <v>30</v>
      </c>
      <c r="CN20" s="395">
        <v>34.1</v>
      </c>
      <c r="CO20" s="395">
        <v>29.8</v>
      </c>
      <c r="CP20" s="395">
        <v>27.7</v>
      </c>
      <c r="CQ20" s="395">
        <v>30.3</v>
      </c>
      <c r="CR20" s="395">
        <v>29.4</v>
      </c>
      <c r="CS20" s="395">
        <v>28.2</v>
      </c>
      <c r="CT20" s="395">
        <v>30.5</v>
      </c>
      <c r="CU20" s="395">
        <v>25.1</v>
      </c>
      <c r="CV20" s="395">
        <v>33.9</v>
      </c>
      <c r="CW20" s="395">
        <v>31.5</v>
      </c>
      <c r="CX20" s="395">
        <v>29.3</v>
      </c>
      <c r="CY20" s="395">
        <v>30.1</v>
      </c>
      <c r="CZ20" s="395">
        <v>35.4</v>
      </c>
      <c r="DA20" s="395">
        <v>33.200000000000003</v>
      </c>
      <c r="DB20" s="395">
        <v>32.9</v>
      </c>
      <c r="DC20" s="395">
        <v>28.6</v>
      </c>
      <c r="DD20" s="395"/>
      <c r="DE20" s="395"/>
      <c r="DF20" s="395"/>
    </row>
    <row r="21" spans="1:110" x14ac:dyDescent="0.65">
      <c r="B21" s="398" t="s">
        <v>498</v>
      </c>
      <c r="C21" s="398" t="s">
        <v>950</v>
      </c>
      <c r="D21" s="246"/>
      <c r="E21" s="399">
        <f>(E6+E8+E10+E12+E14+E16+E18+E20)/8</f>
        <v>26.843124999999997</v>
      </c>
      <c r="F21" s="399">
        <f>(F6+F8+F10+F12+F14+F16+F18+F20)/8</f>
        <v>36.75</v>
      </c>
      <c r="G21" s="399">
        <f>(G6+G8+G10+G12+G14+G16+G18+G20)/8</f>
        <v>18.724999999999998</v>
      </c>
    </row>
    <row r="22" spans="1:110" x14ac:dyDescent="0.65">
      <c r="B22" s="398" t="s">
        <v>498</v>
      </c>
      <c r="C22" s="398" t="s">
        <v>917</v>
      </c>
      <c r="D22" s="246"/>
      <c r="E22" s="399">
        <f>(E5+E7+E9+E11+E13+E15+E17+E19)/8</f>
        <v>12.27225</v>
      </c>
      <c r="F22" s="399">
        <f>(F5+F7+F9+F11+F13+F15+F17+F19)/8</f>
        <v>20.537499999999998</v>
      </c>
      <c r="G22" s="399">
        <f>(G5+G7+G9+G11+G13+G15+G17+G19)/8</f>
        <v>6.1000000000000005</v>
      </c>
    </row>
    <row r="23" spans="1:110" x14ac:dyDescent="0.65">
      <c r="A23" s="74" t="s">
        <v>1093</v>
      </c>
    </row>
    <row r="24" spans="1:110" x14ac:dyDescent="0.65">
      <c r="A24" s="74" t="s">
        <v>1094</v>
      </c>
    </row>
    <row r="25" spans="1:110" x14ac:dyDescent="0.65">
      <c r="A25" s="74" t="s">
        <v>1095</v>
      </c>
    </row>
    <row r="26" spans="1:110" x14ac:dyDescent="0.65">
      <c r="D26" s="231"/>
    </row>
    <row r="27" spans="1:110" x14ac:dyDescent="0.65">
      <c r="D27" s="231"/>
    </row>
    <row r="28" spans="1:110" x14ac:dyDescent="0.65">
      <c r="D28" s="231"/>
    </row>
    <row r="29" spans="1:110" x14ac:dyDescent="0.65">
      <c r="D29" s="231"/>
    </row>
    <row r="30" spans="1:110" x14ac:dyDescent="0.65">
      <c r="D30" s="231"/>
    </row>
    <row r="31" spans="1:110" x14ac:dyDescent="0.65">
      <c r="D31" s="231"/>
    </row>
    <row r="32" spans="1:110" x14ac:dyDescent="0.65">
      <c r="D32" s="231"/>
    </row>
    <row r="33" spans="4:4" x14ac:dyDescent="0.65">
      <c r="D33" s="231"/>
    </row>
    <row r="34" spans="4:4" x14ac:dyDescent="0.65">
      <c r="D34" s="231"/>
    </row>
    <row r="35" spans="4:4" x14ac:dyDescent="0.65">
      <c r="D35" s="231"/>
    </row>
    <row r="36" spans="4:4" x14ac:dyDescent="0.65">
      <c r="D36" s="231"/>
    </row>
    <row r="37" spans="4:4" x14ac:dyDescent="0.65">
      <c r="D37" s="231"/>
    </row>
    <row r="38" spans="4:4" x14ac:dyDescent="0.65">
      <c r="D38" s="231"/>
    </row>
    <row r="57" spans="1:1" x14ac:dyDescent="0.65">
      <c r="A57" s="74" t="s">
        <v>1096</v>
      </c>
    </row>
    <row r="74" spans="1:1" x14ac:dyDescent="0.65">
      <c r="A74" s="74" t="s">
        <v>1097</v>
      </c>
    </row>
    <row r="98" spans="1:1" x14ac:dyDescent="0.65">
      <c r="A98" s="74" t="s">
        <v>1098</v>
      </c>
    </row>
    <row r="127" spans="1:1" x14ac:dyDescent="0.65">
      <c r="A127" s="74" t="s">
        <v>1099</v>
      </c>
    </row>
  </sheetData>
  <mergeCells count="4">
    <mergeCell ref="A5:A12"/>
    <mergeCell ref="D5:D12"/>
    <mergeCell ref="A13:A20"/>
    <mergeCell ref="D13:D20"/>
  </mergeCells>
  <phoneticPr fontId="7" type="noConversion"/>
  <conditionalFormatting sqref="A1">
    <cfRule type="cellIs" dxfId="10" priority="1" operator="lessThan">
      <formula>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5836E-4EBE-40C7-9435-CF8F43C8F286}">
  <dimension ref="A1:KS6"/>
  <sheetViews>
    <sheetView workbookViewId="0">
      <selection activeCell="E22" sqref="E22"/>
    </sheetView>
  </sheetViews>
  <sheetFormatPr defaultColWidth="5.6484375" defaultRowHeight="14.25" x14ac:dyDescent="0.65"/>
  <cols>
    <col min="1" max="1" width="16.0859375" style="74" customWidth="1"/>
    <col min="2" max="4" width="7.21484375" style="74" bestFit="1" customWidth="1"/>
    <col min="5" max="5" width="8.34765625" style="74" bestFit="1" customWidth="1"/>
    <col min="6" max="104" width="7.21484375" style="74" bestFit="1" customWidth="1"/>
    <col min="105" max="105" width="8.34765625" style="74" bestFit="1" customWidth="1"/>
    <col min="106" max="270" width="7.21484375" style="74" bestFit="1" customWidth="1"/>
    <col min="271" max="271" width="8.34765625" style="74" bestFit="1" customWidth="1"/>
    <col min="272" max="298" width="7.21484375" style="74" bestFit="1" customWidth="1"/>
    <col min="299" max="299" width="5.78125" style="74" customWidth="1"/>
    <col min="300" max="300" width="7.21484375" style="74" bestFit="1" customWidth="1"/>
    <col min="301" max="301" width="8.34765625" style="74" bestFit="1" customWidth="1"/>
    <col min="302" max="303" width="7.21484375" style="74" bestFit="1" customWidth="1"/>
    <col min="304" max="304" width="7" style="74" customWidth="1"/>
    <col min="305" max="305" width="7.21484375" style="74" bestFit="1" customWidth="1"/>
    <col min="306" max="16384" width="5.6484375" style="74"/>
  </cols>
  <sheetData>
    <row r="1" spans="1:305" ht="17.75" x14ac:dyDescent="0.75">
      <c r="A1" s="6" t="s">
        <v>1567</v>
      </c>
      <c r="D1" s="255"/>
    </row>
    <row r="2" spans="1:305" ht="14.5" x14ac:dyDescent="0.7">
      <c r="A2" s="256"/>
      <c r="D2" s="255"/>
    </row>
    <row r="3" spans="1:305" ht="28.5" x14ac:dyDescent="0.65">
      <c r="A3" s="257" t="s">
        <v>555</v>
      </c>
      <c r="B3" s="118">
        <v>1</v>
      </c>
      <c r="C3" s="118">
        <v>2</v>
      </c>
      <c r="D3" s="118">
        <v>3</v>
      </c>
      <c r="E3" s="118">
        <v>4</v>
      </c>
      <c r="F3" s="118">
        <v>5</v>
      </c>
      <c r="G3" s="118">
        <v>6</v>
      </c>
      <c r="H3" s="118">
        <v>7</v>
      </c>
      <c r="I3" s="118">
        <v>8</v>
      </c>
      <c r="J3" s="118">
        <v>9</v>
      </c>
      <c r="K3" s="118">
        <v>10</v>
      </c>
      <c r="L3" s="118">
        <v>11</v>
      </c>
      <c r="M3" s="118">
        <v>12</v>
      </c>
      <c r="N3" s="118">
        <v>13</v>
      </c>
      <c r="O3" s="118">
        <v>14</v>
      </c>
      <c r="P3" s="118">
        <v>15</v>
      </c>
      <c r="Q3" s="118">
        <v>16</v>
      </c>
      <c r="R3" s="118">
        <v>17</v>
      </c>
      <c r="S3" s="118">
        <v>18</v>
      </c>
      <c r="T3" s="118">
        <v>19</v>
      </c>
      <c r="U3" s="118">
        <v>20</v>
      </c>
      <c r="V3" s="118">
        <v>21</v>
      </c>
      <c r="W3" s="118">
        <v>22</v>
      </c>
      <c r="X3" s="118">
        <v>23</v>
      </c>
      <c r="Y3" s="118">
        <v>24</v>
      </c>
      <c r="Z3" s="118">
        <v>25</v>
      </c>
      <c r="AA3" s="118">
        <v>26</v>
      </c>
      <c r="AB3" s="118">
        <v>27</v>
      </c>
      <c r="AC3" s="118">
        <v>28</v>
      </c>
      <c r="AD3" s="118">
        <v>29</v>
      </c>
      <c r="AE3" s="118">
        <v>30</v>
      </c>
      <c r="AF3" s="118">
        <v>31</v>
      </c>
      <c r="AG3" s="118">
        <v>32</v>
      </c>
      <c r="AH3" s="118">
        <v>33</v>
      </c>
      <c r="AI3" s="118">
        <v>34</v>
      </c>
      <c r="AJ3" s="118">
        <v>35</v>
      </c>
      <c r="AK3" s="118">
        <v>36</v>
      </c>
      <c r="AL3" s="118">
        <v>37</v>
      </c>
      <c r="AM3" s="118">
        <v>38</v>
      </c>
      <c r="AN3" s="118">
        <v>39</v>
      </c>
      <c r="AO3" s="118">
        <v>40</v>
      </c>
      <c r="AP3" s="118">
        <v>41</v>
      </c>
      <c r="AQ3" s="118">
        <v>42</v>
      </c>
      <c r="AR3" s="118">
        <v>43</v>
      </c>
      <c r="AS3" s="118">
        <v>44</v>
      </c>
      <c r="AT3" s="118">
        <v>45</v>
      </c>
      <c r="AU3" s="118">
        <v>46</v>
      </c>
      <c r="AV3" s="118">
        <v>47</v>
      </c>
      <c r="AW3" s="118">
        <v>48</v>
      </c>
      <c r="AX3" s="118">
        <v>49</v>
      </c>
      <c r="AY3" s="118">
        <v>50</v>
      </c>
      <c r="AZ3" s="118">
        <v>51</v>
      </c>
      <c r="BA3" s="118">
        <v>52</v>
      </c>
      <c r="BB3" s="118">
        <v>53</v>
      </c>
      <c r="BC3" s="118">
        <v>54</v>
      </c>
      <c r="BD3" s="118">
        <v>55</v>
      </c>
      <c r="BE3" s="118">
        <v>56</v>
      </c>
      <c r="BF3" s="118">
        <v>57</v>
      </c>
      <c r="BG3" s="118">
        <v>58</v>
      </c>
      <c r="BH3" s="118">
        <v>59</v>
      </c>
      <c r="BI3" s="118">
        <v>60</v>
      </c>
      <c r="BJ3" s="118">
        <v>61</v>
      </c>
      <c r="BK3" s="118">
        <v>62</v>
      </c>
      <c r="BL3" s="118">
        <v>63</v>
      </c>
      <c r="BM3" s="118">
        <v>64</v>
      </c>
      <c r="BN3" s="118">
        <v>65</v>
      </c>
      <c r="BO3" s="118">
        <v>66</v>
      </c>
      <c r="BP3" s="118">
        <v>67</v>
      </c>
      <c r="BQ3" s="118">
        <v>68</v>
      </c>
      <c r="BR3" s="118">
        <v>69</v>
      </c>
      <c r="BS3" s="118">
        <v>70</v>
      </c>
      <c r="BT3" s="118">
        <v>71</v>
      </c>
      <c r="BU3" s="118">
        <v>72</v>
      </c>
      <c r="BV3" s="118">
        <v>73</v>
      </c>
      <c r="BW3" s="118">
        <v>74</v>
      </c>
      <c r="BX3" s="118">
        <v>75</v>
      </c>
      <c r="BY3" s="118">
        <v>76</v>
      </c>
      <c r="BZ3" s="118">
        <v>77</v>
      </c>
      <c r="CA3" s="118">
        <v>78</v>
      </c>
      <c r="CB3" s="118">
        <v>79</v>
      </c>
      <c r="CC3" s="118">
        <v>80</v>
      </c>
      <c r="CD3" s="118">
        <v>81</v>
      </c>
      <c r="CE3" s="118">
        <v>82</v>
      </c>
      <c r="CF3" s="118">
        <v>83</v>
      </c>
      <c r="CG3" s="118">
        <v>84</v>
      </c>
      <c r="CH3" s="118">
        <v>85</v>
      </c>
      <c r="CI3" s="118">
        <v>86</v>
      </c>
      <c r="CJ3" s="118">
        <v>87</v>
      </c>
      <c r="CK3" s="118">
        <v>88</v>
      </c>
      <c r="CL3" s="118">
        <v>89</v>
      </c>
      <c r="CM3" s="118">
        <v>90</v>
      </c>
      <c r="CN3" s="118">
        <v>91</v>
      </c>
      <c r="CO3" s="118">
        <v>92</v>
      </c>
      <c r="CP3" s="118">
        <v>93</v>
      </c>
      <c r="CQ3" s="118">
        <v>94</v>
      </c>
      <c r="CR3" s="118">
        <v>95</v>
      </c>
      <c r="CS3" s="118">
        <v>96</v>
      </c>
      <c r="CT3" s="118">
        <v>97</v>
      </c>
      <c r="CU3" s="118">
        <v>98</v>
      </c>
      <c r="CV3" s="118">
        <v>99</v>
      </c>
      <c r="CW3" s="118">
        <v>100</v>
      </c>
      <c r="CX3" s="118">
        <v>101</v>
      </c>
      <c r="CY3" s="118">
        <v>102</v>
      </c>
      <c r="CZ3" s="118">
        <v>103</v>
      </c>
      <c r="DA3" s="118">
        <v>104</v>
      </c>
      <c r="DB3" s="118">
        <v>105</v>
      </c>
      <c r="DC3" s="118">
        <v>106</v>
      </c>
      <c r="DD3" s="118">
        <v>107</v>
      </c>
      <c r="DE3" s="118">
        <v>108</v>
      </c>
      <c r="DF3" s="118">
        <v>109</v>
      </c>
      <c r="DG3" s="118">
        <v>110</v>
      </c>
      <c r="DH3" s="118">
        <v>111</v>
      </c>
      <c r="DI3" s="118">
        <v>112</v>
      </c>
      <c r="DJ3" s="118">
        <v>113</v>
      </c>
      <c r="DK3" s="118">
        <v>114</v>
      </c>
      <c r="DL3" s="118">
        <v>115</v>
      </c>
      <c r="DM3" s="118">
        <v>116</v>
      </c>
      <c r="DN3" s="118">
        <v>117</v>
      </c>
      <c r="DO3" s="118">
        <v>118</v>
      </c>
      <c r="DP3" s="118">
        <v>119</v>
      </c>
      <c r="DQ3" s="118">
        <v>120</v>
      </c>
      <c r="DR3" s="118">
        <v>121</v>
      </c>
      <c r="DS3" s="118">
        <v>122</v>
      </c>
      <c r="DT3" s="118">
        <v>123</v>
      </c>
      <c r="DU3" s="118">
        <v>124</v>
      </c>
      <c r="DV3" s="118">
        <v>125</v>
      </c>
      <c r="DW3" s="118">
        <v>126</v>
      </c>
      <c r="DX3" s="118">
        <v>127</v>
      </c>
      <c r="DY3" s="118">
        <v>128</v>
      </c>
      <c r="DZ3" s="118">
        <v>129</v>
      </c>
      <c r="EA3" s="118">
        <v>130</v>
      </c>
      <c r="EB3" s="118">
        <v>131</v>
      </c>
      <c r="EC3" s="118">
        <v>132</v>
      </c>
      <c r="ED3" s="118">
        <v>133</v>
      </c>
      <c r="EE3" s="118">
        <v>134</v>
      </c>
      <c r="EF3" s="118">
        <v>135</v>
      </c>
      <c r="EG3" s="118">
        <v>136</v>
      </c>
      <c r="EH3" s="118">
        <v>137</v>
      </c>
      <c r="EI3" s="118">
        <v>138</v>
      </c>
      <c r="EJ3" s="118">
        <v>139</v>
      </c>
      <c r="EK3" s="118">
        <v>140</v>
      </c>
      <c r="EL3" s="118">
        <v>141</v>
      </c>
      <c r="EM3" s="118">
        <v>142</v>
      </c>
      <c r="EN3" s="118">
        <v>143</v>
      </c>
      <c r="EO3" s="118">
        <v>144</v>
      </c>
      <c r="EP3" s="118">
        <v>145</v>
      </c>
      <c r="EQ3" s="118">
        <v>146</v>
      </c>
      <c r="ER3" s="118">
        <v>147</v>
      </c>
      <c r="ES3" s="118">
        <v>148</v>
      </c>
      <c r="ET3" s="118">
        <v>149</v>
      </c>
      <c r="EU3" s="118">
        <v>150</v>
      </c>
      <c r="EV3" s="118">
        <v>151</v>
      </c>
      <c r="EW3" s="118">
        <v>152</v>
      </c>
      <c r="EX3" s="118">
        <v>153</v>
      </c>
      <c r="EY3" s="118">
        <v>154</v>
      </c>
      <c r="EZ3" s="118">
        <v>155</v>
      </c>
      <c r="FA3" s="118">
        <v>156</v>
      </c>
      <c r="FB3" s="118">
        <v>157</v>
      </c>
      <c r="FC3" s="118">
        <v>158</v>
      </c>
      <c r="FD3" s="118">
        <v>159</v>
      </c>
      <c r="FE3" s="118">
        <v>160</v>
      </c>
      <c r="FF3" s="118">
        <v>161</v>
      </c>
      <c r="FG3" s="118">
        <v>162</v>
      </c>
      <c r="FH3" s="118">
        <v>163</v>
      </c>
      <c r="FI3" s="118">
        <v>164</v>
      </c>
      <c r="FJ3" s="118">
        <v>165</v>
      </c>
      <c r="FK3" s="118">
        <v>166</v>
      </c>
      <c r="FL3" s="118">
        <v>167</v>
      </c>
      <c r="FM3" s="118">
        <v>168</v>
      </c>
      <c r="FN3" s="118">
        <v>169</v>
      </c>
      <c r="FO3" s="118">
        <v>170</v>
      </c>
      <c r="FP3" s="118">
        <v>171</v>
      </c>
      <c r="FQ3" s="118">
        <v>172</v>
      </c>
      <c r="FR3" s="118">
        <v>173</v>
      </c>
      <c r="FS3" s="118">
        <v>174</v>
      </c>
      <c r="FT3" s="118">
        <v>175</v>
      </c>
      <c r="FU3" s="118">
        <v>176</v>
      </c>
      <c r="FV3" s="118">
        <v>177</v>
      </c>
      <c r="FW3" s="118">
        <v>178</v>
      </c>
      <c r="FX3" s="118">
        <v>179</v>
      </c>
      <c r="FY3" s="118">
        <v>180</v>
      </c>
      <c r="FZ3" s="118">
        <v>181</v>
      </c>
      <c r="GA3" s="118">
        <v>182</v>
      </c>
      <c r="GB3" s="118">
        <v>183</v>
      </c>
      <c r="GC3" s="118">
        <v>184</v>
      </c>
      <c r="GD3" s="118">
        <v>185</v>
      </c>
      <c r="GE3" s="118">
        <v>186</v>
      </c>
      <c r="GF3" s="118">
        <v>187</v>
      </c>
      <c r="GG3" s="118">
        <v>188</v>
      </c>
      <c r="GH3" s="118">
        <v>189</v>
      </c>
      <c r="GI3" s="118">
        <v>190</v>
      </c>
      <c r="GJ3" s="118">
        <v>191</v>
      </c>
      <c r="GK3" s="118">
        <v>192</v>
      </c>
      <c r="GL3" s="118">
        <v>193</v>
      </c>
      <c r="GM3" s="118">
        <v>194</v>
      </c>
      <c r="GN3" s="118">
        <v>195</v>
      </c>
      <c r="GO3" s="118">
        <v>196</v>
      </c>
      <c r="GP3" s="118">
        <v>197</v>
      </c>
      <c r="GQ3" s="118">
        <v>198</v>
      </c>
      <c r="GR3" s="118">
        <v>199</v>
      </c>
      <c r="GS3" s="118">
        <v>200</v>
      </c>
      <c r="GT3" s="118">
        <v>201</v>
      </c>
      <c r="GU3" s="118">
        <v>202</v>
      </c>
      <c r="GV3" s="118">
        <v>203</v>
      </c>
      <c r="GW3" s="118">
        <v>204</v>
      </c>
      <c r="GX3" s="118">
        <v>205</v>
      </c>
      <c r="GY3" s="118">
        <v>206</v>
      </c>
      <c r="GZ3" s="118">
        <v>207</v>
      </c>
      <c r="HA3" s="118">
        <v>208</v>
      </c>
      <c r="HB3" s="118">
        <v>209</v>
      </c>
      <c r="HC3" s="118">
        <v>210</v>
      </c>
      <c r="HD3" s="118">
        <v>211</v>
      </c>
      <c r="HE3" s="118">
        <v>212</v>
      </c>
      <c r="HF3" s="118">
        <v>213</v>
      </c>
      <c r="HG3" s="118">
        <v>214</v>
      </c>
      <c r="HH3" s="118">
        <v>215</v>
      </c>
      <c r="HI3" s="118">
        <v>216</v>
      </c>
      <c r="HJ3" s="118">
        <v>217</v>
      </c>
      <c r="HK3" s="118">
        <v>218</v>
      </c>
      <c r="HL3" s="118">
        <v>219</v>
      </c>
      <c r="HM3" s="118">
        <v>220</v>
      </c>
      <c r="HN3" s="118">
        <v>221</v>
      </c>
      <c r="HO3" s="118">
        <v>222</v>
      </c>
      <c r="HP3" s="118">
        <v>223</v>
      </c>
      <c r="HQ3" s="118">
        <v>224</v>
      </c>
      <c r="HR3" s="118">
        <v>225</v>
      </c>
      <c r="HS3" s="118">
        <v>226</v>
      </c>
      <c r="HT3" s="118">
        <v>227</v>
      </c>
      <c r="HU3" s="118">
        <v>228</v>
      </c>
      <c r="HV3" s="118">
        <v>229</v>
      </c>
      <c r="HW3" s="118">
        <v>230</v>
      </c>
      <c r="HX3" s="118">
        <v>231</v>
      </c>
      <c r="HY3" s="118">
        <v>232</v>
      </c>
      <c r="HZ3" s="118">
        <v>233</v>
      </c>
      <c r="IA3" s="118">
        <v>234</v>
      </c>
      <c r="IB3" s="118">
        <v>235</v>
      </c>
      <c r="IC3" s="118">
        <v>236</v>
      </c>
      <c r="ID3" s="118">
        <v>237</v>
      </c>
      <c r="IE3" s="118">
        <v>238</v>
      </c>
      <c r="IF3" s="118">
        <v>239</v>
      </c>
      <c r="IG3" s="118">
        <v>240</v>
      </c>
      <c r="IH3" s="118">
        <v>241</v>
      </c>
      <c r="II3" s="118">
        <v>242</v>
      </c>
      <c r="IJ3" s="118">
        <v>243</v>
      </c>
      <c r="IK3" s="118">
        <v>244</v>
      </c>
      <c r="IL3" s="118">
        <v>245</v>
      </c>
      <c r="IM3" s="118">
        <v>246</v>
      </c>
      <c r="IN3" s="118">
        <v>247</v>
      </c>
      <c r="IO3" s="118">
        <v>248</v>
      </c>
      <c r="IP3" s="118">
        <v>249</v>
      </c>
      <c r="IQ3" s="118">
        <v>250</v>
      </c>
      <c r="IR3" s="118">
        <v>251</v>
      </c>
      <c r="IS3" s="118">
        <v>252</v>
      </c>
      <c r="IT3" s="118">
        <v>253</v>
      </c>
      <c r="IU3" s="118">
        <v>254</v>
      </c>
      <c r="IV3" s="118">
        <v>255</v>
      </c>
      <c r="IW3" s="118">
        <v>256</v>
      </c>
      <c r="IX3" s="118">
        <v>257</v>
      </c>
      <c r="IY3" s="118">
        <v>258</v>
      </c>
      <c r="IZ3" s="118">
        <v>259</v>
      </c>
      <c r="JA3" s="118">
        <v>260</v>
      </c>
      <c r="JB3" s="118">
        <v>261</v>
      </c>
      <c r="JC3" s="118">
        <v>262</v>
      </c>
      <c r="JD3" s="118">
        <v>263</v>
      </c>
      <c r="JE3" s="118">
        <v>264</v>
      </c>
      <c r="JF3" s="118">
        <v>265</v>
      </c>
      <c r="JG3" s="118">
        <v>266</v>
      </c>
      <c r="JH3" s="118">
        <v>267</v>
      </c>
      <c r="JI3" s="118">
        <v>268</v>
      </c>
      <c r="JJ3" s="118">
        <v>269</v>
      </c>
      <c r="JK3" s="118">
        <v>270</v>
      </c>
      <c r="JL3" s="118">
        <v>271</v>
      </c>
      <c r="JM3" s="118">
        <v>272</v>
      </c>
      <c r="JN3" s="118">
        <v>273</v>
      </c>
      <c r="JO3" s="118">
        <v>274</v>
      </c>
      <c r="JP3" s="118">
        <v>275</v>
      </c>
      <c r="JQ3" s="118">
        <v>276</v>
      </c>
      <c r="JR3" s="118">
        <v>277</v>
      </c>
      <c r="JS3" s="118">
        <v>278</v>
      </c>
      <c r="JT3" s="118">
        <v>279</v>
      </c>
      <c r="JU3" s="118">
        <v>280</v>
      </c>
      <c r="JV3" s="118">
        <v>281</v>
      </c>
      <c r="JW3" s="118">
        <v>282</v>
      </c>
      <c r="JX3" s="118">
        <v>283</v>
      </c>
      <c r="JY3" s="118">
        <v>284</v>
      </c>
      <c r="JZ3" s="118">
        <v>285</v>
      </c>
      <c r="KA3" s="118">
        <v>286</v>
      </c>
      <c r="KB3" s="118">
        <v>287</v>
      </c>
      <c r="KC3" s="118">
        <v>288</v>
      </c>
      <c r="KD3" s="118">
        <v>289</v>
      </c>
      <c r="KE3" s="118">
        <v>290</v>
      </c>
      <c r="KF3" s="118">
        <v>291</v>
      </c>
      <c r="KG3" s="118">
        <v>292</v>
      </c>
      <c r="KH3" s="118">
        <v>293</v>
      </c>
      <c r="KI3" s="118">
        <v>294</v>
      </c>
      <c r="KJ3" s="118">
        <v>295</v>
      </c>
      <c r="KK3" s="118">
        <v>296</v>
      </c>
      <c r="KL3" s="118">
        <v>297</v>
      </c>
      <c r="KM3" s="118">
        <v>298</v>
      </c>
      <c r="KN3" s="118">
        <v>299</v>
      </c>
      <c r="KO3" s="118">
        <v>300</v>
      </c>
      <c r="KP3" s="118">
        <v>301</v>
      </c>
      <c r="KQ3" s="118" t="s">
        <v>556</v>
      </c>
      <c r="KR3" s="118" t="s">
        <v>557</v>
      </c>
      <c r="KS3" s="118" t="s">
        <v>558</v>
      </c>
    </row>
    <row r="4" spans="1:305" ht="42.75" x14ac:dyDescent="0.65">
      <c r="A4" s="257" t="s">
        <v>559</v>
      </c>
      <c r="B4" s="258">
        <v>0.877</v>
      </c>
      <c r="C4" s="258">
        <v>0.98499999999999999</v>
      </c>
      <c r="D4" s="258">
        <v>0.97799999999999998</v>
      </c>
      <c r="E4" s="258">
        <v>1</v>
      </c>
      <c r="F4" s="258">
        <v>0.92100000000000004</v>
      </c>
      <c r="G4" s="258">
        <v>0.91600000000000004</v>
      </c>
      <c r="H4" s="258">
        <v>0.90700000000000003</v>
      </c>
      <c r="I4" s="258">
        <v>0.95</v>
      </c>
      <c r="J4" s="258">
        <v>0.88600000000000001</v>
      </c>
      <c r="K4" s="258">
        <v>0.93</v>
      </c>
      <c r="L4" s="258">
        <v>0.92800000000000005</v>
      </c>
      <c r="M4" s="258">
        <v>0.86599999999999999</v>
      </c>
      <c r="N4" s="258">
        <v>0.91300000000000003</v>
      </c>
      <c r="O4" s="258">
        <v>0.96299999999999997</v>
      </c>
      <c r="P4" s="258">
        <v>0.96099999999999997</v>
      </c>
      <c r="Q4" s="258">
        <v>0.98699999999999999</v>
      </c>
      <c r="R4" s="258">
        <v>0.754</v>
      </c>
      <c r="S4" s="258">
        <v>0.89600000000000002</v>
      </c>
      <c r="T4" s="258">
        <v>0.95</v>
      </c>
      <c r="U4" s="258">
        <v>0.88200000000000001</v>
      </c>
      <c r="V4" s="258">
        <v>0.91100000000000003</v>
      </c>
      <c r="W4" s="258">
        <v>0.69199999999999995</v>
      </c>
      <c r="X4" s="258">
        <v>0.91</v>
      </c>
      <c r="Y4" s="258">
        <v>0.93</v>
      </c>
      <c r="Z4" s="258">
        <v>0.94599999999999995</v>
      </c>
      <c r="AA4" s="258">
        <v>0.92</v>
      </c>
      <c r="AB4" s="258">
        <v>0.93600000000000005</v>
      </c>
      <c r="AC4" s="258">
        <v>0.95299999999999996</v>
      </c>
      <c r="AD4" s="258">
        <v>0.84699999999999998</v>
      </c>
      <c r="AE4" s="258">
        <v>0.94</v>
      </c>
      <c r="AF4" s="258">
        <v>0.88100000000000001</v>
      </c>
      <c r="AG4" s="258">
        <v>0.94899999999999995</v>
      </c>
      <c r="AH4" s="258">
        <v>0.873</v>
      </c>
      <c r="AI4" s="258">
        <v>0.93100000000000005</v>
      </c>
      <c r="AJ4" s="258">
        <v>0.95799999999999996</v>
      </c>
      <c r="AK4" s="258">
        <v>0.97899999999999998</v>
      </c>
      <c r="AL4" s="258">
        <v>0.96799999999999997</v>
      </c>
      <c r="AM4" s="258">
        <v>0.89500000000000002</v>
      </c>
      <c r="AN4" s="258">
        <v>0.94699999999999995</v>
      </c>
      <c r="AO4" s="258">
        <v>0.96599999999999997</v>
      </c>
      <c r="AP4" s="258">
        <v>0.94899999999999995</v>
      </c>
      <c r="AQ4" s="258">
        <v>0.99</v>
      </c>
      <c r="AR4" s="258">
        <v>0.89500000000000002</v>
      </c>
      <c r="AS4" s="258">
        <v>0.96699999999999997</v>
      </c>
      <c r="AT4" s="258">
        <v>0.89100000000000001</v>
      </c>
      <c r="AU4" s="258">
        <v>0.97299999999999998</v>
      </c>
      <c r="AV4" s="258">
        <v>0.91</v>
      </c>
      <c r="AW4" s="258">
        <v>0.91700000000000004</v>
      </c>
      <c r="AX4" s="258">
        <v>0.95799999999999996</v>
      </c>
      <c r="AY4" s="258">
        <v>0.95599999999999996</v>
      </c>
      <c r="AZ4" s="258">
        <v>0.91600000000000004</v>
      </c>
      <c r="BA4" s="258">
        <v>0.94799999999999995</v>
      </c>
      <c r="BB4" s="258">
        <v>0.871</v>
      </c>
      <c r="BC4" s="258">
        <v>0.93</v>
      </c>
      <c r="BD4" s="258">
        <v>0.94399999999999995</v>
      </c>
      <c r="BE4" s="258">
        <v>0.91700000000000004</v>
      </c>
      <c r="BF4" s="258">
        <v>0.81</v>
      </c>
      <c r="BG4" s="258">
        <v>0.80800000000000005</v>
      </c>
      <c r="BH4" s="258">
        <v>0.86399999999999999</v>
      </c>
      <c r="BI4" s="258">
        <v>0.90200000000000002</v>
      </c>
      <c r="BJ4" s="258">
        <v>0.94599999999999995</v>
      </c>
      <c r="BK4" s="258">
        <v>0.94199999999999995</v>
      </c>
      <c r="BL4" s="258">
        <v>0.97699999999999998</v>
      </c>
      <c r="BM4" s="258">
        <v>0.87</v>
      </c>
      <c r="BN4" s="258">
        <v>0.93500000000000005</v>
      </c>
      <c r="BO4" s="258">
        <v>0.872</v>
      </c>
      <c r="BP4" s="258">
        <v>0.96499999999999997</v>
      </c>
      <c r="BQ4" s="258">
        <v>0.95499999999999996</v>
      </c>
      <c r="BR4" s="258">
        <v>0.93799999999999994</v>
      </c>
      <c r="BS4" s="258">
        <v>0.84699999999999998</v>
      </c>
      <c r="BT4" s="258">
        <v>0.97099999999999997</v>
      </c>
      <c r="BU4" s="258">
        <v>0.90200000000000002</v>
      </c>
      <c r="BV4" s="258">
        <v>0.96899999999999997</v>
      </c>
      <c r="BW4" s="258">
        <v>0.86599999999999999</v>
      </c>
      <c r="BX4" s="258">
        <v>0.89900000000000002</v>
      </c>
      <c r="BY4" s="258">
        <v>0.90300000000000002</v>
      </c>
      <c r="BZ4" s="258">
        <v>0.875</v>
      </c>
      <c r="CA4" s="258">
        <v>0.97</v>
      </c>
      <c r="CB4" s="258">
        <v>0.95399999999999996</v>
      </c>
      <c r="CC4" s="258">
        <v>0.75600000000000001</v>
      </c>
      <c r="CD4" s="258">
        <v>0.85</v>
      </c>
      <c r="CE4" s="258">
        <v>0.91600000000000004</v>
      </c>
      <c r="CF4" s="258">
        <v>0.90600000000000003</v>
      </c>
      <c r="CG4" s="258">
        <v>0.97399999999999998</v>
      </c>
      <c r="CH4" s="258">
        <v>0.89500000000000002</v>
      </c>
      <c r="CI4" s="258">
        <v>0.96499999999999997</v>
      </c>
      <c r="CJ4" s="258">
        <v>0.80400000000000005</v>
      </c>
      <c r="CK4" s="258">
        <v>0.89600000000000002</v>
      </c>
      <c r="CL4" s="258">
        <v>0.96199999999999997</v>
      </c>
      <c r="CM4" s="258">
        <v>0.88300000000000001</v>
      </c>
      <c r="CN4" s="258">
        <v>0.95699999999999996</v>
      </c>
      <c r="CO4" s="258">
        <v>0.84599999999999997</v>
      </c>
      <c r="CP4" s="258">
        <v>0.92400000000000004</v>
      </c>
      <c r="CQ4" s="258">
        <v>0.94699999999999995</v>
      </c>
      <c r="CR4" s="258">
        <v>0.98899999999999999</v>
      </c>
      <c r="CS4" s="258">
        <v>0.80400000000000005</v>
      </c>
      <c r="CT4" s="258">
        <v>0.88800000000000001</v>
      </c>
      <c r="CU4" s="258">
        <v>0.92</v>
      </c>
      <c r="CV4" s="258">
        <v>0.95</v>
      </c>
      <c r="CW4" s="258">
        <v>0.98099999999999998</v>
      </c>
      <c r="CX4" s="258">
        <v>0.93400000000000005</v>
      </c>
      <c r="CY4" s="258">
        <v>0.94399999999999995</v>
      </c>
      <c r="CZ4" s="258">
        <v>0.96799999999999997</v>
      </c>
      <c r="DA4" s="258">
        <v>1</v>
      </c>
      <c r="DB4" s="258">
        <v>0.95799999999999996</v>
      </c>
      <c r="DC4" s="258">
        <v>0.86699999999999999</v>
      </c>
      <c r="DD4" s="258">
        <v>0.88800000000000001</v>
      </c>
      <c r="DE4" s="258">
        <v>0.90100000000000002</v>
      </c>
      <c r="DF4" s="258">
        <v>0.93</v>
      </c>
      <c r="DG4" s="258">
        <v>0.90500000000000003</v>
      </c>
      <c r="DH4" s="258">
        <v>0.77600000000000002</v>
      </c>
      <c r="DI4" s="258">
        <v>0.85499999999999998</v>
      </c>
      <c r="DJ4" s="258">
        <v>0.99</v>
      </c>
      <c r="DK4" s="258">
        <v>0.85199999999999998</v>
      </c>
      <c r="DL4" s="258">
        <v>0.94599999999999995</v>
      </c>
      <c r="DM4" s="258">
        <v>0.89</v>
      </c>
      <c r="DN4" s="258">
        <v>0.85699999999999998</v>
      </c>
      <c r="DO4" s="258">
        <v>0.85399999999999998</v>
      </c>
      <c r="DP4" s="258">
        <v>0.92800000000000005</v>
      </c>
      <c r="DQ4" s="258">
        <v>0.97399999999999998</v>
      </c>
      <c r="DR4" s="258">
        <v>0.94299999999999995</v>
      </c>
      <c r="DS4" s="258">
        <v>0.92400000000000004</v>
      </c>
      <c r="DT4" s="258">
        <v>0.86799999999999999</v>
      </c>
      <c r="DU4" s="258">
        <v>0.92300000000000004</v>
      </c>
      <c r="DV4" s="258">
        <v>0.95899999999999996</v>
      </c>
      <c r="DW4" s="258">
        <v>0.877</v>
      </c>
      <c r="DX4" s="258">
        <v>0.84899999999999998</v>
      </c>
      <c r="DY4" s="258">
        <v>0.81599999999999995</v>
      </c>
      <c r="DZ4" s="258">
        <v>0.78800000000000003</v>
      </c>
      <c r="EA4" s="258">
        <v>0.88400000000000001</v>
      </c>
      <c r="EB4" s="258">
        <v>0.95099999999999996</v>
      </c>
      <c r="EC4" s="258">
        <v>0.996</v>
      </c>
      <c r="ED4" s="258">
        <v>0.79400000000000004</v>
      </c>
      <c r="EE4" s="258">
        <v>0.83</v>
      </c>
      <c r="EF4" s="258">
        <v>0.96799999999999997</v>
      </c>
      <c r="EG4" s="258">
        <v>0.98699999999999999</v>
      </c>
      <c r="EH4" s="258">
        <v>0.89900000000000002</v>
      </c>
      <c r="EI4" s="258">
        <v>0.96599999999999997</v>
      </c>
      <c r="EJ4" s="258">
        <v>0.90900000000000003</v>
      </c>
      <c r="EK4" s="258">
        <v>0.87</v>
      </c>
      <c r="EL4" s="258">
        <v>0.95399999999999996</v>
      </c>
      <c r="EM4" s="258">
        <v>0.83899999999999997</v>
      </c>
      <c r="EN4" s="258">
        <v>0.96699999999999997</v>
      </c>
      <c r="EO4" s="258">
        <v>0.92900000000000005</v>
      </c>
      <c r="EP4" s="258">
        <v>0.90200000000000002</v>
      </c>
      <c r="EQ4" s="258">
        <v>0.91500000000000004</v>
      </c>
      <c r="ER4" s="258">
        <v>0.89100000000000001</v>
      </c>
      <c r="ES4" s="258">
        <v>0.98199999999999998</v>
      </c>
      <c r="ET4" s="258">
        <v>0.91400000000000003</v>
      </c>
      <c r="EU4" s="258">
        <v>0.90800000000000003</v>
      </c>
      <c r="EV4" s="258">
        <v>0.98099999999999998</v>
      </c>
      <c r="EW4" s="258">
        <v>0.90300000000000002</v>
      </c>
      <c r="EX4" s="258">
        <v>0.91300000000000003</v>
      </c>
      <c r="EY4" s="258">
        <v>0.93</v>
      </c>
      <c r="EZ4" s="258">
        <v>0.93899999999999995</v>
      </c>
      <c r="FA4" s="258">
        <v>0.90700000000000003</v>
      </c>
      <c r="FB4" s="258">
        <v>0.95599999999999996</v>
      </c>
      <c r="FC4" s="258">
        <v>0.79600000000000004</v>
      </c>
      <c r="FD4" s="258">
        <v>0.98599999999999999</v>
      </c>
      <c r="FE4" s="258">
        <v>0.92800000000000005</v>
      </c>
      <c r="FF4" s="258">
        <v>0.90300000000000002</v>
      </c>
      <c r="FG4" s="258">
        <v>0.91800000000000004</v>
      </c>
      <c r="FH4" s="258">
        <v>0.98899999999999999</v>
      </c>
      <c r="FI4" s="258">
        <v>0.88500000000000001</v>
      </c>
      <c r="FJ4" s="258">
        <v>0.85199999999999998</v>
      </c>
      <c r="FK4" s="258">
        <v>0.90900000000000003</v>
      </c>
      <c r="FL4" s="258">
        <v>0.873</v>
      </c>
      <c r="FM4" s="258">
        <v>0.88100000000000001</v>
      </c>
      <c r="FN4" s="258">
        <v>0.91300000000000003</v>
      </c>
      <c r="FO4" s="258">
        <v>0.96299999999999997</v>
      </c>
      <c r="FP4" s="258">
        <v>0.90400000000000003</v>
      </c>
      <c r="FQ4" s="258">
        <v>0.82899999999999996</v>
      </c>
      <c r="FR4" s="258">
        <v>0.90500000000000003</v>
      </c>
      <c r="FS4" s="258">
        <v>0.85399999999999998</v>
      </c>
      <c r="FT4" s="258">
        <v>0.89800000000000002</v>
      </c>
      <c r="FU4" s="258">
        <v>0.98199999999999998</v>
      </c>
      <c r="FV4" s="258">
        <v>0.89900000000000002</v>
      </c>
      <c r="FW4" s="258">
        <v>0.84499999999999997</v>
      </c>
      <c r="FX4" s="258">
        <v>0.93799999999999994</v>
      </c>
      <c r="FY4" s="258">
        <v>0.96799999999999997</v>
      </c>
      <c r="FZ4" s="258">
        <v>0.90900000000000003</v>
      </c>
      <c r="GA4" s="258">
        <v>0.95</v>
      </c>
      <c r="GB4" s="258">
        <v>0.89</v>
      </c>
      <c r="GC4" s="258">
        <v>0.93799999999999994</v>
      </c>
      <c r="GD4" s="258">
        <v>0.94099999999999995</v>
      </c>
      <c r="GE4" s="258">
        <v>0.96899999999999997</v>
      </c>
      <c r="GF4" s="258">
        <v>0.92200000000000004</v>
      </c>
      <c r="GG4" s="258">
        <v>0.91200000000000003</v>
      </c>
      <c r="GH4" s="258">
        <v>0.90600000000000003</v>
      </c>
      <c r="GI4" s="258">
        <v>0.86899999999999999</v>
      </c>
      <c r="GJ4" s="258">
        <v>0.90500000000000003</v>
      </c>
      <c r="GK4" s="258">
        <v>0.91400000000000003</v>
      </c>
      <c r="GL4" s="258">
        <v>0.91200000000000003</v>
      </c>
      <c r="GM4" s="258">
        <v>0.89500000000000002</v>
      </c>
      <c r="GN4" s="258">
        <v>0.97899999999999998</v>
      </c>
      <c r="GO4" s="258">
        <v>0.90800000000000003</v>
      </c>
      <c r="GP4" s="258">
        <v>0.93400000000000005</v>
      </c>
      <c r="GQ4" s="258">
        <v>0.88400000000000001</v>
      </c>
      <c r="GR4" s="258">
        <v>0.94299999999999995</v>
      </c>
      <c r="GS4" s="258">
        <v>0.89700000000000002</v>
      </c>
      <c r="GT4" s="258">
        <v>0.95899999999999996</v>
      </c>
      <c r="GU4" s="258">
        <v>0.95</v>
      </c>
      <c r="GV4" s="258">
        <v>0.85199999999999998</v>
      </c>
      <c r="GW4" s="258">
        <v>0.93700000000000006</v>
      </c>
      <c r="GX4" s="258">
        <v>0.86899999999999999</v>
      </c>
      <c r="GY4" s="258">
        <v>0.91800000000000004</v>
      </c>
      <c r="GZ4" s="258">
        <v>0.85099999999999998</v>
      </c>
      <c r="HA4" s="258">
        <v>0.88</v>
      </c>
      <c r="HB4" s="258">
        <v>0.999</v>
      </c>
      <c r="HC4" s="258">
        <v>0.90100000000000002</v>
      </c>
      <c r="HD4" s="258">
        <v>0.92100000000000004</v>
      </c>
      <c r="HE4" s="258">
        <v>0.88900000000000001</v>
      </c>
      <c r="HF4" s="258">
        <v>0.95699999999999996</v>
      </c>
      <c r="HG4" s="258">
        <v>0.94899999999999995</v>
      </c>
      <c r="HH4" s="258">
        <v>0.97699999999999998</v>
      </c>
      <c r="HI4" s="258">
        <v>0.93100000000000005</v>
      </c>
      <c r="HJ4" s="258">
        <v>0.82499999999999996</v>
      </c>
      <c r="HK4" s="258">
        <v>0.92600000000000005</v>
      </c>
      <c r="HL4" s="258">
        <v>0.9</v>
      </c>
      <c r="HM4" s="258">
        <v>0.84</v>
      </c>
      <c r="HN4" s="258">
        <v>0.99299999999999999</v>
      </c>
      <c r="HO4" s="258">
        <v>0.91100000000000003</v>
      </c>
      <c r="HP4" s="258">
        <v>0.83</v>
      </c>
      <c r="HQ4" s="258">
        <v>0.97299999999999998</v>
      </c>
      <c r="HR4" s="258">
        <v>0.85699999999999998</v>
      </c>
      <c r="HS4" s="258">
        <v>0.92200000000000004</v>
      </c>
      <c r="HT4" s="258">
        <v>0.90700000000000003</v>
      </c>
      <c r="HU4" s="258">
        <v>0.89500000000000002</v>
      </c>
      <c r="HV4" s="258">
        <v>0.89800000000000002</v>
      </c>
      <c r="HW4" s="258">
        <v>0.92200000000000004</v>
      </c>
      <c r="HX4" s="258">
        <v>0.92100000000000004</v>
      </c>
      <c r="HY4" s="258">
        <v>0.98</v>
      </c>
      <c r="HZ4" s="258">
        <v>0.97599999999999998</v>
      </c>
      <c r="IA4" s="258">
        <v>0.99399999999999999</v>
      </c>
      <c r="IB4" s="258">
        <v>0.94599999999999995</v>
      </c>
      <c r="IC4" s="258">
        <v>0.89900000000000002</v>
      </c>
      <c r="ID4" s="258">
        <v>0.95599999999999996</v>
      </c>
      <c r="IE4" s="258">
        <v>0.874</v>
      </c>
      <c r="IF4" s="258">
        <v>0.94</v>
      </c>
      <c r="IG4" s="258">
        <v>0.96199999999999997</v>
      </c>
      <c r="IH4" s="258">
        <v>0.92600000000000005</v>
      </c>
      <c r="II4" s="258">
        <v>0.86199999999999999</v>
      </c>
      <c r="IJ4" s="258">
        <v>0.96599999999999997</v>
      </c>
      <c r="IK4" s="258">
        <v>0.79700000000000004</v>
      </c>
      <c r="IL4" s="258">
        <v>0.88300000000000001</v>
      </c>
      <c r="IM4" s="258">
        <v>0.874</v>
      </c>
      <c r="IN4" s="258">
        <v>0.91500000000000004</v>
      </c>
      <c r="IO4" s="258">
        <v>0.97599999999999998</v>
      </c>
      <c r="IP4" s="258">
        <v>0.89</v>
      </c>
      <c r="IQ4" s="258">
        <v>0.91</v>
      </c>
      <c r="IR4" s="258">
        <v>0.91100000000000003</v>
      </c>
      <c r="IS4" s="258">
        <v>0.91400000000000003</v>
      </c>
      <c r="IT4" s="258">
        <v>0.872</v>
      </c>
      <c r="IU4" s="258">
        <v>0.92600000000000005</v>
      </c>
      <c r="IV4" s="258">
        <v>0.96</v>
      </c>
      <c r="IW4" s="258">
        <v>0.89400000000000002</v>
      </c>
      <c r="IX4" s="258">
        <v>0.97099999999999997</v>
      </c>
      <c r="IY4" s="258">
        <v>0.91800000000000004</v>
      </c>
      <c r="IZ4" s="258">
        <v>0.89900000000000002</v>
      </c>
      <c r="JA4" s="258">
        <v>0.91</v>
      </c>
      <c r="JB4" s="258">
        <v>0.97299999999999998</v>
      </c>
      <c r="JC4" s="258">
        <v>0.92300000000000004</v>
      </c>
      <c r="JD4" s="258">
        <v>0.94899999999999995</v>
      </c>
      <c r="JE4" s="258">
        <v>0.98299999999999998</v>
      </c>
      <c r="JF4" s="258">
        <v>0.91200000000000003</v>
      </c>
      <c r="JG4" s="258">
        <v>0.91</v>
      </c>
      <c r="JH4" s="258">
        <v>0.93100000000000005</v>
      </c>
      <c r="JI4" s="258">
        <v>0.92900000000000005</v>
      </c>
      <c r="JJ4" s="258">
        <v>0.92300000000000004</v>
      </c>
      <c r="JK4" s="258">
        <v>1</v>
      </c>
      <c r="JL4" s="258">
        <v>0.96799999999999997</v>
      </c>
      <c r="JM4" s="258">
        <v>0.879</v>
      </c>
      <c r="JN4" s="258">
        <v>0.96499999999999997</v>
      </c>
      <c r="JO4" s="258">
        <v>0.93899999999999995</v>
      </c>
      <c r="JP4" s="258">
        <v>0.94099999999999995</v>
      </c>
      <c r="JQ4" s="258">
        <v>0.88800000000000001</v>
      </c>
      <c r="JR4" s="258">
        <v>0.94599999999999995</v>
      </c>
      <c r="JS4" s="258">
        <v>0.89400000000000002</v>
      </c>
      <c r="JT4" s="258">
        <v>0.90900000000000003</v>
      </c>
      <c r="JU4" s="258">
        <v>0.502</v>
      </c>
      <c r="JV4" s="258">
        <v>0.90100000000000002</v>
      </c>
      <c r="JW4" s="258">
        <v>0.91100000000000003</v>
      </c>
      <c r="JX4" s="258">
        <v>0.877</v>
      </c>
      <c r="JY4" s="258">
        <v>0.91300000000000003</v>
      </c>
      <c r="JZ4" s="258">
        <v>0.98099999999999998</v>
      </c>
      <c r="KA4" s="258">
        <v>0.872</v>
      </c>
      <c r="KB4" s="258">
        <v>0.93700000000000006</v>
      </c>
      <c r="KC4" s="258">
        <v>0.84599999999999997</v>
      </c>
      <c r="KD4" s="258">
        <v>0.95699999999999996</v>
      </c>
      <c r="KE4" s="258">
        <v>0.89500000000000002</v>
      </c>
      <c r="KF4" s="258">
        <v>0.93</v>
      </c>
      <c r="KG4" s="258">
        <v>0.88600000000000001</v>
      </c>
      <c r="KH4" s="258">
        <v>0.98899999999999999</v>
      </c>
      <c r="KI4" s="258">
        <v>0.89700000000000002</v>
      </c>
      <c r="KJ4" s="258">
        <v>0.93</v>
      </c>
      <c r="KK4" s="258">
        <v>0.98199999999999998</v>
      </c>
      <c r="KL4" s="258">
        <v>0.98099999999999998</v>
      </c>
      <c r="KM4" s="258">
        <v>0.99400000000000011</v>
      </c>
      <c r="KN4" s="258">
        <v>0.98899999999999999</v>
      </c>
      <c r="KO4" s="258">
        <v>1</v>
      </c>
      <c r="KP4" s="258">
        <v>0.96699999999999997</v>
      </c>
      <c r="KQ4" s="258">
        <f>AVERAGE(B4:KK4)</f>
        <v>0.91465878378378374</v>
      </c>
      <c r="KR4" s="218">
        <f>MAX(B4:KK4)</f>
        <v>1</v>
      </c>
      <c r="KS4" s="218">
        <f>MIN(B4:KK4)</f>
        <v>0.502</v>
      </c>
    </row>
    <row r="5" spans="1:305" x14ac:dyDescent="0.65">
      <c r="A5" s="259" t="s">
        <v>560</v>
      </c>
    </row>
    <row r="6" spans="1:305" x14ac:dyDescent="0.65">
      <c r="A6" s="259" t="s">
        <v>561</v>
      </c>
    </row>
  </sheetData>
  <phoneticPr fontId="7" type="noConversion"/>
  <conditionalFormatting sqref="A1">
    <cfRule type="cellIs" dxfId="9" priority="1" operator="lessThan">
      <formula>0</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DF742-9CC1-4198-AA2B-9A19591E6B6C}">
  <dimension ref="A1:I16"/>
  <sheetViews>
    <sheetView workbookViewId="0"/>
  </sheetViews>
  <sheetFormatPr defaultColWidth="9" defaultRowHeight="14.25" x14ac:dyDescent="0.65"/>
  <cols>
    <col min="1" max="1" width="6" style="27" bestFit="1" customWidth="1"/>
    <col min="2" max="2" width="12.43359375" style="27" customWidth="1"/>
    <col min="3" max="4" width="10.43359375" style="27" bestFit="1" customWidth="1"/>
    <col min="5" max="5" width="8.78125" style="27" bestFit="1" customWidth="1"/>
    <col min="6" max="7" width="11.78125" style="27" bestFit="1" customWidth="1"/>
    <col min="8" max="8" width="10.43359375" style="27" bestFit="1" customWidth="1"/>
    <col min="9" max="9" width="9" style="27" bestFit="1" customWidth="1"/>
    <col min="10" max="16384" width="9" style="27"/>
  </cols>
  <sheetData>
    <row r="1" spans="1:9" ht="17.75" x14ac:dyDescent="0.75">
      <c r="A1" s="6" t="s">
        <v>1100</v>
      </c>
      <c r="B1" s="74"/>
      <c r="C1" s="74"/>
      <c r="D1" s="74"/>
      <c r="E1" s="74"/>
      <c r="F1" s="74"/>
      <c r="G1" s="74"/>
      <c r="H1" s="74"/>
      <c r="I1" s="74"/>
    </row>
    <row r="2" spans="1:9" ht="18" x14ac:dyDescent="0.8">
      <c r="A2" s="75"/>
      <c r="B2" s="74"/>
      <c r="C2" s="74"/>
      <c r="D2" s="74"/>
      <c r="E2" s="74"/>
      <c r="F2" s="74"/>
      <c r="G2" s="74"/>
      <c r="H2" s="74"/>
      <c r="I2" s="74"/>
    </row>
    <row r="3" spans="1:9" ht="99.75" x14ac:dyDescent="0.65">
      <c r="A3" s="118" t="s">
        <v>2</v>
      </c>
      <c r="B3" s="257" t="s">
        <v>1101</v>
      </c>
      <c r="C3" s="257" t="s">
        <v>1102</v>
      </c>
      <c r="D3" s="257" t="s">
        <v>1103</v>
      </c>
      <c r="E3" s="257" t="s">
        <v>1104</v>
      </c>
      <c r="F3" s="257" t="s">
        <v>1105</v>
      </c>
      <c r="G3" s="257" t="s">
        <v>1106</v>
      </c>
      <c r="H3" s="257" t="s">
        <v>1107</v>
      </c>
      <c r="I3" s="257" t="s">
        <v>1108</v>
      </c>
    </row>
    <row r="4" spans="1:9" x14ac:dyDescent="0.65">
      <c r="A4" s="118">
        <v>1990</v>
      </c>
      <c r="B4" s="118">
        <v>84</v>
      </c>
      <c r="C4" s="400">
        <v>752152</v>
      </c>
      <c r="D4" s="400">
        <v>2655725</v>
      </c>
      <c r="E4" s="118" t="s">
        <v>1109</v>
      </c>
      <c r="F4" s="400">
        <v>44360364</v>
      </c>
      <c r="G4" s="118">
        <v>60</v>
      </c>
      <c r="H4" s="400">
        <f>D4+C4</f>
        <v>3407877</v>
      </c>
      <c r="I4" s="401">
        <f>D4/H4</f>
        <v>0.7792901563055239</v>
      </c>
    </row>
    <row r="5" spans="1:9" x14ac:dyDescent="0.65">
      <c r="A5" s="118">
        <v>1993</v>
      </c>
      <c r="B5" s="118"/>
      <c r="C5" s="400"/>
      <c r="D5" s="400"/>
      <c r="E5" s="400"/>
      <c r="F5" s="400"/>
      <c r="G5" s="118"/>
      <c r="H5" s="400"/>
      <c r="I5" s="401" t="s">
        <v>1110</v>
      </c>
    </row>
    <row r="6" spans="1:9" x14ac:dyDescent="0.65">
      <c r="A6" s="118">
        <v>1995</v>
      </c>
      <c r="B6" s="118">
        <v>94</v>
      </c>
      <c r="C6" s="400">
        <v>651205</v>
      </c>
      <c r="D6" s="400">
        <v>3146952</v>
      </c>
      <c r="E6" s="118" t="s">
        <v>1109</v>
      </c>
      <c r="F6" s="400">
        <v>61729315</v>
      </c>
      <c r="G6" s="118">
        <v>51</v>
      </c>
      <c r="H6" s="400">
        <f t="shared" ref="H6:H14" si="0">D6+C6</f>
        <v>3798157</v>
      </c>
      <c r="I6" s="401">
        <f t="shared" ref="I6:I14" si="1">D6/H6</f>
        <v>0.82854710850551994</v>
      </c>
    </row>
    <row r="7" spans="1:9" x14ac:dyDescent="0.65">
      <c r="A7" s="118">
        <v>1998</v>
      </c>
      <c r="B7" s="118">
        <v>95</v>
      </c>
      <c r="C7" s="400">
        <v>768601</v>
      </c>
      <c r="D7" s="400">
        <v>2499651</v>
      </c>
      <c r="E7" s="400">
        <v>13409</v>
      </c>
      <c r="F7" s="400">
        <v>67104547</v>
      </c>
      <c r="G7" s="118">
        <v>37</v>
      </c>
      <c r="H7" s="400">
        <f t="shared" si="0"/>
        <v>3268252</v>
      </c>
      <c r="I7" s="401">
        <f t="shared" si="1"/>
        <v>0.76482810994990591</v>
      </c>
    </row>
    <row r="8" spans="1:9" x14ac:dyDescent="0.65">
      <c r="A8" s="118">
        <v>2000</v>
      </c>
      <c r="B8" s="118">
        <v>92</v>
      </c>
      <c r="C8" s="400">
        <v>574803</v>
      </c>
      <c r="D8" s="400">
        <v>2223190</v>
      </c>
      <c r="E8" s="400">
        <v>79171</v>
      </c>
      <c r="F8" s="400">
        <v>68263086</v>
      </c>
      <c r="G8" s="118">
        <v>33</v>
      </c>
      <c r="H8" s="400">
        <f t="shared" si="0"/>
        <v>2797993</v>
      </c>
      <c r="I8" s="401">
        <f t="shared" si="1"/>
        <v>0.79456596210212105</v>
      </c>
    </row>
    <row r="9" spans="1:9" x14ac:dyDescent="0.65">
      <c r="A9" s="118">
        <v>2001</v>
      </c>
      <c r="B9" s="118">
        <v>102</v>
      </c>
      <c r="C9" s="400">
        <v>924552</v>
      </c>
      <c r="D9" s="400">
        <v>2329132</v>
      </c>
      <c r="E9" s="400">
        <v>231904</v>
      </c>
      <c r="F9" s="400">
        <v>75683170</v>
      </c>
      <c r="G9" s="118">
        <v>31</v>
      </c>
      <c r="H9" s="400">
        <f t="shared" si="0"/>
        <v>3253684</v>
      </c>
      <c r="I9" s="401">
        <f t="shared" si="1"/>
        <v>0.71584456265574659</v>
      </c>
    </row>
    <row r="10" spans="1:9" x14ac:dyDescent="0.65">
      <c r="A10" s="118">
        <v>2002</v>
      </c>
      <c r="B10" s="118">
        <v>101</v>
      </c>
      <c r="C10" s="400">
        <v>664848</v>
      </c>
      <c r="D10" s="400">
        <v>1989680</v>
      </c>
      <c r="E10" s="400">
        <v>103223</v>
      </c>
      <c r="F10" s="400">
        <v>77636598</v>
      </c>
      <c r="G10" s="118">
        <v>26</v>
      </c>
      <c r="H10" s="400">
        <f t="shared" si="0"/>
        <v>2654528</v>
      </c>
      <c r="I10" s="401">
        <f t="shared" si="1"/>
        <v>0.74954191479615206</v>
      </c>
    </row>
    <row r="11" spans="1:9" x14ac:dyDescent="0.65">
      <c r="A11" s="118">
        <v>2003</v>
      </c>
      <c r="B11" s="118">
        <v>102</v>
      </c>
      <c r="C11" s="400">
        <v>718410</v>
      </c>
      <c r="D11" s="400">
        <v>1995143</v>
      </c>
      <c r="E11" s="400">
        <v>116416</v>
      </c>
      <c r="F11" s="400">
        <v>79356511</v>
      </c>
      <c r="G11" s="118">
        <v>25</v>
      </c>
      <c r="H11" s="400">
        <f t="shared" si="0"/>
        <v>2713553</v>
      </c>
      <c r="I11" s="401">
        <f t="shared" si="1"/>
        <v>0.73525116332719498</v>
      </c>
    </row>
    <row r="12" spans="1:9" x14ac:dyDescent="0.65">
      <c r="A12" s="118">
        <v>2004</v>
      </c>
      <c r="B12" s="118">
        <v>102</v>
      </c>
      <c r="C12" s="400">
        <v>917968</v>
      </c>
      <c r="D12" s="400">
        <v>1993421</v>
      </c>
      <c r="E12" s="400">
        <v>69099</v>
      </c>
      <c r="F12" s="400">
        <v>83945430</v>
      </c>
      <c r="G12" s="118">
        <v>24</v>
      </c>
      <c r="H12" s="400">
        <f t="shared" si="0"/>
        <v>2911389</v>
      </c>
      <c r="I12" s="401">
        <f t="shared" si="1"/>
        <v>0.68469757905934248</v>
      </c>
    </row>
    <row r="13" spans="1:9" x14ac:dyDescent="0.65">
      <c r="A13" s="118">
        <v>2005</v>
      </c>
      <c r="B13" s="118">
        <v>102</v>
      </c>
      <c r="C13" s="400">
        <v>987717</v>
      </c>
      <c r="D13" s="400">
        <v>1429150</v>
      </c>
      <c r="E13" s="400">
        <v>104952</v>
      </c>
      <c r="F13" s="400">
        <v>85568243</v>
      </c>
      <c r="G13" s="118">
        <v>17</v>
      </c>
      <c r="H13" s="400">
        <f t="shared" si="0"/>
        <v>2416867</v>
      </c>
      <c r="I13" s="401">
        <f t="shared" si="1"/>
        <v>0.59132339512269394</v>
      </c>
    </row>
    <row r="14" spans="1:9" x14ac:dyDescent="0.65">
      <c r="A14" s="118">
        <v>2006</v>
      </c>
      <c r="B14" s="118">
        <v>101</v>
      </c>
      <c r="C14" s="400">
        <v>1160011</v>
      </c>
      <c r="D14" s="400">
        <v>1403062</v>
      </c>
      <c r="E14" s="400">
        <v>261351</v>
      </c>
      <c r="F14" s="400">
        <v>86686834</v>
      </c>
      <c r="G14" s="118">
        <v>16</v>
      </c>
      <c r="H14" s="400">
        <f t="shared" si="0"/>
        <v>2563073</v>
      </c>
      <c r="I14" s="401">
        <f t="shared" si="1"/>
        <v>0.54741398313664891</v>
      </c>
    </row>
    <row r="15" spans="1:9" x14ac:dyDescent="0.65">
      <c r="A15" s="402" t="s">
        <v>1111</v>
      </c>
      <c r="B15" s="74"/>
      <c r="C15" s="74"/>
      <c r="D15" s="74"/>
      <c r="E15" s="74"/>
      <c r="F15" s="74"/>
      <c r="G15" s="74"/>
      <c r="H15" s="74"/>
      <c r="I15" s="74"/>
    </row>
    <row r="16" spans="1:9" x14ac:dyDescent="0.65">
      <c r="A16" s="74" t="s">
        <v>1112</v>
      </c>
      <c r="B16" s="74"/>
      <c r="C16" s="74"/>
      <c r="D16" s="74"/>
      <c r="E16" s="74"/>
      <c r="F16" s="74"/>
      <c r="G16" s="74"/>
      <c r="H16" s="74"/>
      <c r="I16" s="74"/>
    </row>
  </sheetData>
  <phoneticPr fontId="7" type="noConversion"/>
  <conditionalFormatting sqref="A1">
    <cfRule type="cellIs" dxfId="8" priority="1" operator="lessThan">
      <formula>0</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E4786-5CE0-41F2-9A28-420E190A1389}">
  <dimension ref="A1:J220"/>
  <sheetViews>
    <sheetView topLeftCell="A214" workbookViewId="0">
      <selection activeCell="C220" sqref="C220"/>
    </sheetView>
  </sheetViews>
  <sheetFormatPr defaultColWidth="8.8671875" defaultRowHeight="14.5" x14ac:dyDescent="0.65"/>
  <cols>
    <col min="1" max="1" width="19.78125" style="4" customWidth="1"/>
    <col min="2" max="2" width="20.8671875" style="4" customWidth="1"/>
    <col min="3" max="3" width="19.21484375" style="4" customWidth="1"/>
    <col min="4" max="4" width="20.0859375" style="4" customWidth="1"/>
    <col min="5" max="5" width="22.34765625" style="4" customWidth="1"/>
    <col min="6" max="6" width="16.43359375" style="4" customWidth="1"/>
    <col min="7" max="7" width="15.0859375" style="4" customWidth="1"/>
    <col min="8" max="8" width="13.43359375" style="4" customWidth="1"/>
    <col min="9" max="9" width="12.78125" style="4" customWidth="1"/>
    <col min="10" max="16384" width="8.8671875" style="4"/>
  </cols>
  <sheetData>
    <row r="1" spans="1:10" s="16" customFormat="1" ht="17.75" x14ac:dyDescent="0.75">
      <c r="A1" s="403" t="s">
        <v>1471</v>
      </c>
    </row>
    <row r="3" spans="1:10" ht="29.4" customHeight="1" x14ac:dyDescent="0.65">
      <c r="A3" s="677" t="s">
        <v>1553</v>
      </c>
      <c r="B3" s="677" t="s">
        <v>1552</v>
      </c>
      <c r="C3" s="677" t="s">
        <v>1551</v>
      </c>
      <c r="D3" s="677" t="s">
        <v>1400</v>
      </c>
      <c r="E3" s="677"/>
      <c r="F3" s="677" t="s">
        <v>1549</v>
      </c>
      <c r="G3" s="677"/>
      <c r="H3" s="677"/>
      <c r="I3" s="677"/>
    </row>
    <row r="4" spans="1:10" ht="31.2" customHeight="1" x14ac:dyDescent="0.65">
      <c r="A4" s="677"/>
      <c r="B4" s="677"/>
      <c r="C4" s="677"/>
      <c r="D4" s="677"/>
      <c r="E4" s="677"/>
      <c r="F4" s="459" t="s">
        <v>295</v>
      </c>
      <c r="G4" s="459" t="s">
        <v>1401</v>
      </c>
      <c r="H4" s="459" t="s">
        <v>296</v>
      </c>
      <c r="I4" s="459" t="s">
        <v>297</v>
      </c>
    </row>
    <row r="5" spans="1:10" x14ac:dyDescent="0.65">
      <c r="A5" s="677" t="s">
        <v>1402</v>
      </c>
      <c r="B5" s="676" t="s">
        <v>1403</v>
      </c>
      <c r="C5" s="676" t="s">
        <v>1404</v>
      </c>
      <c r="D5" s="455" t="s">
        <v>196</v>
      </c>
      <c r="E5" s="455" t="s">
        <v>1405</v>
      </c>
      <c r="F5" s="676" t="s">
        <v>1451</v>
      </c>
      <c r="G5" s="676"/>
      <c r="H5" s="460">
        <v>0.05</v>
      </c>
      <c r="I5" s="460">
        <v>-0.05</v>
      </c>
      <c r="J5" s="461"/>
    </row>
    <row r="6" spans="1:10" x14ac:dyDescent="0.65">
      <c r="A6" s="677"/>
      <c r="B6" s="676"/>
      <c r="C6" s="676"/>
      <c r="D6" s="455" t="s">
        <v>197</v>
      </c>
      <c r="E6" s="455" t="s">
        <v>1405</v>
      </c>
      <c r="F6" s="676"/>
      <c r="G6" s="676"/>
      <c r="H6" s="460">
        <v>0.05</v>
      </c>
      <c r="I6" s="460">
        <v>-0.05</v>
      </c>
      <c r="J6" s="461"/>
    </row>
    <row r="7" spans="1:10" x14ac:dyDescent="0.65">
      <c r="A7" s="677"/>
      <c r="B7" s="676"/>
      <c r="C7" s="676"/>
      <c r="D7" s="455" t="s">
        <v>490</v>
      </c>
      <c r="E7" s="455" t="s">
        <v>1405</v>
      </c>
      <c r="F7" s="676"/>
      <c r="G7" s="676"/>
      <c r="H7" s="460">
        <v>0.05</v>
      </c>
      <c r="I7" s="460">
        <v>-0.05</v>
      </c>
      <c r="J7" s="461"/>
    </row>
    <row r="8" spans="1:10" x14ac:dyDescent="0.65">
      <c r="A8" s="677"/>
      <c r="B8" s="676"/>
      <c r="C8" s="676"/>
      <c r="D8" s="455" t="s">
        <v>1407</v>
      </c>
      <c r="E8" s="455" t="s">
        <v>1405</v>
      </c>
      <c r="F8" s="676"/>
      <c r="G8" s="676"/>
      <c r="H8" s="460">
        <v>0.05</v>
      </c>
      <c r="I8" s="460">
        <v>-0.05</v>
      </c>
      <c r="J8" s="461"/>
    </row>
    <row r="9" spans="1:10" x14ac:dyDescent="0.65">
      <c r="A9" s="677"/>
      <c r="B9" s="676"/>
      <c r="C9" s="676" t="s">
        <v>1406</v>
      </c>
      <c r="D9" s="455" t="s">
        <v>196</v>
      </c>
      <c r="E9" s="455" t="s">
        <v>1405</v>
      </c>
      <c r="F9" s="676" t="s">
        <v>1450</v>
      </c>
      <c r="G9" s="676"/>
      <c r="H9" s="455">
        <v>1</v>
      </c>
      <c r="I9" s="455">
        <v>0.29599999999999999</v>
      </c>
      <c r="J9" s="461"/>
    </row>
    <row r="10" spans="1:10" x14ac:dyDescent="0.65">
      <c r="A10" s="677"/>
      <c r="B10" s="676"/>
      <c r="C10" s="676"/>
      <c r="D10" s="455" t="s">
        <v>197</v>
      </c>
      <c r="E10" s="455" t="s">
        <v>1405</v>
      </c>
      <c r="F10" s="676"/>
      <c r="G10" s="676"/>
      <c r="H10" s="455">
        <v>0.37</v>
      </c>
      <c r="I10" s="455">
        <v>0.25</v>
      </c>
      <c r="J10" s="461"/>
    </row>
    <row r="11" spans="1:10" x14ac:dyDescent="0.65">
      <c r="A11" s="677"/>
      <c r="B11" s="676"/>
      <c r="C11" s="676"/>
      <c r="D11" s="455" t="s">
        <v>490</v>
      </c>
      <c r="E11" s="455" t="s">
        <v>1405</v>
      </c>
      <c r="F11" s="676"/>
      <c r="G11" s="676"/>
      <c r="H11" s="455">
        <v>0.37</v>
      </c>
      <c r="I11" s="455">
        <v>0.15</v>
      </c>
      <c r="J11" s="461"/>
    </row>
    <row r="12" spans="1:10" x14ac:dyDescent="0.65">
      <c r="A12" s="677"/>
      <c r="B12" s="676"/>
      <c r="C12" s="676"/>
      <c r="D12" s="455" t="s">
        <v>1407</v>
      </c>
      <c r="E12" s="455" t="s">
        <v>1405</v>
      </c>
      <c r="F12" s="676"/>
      <c r="G12" s="676"/>
      <c r="H12" s="455">
        <v>1.2</v>
      </c>
      <c r="I12" s="455">
        <v>0.25</v>
      </c>
      <c r="J12" s="461"/>
    </row>
    <row r="13" spans="1:10" ht="14.4" customHeight="1" x14ac:dyDescent="0.65">
      <c r="A13" s="677"/>
      <c r="B13" s="676"/>
      <c r="C13" s="676" t="s">
        <v>1422</v>
      </c>
      <c r="D13" s="455" t="s">
        <v>196</v>
      </c>
      <c r="E13" s="455" t="s">
        <v>1405</v>
      </c>
      <c r="F13" s="676" t="s">
        <v>1452</v>
      </c>
      <c r="G13" s="676"/>
      <c r="H13" s="460">
        <v>0.1</v>
      </c>
      <c r="I13" s="460">
        <v>-0.1</v>
      </c>
      <c r="J13" s="461"/>
    </row>
    <row r="14" spans="1:10" x14ac:dyDescent="0.65">
      <c r="A14" s="677"/>
      <c r="B14" s="676"/>
      <c r="C14" s="676"/>
      <c r="D14" s="455" t="s">
        <v>1407</v>
      </c>
      <c r="E14" s="455" t="s">
        <v>1405</v>
      </c>
      <c r="F14" s="676"/>
      <c r="G14" s="676"/>
      <c r="H14" s="460">
        <v>0.1</v>
      </c>
      <c r="I14" s="460">
        <v>-0.1</v>
      </c>
      <c r="J14" s="461"/>
    </row>
    <row r="15" spans="1:10" x14ac:dyDescent="0.65">
      <c r="A15" s="677"/>
      <c r="B15" s="676"/>
      <c r="C15" s="676"/>
      <c r="D15" s="455" t="s">
        <v>490</v>
      </c>
      <c r="E15" s="455" t="s">
        <v>1405</v>
      </c>
      <c r="F15" s="676"/>
      <c r="G15" s="676"/>
      <c r="H15" s="460">
        <v>0.1</v>
      </c>
      <c r="I15" s="460">
        <v>-0.1</v>
      </c>
      <c r="J15" s="461"/>
    </row>
    <row r="16" spans="1:10" ht="43.5" x14ac:dyDescent="0.65">
      <c r="A16" s="677"/>
      <c r="B16" s="676"/>
      <c r="C16" s="455" t="s">
        <v>1423</v>
      </c>
      <c r="D16" s="455" t="s">
        <v>197</v>
      </c>
      <c r="E16" s="455" t="s">
        <v>1405</v>
      </c>
      <c r="F16" s="676" t="s">
        <v>1452</v>
      </c>
      <c r="G16" s="676"/>
      <c r="H16" s="460">
        <v>0.1</v>
      </c>
      <c r="I16" s="460">
        <v>-0.1</v>
      </c>
      <c r="J16" s="461"/>
    </row>
    <row r="17" spans="1:10" ht="17.399999999999999" customHeight="1" x14ac:dyDescent="0.65">
      <c r="A17" s="677"/>
      <c r="B17" s="676"/>
      <c r="C17" s="676" t="s">
        <v>1408</v>
      </c>
      <c r="D17" s="455" t="s">
        <v>651</v>
      </c>
      <c r="E17" s="455" t="s">
        <v>1409</v>
      </c>
      <c r="F17" s="455" t="s">
        <v>298</v>
      </c>
      <c r="G17" s="455" t="s">
        <v>298</v>
      </c>
      <c r="H17" s="462">
        <v>2.6599999999999999E-2</v>
      </c>
      <c r="I17" s="462">
        <v>4.1000000000000003E-3</v>
      </c>
      <c r="J17" s="461"/>
    </row>
    <row r="18" spans="1:10" x14ac:dyDescent="0.65">
      <c r="A18" s="677"/>
      <c r="B18" s="676"/>
      <c r="C18" s="676"/>
      <c r="D18" s="455" t="s">
        <v>1380</v>
      </c>
      <c r="E18" s="455" t="s">
        <v>1409</v>
      </c>
      <c r="F18" s="455" t="s">
        <v>298</v>
      </c>
      <c r="G18" s="455" t="s">
        <v>298</v>
      </c>
      <c r="H18" s="462">
        <v>0.10390000000000001</v>
      </c>
      <c r="I18" s="462">
        <v>1.8599999999999998E-2</v>
      </c>
      <c r="J18" s="461"/>
    </row>
    <row r="19" spans="1:10" x14ac:dyDescent="0.65">
      <c r="A19" s="677"/>
      <c r="B19" s="676"/>
      <c r="C19" s="676"/>
      <c r="D19" s="455" t="s">
        <v>1381</v>
      </c>
      <c r="E19" s="455" t="s">
        <v>1409</v>
      </c>
      <c r="F19" s="455" t="s">
        <v>298</v>
      </c>
      <c r="G19" s="455" t="s">
        <v>298</v>
      </c>
      <c r="H19" s="462">
        <v>0.26569999999999999</v>
      </c>
      <c r="I19" s="462">
        <v>4.7600000000000003E-2</v>
      </c>
      <c r="J19" s="461"/>
    </row>
    <row r="20" spans="1:10" x14ac:dyDescent="0.65">
      <c r="A20" s="677"/>
      <c r="B20" s="676"/>
      <c r="C20" s="676"/>
      <c r="D20" s="455" t="s">
        <v>1382</v>
      </c>
      <c r="E20" s="455" t="s">
        <v>1409</v>
      </c>
      <c r="F20" s="455" t="s">
        <v>298</v>
      </c>
      <c r="G20" s="455" t="s">
        <v>298</v>
      </c>
      <c r="H20" s="462">
        <v>0.30919999999999997</v>
      </c>
      <c r="I20" s="462">
        <v>0.20910000000000001</v>
      </c>
      <c r="J20" s="461"/>
    </row>
    <row r="21" spans="1:10" x14ac:dyDescent="0.65">
      <c r="A21" s="677"/>
      <c r="B21" s="676"/>
      <c r="C21" s="676"/>
      <c r="D21" s="455" t="s">
        <v>1383</v>
      </c>
      <c r="E21" s="455" t="s">
        <v>1409</v>
      </c>
      <c r="F21" s="455" t="s">
        <v>298</v>
      </c>
      <c r="G21" s="455" t="s">
        <v>298</v>
      </c>
      <c r="H21" s="462">
        <v>0.3251</v>
      </c>
      <c r="I21" s="462">
        <v>0.22459999999999999</v>
      </c>
      <c r="J21" s="461"/>
    </row>
    <row r="22" spans="1:10" x14ac:dyDescent="0.65">
      <c r="A22" s="677"/>
      <c r="B22" s="676"/>
      <c r="C22" s="676"/>
      <c r="D22" s="455" t="s">
        <v>1384</v>
      </c>
      <c r="E22" s="455" t="s">
        <v>1409</v>
      </c>
      <c r="F22" s="455" t="s">
        <v>298</v>
      </c>
      <c r="G22" s="455" t="s">
        <v>298</v>
      </c>
      <c r="H22" s="462">
        <v>0.39539999999999997</v>
      </c>
      <c r="I22" s="462">
        <v>7.0000000000000007E-2</v>
      </c>
      <c r="J22" s="461"/>
    </row>
    <row r="23" spans="1:10" x14ac:dyDescent="0.65">
      <c r="A23" s="677"/>
      <c r="B23" s="676" t="s">
        <v>1410</v>
      </c>
      <c r="C23" s="676" t="s">
        <v>1411</v>
      </c>
      <c r="D23" s="455" t="s">
        <v>196</v>
      </c>
      <c r="E23" s="455" t="s">
        <v>1405</v>
      </c>
      <c r="F23" s="460">
        <v>0.39</v>
      </c>
      <c r="G23" s="455" t="s">
        <v>298</v>
      </c>
      <c r="H23" s="460">
        <v>0.47</v>
      </c>
      <c r="I23" s="460">
        <v>0.23</v>
      </c>
      <c r="J23" s="461"/>
    </row>
    <row r="24" spans="1:10" x14ac:dyDescent="0.65">
      <c r="A24" s="677"/>
      <c r="B24" s="676"/>
      <c r="C24" s="676"/>
      <c r="D24" s="455" t="s">
        <v>197</v>
      </c>
      <c r="E24" s="455" t="s">
        <v>1405</v>
      </c>
      <c r="F24" s="460">
        <v>0.41</v>
      </c>
      <c r="G24" s="455" t="s">
        <v>298</v>
      </c>
      <c r="H24" s="460">
        <v>0.56000000000000005</v>
      </c>
      <c r="I24" s="460">
        <v>0.3</v>
      </c>
      <c r="J24" s="461"/>
    </row>
    <row r="25" spans="1:10" x14ac:dyDescent="0.65">
      <c r="A25" s="677"/>
      <c r="B25" s="676"/>
      <c r="C25" s="676"/>
      <c r="D25" s="455" t="s">
        <v>490</v>
      </c>
      <c r="E25" s="455" t="s">
        <v>1405</v>
      </c>
      <c r="F25" s="460">
        <v>0.42</v>
      </c>
      <c r="G25" s="455" t="s">
        <v>298</v>
      </c>
      <c r="H25" s="460">
        <v>0.56000000000000005</v>
      </c>
      <c r="I25" s="460">
        <v>0.3</v>
      </c>
      <c r="J25" s="461"/>
    </row>
    <row r="26" spans="1:10" x14ac:dyDescent="0.65">
      <c r="A26" s="677"/>
      <c r="B26" s="676"/>
      <c r="C26" s="676"/>
      <c r="D26" s="455" t="s">
        <v>1407</v>
      </c>
      <c r="E26" s="455" t="s">
        <v>1405</v>
      </c>
      <c r="F26" s="460">
        <v>0.39</v>
      </c>
      <c r="G26" s="455" t="s">
        <v>298</v>
      </c>
      <c r="H26" s="460">
        <v>0.56000000000000005</v>
      </c>
      <c r="I26" s="460">
        <v>0.3</v>
      </c>
      <c r="J26" s="461"/>
    </row>
    <row r="27" spans="1:10" x14ac:dyDescent="0.65">
      <c r="A27" s="677"/>
      <c r="B27" s="676"/>
      <c r="C27" s="676" t="s">
        <v>1412</v>
      </c>
      <c r="D27" s="455" t="s">
        <v>196</v>
      </c>
      <c r="E27" s="455" t="s">
        <v>1405</v>
      </c>
      <c r="F27" s="460">
        <v>0.06</v>
      </c>
      <c r="G27" s="455" t="s">
        <v>298</v>
      </c>
      <c r="H27" s="460">
        <v>0.1</v>
      </c>
      <c r="I27" s="460">
        <v>0.01</v>
      </c>
      <c r="J27" s="461"/>
    </row>
    <row r="28" spans="1:10" x14ac:dyDescent="0.65">
      <c r="A28" s="677"/>
      <c r="B28" s="676"/>
      <c r="C28" s="676"/>
      <c r="D28" s="455" t="s">
        <v>197</v>
      </c>
      <c r="E28" s="455" t="s">
        <v>1405</v>
      </c>
      <c r="F28" s="460">
        <v>0.11</v>
      </c>
      <c r="G28" s="455" t="s">
        <v>298</v>
      </c>
      <c r="H28" s="460">
        <v>0.18</v>
      </c>
      <c r="I28" s="460">
        <v>0.01</v>
      </c>
      <c r="J28" s="461"/>
    </row>
    <row r="29" spans="1:10" x14ac:dyDescent="0.65">
      <c r="A29" s="677"/>
      <c r="B29" s="676"/>
      <c r="C29" s="676"/>
      <c r="D29" s="455" t="s">
        <v>490</v>
      </c>
      <c r="E29" s="455" t="s">
        <v>1405</v>
      </c>
      <c r="F29" s="460">
        <v>7.0000000000000007E-2</v>
      </c>
      <c r="G29" s="455" t="s">
        <v>298</v>
      </c>
      <c r="H29" s="460">
        <v>0.18</v>
      </c>
      <c r="I29" s="460">
        <v>0.01</v>
      </c>
      <c r="J29" s="461"/>
    </row>
    <row r="30" spans="1:10" x14ac:dyDescent="0.65">
      <c r="A30" s="677"/>
      <c r="B30" s="676"/>
      <c r="C30" s="676"/>
      <c r="D30" s="455" t="s">
        <v>1407</v>
      </c>
      <c r="E30" s="455" t="s">
        <v>1405</v>
      </c>
      <c r="F30" s="460">
        <v>0.1</v>
      </c>
      <c r="G30" s="455" t="s">
        <v>298</v>
      </c>
      <c r="H30" s="460">
        <v>0.18</v>
      </c>
      <c r="I30" s="460">
        <v>0.01</v>
      </c>
      <c r="J30" s="461"/>
    </row>
    <row r="31" spans="1:10" ht="31" x14ac:dyDescent="0.65">
      <c r="A31" s="677"/>
      <c r="B31" s="676"/>
      <c r="C31" s="455" t="s">
        <v>1472</v>
      </c>
      <c r="D31" s="455" t="s">
        <v>1424</v>
      </c>
      <c r="E31" s="455" t="s">
        <v>1405</v>
      </c>
      <c r="F31" s="455">
        <v>0.23</v>
      </c>
      <c r="G31" s="455" t="s">
        <v>298</v>
      </c>
      <c r="H31" s="455">
        <v>0.36</v>
      </c>
      <c r="I31" s="455">
        <v>0.11</v>
      </c>
      <c r="J31" s="461"/>
    </row>
    <row r="32" spans="1:10" ht="43.5" x14ac:dyDescent="0.65">
      <c r="A32" s="677"/>
      <c r="B32" s="676"/>
      <c r="C32" s="455" t="s">
        <v>1467</v>
      </c>
      <c r="D32" s="455" t="s">
        <v>1424</v>
      </c>
      <c r="E32" s="455" t="s">
        <v>1413</v>
      </c>
      <c r="F32" s="460">
        <v>0.78</v>
      </c>
      <c r="G32" s="455">
        <v>0.13</v>
      </c>
      <c r="H32" s="460">
        <v>0.97</v>
      </c>
      <c r="I32" s="460">
        <v>0.67</v>
      </c>
      <c r="J32" s="461"/>
    </row>
    <row r="33" spans="1:10" ht="19.850000000000001" customHeight="1" x14ac:dyDescent="0.65">
      <c r="A33" s="677" t="s">
        <v>1414</v>
      </c>
      <c r="B33" s="676" t="s">
        <v>1403</v>
      </c>
      <c r="C33" s="455" t="s">
        <v>1415</v>
      </c>
      <c r="D33" s="455" t="s">
        <v>1424</v>
      </c>
      <c r="E33" s="455" t="s">
        <v>1405</v>
      </c>
      <c r="F33" s="676" t="s">
        <v>1453</v>
      </c>
      <c r="G33" s="676"/>
      <c r="H33" s="460">
        <v>0.05</v>
      </c>
      <c r="I33" s="460">
        <v>-0.05</v>
      </c>
      <c r="J33" s="461"/>
    </row>
    <row r="34" spans="1:10" x14ac:dyDescent="0.65">
      <c r="A34" s="677"/>
      <c r="B34" s="676"/>
      <c r="C34" s="676" t="s">
        <v>1416</v>
      </c>
      <c r="D34" s="455" t="s">
        <v>196</v>
      </c>
      <c r="E34" s="455" t="s">
        <v>1405</v>
      </c>
      <c r="F34" s="676" t="s">
        <v>1453</v>
      </c>
      <c r="G34" s="676"/>
      <c r="H34" s="455">
        <v>1</v>
      </c>
      <c r="I34" s="455">
        <v>0.29599999999999999</v>
      </c>
      <c r="J34" s="461"/>
    </row>
    <row r="35" spans="1:10" x14ac:dyDescent="0.65">
      <c r="A35" s="677"/>
      <c r="B35" s="676"/>
      <c r="C35" s="676"/>
      <c r="D35" s="455" t="s">
        <v>197</v>
      </c>
      <c r="E35" s="455" t="s">
        <v>1405</v>
      </c>
      <c r="F35" s="676"/>
      <c r="G35" s="676"/>
      <c r="H35" s="455">
        <v>0.37</v>
      </c>
      <c r="I35" s="455">
        <v>0.25</v>
      </c>
      <c r="J35" s="461"/>
    </row>
    <row r="36" spans="1:10" x14ac:dyDescent="0.65">
      <c r="A36" s="677"/>
      <c r="B36" s="676"/>
      <c r="C36" s="676"/>
      <c r="D36" s="455" t="s">
        <v>490</v>
      </c>
      <c r="E36" s="455" t="s">
        <v>1405</v>
      </c>
      <c r="F36" s="676"/>
      <c r="G36" s="676"/>
      <c r="H36" s="455">
        <v>0.37</v>
      </c>
      <c r="I36" s="455">
        <v>0.15</v>
      </c>
      <c r="J36" s="461"/>
    </row>
    <row r="37" spans="1:10" x14ac:dyDescent="0.65">
      <c r="A37" s="677"/>
      <c r="B37" s="676"/>
      <c r="C37" s="676"/>
      <c r="D37" s="455" t="s">
        <v>1407</v>
      </c>
      <c r="E37" s="455" t="s">
        <v>1405</v>
      </c>
      <c r="F37" s="676"/>
      <c r="G37" s="676"/>
      <c r="H37" s="455">
        <v>1.2</v>
      </c>
      <c r="I37" s="455">
        <v>0.25</v>
      </c>
      <c r="J37" s="461"/>
    </row>
    <row r="38" spans="1:10" ht="43.2" customHeight="1" x14ac:dyDescent="0.65">
      <c r="A38" s="677"/>
      <c r="B38" s="676"/>
      <c r="C38" s="676" t="s">
        <v>1425</v>
      </c>
      <c r="D38" s="455" t="s">
        <v>196</v>
      </c>
      <c r="E38" s="455" t="s">
        <v>1405</v>
      </c>
      <c r="F38" s="676" t="s">
        <v>1454</v>
      </c>
      <c r="G38" s="676"/>
      <c r="H38" s="460">
        <v>0.1</v>
      </c>
      <c r="I38" s="460">
        <v>-0.1</v>
      </c>
      <c r="J38" s="461"/>
    </row>
    <row r="39" spans="1:10" x14ac:dyDescent="0.65">
      <c r="A39" s="677"/>
      <c r="B39" s="676"/>
      <c r="C39" s="676"/>
      <c r="D39" s="455" t="s">
        <v>197</v>
      </c>
      <c r="E39" s="455" t="s">
        <v>1405</v>
      </c>
      <c r="F39" s="676"/>
      <c r="G39" s="676"/>
      <c r="H39" s="460">
        <v>0.1</v>
      </c>
      <c r="I39" s="460">
        <v>-0.1</v>
      </c>
      <c r="J39" s="461"/>
    </row>
    <row r="40" spans="1:10" x14ac:dyDescent="0.65">
      <c r="A40" s="677"/>
      <c r="B40" s="676"/>
      <c r="C40" s="676"/>
      <c r="D40" s="455" t="s">
        <v>490</v>
      </c>
      <c r="E40" s="455" t="s">
        <v>1405</v>
      </c>
      <c r="F40" s="676"/>
      <c r="G40" s="676"/>
      <c r="H40" s="460">
        <v>0.1</v>
      </c>
      <c r="I40" s="460">
        <v>-0.1</v>
      </c>
      <c r="J40" s="461"/>
    </row>
    <row r="41" spans="1:10" x14ac:dyDescent="0.65">
      <c r="A41" s="677"/>
      <c r="B41" s="676"/>
      <c r="C41" s="676"/>
      <c r="D41" s="455" t="s">
        <v>1407</v>
      </c>
      <c r="E41" s="455" t="s">
        <v>1405</v>
      </c>
      <c r="F41" s="676"/>
      <c r="G41" s="676"/>
      <c r="H41" s="460">
        <v>0.1</v>
      </c>
      <c r="I41" s="460">
        <v>-0.1</v>
      </c>
      <c r="J41" s="461"/>
    </row>
    <row r="42" spans="1:10" ht="69" customHeight="1" x14ac:dyDescent="0.65">
      <c r="A42" s="677"/>
      <c r="B42" s="676"/>
      <c r="C42" s="676" t="s">
        <v>1417</v>
      </c>
      <c r="D42" s="455" t="s">
        <v>674</v>
      </c>
      <c r="E42" s="455" t="s">
        <v>1409</v>
      </c>
      <c r="F42" s="455" t="s">
        <v>298</v>
      </c>
      <c r="G42" s="455" t="s">
        <v>298</v>
      </c>
      <c r="H42" s="462">
        <v>0.48199999999999998</v>
      </c>
      <c r="I42" s="462">
        <v>0.33800000000000002</v>
      </c>
      <c r="J42" s="461"/>
    </row>
    <row r="43" spans="1:10" x14ac:dyDescent="0.65">
      <c r="A43" s="677"/>
      <c r="B43" s="676"/>
      <c r="C43" s="676"/>
      <c r="D43" s="455" t="s">
        <v>1385</v>
      </c>
      <c r="E43" s="455" t="s">
        <v>1409</v>
      </c>
      <c r="F43" s="455" t="s">
        <v>298</v>
      </c>
      <c r="G43" s="455" t="s">
        <v>298</v>
      </c>
      <c r="H43" s="462">
        <v>0.27300000000000002</v>
      </c>
      <c r="I43" s="462">
        <v>9.8000000000000004E-2</v>
      </c>
      <c r="J43" s="461"/>
    </row>
    <row r="44" spans="1:10" x14ac:dyDescent="0.65">
      <c r="A44" s="677"/>
      <c r="B44" s="676"/>
      <c r="C44" s="676"/>
      <c r="D44" s="455" t="s">
        <v>1386</v>
      </c>
      <c r="E44" s="455" t="s">
        <v>1409</v>
      </c>
      <c r="F44" s="455" t="s">
        <v>298</v>
      </c>
      <c r="G44" s="455" t="s">
        <v>298</v>
      </c>
      <c r="H44" s="462">
        <v>0.33</v>
      </c>
      <c r="I44" s="462">
        <v>0.13</v>
      </c>
      <c r="J44" s="461"/>
    </row>
    <row r="45" spans="1:10" x14ac:dyDescent="0.65">
      <c r="A45" s="677"/>
      <c r="B45" s="676"/>
      <c r="C45" s="676"/>
      <c r="D45" s="455" t="s">
        <v>1387</v>
      </c>
      <c r="E45" s="455" t="s">
        <v>1409</v>
      </c>
      <c r="F45" s="455" t="s">
        <v>298</v>
      </c>
      <c r="G45" s="455" t="s">
        <v>298</v>
      </c>
      <c r="H45" s="462">
        <v>0.17299999999999999</v>
      </c>
      <c r="I45" s="462">
        <v>2.7E-2</v>
      </c>
      <c r="J45" s="461"/>
    </row>
    <row r="46" spans="1:10" x14ac:dyDescent="0.65">
      <c r="A46" s="677"/>
      <c r="B46" s="676"/>
      <c r="C46" s="676"/>
      <c r="D46" s="455" t="s">
        <v>1388</v>
      </c>
      <c r="E46" s="455" t="s">
        <v>1409</v>
      </c>
      <c r="F46" s="455" t="s">
        <v>298</v>
      </c>
      <c r="G46" s="455" t="s">
        <v>298</v>
      </c>
      <c r="H46" s="462">
        <v>0.114</v>
      </c>
      <c r="I46" s="462">
        <v>0.01</v>
      </c>
      <c r="J46" s="461"/>
    </row>
    <row r="47" spans="1:10" x14ac:dyDescent="0.65">
      <c r="A47" s="677"/>
      <c r="B47" s="676"/>
      <c r="C47" s="676"/>
      <c r="D47" s="455" t="s">
        <v>1389</v>
      </c>
      <c r="E47" s="455" t="s">
        <v>1409</v>
      </c>
      <c r="F47" s="455" t="s">
        <v>298</v>
      </c>
      <c r="G47" s="455" t="s">
        <v>298</v>
      </c>
      <c r="H47" s="462">
        <v>4.4999999999999998E-2</v>
      </c>
      <c r="I47" s="462">
        <v>0</v>
      </c>
      <c r="J47" s="461"/>
    </row>
    <row r="48" spans="1:10" x14ac:dyDescent="0.65">
      <c r="A48" s="677"/>
      <c r="B48" s="676" t="s">
        <v>1410</v>
      </c>
      <c r="C48" s="676" t="s">
        <v>1418</v>
      </c>
      <c r="D48" s="455" t="s">
        <v>196</v>
      </c>
      <c r="E48" s="455" t="s">
        <v>1405</v>
      </c>
      <c r="F48" s="460">
        <v>0.43</v>
      </c>
      <c r="G48" s="455" t="s">
        <v>298</v>
      </c>
      <c r="H48" s="460">
        <v>0.65</v>
      </c>
      <c r="I48" s="460">
        <v>0.24</v>
      </c>
      <c r="J48" s="461"/>
    </row>
    <row r="49" spans="1:10" x14ac:dyDescent="0.65">
      <c r="A49" s="677"/>
      <c r="B49" s="676"/>
      <c r="C49" s="676"/>
      <c r="D49" s="455" t="s">
        <v>197</v>
      </c>
      <c r="E49" s="455" t="s">
        <v>1405</v>
      </c>
      <c r="F49" s="460">
        <v>0.44</v>
      </c>
      <c r="G49" s="455" t="s">
        <v>298</v>
      </c>
      <c r="H49" s="460">
        <v>0.51</v>
      </c>
      <c r="I49" s="460">
        <v>0.32</v>
      </c>
      <c r="J49" s="461"/>
    </row>
    <row r="50" spans="1:10" x14ac:dyDescent="0.65">
      <c r="A50" s="677"/>
      <c r="B50" s="676"/>
      <c r="C50" s="676"/>
      <c r="D50" s="455" t="s">
        <v>490</v>
      </c>
      <c r="E50" s="455" t="s">
        <v>1405</v>
      </c>
      <c r="F50" s="460">
        <v>0.44</v>
      </c>
      <c r="G50" s="455" t="s">
        <v>298</v>
      </c>
      <c r="H50" s="460">
        <v>0.51</v>
      </c>
      <c r="I50" s="460">
        <v>0.32</v>
      </c>
      <c r="J50" s="461"/>
    </row>
    <row r="51" spans="1:10" x14ac:dyDescent="0.65">
      <c r="A51" s="677"/>
      <c r="B51" s="676"/>
      <c r="C51" s="676"/>
      <c r="D51" s="455" t="s">
        <v>1407</v>
      </c>
      <c r="E51" s="455" t="s">
        <v>1405</v>
      </c>
      <c r="F51" s="460">
        <v>0.44</v>
      </c>
      <c r="G51" s="455" t="s">
        <v>298</v>
      </c>
      <c r="H51" s="460">
        <v>0.46</v>
      </c>
      <c r="I51" s="460">
        <v>0.41</v>
      </c>
      <c r="J51" s="461"/>
    </row>
    <row r="52" spans="1:10" x14ac:dyDescent="0.65">
      <c r="A52" s="677"/>
      <c r="B52" s="676"/>
      <c r="C52" s="676" t="s">
        <v>1419</v>
      </c>
      <c r="D52" s="455" t="s">
        <v>196</v>
      </c>
      <c r="E52" s="455" t="s">
        <v>1405</v>
      </c>
      <c r="F52" s="460">
        <v>0.06</v>
      </c>
      <c r="G52" s="455" t="s">
        <v>298</v>
      </c>
      <c r="H52" s="460">
        <v>0.12</v>
      </c>
      <c r="I52" s="460">
        <v>0.01</v>
      </c>
      <c r="J52" s="461"/>
    </row>
    <row r="53" spans="1:10" x14ac:dyDescent="0.65">
      <c r="A53" s="677"/>
      <c r="B53" s="676"/>
      <c r="C53" s="676"/>
      <c r="D53" s="455" t="s">
        <v>197</v>
      </c>
      <c r="E53" s="455" t="s">
        <v>1405</v>
      </c>
      <c r="F53" s="460">
        <v>0.06</v>
      </c>
      <c r="G53" s="455" t="s">
        <v>298</v>
      </c>
      <c r="H53" s="460">
        <v>0.09</v>
      </c>
      <c r="I53" s="460">
        <v>0.04</v>
      </c>
      <c r="J53" s="461"/>
    </row>
    <row r="54" spans="1:10" x14ac:dyDescent="0.65">
      <c r="A54" s="677"/>
      <c r="B54" s="676"/>
      <c r="C54" s="676"/>
      <c r="D54" s="455" t="s">
        <v>490</v>
      </c>
      <c r="E54" s="455" t="s">
        <v>1405</v>
      </c>
      <c r="F54" s="460">
        <v>0.06</v>
      </c>
      <c r="G54" s="455" t="s">
        <v>298</v>
      </c>
      <c r="H54" s="460">
        <v>0.09</v>
      </c>
      <c r="I54" s="460">
        <v>0.04</v>
      </c>
      <c r="J54" s="461"/>
    </row>
    <row r="55" spans="1:10" x14ac:dyDescent="0.65">
      <c r="A55" s="677"/>
      <c r="B55" s="676"/>
      <c r="C55" s="676"/>
      <c r="D55" s="455" t="s">
        <v>1407</v>
      </c>
      <c r="E55" s="455" t="s">
        <v>1405</v>
      </c>
      <c r="F55" s="460">
        <v>7.0000000000000007E-2</v>
      </c>
      <c r="G55" s="455" t="s">
        <v>298</v>
      </c>
      <c r="H55" s="460">
        <v>0.1</v>
      </c>
      <c r="I55" s="460">
        <v>0.05</v>
      </c>
      <c r="J55" s="461"/>
    </row>
    <row r="56" spans="1:10" ht="31" x14ac:dyDescent="0.65">
      <c r="A56" s="677"/>
      <c r="B56" s="676"/>
      <c r="C56" s="455" t="s">
        <v>1473</v>
      </c>
      <c r="D56" s="455" t="s">
        <v>1424</v>
      </c>
      <c r="E56" s="455" t="s">
        <v>1405</v>
      </c>
      <c r="F56" s="455">
        <v>0.23</v>
      </c>
      <c r="G56" s="455" t="s">
        <v>298</v>
      </c>
      <c r="H56" s="455">
        <v>0.36</v>
      </c>
      <c r="I56" s="455">
        <v>0.11</v>
      </c>
      <c r="J56" s="461"/>
    </row>
    <row r="57" spans="1:10" ht="43.5" x14ac:dyDescent="0.65">
      <c r="A57" s="677"/>
      <c r="B57" s="676"/>
      <c r="C57" s="455" t="s">
        <v>1470</v>
      </c>
      <c r="D57" s="455" t="s">
        <v>1424</v>
      </c>
      <c r="E57" s="455" t="s">
        <v>1413</v>
      </c>
      <c r="F57" s="460">
        <v>0.83</v>
      </c>
      <c r="G57" s="455">
        <v>0.09</v>
      </c>
      <c r="H57" s="460">
        <v>0.94</v>
      </c>
      <c r="I57" s="460">
        <v>0.75</v>
      </c>
      <c r="J57" s="461"/>
    </row>
    <row r="58" spans="1:10" ht="29" x14ac:dyDescent="0.65">
      <c r="A58" s="677" t="s">
        <v>1426</v>
      </c>
      <c r="B58" s="676" t="s">
        <v>1403</v>
      </c>
      <c r="C58" s="455" t="s">
        <v>1427</v>
      </c>
      <c r="D58" s="455" t="s">
        <v>1424</v>
      </c>
      <c r="E58" s="455" t="s">
        <v>1405</v>
      </c>
      <c r="F58" s="676" t="s">
        <v>1455</v>
      </c>
      <c r="G58" s="676"/>
      <c r="H58" s="460">
        <v>0.05</v>
      </c>
      <c r="I58" s="460">
        <v>-0.05</v>
      </c>
      <c r="J58" s="461"/>
    </row>
    <row r="59" spans="1:10" ht="17.399999999999999" customHeight="1" x14ac:dyDescent="0.65">
      <c r="A59" s="677"/>
      <c r="B59" s="676"/>
      <c r="C59" s="676" t="s">
        <v>1428</v>
      </c>
      <c r="D59" s="455" t="s">
        <v>196</v>
      </c>
      <c r="E59" s="455" t="s">
        <v>1405</v>
      </c>
      <c r="F59" s="455">
        <v>0.97499999999999998</v>
      </c>
      <c r="G59" s="455" t="s">
        <v>298</v>
      </c>
      <c r="H59" s="455">
        <v>1</v>
      </c>
      <c r="I59" s="455">
        <v>0.95</v>
      </c>
      <c r="J59" s="461"/>
    </row>
    <row r="60" spans="1:10" x14ac:dyDescent="0.65">
      <c r="A60" s="677"/>
      <c r="B60" s="676"/>
      <c r="C60" s="676"/>
      <c r="D60" s="455" t="s">
        <v>197</v>
      </c>
      <c r="E60" s="455" t="s">
        <v>1405</v>
      </c>
      <c r="F60" s="455">
        <v>0.22</v>
      </c>
      <c r="G60" s="455" t="s">
        <v>298</v>
      </c>
      <c r="H60" s="455">
        <v>0.24</v>
      </c>
      <c r="I60" s="455">
        <v>0.19</v>
      </c>
      <c r="J60" s="461"/>
    </row>
    <row r="61" spans="1:10" x14ac:dyDescent="0.65">
      <c r="A61" s="677"/>
      <c r="B61" s="676"/>
      <c r="C61" s="676"/>
      <c r="D61" s="455" t="s">
        <v>490</v>
      </c>
      <c r="E61" s="455" t="s">
        <v>1405</v>
      </c>
      <c r="F61" s="455">
        <v>0.22</v>
      </c>
      <c r="G61" s="455" t="s">
        <v>298</v>
      </c>
      <c r="H61" s="455">
        <v>0.24</v>
      </c>
      <c r="I61" s="455">
        <v>0.19</v>
      </c>
      <c r="J61" s="461"/>
    </row>
    <row r="62" spans="1:10" x14ac:dyDescent="0.65">
      <c r="A62" s="677"/>
      <c r="B62" s="676"/>
      <c r="C62" s="676"/>
      <c r="D62" s="455" t="s">
        <v>1407</v>
      </c>
      <c r="E62" s="455" t="s">
        <v>1405</v>
      </c>
      <c r="F62" s="455">
        <v>0.27500000000000002</v>
      </c>
      <c r="G62" s="455" t="s">
        <v>298</v>
      </c>
      <c r="H62" s="455">
        <v>0.3</v>
      </c>
      <c r="I62" s="455">
        <v>0.25</v>
      </c>
      <c r="J62" s="461"/>
    </row>
    <row r="63" spans="1:10" ht="29" x14ac:dyDescent="0.65">
      <c r="A63" s="677"/>
      <c r="B63" s="676"/>
      <c r="C63" s="455" t="s">
        <v>1429</v>
      </c>
      <c r="D63" s="455" t="s">
        <v>1424</v>
      </c>
      <c r="E63" s="455" t="s">
        <v>1405</v>
      </c>
      <c r="F63" s="455">
        <v>8</v>
      </c>
      <c r="G63" s="455" t="s">
        <v>298</v>
      </c>
      <c r="H63" s="455">
        <v>10</v>
      </c>
      <c r="I63" s="455">
        <v>5.5</v>
      </c>
      <c r="J63" s="461"/>
    </row>
    <row r="64" spans="1:10" x14ac:dyDescent="0.65">
      <c r="A64" s="677"/>
      <c r="B64" s="676"/>
      <c r="C64" s="676" t="s">
        <v>1420</v>
      </c>
      <c r="D64" s="455" t="s">
        <v>196</v>
      </c>
      <c r="E64" s="455" t="s">
        <v>1405</v>
      </c>
      <c r="F64" s="462">
        <v>0</v>
      </c>
      <c r="G64" s="455" t="s">
        <v>298</v>
      </c>
      <c r="H64" s="460">
        <v>0</v>
      </c>
      <c r="I64" s="460">
        <v>0</v>
      </c>
      <c r="J64" s="461"/>
    </row>
    <row r="65" spans="1:10" x14ac:dyDescent="0.65">
      <c r="A65" s="677"/>
      <c r="B65" s="676"/>
      <c r="C65" s="676"/>
      <c r="D65" s="455" t="s">
        <v>197</v>
      </c>
      <c r="E65" s="455" t="s">
        <v>1405</v>
      </c>
      <c r="F65" s="462">
        <v>0.24</v>
      </c>
      <c r="G65" s="455" t="s">
        <v>298</v>
      </c>
      <c r="H65" s="460">
        <v>0.26</v>
      </c>
      <c r="I65" s="460">
        <v>0.22</v>
      </c>
      <c r="J65" s="461"/>
    </row>
    <row r="66" spans="1:10" x14ac:dyDescent="0.65">
      <c r="A66" s="677"/>
      <c r="B66" s="676"/>
      <c r="C66" s="676"/>
      <c r="D66" s="455" t="s">
        <v>490</v>
      </c>
      <c r="E66" s="455" t="s">
        <v>1405</v>
      </c>
      <c r="F66" s="462">
        <v>0.24</v>
      </c>
      <c r="G66" s="455" t="s">
        <v>298</v>
      </c>
      <c r="H66" s="460">
        <v>0.26</v>
      </c>
      <c r="I66" s="460">
        <v>0.22</v>
      </c>
      <c r="J66" s="461"/>
    </row>
    <row r="67" spans="1:10" x14ac:dyDescent="0.65">
      <c r="A67" s="677"/>
      <c r="B67" s="676"/>
      <c r="C67" s="676"/>
      <c r="D67" s="455" t="s">
        <v>1407</v>
      </c>
      <c r="E67" s="455" t="s">
        <v>1405</v>
      </c>
      <c r="F67" s="462">
        <v>0</v>
      </c>
      <c r="G67" s="455" t="s">
        <v>298</v>
      </c>
      <c r="H67" s="460">
        <v>0</v>
      </c>
      <c r="I67" s="460">
        <v>0</v>
      </c>
      <c r="J67" s="461"/>
    </row>
    <row r="68" spans="1:10" ht="69" customHeight="1" x14ac:dyDescent="0.65">
      <c r="A68" s="677"/>
      <c r="B68" s="676"/>
      <c r="C68" s="676" t="s">
        <v>1430</v>
      </c>
      <c r="D68" s="455" t="s">
        <v>1390</v>
      </c>
      <c r="E68" s="455" t="s">
        <v>1409</v>
      </c>
      <c r="F68" s="455" t="s">
        <v>298</v>
      </c>
      <c r="G68" s="455" t="s">
        <v>298</v>
      </c>
      <c r="H68" s="460">
        <v>0.05</v>
      </c>
      <c r="I68" s="460">
        <v>0.01</v>
      </c>
      <c r="J68" s="461"/>
    </row>
    <row r="69" spans="1:10" x14ac:dyDescent="0.65">
      <c r="A69" s="677"/>
      <c r="B69" s="676"/>
      <c r="C69" s="676"/>
      <c r="D69" s="455" t="s">
        <v>1391</v>
      </c>
      <c r="E69" s="455" t="s">
        <v>1409</v>
      </c>
      <c r="F69" s="455" t="s">
        <v>298</v>
      </c>
      <c r="G69" s="455" t="s">
        <v>298</v>
      </c>
      <c r="H69" s="460">
        <v>7.0000000000000007E-2</v>
      </c>
      <c r="I69" s="460">
        <v>0.02</v>
      </c>
      <c r="J69" s="461"/>
    </row>
    <row r="70" spans="1:10" x14ac:dyDescent="0.65">
      <c r="A70" s="677"/>
      <c r="B70" s="676"/>
      <c r="C70" s="676"/>
      <c r="D70" s="455" t="s">
        <v>1392</v>
      </c>
      <c r="E70" s="455" t="s">
        <v>1409</v>
      </c>
      <c r="F70" s="455" t="s">
        <v>298</v>
      </c>
      <c r="G70" s="455" t="s">
        <v>298</v>
      </c>
      <c r="H70" s="460">
        <v>0.33</v>
      </c>
      <c r="I70" s="460">
        <v>0.26</v>
      </c>
      <c r="J70" s="461"/>
    </row>
    <row r="71" spans="1:10" x14ac:dyDescent="0.65">
      <c r="A71" s="677"/>
      <c r="B71" s="676"/>
      <c r="C71" s="676"/>
      <c r="D71" s="455" t="s">
        <v>1393</v>
      </c>
      <c r="E71" s="455" t="s">
        <v>1409</v>
      </c>
      <c r="F71" s="455" t="s">
        <v>298</v>
      </c>
      <c r="G71" s="455" t="s">
        <v>298</v>
      </c>
      <c r="H71" s="460">
        <v>0.34</v>
      </c>
      <c r="I71" s="460">
        <v>0.28999999999999998</v>
      </c>
      <c r="J71" s="461"/>
    </row>
    <row r="72" spans="1:10" x14ac:dyDescent="0.65">
      <c r="A72" s="677"/>
      <c r="B72" s="676"/>
      <c r="C72" s="676"/>
      <c r="D72" s="455" t="s">
        <v>1394</v>
      </c>
      <c r="E72" s="455" t="s">
        <v>1409</v>
      </c>
      <c r="F72" s="455" t="s">
        <v>298</v>
      </c>
      <c r="G72" s="455" t="s">
        <v>298</v>
      </c>
      <c r="H72" s="460">
        <v>0.14000000000000001</v>
      </c>
      <c r="I72" s="460">
        <v>0.12</v>
      </c>
      <c r="J72" s="461"/>
    </row>
    <row r="73" spans="1:10" x14ac:dyDescent="0.65">
      <c r="A73" s="677"/>
      <c r="B73" s="676"/>
      <c r="C73" s="676"/>
      <c r="D73" s="455" t="s">
        <v>1395</v>
      </c>
      <c r="E73" s="455" t="s">
        <v>1409</v>
      </c>
      <c r="F73" s="455" t="s">
        <v>298</v>
      </c>
      <c r="G73" s="455" t="s">
        <v>298</v>
      </c>
      <c r="H73" s="460">
        <v>0.22</v>
      </c>
      <c r="I73" s="460">
        <v>0.15</v>
      </c>
      <c r="J73" s="461"/>
    </row>
    <row r="74" spans="1:10" x14ac:dyDescent="0.65">
      <c r="A74" s="677"/>
      <c r="B74" s="676" t="s">
        <v>1410</v>
      </c>
      <c r="C74" s="455" t="s">
        <v>1431</v>
      </c>
      <c r="D74" s="455" t="s">
        <v>1424</v>
      </c>
      <c r="E74" s="455" t="s">
        <v>1405</v>
      </c>
      <c r="F74" s="460">
        <v>0.49</v>
      </c>
      <c r="G74" s="455" t="s">
        <v>298</v>
      </c>
      <c r="H74" s="460">
        <v>0.55000000000000004</v>
      </c>
      <c r="I74" s="460">
        <v>0.4</v>
      </c>
      <c r="J74" s="461"/>
    </row>
    <row r="75" spans="1:10" x14ac:dyDescent="0.65">
      <c r="A75" s="677"/>
      <c r="B75" s="676"/>
      <c r="C75" s="455" t="s">
        <v>1432</v>
      </c>
      <c r="D75" s="455" t="s">
        <v>1424</v>
      </c>
      <c r="E75" s="455" t="s">
        <v>1405</v>
      </c>
      <c r="F75" s="460">
        <v>0.1</v>
      </c>
      <c r="G75" s="455" t="s">
        <v>298</v>
      </c>
      <c r="H75" s="460">
        <v>0.15</v>
      </c>
      <c r="I75" s="460">
        <v>7.0000000000000007E-2</v>
      </c>
      <c r="J75" s="461"/>
    </row>
    <row r="76" spans="1:10" ht="31" x14ac:dyDescent="0.65">
      <c r="A76" s="677"/>
      <c r="B76" s="676"/>
      <c r="C76" s="455" t="s">
        <v>1474</v>
      </c>
      <c r="D76" s="455" t="s">
        <v>1424</v>
      </c>
      <c r="E76" s="455" t="s">
        <v>1405</v>
      </c>
      <c r="F76" s="455">
        <v>0.09</v>
      </c>
      <c r="G76" s="455" t="s">
        <v>298</v>
      </c>
      <c r="H76" s="455">
        <v>0.15</v>
      </c>
      <c r="I76" s="455">
        <v>0.04</v>
      </c>
      <c r="J76" s="461"/>
    </row>
    <row r="77" spans="1:10" ht="43.5" x14ac:dyDescent="0.65">
      <c r="A77" s="677"/>
      <c r="B77" s="676"/>
      <c r="C77" s="455" t="s">
        <v>1469</v>
      </c>
      <c r="D77" s="455" t="s">
        <v>1424</v>
      </c>
      <c r="E77" s="455" t="s">
        <v>1405</v>
      </c>
      <c r="F77" s="460">
        <v>0.44</v>
      </c>
      <c r="G77" s="455" t="s">
        <v>298</v>
      </c>
      <c r="H77" s="460">
        <v>0.51</v>
      </c>
      <c r="I77" s="460">
        <v>0.37</v>
      </c>
      <c r="J77" s="461"/>
    </row>
    <row r="78" spans="1:10" ht="29" x14ac:dyDescent="0.65">
      <c r="A78" s="677" t="s">
        <v>1433</v>
      </c>
      <c r="B78" s="676" t="s">
        <v>1403</v>
      </c>
      <c r="C78" s="455" t="s">
        <v>1434</v>
      </c>
      <c r="D78" s="455" t="s">
        <v>1424</v>
      </c>
      <c r="E78" s="455" t="s">
        <v>1405</v>
      </c>
      <c r="F78" s="676" t="s">
        <v>1456</v>
      </c>
      <c r="G78" s="676"/>
      <c r="H78" s="460">
        <v>0.05</v>
      </c>
      <c r="I78" s="460">
        <v>-0.05</v>
      </c>
      <c r="J78" s="461"/>
    </row>
    <row r="79" spans="1:10" x14ac:dyDescent="0.65">
      <c r="A79" s="677"/>
      <c r="B79" s="676"/>
      <c r="C79" s="455" t="s">
        <v>1435</v>
      </c>
      <c r="D79" s="455" t="s">
        <v>1424</v>
      </c>
      <c r="E79" s="455" t="s">
        <v>1405</v>
      </c>
      <c r="F79" s="455">
        <v>1</v>
      </c>
      <c r="G79" s="455" t="s">
        <v>298</v>
      </c>
      <c r="H79" s="455">
        <v>1.8</v>
      </c>
      <c r="I79" s="455">
        <v>0.6</v>
      </c>
      <c r="J79" s="461"/>
    </row>
    <row r="80" spans="1:10" x14ac:dyDescent="0.65">
      <c r="A80" s="677"/>
      <c r="B80" s="676"/>
      <c r="C80" s="676" t="s">
        <v>1436</v>
      </c>
      <c r="D80" s="455" t="s">
        <v>196</v>
      </c>
      <c r="E80" s="455" t="s">
        <v>1405</v>
      </c>
      <c r="F80" s="460">
        <v>0.05</v>
      </c>
      <c r="G80" s="455" t="s">
        <v>298</v>
      </c>
      <c r="H80" s="460">
        <v>0.13</v>
      </c>
      <c r="I80" s="460">
        <v>0.01</v>
      </c>
      <c r="J80" s="461"/>
    </row>
    <row r="81" spans="1:10" x14ac:dyDescent="0.65">
      <c r="A81" s="677"/>
      <c r="B81" s="676"/>
      <c r="C81" s="676"/>
      <c r="D81" s="455" t="s">
        <v>197</v>
      </c>
      <c r="E81" s="455" t="s">
        <v>1405</v>
      </c>
      <c r="F81" s="460">
        <v>0.05</v>
      </c>
      <c r="G81" s="455" t="s">
        <v>298</v>
      </c>
      <c r="H81" s="460">
        <v>0.13</v>
      </c>
      <c r="I81" s="460">
        <v>0.01</v>
      </c>
      <c r="J81" s="461"/>
    </row>
    <row r="82" spans="1:10" x14ac:dyDescent="0.65">
      <c r="A82" s="677"/>
      <c r="B82" s="676"/>
      <c r="C82" s="676"/>
      <c r="D82" s="455" t="s">
        <v>490</v>
      </c>
      <c r="E82" s="455" t="s">
        <v>1405</v>
      </c>
      <c r="F82" s="460">
        <v>0.13</v>
      </c>
      <c r="G82" s="455" t="s">
        <v>298</v>
      </c>
      <c r="H82" s="460">
        <v>0.23</v>
      </c>
      <c r="I82" s="460">
        <v>0.05</v>
      </c>
      <c r="J82" s="461"/>
    </row>
    <row r="83" spans="1:10" x14ac:dyDescent="0.65">
      <c r="A83" s="677"/>
      <c r="B83" s="676"/>
      <c r="C83" s="676"/>
      <c r="D83" s="455" t="s">
        <v>1407</v>
      </c>
      <c r="E83" s="455" t="s">
        <v>1405</v>
      </c>
      <c r="F83" s="460">
        <v>0.06</v>
      </c>
      <c r="G83" s="455" t="s">
        <v>298</v>
      </c>
      <c r="H83" s="460">
        <v>0.1</v>
      </c>
      <c r="I83" s="460">
        <v>0.01</v>
      </c>
      <c r="J83" s="461"/>
    </row>
    <row r="84" spans="1:10" x14ac:dyDescent="0.65">
      <c r="A84" s="677"/>
      <c r="B84" s="676" t="s">
        <v>1410</v>
      </c>
      <c r="C84" s="676" t="s">
        <v>1437</v>
      </c>
      <c r="D84" s="455" t="s">
        <v>196</v>
      </c>
      <c r="E84" s="455" t="s">
        <v>1405</v>
      </c>
      <c r="F84" s="460">
        <v>7.0000000000000007E-2</v>
      </c>
      <c r="G84" s="455" t="s">
        <v>298</v>
      </c>
      <c r="H84" s="460">
        <v>0.12</v>
      </c>
      <c r="I84" s="460">
        <v>0.02</v>
      </c>
      <c r="J84" s="461"/>
    </row>
    <row r="85" spans="1:10" x14ac:dyDescent="0.65">
      <c r="A85" s="677"/>
      <c r="B85" s="676"/>
      <c r="C85" s="676"/>
      <c r="D85" s="455" t="s">
        <v>197</v>
      </c>
      <c r="E85" s="455" t="s">
        <v>1405</v>
      </c>
      <c r="F85" s="460">
        <v>0.1</v>
      </c>
      <c r="G85" s="455" t="s">
        <v>298</v>
      </c>
      <c r="H85" s="460">
        <v>0.2</v>
      </c>
      <c r="I85" s="460">
        <v>0.05</v>
      </c>
      <c r="J85" s="461"/>
    </row>
    <row r="86" spans="1:10" x14ac:dyDescent="0.65">
      <c r="A86" s="677"/>
      <c r="B86" s="676"/>
      <c r="C86" s="676"/>
      <c r="D86" s="455" t="s">
        <v>490</v>
      </c>
      <c r="E86" s="455" t="s">
        <v>1405</v>
      </c>
      <c r="F86" s="460">
        <v>0.1</v>
      </c>
      <c r="G86" s="455" t="s">
        <v>298</v>
      </c>
      <c r="H86" s="460">
        <v>0.15</v>
      </c>
      <c r="I86" s="460">
        <v>7.0000000000000007E-2</v>
      </c>
      <c r="J86" s="461"/>
    </row>
    <row r="87" spans="1:10" x14ac:dyDescent="0.65">
      <c r="A87" s="677"/>
      <c r="B87" s="676"/>
      <c r="C87" s="676"/>
      <c r="D87" s="455" t="s">
        <v>1407</v>
      </c>
      <c r="E87" s="455" t="s">
        <v>1405</v>
      </c>
      <c r="F87" s="460">
        <v>7.0000000000000007E-2</v>
      </c>
      <c r="G87" s="455" t="s">
        <v>298</v>
      </c>
      <c r="H87" s="460">
        <v>0.1</v>
      </c>
      <c r="I87" s="460">
        <v>0.05</v>
      </c>
      <c r="J87" s="461"/>
    </row>
    <row r="88" spans="1:10" ht="43.5" x14ac:dyDescent="0.65">
      <c r="A88" s="677"/>
      <c r="B88" s="676"/>
      <c r="C88" s="455" t="s">
        <v>1468</v>
      </c>
      <c r="D88" s="455" t="s">
        <v>1424</v>
      </c>
      <c r="E88" s="455" t="s">
        <v>1413</v>
      </c>
      <c r="F88" s="462">
        <v>0.66049999999999998</v>
      </c>
      <c r="G88" s="455">
        <v>0.04</v>
      </c>
      <c r="H88" s="462">
        <v>0.74390000000000001</v>
      </c>
      <c r="I88" s="462">
        <v>0.57430000000000003</v>
      </c>
      <c r="J88" s="461"/>
    </row>
    <row r="89" spans="1:10" ht="41.4" customHeight="1" x14ac:dyDescent="0.65">
      <c r="A89" s="677" t="s">
        <v>1117</v>
      </c>
      <c r="B89" s="676" t="s">
        <v>1403</v>
      </c>
      <c r="C89" s="455" t="s">
        <v>1475</v>
      </c>
      <c r="D89" s="455" t="s">
        <v>196</v>
      </c>
      <c r="E89" s="455" t="s">
        <v>1405</v>
      </c>
      <c r="F89" s="676" t="s">
        <v>1457</v>
      </c>
      <c r="G89" s="455" t="s">
        <v>298</v>
      </c>
      <c r="H89" s="460">
        <v>0.05</v>
      </c>
      <c r="I89" s="460">
        <v>-0.05</v>
      </c>
      <c r="J89" s="461"/>
    </row>
    <row r="90" spans="1:10" ht="29" x14ac:dyDescent="0.65">
      <c r="A90" s="677"/>
      <c r="B90" s="676"/>
      <c r="C90" s="455" t="s">
        <v>1476</v>
      </c>
      <c r="D90" s="455" t="s">
        <v>1424</v>
      </c>
      <c r="E90" s="455" t="s">
        <v>1405</v>
      </c>
      <c r="F90" s="676"/>
      <c r="G90" s="455" t="s">
        <v>298</v>
      </c>
      <c r="H90" s="460">
        <v>0.05</v>
      </c>
      <c r="I90" s="460">
        <v>-0.05</v>
      </c>
      <c r="J90" s="461"/>
    </row>
    <row r="91" spans="1:10" ht="27.65" customHeight="1" x14ac:dyDescent="0.65">
      <c r="A91" s="677"/>
      <c r="B91" s="676"/>
      <c r="C91" s="676" t="s">
        <v>1477</v>
      </c>
      <c r="D91" s="455" t="s">
        <v>196</v>
      </c>
      <c r="E91" s="455" t="s">
        <v>1405</v>
      </c>
      <c r="F91" s="676" t="s">
        <v>1458</v>
      </c>
      <c r="G91" s="455" t="s">
        <v>298</v>
      </c>
      <c r="H91" s="460">
        <v>0.1</v>
      </c>
      <c r="I91" s="460">
        <v>0</v>
      </c>
      <c r="J91" s="461"/>
    </row>
    <row r="92" spans="1:10" x14ac:dyDescent="0.65">
      <c r="A92" s="677"/>
      <c r="B92" s="676"/>
      <c r="C92" s="676"/>
      <c r="D92" s="455" t="s">
        <v>197</v>
      </c>
      <c r="E92" s="455" t="s">
        <v>1405</v>
      </c>
      <c r="F92" s="676"/>
      <c r="G92" s="455" t="s">
        <v>298</v>
      </c>
      <c r="H92" s="460">
        <v>0.12</v>
      </c>
      <c r="I92" s="460">
        <v>0</v>
      </c>
      <c r="J92" s="461"/>
    </row>
    <row r="93" spans="1:10" x14ac:dyDescent="0.65">
      <c r="A93" s="677"/>
      <c r="B93" s="676"/>
      <c r="C93" s="676"/>
      <c r="D93" s="455" t="s">
        <v>490</v>
      </c>
      <c r="E93" s="455" t="s">
        <v>1405</v>
      </c>
      <c r="F93" s="676"/>
      <c r="G93" s="455" t="s">
        <v>298</v>
      </c>
      <c r="H93" s="460">
        <v>0.12</v>
      </c>
      <c r="I93" s="460">
        <v>0</v>
      </c>
      <c r="J93" s="461"/>
    </row>
    <row r="94" spans="1:10" x14ac:dyDescent="0.65">
      <c r="A94" s="677"/>
      <c r="B94" s="676"/>
      <c r="C94" s="676"/>
      <c r="D94" s="455" t="s">
        <v>1407</v>
      </c>
      <c r="E94" s="455" t="s">
        <v>1405</v>
      </c>
      <c r="F94" s="676"/>
      <c r="G94" s="455" t="s">
        <v>298</v>
      </c>
      <c r="H94" s="460">
        <v>0</v>
      </c>
      <c r="I94" s="460">
        <v>0</v>
      </c>
      <c r="J94" s="461"/>
    </row>
    <row r="95" spans="1:10" ht="58" x14ac:dyDescent="0.65">
      <c r="A95" s="677"/>
      <c r="B95" s="676"/>
      <c r="C95" s="455" t="s">
        <v>1478</v>
      </c>
      <c r="D95" s="455" t="s">
        <v>1424</v>
      </c>
      <c r="E95" s="455" t="s">
        <v>1405</v>
      </c>
      <c r="F95" s="455">
        <v>1.05</v>
      </c>
      <c r="G95" s="455">
        <v>0.11</v>
      </c>
      <c r="H95" s="455">
        <v>1.1000000000000001</v>
      </c>
      <c r="I95" s="455">
        <v>0.83</v>
      </c>
      <c r="J95" s="461"/>
    </row>
    <row r="96" spans="1:10" x14ac:dyDescent="0.65">
      <c r="A96" s="677"/>
      <c r="B96" s="676"/>
      <c r="C96" s="455" t="s">
        <v>1479</v>
      </c>
      <c r="D96" s="455" t="s">
        <v>1424</v>
      </c>
      <c r="E96" s="455" t="s">
        <v>1405</v>
      </c>
      <c r="F96" s="455">
        <v>1.2</v>
      </c>
      <c r="G96" s="455">
        <v>0.12</v>
      </c>
      <c r="H96" s="455">
        <v>1.45</v>
      </c>
      <c r="I96" s="455">
        <v>1</v>
      </c>
      <c r="J96" s="461"/>
    </row>
    <row r="97" spans="1:10" ht="55.2" customHeight="1" x14ac:dyDescent="0.65">
      <c r="A97" s="677"/>
      <c r="B97" s="676"/>
      <c r="C97" s="676" t="s">
        <v>1480</v>
      </c>
      <c r="D97" s="455" t="s">
        <v>1459</v>
      </c>
      <c r="E97" s="455" t="s">
        <v>1405</v>
      </c>
      <c r="F97" s="455">
        <v>0.4</v>
      </c>
      <c r="G97" s="455" t="s">
        <v>298</v>
      </c>
      <c r="H97" s="455">
        <v>0.56999999999999995</v>
      </c>
      <c r="I97" s="455">
        <v>0.1</v>
      </c>
      <c r="J97" s="461"/>
    </row>
    <row r="98" spans="1:10" x14ac:dyDescent="0.65">
      <c r="A98" s="677"/>
      <c r="B98" s="676"/>
      <c r="C98" s="676"/>
      <c r="D98" s="455" t="s">
        <v>1438</v>
      </c>
      <c r="E98" s="455" t="s">
        <v>1405</v>
      </c>
      <c r="F98" s="455">
        <v>0.6</v>
      </c>
      <c r="G98" s="455" t="s">
        <v>298</v>
      </c>
      <c r="H98" s="455">
        <v>0.9</v>
      </c>
      <c r="I98" s="455">
        <v>0.43</v>
      </c>
      <c r="J98" s="461"/>
    </row>
    <row r="99" spans="1:10" ht="27.65" customHeight="1" x14ac:dyDescent="0.65">
      <c r="A99" s="677"/>
      <c r="B99" s="676" t="s">
        <v>1410</v>
      </c>
      <c r="C99" s="455" t="s">
        <v>1481</v>
      </c>
      <c r="D99" s="455" t="s">
        <v>1424</v>
      </c>
      <c r="E99" s="455" t="s">
        <v>1405</v>
      </c>
      <c r="F99" s="460">
        <v>0.68</v>
      </c>
      <c r="G99" s="455" t="s">
        <v>298</v>
      </c>
      <c r="H99" s="460">
        <v>0.91</v>
      </c>
      <c r="I99" s="460">
        <v>0.54</v>
      </c>
      <c r="J99" s="461"/>
    </row>
    <row r="100" spans="1:10" x14ac:dyDescent="0.65">
      <c r="A100" s="677"/>
      <c r="B100" s="676"/>
      <c r="C100" s="455" t="s">
        <v>1482</v>
      </c>
      <c r="D100" s="455" t="s">
        <v>1424</v>
      </c>
      <c r="E100" s="455" t="s">
        <v>1405</v>
      </c>
      <c r="F100" s="460">
        <v>0</v>
      </c>
      <c r="G100" s="455" t="s">
        <v>298</v>
      </c>
      <c r="H100" s="460">
        <v>0.01</v>
      </c>
      <c r="I100" s="460">
        <v>0</v>
      </c>
      <c r="J100" s="461"/>
    </row>
    <row r="101" spans="1:10" ht="43.5" x14ac:dyDescent="0.65">
      <c r="A101" s="677"/>
      <c r="B101" s="676"/>
      <c r="C101" s="455" t="s">
        <v>1483</v>
      </c>
      <c r="D101" s="455" t="s">
        <v>1424</v>
      </c>
      <c r="E101" s="455" t="s">
        <v>1413</v>
      </c>
      <c r="F101" s="462">
        <v>0.66049999999999998</v>
      </c>
      <c r="G101" s="455">
        <v>0.04</v>
      </c>
      <c r="H101" s="462">
        <v>0.74390000000000001</v>
      </c>
      <c r="I101" s="462">
        <v>0.57430000000000003</v>
      </c>
      <c r="J101" s="461"/>
    </row>
    <row r="102" spans="1:10" ht="43.5" x14ac:dyDescent="0.65">
      <c r="A102" s="677" t="s">
        <v>1116</v>
      </c>
      <c r="B102" s="676" t="s">
        <v>1403</v>
      </c>
      <c r="C102" s="455" t="s">
        <v>1484</v>
      </c>
      <c r="D102" s="455" t="s">
        <v>1424</v>
      </c>
      <c r="E102" s="455" t="s">
        <v>1405</v>
      </c>
      <c r="F102" s="676" t="s">
        <v>1460</v>
      </c>
      <c r="G102" s="676"/>
      <c r="H102" s="460">
        <v>0.05</v>
      </c>
      <c r="I102" s="460">
        <v>-0.05</v>
      </c>
      <c r="J102" s="461"/>
    </row>
    <row r="103" spans="1:10" x14ac:dyDescent="0.65">
      <c r="A103" s="677"/>
      <c r="B103" s="676"/>
      <c r="C103" s="455" t="s">
        <v>1485</v>
      </c>
      <c r="D103" s="455" t="s">
        <v>1424</v>
      </c>
      <c r="E103" s="455" t="s">
        <v>1405</v>
      </c>
      <c r="F103" s="455">
        <v>1</v>
      </c>
      <c r="G103" s="455" t="s">
        <v>298</v>
      </c>
      <c r="H103" s="455">
        <v>1.5</v>
      </c>
      <c r="I103" s="455">
        <v>0.5</v>
      </c>
      <c r="J103" s="461"/>
    </row>
    <row r="104" spans="1:10" x14ac:dyDescent="0.65">
      <c r="A104" s="677"/>
      <c r="B104" s="676"/>
      <c r="C104" s="455" t="s">
        <v>1486</v>
      </c>
      <c r="D104" s="455" t="s">
        <v>1424</v>
      </c>
      <c r="E104" s="455" t="s">
        <v>1405</v>
      </c>
      <c r="F104" s="460">
        <v>0.23</v>
      </c>
      <c r="G104" s="455">
        <v>0.14000000000000001</v>
      </c>
      <c r="H104" s="460">
        <v>0.5</v>
      </c>
      <c r="I104" s="460">
        <v>0.1</v>
      </c>
      <c r="J104" s="461"/>
    </row>
    <row r="105" spans="1:10" ht="27.65" customHeight="1" x14ac:dyDescent="0.65">
      <c r="A105" s="677"/>
      <c r="B105" s="676" t="s">
        <v>1410</v>
      </c>
      <c r="C105" s="455" t="s">
        <v>1487</v>
      </c>
      <c r="D105" s="455" t="s">
        <v>1424</v>
      </c>
      <c r="E105" s="455" t="s">
        <v>1405</v>
      </c>
      <c r="F105" s="460">
        <v>0.05</v>
      </c>
      <c r="G105" s="455" t="s">
        <v>298</v>
      </c>
      <c r="H105" s="460">
        <v>0.1</v>
      </c>
      <c r="I105" s="460">
        <v>0.01</v>
      </c>
      <c r="J105" s="461"/>
    </row>
    <row r="106" spans="1:10" x14ac:dyDescent="0.65">
      <c r="A106" s="677"/>
      <c r="B106" s="676"/>
      <c r="C106" s="455" t="s">
        <v>1488</v>
      </c>
      <c r="D106" s="455" t="s">
        <v>1424</v>
      </c>
      <c r="E106" s="455" t="s">
        <v>1405</v>
      </c>
      <c r="F106" s="460">
        <v>0.02</v>
      </c>
      <c r="G106" s="455" t="s">
        <v>298</v>
      </c>
      <c r="H106" s="460">
        <v>0.03</v>
      </c>
      <c r="I106" s="460">
        <v>0.01</v>
      </c>
      <c r="J106" s="461"/>
    </row>
    <row r="107" spans="1:10" ht="43.5" x14ac:dyDescent="0.65">
      <c r="A107" s="677"/>
      <c r="B107" s="676"/>
      <c r="C107" s="455" t="s">
        <v>1489</v>
      </c>
      <c r="D107" s="455" t="s">
        <v>1424</v>
      </c>
      <c r="E107" s="455" t="s">
        <v>1413</v>
      </c>
      <c r="F107" s="462">
        <v>0.66049999999999998</v>
      </c>
      <c r="G107" s="455">
        <v>0.04</v>
      </c>
      <c r="H107" s="462">
        <v>0.74390000000000001</v>
      </c>
      <c r="I107" s="462">
        <v>0.57430000000000003</v>
      </c>
      <c r="J107" s="461"/>
    </row>
    <row r="108" spans="1:10" ht="43.5" x14ac:dyDescent="0.65">
      <c r="A108" s="677" t="s">
        <v>1447</v>
      </c>
      <c r="B108" s="676" t="s">
        <v>1403</v>
      </c>
      <c r="C108" s="455" t="s">
        <v>1490</v>
      </c>
      <c r="D108" s="455" t="s">
        <v>196</v>
      </c>
      <c r="E108" s="455" t="s">
        <v>1405</v>
      </c>
      <c r="F108" s="455" t="s">
        <v>1421</v>
      </c>
      <c r="G108" s="455" t="s">
        <v>298</v>
      </c>
      <c r="H108" s="455" t="s">
        <v>298</v>
      </c>
      <c r="I108" s="455" t="s">
        <v>298</v>
      </c>
      <c r="J108" s="461"/>
    </row>
    <row r="109" spans="1:10" ht="29" x14ac:dyDescent="0.65">
      <c r="A109" s="677"/>
      <c r="B109" s="676"/>
      <c r="C109" s="455" t="s">
        <v>1491</v>
      </c>
      <c r="D109" s="455" t="s">
        <v>1424</v>
      </c>
      <c r="E109" s="455" t="s">
        <v>1405</v>
      </c>
      <c r="F109" s="455" t="s">
        <v>1421</v>
      </c>
      <c r="G109" s="455" t="s">
        <v>298</v>
      </c>
      <c r="H109" s="455" t="s">
        <v>298</v>
      </c>
      <c r="I109" s="455" t="s">
        <v>298</v>
      </c>
      <c r="J109" s="461"/>
    </row>
    <row r="110" spans="1:10" ht="55.2" customHeight="1" x14ac:dyDescent="0.65">
      <c r="A110" s="677"/>
      <c r="B110" s="676"/>
      <c r="C110" s="676" t="s">
        <v>1492</v>
      </c>
      <c r="D110" s="455" t="s">
        <v>196</v>
      </c>
      <c r="E110" s="455" t="s">
        <v>1405</v>
      </c>
      <c r="F110" s="455" t="s">
        <v>298</v>
      </c>
      <c r="G110" s="455" t="s">
        <v>298</v>
      </c>
      <c r="H110" s="460">
        <v>0.28000000000000003</v>
      </c>
      <c r="I110" s="460">
        <v>0.05</v>
      </c>
      <c r="J110" s="461"/>
    </row>
    <row r="111" spans="1:10" x14ac:dyDescent="0.65">
      <c r="A111" s="677"/>
      <c r="B111" s="676"/>
      <c r="C111" s="676"/>
      <c r="D111" s="455" t="s">
        <v>197</v>
      </c>
      <c r="E111" s="455" t="s">
        <v>1405</v>
      </c>
      <c r="F111" s="455" t="s">
        <v>298</v>
      </c>
      <c r="G111" s="455" t="s">
        <v>298</v>
      </c>
      <c r="H111" s="460">
        <v>0.24</v>
      </c>
      <c r="I111" s="460">
        <v>0.03</v>
      </c>
      <c r="J111" s="461"/>
    </row>
    <row r="112" spans="1:10" x14ac:dyDescent="0.65">
      <c r="A112" s="677"/>
      <c r="B112" s="676"/>
      <c r="C112" s="676"/>
      <c r="D112" s="455" t="s">
        <v>490</v>
      </c>
      <c r="E112" s="455" t="s">
        <v>1405</v>
      </c>
      <c r="F112" s="455" t="s">
        <v>298</v>
      </c>
      <c r="G112" s="455" t="s">
        <v>298</v>
      </c>
      <c r="H112" s="460">
        <v>0.2</v>
      </c>
      <c r="I112" s="460">
        <v>0.04</v>
      </c>
      <c r="J112" s="461"/>
    </row>
    <row r="113" spans="1:10" x14ac:dyDescent="0.65">
      <c r="A113" s="677"/>
      <c r="B113" s="676"/>
      <c r="C113" s="676"/>
      <c r="D113" s="455" t="s">
        <v>1407</v>
      </c>
      <c r="E113" s="455" t="s">
        <v>1405</v>
      </c>
      <c r="F113" s="455" t="s">
        <v>298</v>
      </c>
      <c r="G113" s="455" t="s">
        <v>298</v>
      </c>
      <c r="H113" s="460">
        <v>0.02</v>
      </c>
      <c r="I113" s="460">
        <v>0</v>
      </c>
      <c r="J113" s="461"/>
    </row>
    <row r="114" spans="1:10" ht="58" x14ac:dyDescent="0.65">
      <c r="A114" s="677"/>
      <c r="B114" s="676"/>
      <c r="C114" s="455" t="s">
        <v>1493</v>
      </c>
      <c r="D114" s="455" t="s">
        <v>1424</v>
      </c>
      <c r="E114" s="455" t="s">
        <v>1405</v>
      </c>
      <c r="F114" s="455">
        <v>0.11</v>
      </c>
      <c r="G114" s="455" t="s">
        <v>298</v>
      </c>
      <c r="H114" s="455">
        <v>0.12</v>
      </c>
      <c r="I114" s="455">
        <v>0.6</v>
      </c>
      <c r="J114" s="461"/>
    </row>
    <row r="115" spans="1:10" ht="43.5" x14ac:dyDescent="0.65">
      <c r="A115" s="677"/>
      <c r="B115" s="676"/>
      <c r="C115" s="455" t="s">
        <v>1494</v>
      </c>
      <c r="D115" s="455" t="s">
        <v>1424</v>
      </c>
      <c r="E115" s="455" t="s">
        <v>1405</v>
      </c>
      <c r="F115" s="455">
        <v>9</v>
      </c>
      <c r="G115" s="455" t="s">
        <v>298</v>
      </c>
      <c r="H115" s="455">
        <v>12</v>
      </c>
      <c r="I115" s="455">
        <v>6</v>
      </c>
      <c r="J115" s="461"/>
    </row>
    <row r="116" spans="1:10" ht="27.65" customHeight="1" x14ac:dyDescent="0.65">
      <c r="A116" s="677"/>
      <c r="B116" s="676"/>
      <c r="C116" s="676" t="s">
        <v>1495</v>
      </c>
      <c r="D116" s="455" t="s">
        <v>196</v>
      </c>
      <c r="E116" s="455" t="s">
        <v>1413</v>
      </c>
      <c r="F116" s="460">
        <v>0.19</v>
      </c>
      <c r="G116" s="455">
        <v>0.15</v>
      </c>
      <c r="H116" s="460">
        <v>0.5</v>
      </c>
      <c r="I116" s="460">
        <v>0.1</v>
      </c>
      <c r="J116" s="461"/>
    </row>
    <row r="117" spans="1:10" x14ac:dyDescent="0.65">
      <c r="A117" s="677"/>
      <c r="B117" s="676"/>
      <c r="C117" s="676"/>
      <c r="D117" s="455" t="s">
        <v>197</v>
      </c>
      <c r="E117" s="455" t="s">
        <v>1413</v>
      </c>
      <c r="F117" s="460">
        <v>0.2</v>
      </c>
      <c r="G117" s="455">
        <v>0.1</v>
      </c>
      <c r="H117" s="460">
        <v>0.5</v>
      </c>
      <c r="I117" s="460">
        <v>0.12</v>
      </c>
      <c r="J117" s="461"/>
    </row>
    <row r="118" spans="1:10" x14ac:dyDescent="0.65">
      <c r="A118" s="677"/>
      <c r="B118" s="676"/>
      <c r="C118" s="676"/>
      <c r="D118" s="455" t="s">
        <v>490</v>
      </c>
      <c r="E118" s="455" t="s">
        <v>1413</v>
      </c>
      <c r="F118" s="460">
        <v>0.2</v>
      </c>
      <c r="G118" s="455">
        <v>0.1</v>
      </c>
      <c r="H118" s="460">
        <v>0.5</v>
      </c>
      <c r="I118" s="460">
        <v>0.12</v>
      </c>
      <c r="J118" s="461"/>
    </row>
    <row r="119" spans="1:10" x14ac:dyDescent="0.65">
      <c r="A119" s="677"/>
      <c r="B119" s="676"/>
      <c r="C119" s="676"/>
      <c r="D119" s="455" t="s">
        <v>1407</v>
      </c>
      <c r="E119" s="455" t="s">
        <v>1413</v>
      </c>
      <c r="F119" s="460">
        <v>0.19</v>
      </c>
      <c r="G119" s="455">
        <v>0.15</v>
      </c>
      <c r="H119" s="460">
        <v>0.5</v>
      </c>
      <c r="I119" s="460">
        <v>0.1</v>
      </c>
      <c r="J119" s="461"/>
    </row>
    <row r="120" spans="1:10" ht="27.65" customHeight="1" x14ac:dyDescent="0.65">
      <c r="A120" s="677"/>
      <c r="B120" s="676" t="s">
        <v>1410</v>
      </c>
      <c r="C120" s="455" t="s">
        <v>1496</v>
      </c>
      <c r="D120" s="455" t="s">
        <v>196</v>
      </c>
      <c r="E120" s="455" t="s">
        <v>1405</v>
      </c>
      <c r="F120" s="460">
        <v>0.46</v>
      </c>
      <c r="G120" s="455" t="s">
        <v>298</v>
      </c>
      <c r="H120" s="460">
        <v>0.56000000000000005</v>
      </c>
      <c r="I120" s="460">
        <v>0.24</v>
      </c>
      <c r="J120" s="461"/>
    </row>
    <row r="121" spans="1:10" x14ac:dyDescent="0.65">
      <c r="A121" s="677"/>
      <c r="B121" s="676"/>
      <c r="C121" s="455" t="s">
        <v>1497</v>
      </c>
      <c r="D121" s="455" t="s">
        <v>1424</v>
      </c>
      <c r="E121" s="455" t="s">
        <v>1405</v>
      </c>
      <c r="F121" s="460">
        <v>0.03</v>
      </c>
      <c r="G121" s="455" t="s">
        <v>298</v>
      </c>
      <c r="H121" s="460">
        <v>0.06</v>
      </c>
      <c r="I121" s="460">
        <v>0.01</v>
      </c>
      <c r="J121" s="461"/>
    </row>
    <row r="122" spans="1:10" ht="43.5" x14ac:dyDescent="0.65">
      <c r="A122" s="677"/>
      <c r="B122" s="676"/>
      <c r="C122" s="455" t="s">
        <v>1498</v>
      </c>
      <c r="D122" s="455" t="s">
        <v>1424</v>
      </c>
      <c r="E122" s="455" t="s">
        <v>1413</v>
      </c>
      <c r="F122" s="462">
        <v>0.66049999999999998</v>
      </c>
      <c r="G122" s="455">
        <v>0.04</v>
      </c>
      <c r="H122" s="462">
        <v>0.74390000000000001</v>
      </c>
      <c r="I122" s="462">
        <v>0.57430000000000003</v>
      </c>
      <c r="J122" s="461"/>
    </row>
    <row r="123" spans="1:10" ht="29" x14ac:dyDescent="0.65">
      <c r="A123" s="677" t="s">
        <v>1448</v>
      </c>
      <c r="B123" s="676" t="s">
        <v>1403</v>
      </c>
      <c r="C123" s="455" t="s">
        <v>1499</v>
      </c>
      <c r="D123" s="463"/>
      <c r="E123" s="455" t="s">
        <v>1405</v>
      </c>
      <c r="F123" s="678" t="s">
        <v>1461</v>
      </c>
      <c r="G123" s="678"/>
      <c r="H123" s="460">
        <v>0.05</v>
      </c>
      <c r="I123" s="464">
        <v>-0.05</v>
      </c>
      <c r="J123" s="461"/>
    </row>
    <row r="124" spans="1:10" x14ac:dyDescent="0.65">
      <c r="A124" s="677"/>
      <c r="B124" s="676"/>
      <c r="C124" s="676" t="s">
        <v>1500</v>
      </c>
      <c r="D124" s="455" t="s">
        <v>196</v>
      </c>
      <c r="E124" s="455" t="s">
        <v>1405</v>
      </c>
      <c r="F124" s="456" t="s">
        <v>298</v>
      </c>
      <c r="G124" s="456" t="s">
        <v>298</v>
      </c>
      <c r="H124" s="456">
        <v>0.17</v>
      </c>
      <c r="I124" s="456">
        <v>0.13</v>
      </c>
      <c r="J124" s="461"/>
    </row>
    <row r="125" spans="1:10" x14ac:dyDescent="0.65">
      <c r="A125" s="677"/>
      <c r="B125" s="676"/>
      <c r="C125" s="676"/>
      <c r="D125" s="455" t="s">
        <v>197</v>
      </c>
      <c r="E125" s="455" t="s">
        <v>1405</v>
      </c>
      <c r="F125" s="456" t="s">
        <v>298</v>
      </c>
      <c r="G125" s="456" t="s">
        <v>298</v>
      </c>
      <c r="H125" s="456">
        <v>0.1</v>
      </c>
      <c r="I125" s="456">
        <v>0.05</v>
      </c>
      <c r="J125" s="461"/>
    </row>
    <row r="126" spans="1:10" x14ac:dyDescent="0.65">
      <c r="A126" s="677"/>
      <c r="B126" s="676"/>
      <c r="C126" s="676"/>
      <c r="D126" s="455" t="s">
        <v>490</v>
      </c>
      <c r="E126" s="455" t="s">
        <v>1405</v>
      </c>
      <c r="F126" s="456" t="s">
        <v>298</v>
      </c>
      <c r="G126" s="456" t="s">
        <v>298</v>
      </c>
      <c r="H126" s="456">
        <v>0.1</v>
      </c>
      <c r="I126" s="456">
        <v>0.05</v>
      </c>
      <c r="J126" s="461"/>
    </row>
    <row r="127" spans="1:10" x14ac:dyDescent="0.65">
      <c r="A127" s="677"/>
      <c r="B127" s="676"/>
      <c r="C127" s="676"/>
      <c r="D127" s="455" t="s">
        <v>1407</v>
      </c>
      <c r="E127" s="455" t="s">
        <v>1405</v>
      </c>
      <c r="F127" s="456" t="s">
        <v>298</v>
      </c>
      <c r="G127" s="456" t="s">
        <v>298</v>
      </c>
      <c r="H127" s="456">
        <v>0.17</v>
      </c>
      <c r="I127" s="456">
        <v>0.13</v>
      </c>
      <c r="J127" s="461"/>
    </row>
    <row r="128" spans="1:10" ht="55.2" customHeight="1" x14ac:dyDescent="0.65">
      <c r="A128" s="677"/>
      <c r="B128" s="676"/>
      <c r="C128" s="676" t="s">
        <v>1501</v>
      </c>
      <c r="D128" s="455" t="s">
        <v>196</v>
      </c>
      <c r="E128" s="455" t="s">
        <v>1405</v>
      </c>
      <c r="F128" s="676" t="s">
        <v>1462</v>
      </c>
      <c r="G128" s="676"/>
      <c r="H128" s="460">
        <v>0.1</v>
      </c>
      <c r="I128" s="464">
        <v>-0.1</v>
      </c>
      <c r="J128" s="461"/>
    </row>
    <row r="129" spans="1:10" x14ac:dyDescent="0.65">
      <c r="A129" s="677"/>
      <c r="B129" s="676"/>
      <c r="C129" s="676"/>
      <c r="D129" s="455" t="s">
        <v>197</v>
      </c>
      <c r="E129" s="455" t="s">
        <v>1405</v>
      </c>
      <c r="F129" s="676"/>
      <c r="G129" s="676"/>
      <c r="H129" s="460">
        <v>0.1</v>
      </c>
      <c r="I129" s="464">
        <v>-0.1</v>
      </c>
      <c r="J129" s="461"/>
    </row>
    <row r="130" spans="1:10" ht="41.4" customHeight="1" x14ac:dyDescent="0.65">
      <c r="A130" s="677"/>
      <c r="B130" s="676"/>
      <c r="C130" s="676"/>
      <c r="D130" s="455" t="s">
        <v>490</v>
      </c>
      <c r="E130" s="455" t="s">
        <v>1405</v>
      </c>
      <c r="F130" s="676"/>
      <c r="G130" s="676"/>
      <c r="H130" s="460">
        <v>0.1</v>
      </c>
      <c r="I130" s="464">
        <v>-0.1</v>
      </c>
      <c r="J130" s="461"/>
    </row>
    <row r="131" spans="1:10" x14ac:dyDescent="0.65">
      <c r="A131" s="677"/>
      <c r="B131" s="676"/>
      <c r="C131" s="676"/>
      <c r="D131" s="455" t="s">
        <v>1407</v>
      </c>
      <c r="E131" s="455" t="s">
        <v>1405</v>
      </c>
      <c r="F131" s="676"/>
      <c r="G131" s="676"/>
      <c r="H131" s="460">
        <v>0.1</v>
      </c>
      <c r="I131" s="464">
        <v>-0.1</v>
      </c>
      <c r="J131" s="461"/>
    </row>
    <row r="132" spans="1:10" ht="27.65" customHeight="1" x14ac:dyDescent="0.65">
      <c r="A132" s="677"/>
      <c r="B132" s="677" t="s">
        <v>1410</v>
      </c>
      <c r="C132" s="676" t="s">
        <v>1502</v>
      </c>
      <c r="D132" s="455" t="s">
        <v>196</v>
      </c>
      <c r="E132" s="455" t="s">
        <v>1405</v>
      </c>
      <c r="F132" s="457">
        <v>0.04</v>
      </c>
      <c r="G132" s="456" t="s">
        <v>298</v>
      </c>
      <c r="H132" s="457">
        <v>0.17</v>
      </c>
      <c r="I132" s="457">
        <v>0</v>
      </c>
      <c r="J132" s="461"/>
    </row>
    <row r="133" spans="1:10" x14ac:dyDescent="0.65">
      <c r="A133" s="677"/>
      <c r="B133" s="677"/>
      <c r="C133" s="676"/>
      <c r="D133" s="455" t="s">
        <v>197</v>
      </c>
      <c r="E133" s="455" t="s">
        <v>1405</v>
      </c>
      <c r="F133" s="457">
        <v>0.11</v>
      </c>
      <c r="G133" s="456" t="s">
        <v>298</v>
      </c>
      <c r="H133" s="457">
        <v>0.18</v>
      </c>
      <c r="I133" s="457">
        <v>0.05</v>
      </c>
      <c r="J133" s="465"/>
    </row>
    <row r="134" spans="1:10" x14ac:dyDescent="0.65">
      <c r="A134" s="677"/>
      <c r="B134" s="677"/>
      <c r="C134" s="676"/>
      <c r="D134" s="455" t="s">
        <v>490</v>
      </c>
      <c r="E134" s="455" t="s">
        <v>1405</v>
      </c>
      <c r="F134" s="457">
        <v>7.0000000000000007E-2</v>
      </c>
      <c r="G134" s="456" t="s">
        <v>298</v>
      </c>
      <c r="H134" s="457">
        <v>0.28000000000000003</v>
      </c>
      <c r="I134" s="457">
        <v>0.02</v>
      </c>
      <c r="J134" s="465"/>
    </row>
    <row r="135" spans="1:10" x14ac:dyDescent="0.65">
      <c r="A135" s="677"/>
      <c r="B135" s="677"/>
      <c r="C135" s="676"/>
      <c r="D135" s="455" t="s">
        <v>1407</v>
      </c>
      <c r="E135" s="455" t="s">
        <v>1405</v>
      </c>
      <c r="F135" s="457">
        <v>7.0000000000000007E-2</v>
      </c>
      <c r="G135" s="456" t="s">
        <v>298</v>
      </c>
      <c r="H135" s="457">
        <v>0.09</v>
      </c>
      <c r="I135" s="457">
        <v>0</v>
      </c>
      <c r="J135" s="465"/>
    </row>
    <row r="136" spans="1:10" x14ac:dyDescent="0.65">
      <c r="A136" s="677"/>
      <c r="B136" s="677"/>
      <c r="C136" s="676" t="s">
        <v>1503</v>
      </c>
      <c r="D136" s="455" t="s">
        <v>196</v>
      </c>
      <c r="E136" s="455" t="s">
        <v>1405</v>
      </c>
      <c r="F136" s="457">
        <v>0.01</v>
      </c>
      <c r="G136" s="456" t="s">
        <v>298</v>
      </c>
      <c r="H136" s="457">
        <v>0.05</v>
      </c>
      <c r="I136" s="457">
        <v>0</v>
      </c>
      <c r="J136" s="461"/>
    </row>
    <row r="137" spans="1:10" x14ac:dyDescent="0.65">
      <c r="A137" s="677"/>
      <c r="B137" s="677"/>
      <c r="C137" s="676"/>
      <c r="D137" s="455" t="s">
        <v>197</v>
      </c>
      <c r="E137" s="455" t="s">
        <v>1405</v>
      </c>
      <c r="F137" s="457">
        <v>0.02</v>
      </c>
      <c r="G137" s="456" t="s">
        <v>298</v>
      </c>
      <c r="H137" s="457">
        <v>0.04</v>
      </c>
      <c r="I137" s="457">
        <v>0.01</v>
      </c>
      <c r="J137" s="465"/>
    </row>
    <row r="138" spans="1:10" x14ac:dyDescent="0.65">
      <c r="A138" s="677"/>
      <c r="B138" s="677"/>
      <c r="C138" s="676"/>
      <c r="D138" s="455" t="s">
        <v>490</v>
      </c>
      <c r="E138" s="455" t="s">
        <v>1405</v>
      </c>
      <c r="F138" s="457">
        <v>0.02</v>
      </c>
      <c r="G138" s="456" t="s">
        <v>298</v>
      </c>
      <c r="H138" s="457">
        <v>0.03</v>
      </c>
      <c r="I138" s="457">
        <v>0.01</v>
      </c>
      <c r="J138" s="465"/>
    </row>
    <row r="139" spans="1:10" x14ac:dyDescent="0.65">
      <c r="A139" s="677"/>
      <c r="B139" s="677"/>
      <c r="C139" s="676"/>
      <c r="D139" s="455" t="s">
        <v>1407</v>
      </c>
      <c r="E139" s="455" t="s">
        <v>1405</v>
      </c>
      <c r="F139" s="457">
        <v>0.02</v>
      </c>
      <c r="G139" s="456" t="s">
        <v>298</v>
      </c>
      <c r="H139" s="457">
        <v>0.03</v>
      </c>
      <c r="I139" s="457">
        <v>0.01</v>
      </c>
      <c r="J139" s="465"/>
    </row>
    <row r="140" spans="1:10" ht="43.5" x14ac:dyDescent="0.65">
      <c r="A140" s="677"/>
      <c r="B140" s="677"/>
      <c r="C140" s="455" t="s">
        <v>1504</v>
      </c>
      <c r="D140" s="463"/>
      <c r="E140" s="455" t="s">
        <v>1413</v>
      </c>
      <c r="F140" s="458">
        <v>0.66049999999999998</v>
      </c>
      <c r="G140" s="456">
        <v>0.04</v>
      </c>
      <c r="H140" s="458">
        <v>0.74390000000000001</v>
      </c>
      <c r="I140" s="458">
        <v>0.57430000000000003</v>
      </c>
      <c r="J140" s="461"/>
    </row>
    <row r="141" spans="1:10" ht="43.5" x14ac:dyDescent="0.65">
      <c r="A141" s="679" t="s">
        <v>1449</v>
      </c>
      <c r="B141" s="676" t="s">
        <v>1403</v>
      </c>
      <c r="C141" s="455" t="s">
        <v>1505</v>
      </c>
      <c r="D141" s="463"/>
      <c r="E141" s="455" t="s">
        <v>1405</v>
      </c>
      <c r="F141" s="676" t="s">
        <v>1463</v>
      </c>
      <c r="G141" s="676"/>
      <c r="H141" s="460">
        <v>0.05</v>
      </c>
      <c r="I141" s="460">
        <v>-0.05</v>
      </c>
    </row>
    <row r="142" spans="1:10" ht="58" x14ac:dyDescent="0.65">
      <c r="A142" s="679"/>
      <c r="B142" s="676"/>
      <c r="C142" s="455" t="s">
        <v>1506</v>
      </c>
      <c r="D142" s="463"/>
      <c r="E142" s="455" t="s">
        <v>1405</v>
      </c>
      <c r="F142" s="676" t="s">
        <v>1463</v>
      </c>
      <c r="G142" s="676"/>
      <c r="H142" s="460">
        <v>0.05</v>
      </c>
      <c r="I142" s="460">
        <v>-0.05</v>
      </c>
    </row>
    <row r="143" spans="1:10" ht="55.2" customHeight="1" x14ac:dyDescent="0.65">
      <c r="A143" s="679"/>
      <c r="B143" s="676"/>
      <c r="C143" s="676" t="s">
        <v>1507</v>
      </c>
      <c r="D143" s="455" t="s">
        <v>196</v>
      </c>
      <c r="E143" s="455" t="s">
        <v>1405</v>
      </c>
      <c r="F143" s="456">
        <v>2.8999999999999998E-3</v>
      </c>
      <c r="G143" s="456" t="s">
        <v>298</v>
      </c>
      <c r="H143" s="456">
        <v>3.3999999999999998E-3</v>
      </c>
      <c r="I143" s="456">
        <v>2.3E-3</v>
      </c>
    </row>
    <row r="144" spans="1:10" x14ac:dyDescent="0.65">
      <c r="A144" s="679"/>
      <c r="B144" s="676"/>
      <c r="C144" s="676"/>
      <c r="D144" s="455" t="s">
        <v>197</v>
      </c>
      <c r="E144" s="455" t="s">
        <v>1405</v>
      </c>
      <c r="F144" s="456">
        <v>2.0999999999999999E-3</v>
      </c>
      <c r="G144" s="456" t="s">
        <v>298</v>
      </c>
      <c r="H144" s="456">
        <v>2.3E-3</v>
      </c>
      <c r="I144" s="456">
        <v>1.9E-3</v>
      </c>
    </row>
    <row r="145" spans="1:9" x14ac:dyDescent="0.65">
      <c r="A145" s="679"/>
      <c r="B145" s="676"/>
      <c r="C145" s="676"/>
      <c r="D145" s="455" t="s">
        <v>490</v>
      </c>
      <c r="E145" s="455" t="s">
        <v>1405</v>
      </c>
      <c r="F145" s="456">
        <v>2.2000000000000001E-3</v>
      </c>
      <c r="G145" s="456" t="s">
        <v>298</v>
      </c>
      <c r="H145" s="456">
        <v>2.3999999999999998E-3</v>
      </c>
      <c r="I145" s="456">
        <v>2E-3</v>
      </c>
    </row>
    <row r="146" spans="1:9" x14ac:dyDescent="0.65">
      <c r="A146" s="679"/>
      <c r="B146" s="676"/>
      <c r="C146" s="676"/>
      <c r="D146" s="455" t="s">
        <v>1407</v>
      </c>
      <c r="E146" s="455" t="s">
        <v>1405</v>
      </c>
      <c r="F146" s="456">
        <v>2.8999999999999998E-3</v>
      </c>
      <c r="G146" s="456" t="s">
        <v>298</v>
      </c>
      <c r="H146" s="456">
        <v>3.2000000000000002E-3</v>
      </c>
      <c r="I146" s="456">
        <v>2.5999999999999999E-3</v>
      </c>
    </row>
    <row r="147" spans="1:9" ht="27.65" customHeight="1" x14ac:dyDescent="0.65">
      <c r="A147" s="679"/>
      <c r="B147" s="676"/>
      <c r="C147" s="676" t="s">
        <v>1508</v>
      </c>
      <c r="D147" s="455" t="s">
        <v>196</v>
      </c>
      <c r="E147" s="455" t="s">
        <v>1405</v>
      </c>
      <c r="F147" s="456">
        <v>0.04</v>
      </c>
      <c r="G147" s="456" t="s">
        <v>298</v>
      </c>
      <c r="H147" s="456">
        <v>0.2</v>
      </c>
      <c r="I147" s="456">
        <v>1.4999999999999999E-2</v>
      </c>
    </row>
    <row r="148" spans="1:9" x14ac:dyDescent="0.65">
      <c r="A148" s="679"/>
      <c r="B148" s="676"/>
      <c r="C148" s="676"/>
      <c r="D148" s="455" t="s">
        <v>197</v>
      </c>
      <c r="E148" s="455" t="s">
        <v>1405</v>
      </c>
      <c r="F148" s="456">
        <v>3.4500000000000003E-2</v>
      </c>
      <c r="G148" s="456" t="s">
        <v>298</v>
      </c>
      <c r="H148" s="456">
        <v>0.04</v>
      </c>
      <c r="I148" s="456">
        <v>0.02</v>
      </c>
    </row>
    <row r="149" spans="1:9" x14ac:dyDescent="0.65">
      <c r="A149" s="679"/>
      <c r="B149" s="676"/>
      <c r="C149" s="676"/>
      <c r="D149" s="455" t="s">
        <v>490</v>
      </c>
      <c r="E149" s="455" t="s">
        <v>1405</v>
      </c>
      <c r="F149" s="456">
        <v>3.5499999999999997E-2</v>
      </c>
      <c r="G149" s="456" t="s">
        <v>298</v>
      </c>
      <c r="H149" s="456">
        <v>0.05</v>
      </c>
      <c r="I149" s="456">
        <v>0.02</v>
      </c>
    </row>
    <row r="150" spans="1:9" x14ac:dyDescent="0.65">
      <c r="A150" s="679"/>
      <c r="B150" s="676"/>
      <c r="C150" s="676"/>
      <c r="D150" s="455" t="s">
        <v>1407</v>
      </c>
      <c r="E150" s="455" t="s">
        <v>1405</v>
      </c>
      <c r="F150" s="456">
        <v>0.04</v>
      </c>
      <c r="G150" s="456" t="s">
        <v>298</v>
      </c>
      <c r="H150" s="456">
        <v>0.2</v>
      </c>
      <c r="I150" s="456">
        <v>1.4999999999999999E-2</v>
      </c>
    </row>
    <row r="151" spans="1:9" ht="27.65" customHeight="1" x14ac:dyDescent="0.65">
      <c r="A151" s="679"/>
      <c r="B151" s="676"/>
      <c r="C151" s="676" t="s">
        <v>1509</v>
      </c>
      <c r="D151" s="455" t="s">
        <v>196</v>
      </c>
      <c r="E151" s="455" t="s">
        <v>1405</v>
      </c>
      <c r="F151" s="456">
        <v>0.315</v>
      </c>
      <c r="G151" s="456" t="s">
        <v>298</v>
      </c>
      <c r="H151" s="456">
        <v>0.38</v>
      </c>
      <c r="I151" s="456">
        <v>0.2</v>
      </c>
    </row>
    <row r="152" spans="1:9" x14ac:dyDescent="0.65">
      <c r="A152" s="679"/>
      <c r="B152" s="676"/>
      <c r="C152" s="676"/>
      <c r="D152" s="455" t="s">
        <v>197</v>
      </c>
      <c r="E152" s="455" t="s">
        <v>1405</v>
      </c>
      <c r="F152" s="456">
        <v>0.27500000000000002</v>
      </c>
      <c r="G152" s="456" t="s">
        <v>298</v>
      </c>
      <c r="H152" s="456">
        <v>0.3</v>
      </c>
      <c r="I152" s="456">
        <v>0.25</v>
      </c>
    </row>
    <row r="153" spans="1:9" x14ac:dyDescent="0.65">
      <c r="A153" s="679"/>
      <c r="B153" s="676"/>
      <c r="C153" s="676"/>
      <c r="D153" s="455" t="s">
        <v>490</v>
      </c>
      <c r="E153" s="455" t="s">
        <v>1405</v>
      </c>
      <c r="F153" s="456">
        <v>0.216</v>
      </c>
      <c r="G153" s="456" t="s">
        <v>298</v>
      </c>
      <c r="H153" s="456">
        <v>0.308</v>
      </c>
      <c r="I153" s="456">
        <v>0.125</v>
      </c>
    </row>
    <row r="154" spans="1:9" x14ac:dyDescent="0.65">
      <c r="A154" s="679"/>
      <c r="B154" s="676"/>
      <c r="C154" s="676"/>
      <c r="D154" s="455" t="s">
        <v>1407</v>
      </c>
      <c r="E154" s="455" t="s">
        <v>1405</v>
      </c>
      <c r="F154" s="456">
        <v>0.315</v>
      </c>
      <c r="G154" s="456" t="s">
        <v>298</v>
      </c>
      <c r="H154" s="456">
        <v>0.38</v>
      </c>
      <c r="I154" s="456">
        <v>0.2</v>
      </c>
    </row>
    <row r="155" spans="1:9" ht="29" x14ac:dyDescent="0.65">
      <c r="A155" s="679"/>
      <c r="B155" s="676"/>
      <c r="C155" s="455" t="s">
        <v>1510</v>
      </c>
      <c r="D155" s="455" t="s">
        <v>1405</v>
      </c>
      <c r="E155" s="455">
        <v>0</v>
      </c>
      <c r="F155" s="456">
        <v>0</v>
      </c>
      <c r="G155" s="456">
        <v>0</v>
      </c>
      <c r="H155" s="456">
        <v>0</v>
      </c>
      <c r="I155" s="456">
        <v>0</v>
      </c>
    </row>
    <row r="156" spans="1:9" ht="27.65" customHeight="1" x14ac:dyDescent="0.65">
      <c r="A156" s="679"/>
      <c r="B156" s="676"/>
      <c r="C156" s="676" t="s">
        <v>1511</v>
      </c>
      <c r="D156" s="455" t="s">
        <v>196</v>
      </c>
      <c r="E156" s="455" t="s">
        <v>1405</v>
      </c>
      <c r="F156" s="456">
        <v>0</v>
      </c>
      <c r="G156" s="456">
        <v>0</v>
      </c>
      <c r="H156" s="456">
        <v>0</v>
      </c>
      <c r="I156" s="456">
        <v>0</v>
      </c>
    </row>
    <row r="157" spans="1:9" x14ac:dyDescent="0.65">
      <c r="A157" s="679"/>
      <c r="B157" s="676"/>
      <c r="C157" s="676"/>
      <c r="D157" s="455" t="s">
        <v>197</v>
      </c>
      <c r="E157" s="455" t="s">
        <v>1405</v>
      </c>
      <c r="F157" s="456">
        <v>0.5</v>
      </c>
      <c r="G157" s="456" t="s">
        <v>298</v>
      </c>
      <c r="H157" s="456">
        <v>0.55000000000000004</v>
      </c>
      <c r="I157" s="456">
        <v>0.45</v>
      </c>
    </row>
    <row r="158" spans="1:9" x14ac:dyDescent="0.65">
      <c r="A158" s="679"/>
      <c r="B158" s="676"/>
      <c r="C158" s="676"/>
      <c r="D158" s="455" t="s">
        <v>490</v>
      </c>
      <c r="E158" s="455" t="s">
        <v>1405</v>
      </c>
      <c r="F158" s="456">
        <v>0.5</v>
      </c>
      <c r="G158" s="456" t="s">
        <v>298</v>
      </c>
      <c r="H158" s="456">
        <v>0.55000000000000004</v>
      </c>
      <c r="I158" s="456">
        <v>0.45</v>
      </c>
    </row>
    <row r="159" spans="1:9" x14ac:dyDescent="0.65">
      <c r="A159" s="679"/>
      <c r="B159" s="676"/>
      <c r="C159" s="676"/>
      <c r="D159" s="455" t="s">
        <v>1407</v>
      </c>
      <c r="E159" s="455" t="s">
        <v>1405</v>
      </c>
      <c r="F159" s="456">
        <v>0</v>
      </c>
      <c r="G159" s="456">
        <v>0</v>
      </c>
      <c r="H159" s="456">
        <v>0</v>
      </c>
      <c r="I159" s="456">
        <v>0</v>
      </c>
    </row>
    <row r="160" spans="1:9" ht="41.4" customHeight="1" x14ac:dyDescent="0.65">
      <c r="A160" s="679"/>
      <c r="B160" s="676"/>
      <c r="C160" s="676" t="s">
        <v>1512</v>
      </c>
      <c r="D160" s="455" t="s">
        <v>1396</v>
      </c>
      <c r="E160" s="455" t="s">
        <v>1409</v>
      </c>
      <c r="F160" s="456" t="s">
        <v>298</v>
      </c>
      <c r="G160" s="456" t="s">
        <v>298</v>
      </c>
      <c r="H160" s="457">
        <v>0.01</v>
      </c>
      <c r="I160" s="457">
        <v>0</v>
      </c>
    </row>
    <row r="161" spans="1:10" x14ac:dyDescent="0.65">
      <c r="A161" s="679"/>
      <c r="B161" s="676"/>
      <c r="C161" s="676"/>
      <c r="D161" s="455" t="s">
        <v>1397</v>
      </c>
      <c r="E161" s="455" t="s">
        <v>1409</v>
      </c>
      <c r="F161" s="456" t="s">
        <v>298</v>
      </c>
      <c r="G161" s="456" t="s">
        <v>298</v>
      </c>
      <c r="H161" s="457">
        <v>0.39</v>
      </c>
      <c r="I161" s="457">
        <v>0.17</v>
      </c>
    </row>
    <row r="162" spans="1:10" x14ac:dyDescent="0.65">
      <c r="A162" s="679"/>
      <c r="B162" s="676"/>
      <c r="C162" s="676"/>
      <c r="D162" s="455" t="s">
        <v>1398</v>
      </c>
      <c r="E162" s="455" t="s">
        <v>1409</v>
      </c>
      <c r="F162" s="456" t="s">
        <v>298</v>
      </c>
      <c r="G162" s="456" t="s">
        <v>298</v>
      </c>
      <c r="H162" s="457">
        <v>0.77</v>
      </c>
      <c r="I162" s="457">
        <v>0.61</v>
      </c>
    </row>
    <row r="163" spans="1:10" x14ac:dyDescent="0.65">
      <c r="A163" s="679"/>
      <c r="B163" s="676"/>
      <c r="C163" s="676"/>
      <c r="D163" s="455" t="s">
        <v>1399</v>
      </c>
      <c r="E163" s="455" t="s">
        <v>1409</v>
      </c>
      <c r="F163" s="456" t="s">
        <v>298</v>
      </c>
      <c r="G163" s="456" t="s">
        <v>298</v>
      </c>
      <c r="H163" s="457">
        <v>0.05</v>
      </c>
      <c r="I163" s="457">
        <v>0</v>
      </c>
    </row>
    <row r="164" spans="1:10" ht="28.2" customHeight="1" x14ac:dyDescent="0.65">
      <c r="A164" s="679"/>
      <c r="B164" s="677" t="s">
        <v>1410</v>
      </c>
      <c r="C164" s="676" t="s">
        <v>1513</v>
      </c>
      <c r="D164" s="455" t="s">
        <v>196</v>
      </c>
      <c r="E164" s="455" t="s">
        <v>1405</v>
      </c>
      <c r="F164" s="457">
        <v>0.38</v>
      </c>
      <c r="G164" s="456" t="s">
        <v>298</v>
      </c>
      <c r="H164" s="457">
        <v>0.53</v>
      </c>
      <c r="I164" s="457">
        <v>0.21</v>
      </c>
      <c r="J164" s="461"/>
    </row>
    <row r="165" spans="1:10" x14ac:dyDescent="0.65">
      <c r="A165" s="679"/>
      <c r="B165" s="677"/>
      <c r="C165" s="676"/>
      <c r="D165" s="455" t="s">
        <v>197</v>
      </c>
      <c r="E165" s="455" t="s">
        <v>1405</v>
      </c>
      <c r="F165" s="457">
        <v>0.31</v>
      </c>
      <c r="G165" s="456" t="s">
        <v>298</v>
      </c>
      <c r="H165" s="457">
        <v>0.45</v>
      </c>
      <c r="I165" s="457">
        <v>0.17</v>
      </c>
      <c r="J165" s="465"/>
    </row>
    <row r="166" spans="1:10" x14ac:dyDescent="0.65">
      <c r="A166" s="679"/>
      <c r="B166" s="677"/>
      <c r="C166" s="676"/>
      <c r="D166" s="455" t="s">
        <v>490</v>
      </c>
      <c r="E166" s="455" t="s">
        <v>1405</v>
      </c>
      <c r="F166" s="457">
        <v>0.31</v>
      </c>
      <c r="G166" s="456" t="s">
        <v>298</v>
      </c>
      <c r="H166" s="457">
        <v>0.45</v>
      </c>
      <c r="I166" s="457">
        <v>0.17</v>
      </c>
      <c r="J166" s="465"/>
    </row>
    <row r="167" spans="1:10" x14ac:dyDescent="0.65">
      <c r="A167" s="679"/>
      <c r="B167" s="677"/>
      <c r="C167" s="676"/>
      <c r="D167" s="455" t="s">
        <v>1407</v>
      </c>
      <c r="E167" s="455" t="s">
        <v>1405</v>
      </c>
      <c r="F167" s="457">
        <v>0.31</v>
      </c>
      <c r="G167" s="456" t="s">
        <v>298</v>
      </c>
      <c r="H167" s="457">
        <v>0.45</v>
      </c>
      <c r="I167" s="457">
        <v>0.17</v>
      </c>
      <c r="J167" s="465"/>
    </row>
    <row r="168" spans="1:10" ht="27.65" customHeight="1" x14ac:dyDescent="0.65">
      <c r="A168" s="679"/>
      <c r="B168" s="677"/>
      <c r="C168" s="676" t="s">
        <v>1514</v>
      </c>
      <c r="D168" s="455" t="s">
        <v>196</v>
      </c>
      <c r="E168" s="455" t="s">
        <v>1405</v>
      </c>
      <c r="F168" s="457">
        <v>0.02</v>
      </c>
      <c r="G168" s="456" t="s">
        <v>298</v>
      </c>
      <c r="H168" s="457">
        <v>0.03</v>
      </c>
      <c r="I168" s="457">
        <v>0.01</v>
      </c>
      <c r="J168" s="461"/>
    </row>
    <row r="169" spans="1:10" x14ac:dyDescent="0.65">
      <c r="A169" s="679"/>
      <c r="B169" s="677"/>
      <c r="C169" s="676"/>
      <c r="D169" s="455" t="s">
        <v>197</v>
      </c>
      <c r="E169" s="455" t="s">
        <v>1405</v>
      </c>
      <c r="F169" s="457">
        <v>0.03</v>
      </c>
      <c r="G169" s="456" t="s">
        <v>298</v>
      </c>
      <c r="H169" s="457">
        <v>0.03</v>
      </c>
      <c r="I169" s="457">
        <v>0.01</v>
      </c>
      <c r="J169" s="465"/>
    </row>
    <row r="170" spans="1:10" x14ac:dyDescent="0.65">
      <c r="A170" s="679"/>
      <c r="B170" s="677"/>
      <c r="C170" s="676"/>
      <c r="D170" s="455" t="s">
        <v>490</v>
      </c>
      <c r="E170" s="455" t="s">
        <v>1405</v>
      </c>
      <c r="F170" s="457">
        <v>0.03</v>
      </c>
      <c r="G170" s="456" t="s">
        <v>298</v>
      </c>
      <c r="H170" s="457">
        <v>0.03</v>
      </c>
      <c r="I170" s="457">
        <v>0.01</v>
      </c>
      <c r="J170" s="465"/>
    </row>
    <row r="171" spans="1:10" x14ac:dyDescent="0.65">
      <c r="A171" s="679"/>
      <c r="B171" s="677"/>
      <c r="C171" s="676"/>
      <c r="D171" s="455" t="s">
        <v>1407</v>
      </c>
      <c r="E171" s="455" t="s">
        <v>1405</v>
      </c>
      <c r="F171" s="457">
        <v>0.03</v>
      </c>
      <c r="G171" s="456" t="s">
        <v>298</v>
      </c>
      <c r="H171" s="457">
        <v>0.03</v>
      </c>
      <c r="I171" s="457">
        <v>0.01</v>
      </c>
      <c r="J171" s="465"/>
    </row>
    <row r="172" spans="1:10" ht="43.5" x14ac:dyDescent="0.65">
      <c r="A172" s="679"/>
      <c r="B172" s="677"/>
      <c r="C172" s="455" t="s">
        <v>1515</v>
      </c>
      <c r="D172" s="455" t="s">
        <v>1413</v>
      </c>
      <c r="E172" s="462">
        <v>0.66049999999999998</v>
      </c>
      <c r="F172" s="458">
        <v>0.66049999999999998</v>
      </c>
      <c r="G172" s="456">
        <v>0.04</v>
      </c>
      <c r="H172" s="458">
        <v>0.74390000000000001</v>
      </c>
      <c r="I172" s="458">
        <v>0.57430000000000003</v>
      </c>
      <c r="J172" s="461"/>
    </row>
    <row r="173" spans="1:10" ht="27.65" customHeight="1" x14ac:dyDescent="0.65">
      <c r="A173" s="679"/>
      <c r="B173" s="677"/>
      <c r="C173" s="676" t="s">
        <v>1516</v>
      </c>
      <c r="D173" s="455" t="s">
        <v>196</v>
      </c>
      <c r="E173" s="455" t="s">
        <v>1405</v>
      </c>
      <c r="F173" s="457">
        <v>0.24</v>
      </c>
      <c r="G173" s="456" t="s">
        <v>298</v>
      </c>
      <c r="H173" s="457">
        <v>0.34</v>
      </c>
      <c r="I173" s="457">
        <v>0.15</v>
      </c>
      <c r="J173" s="461"/>
    </row>
    <row r="174" spans="1:10" x14ac:dyDescent="0.65">
      <c r="A174" s="679"/>
      <c r="B174" s="677"/>
      <c r="C174" s="676"/>
      <c r="D174" s="455" t="s">
        <v>197</v>
      </c>
      <c r="E174" s="455" t="s">
        <v>1405</v>
      </c>
      <c r="F174" s="457">
        <v>0.28999999999999998</v>
      </c>
      <c r="G174" s="456" t="s">
        <v>298</v>
      </c>
      <c r="H174" s="457">
        <v>0.5</v>
      </c>
      <c r="I174" s="457">
        <v>0.14000000000000001</v>
      </c>
      <c r="J174" s="465"/>
    </row>
    <row r="175" spans="1:10" x14ac:dyDescent="0.65">
      <c r="A175" s="679"/>
      <c r="B175" s="677"/>
      <c r="C175" s="676"/>
      <c r="D175" s="455" t="s">
        <v>490</v>
      </c>
      <c r="E175" s="455" t="s">
        <v>1405</v>
      </c>
      <c r="F175" s="457">
        <v>0.28999999999999998</v>
      </c>
      <c r="G175" s="456" t="s">
        <v>298</v>
      </c>
      <c r="H175" s="457">
        <v>0.5</v>
      </c>
      <c r="I175" s="457">
        <v>0.14000000000000001</v>
      </c>
      <c r="J175" s="465"/>
    </row>
    <row r="176" spans="1:10" x14ac:dyDescent="0.65">
      <c r="A176" s="679"/>
      <c r="B176" s="677"/>
      <c r="C176" s="676"/>
      <c r="D176" s="455" t="s">
        <v>1407</v>
      </c>
      <c r="E176" s="455" t="s">
        <v>1405</v>
      </c>
      <c r="F176" s="457">
        <v>0.28999999999999998</v>
      </c>
      <c r="G176" s="456" t="s">
        <v>298</v>
      </c>
      <c r="H176" s="457">
        <v>0.5</v>
      </c>
      <c r="I176" s="457">
        <v>0.14000000000000001</v>
      </c>
      <c r="J176" s="465"/>
    </row>
    <row r="177" spans="1:10" ht="27.65" customHeight="1" x14ac:dyDescent="0.65">
      <c r="A177" s="679"/>
      <c r="B177" s="677"/>
      <c r="C177" s="676" t="s">
        <v>1517</v>
      </c>
      <c r="D177" s="455" t="s">
        <v>196</v>
      </c>
      <c r="E177" s="455" t="s">
        <v>1405</v>
      </c>
      <c r="F177" s="457">
        <v>0.04</v>
      </c>
      <c r="G177" s="456" t="s">
        <v>298</v>
      </c>
      <c r="H177" s="457">
        <v>0.06</v>
      </c>
      <c r="I177" s="457">
        <v>0.02</v>
      </c>
      <c r="J177" s="461"/>
    </row>
    <row r="178" spans="1:10" x14ac:dyDescent="0.65">
      <c r="A178" s="679"/>
      <c r="B178" s="677"/>
      <c r="C178" s="676"/>
      <c r="D178" s="455" t="s">
        <v>197</v>
      </c>
      <c r="E178" s="455" t="s">
        <v>1405</v>
      </c>
      <c r="F178" s="457">
        <v>0.02</v>
      </c>
      <c r="G178" s="456" t="s">
        <v>298</v>
      </c>
      <c r="H178" s="457">
        <v>0.03</v>
      </c>
      <c r="I178" s="457">
        <v>0.02</v>
      </c>
      <c r="J178" s="465"/>
    </row>
    <row r="179" spans="1:10" x14ac:dyDescent="0.65">
      <c r="A179" s="679"/>
      <c r="B179" s="677"/>
      <c r="C179" s="676"/>
      <c r="D179" s="455" t="s">
        <v>490</v>
      </c>
      <c r="E179" s="455" t="s">
        <v>1405</v>
      </c>
      <c r="F179" s="457">
        <v>0.02</v>
      </c>
      <c r="G179" s="456" t="s">
        <v>298</v>
      </c>
      <c r="H179" s="457">
        <v>0.03</v>
      </c>
      <c r="I179" s="457">
        <v>0.02</v>
      </c>
      <c r="J179" s="465"/>
    </row>
    <row r="180" spans="1:10" x14ac:dyDescent="0.65">
      <c r="A180" s="679"/>
      <c r="B180" s="677"/>
      <c r="C180" s="676"/>
      <c r="D180" s="455" t="s">
        <v>1407</v>
      </c>
      <c r="E180" s="455" t="s">
        <v>1405</v>
      </c>
      <c r="F180" s="457">
        <v>0.02</v>
      </c>
      <c r="G180" s="456" t="s">
        <v>298</v>
      </c>
      <c r="H180" s="457">
        <v>0.03</v>
      </c>
      <c r="I180" s="457">
        <v>0.02</v>
      </c>
      <c r="J180" s="465"/>
    </row>
    <row r="181" spans="1:10" ht="31" x14ac:dyDescent="0.65">
      <c r="A181" s="679"/>
      <c r="B181" s="677"/>
      <c r="C181" s="455" t="s">
        <v>1518</v>
      </c>
      <c r="D181" s="463"/>
      <c r="E181" s="455" t="s">
        <v>1405</v>
      </c>
      <c r="F181" s="456">
        <v>0.17</v>
      </c>
      <c r="G181" s="456" t="s">
        <v>298</v>
      </c>
      <c r="H181" s="456">
        <v>0.27400000000000002</v>
      </c>
      <c r="I181" s="456">
        <v>0.129</v>
      </c>
      <c r="J181" s="461"/>
    </row>
    <row r="182" spans="1:10" ht="43.5" x14ac:dyDescent="0.65">
      <c r="A182" s="679"/>
      <c r="B182" s="677"/>
      <c r="C182" s="455" t="s">
        <v>1519</v>
      </c>
      <c r="D182" s="463"/>
      <c r="E182" s="455" t="s">
        <v>1413</v>
      </c>
      <c r="F182" s="456">
        <v>0.46</v>
      </c>
      <c r="G182" s="456">
        <v>0.1</v>
      </c>
      <c r="H182" s="456">
        <v>0.56000000000000005</v>
      </c>
      <c r="I182" s="456">
        <v>0.34</v>
      </c>
      <c r="J182" s="461"/>
    </row>
    <row r="183" spans="1:10" ht="29" x14ac:dyDescent="0.65">
      <c r="A183" s="677" t="s">
        <v>1445</v>
      </c>
      <c r="B183" s="676" t="s">
        <v>1403</v>
      </c>
      <c r="C183" s="455" t="s">
        <v>1520</v>
      </c>
      <c r="D183" s="463"/>
      <c r="E183" s="455" t="s">
        <v>1405</v>
      </c>
      <c r="F183" s="676" t="s">
        <v>1464</v>
      </c>
      <c r="G183" s="676"/>
      <c r="H183" s="460">
        <v>0.05</v>
      </c>
      <c r="I183" s="460">
        <v>-0.05</v>
      </c>
    </row>
    <row r="184" spans="1:10" ht="27.65" customHeight="1" x14ac:dyDescent="0.65">
      <c r="A184" s="677"/>
      <c r="B184" s="676"/>
      <c r="C184" s="676" t="s">
        <v>1521</v>
      </c>
      <c r="D184" s="455" t="s">
        <v>196</v>
      </c>
      <c r="E184" s="455" t="s">
        <v>1405</v>
      </c>
      <c r="F184" s="455">
        <v>0.7</v>
      </c>
      <c r="G184" s="455" t="s">
        <v>298</v>
      </c>
      <c r="H184" s="455">
        <v>0.7</v>
      </c>
      <c r="I184" s="455">
        <v>0.7</v>
      </c>
    </row>
    <row r="185" spans="1:10" x14ac:dyDescent="0.65">
      <c r="A185" s="677"/>
      <c r="B185" s="676"/>
      <c r="C185" s="676"/>
      <c r="D185" s="455" t="s">
        <v>197</v>
      </c>
      <c r="E185" s="455" t="s">
        <v>1405</v>
      </c>
      <c r="F185" s="455">
        <v>0</v>
      </c>
      <c r="G185" s="455" t="s">
        <v>298</v>
      </c>
      <c r="H185" s="455">
        <v>0</v>
      </c>
      <c r="I185" s="455">
        <v>0</v>
      </c>
    </row>
    <row r="186" spans="1:10" x14ac:dyDescent="0.65">
      <c r="A186" s="677"/>
      <c r="B186" s="676"/>
      <c r="C186" s="676"/>
      <c r="D186" s="455" t="s">
        <v>490</v>
      </c>
      <c r="E186" s="455" t="s">
        <v>1413</v>
      </c>
      <c r="F186" s="455">
        <v>0.83</v>
      </c>
      <c r="G186" s="455">
        <v>7.0000000000000007E-2</v>
      </c>
      <c r="H186" s="455">
        <v>0.93</v>
      </c>
      <c r="I186" s="455">
        <v>0.79</v>
      </c>
    </row>
    <row r="187" spans="1:10" x14ac:dyDescent="0.65">
      <c r="A187" s="677"/>
      <c r="B187" s="676"/>
      <c r="C187" s="676"/>
      <c r="D187" s="455" t="s">
        <v>1407</v>
      </c>
      <c r="E187" s="455" t="s">
        <v>1405</v>
      </c>
      <c r="F187" s="455">
        <v>0.69</v>
      </c>
      <c r="G187" s="455" t="s">
        <v>298</v>
      </c>
      <c r="H187" s="455">
        <v>0.69</v>
      </c>
      <c r="I187" s="455">
        <v>0.69</v>
      </c>
    </row>
    <row r="188" spans="1:10" ht="29" x14ac:dyDescent="0.65">
      <c r="A188" s="677"/>
      <c r="B188" s="676"/>
      <c r="C188" s="455" t="s">
        <v>1522</v>
      </c>
      <c r="D188" s="463"/>
      <c r="E188" s="455" t="s">
        <v>1405</v>
      </c>
      <c r="F188" s="455">
        <v>0.7</v>
      </c>
      <c r="G188" s="455" t="s">
        <v>298</v>
      </c>
      <c r="H188" s="455">
        <v>0.8</v>
      </c>
      <c r="I188" s="455">
        <v>0.6</v>
      </c>
    </row>
    <row r="189" spans="1:10" ht="27.65" customHeight="1" x14ac:dyDescent="0.65">
      <c r="A189" s="677"/>
      <c r="B189" s="676"/>
      <c r="C189" s="676" t="s">
        <v>1523</v>
      </c>
      <c r="D189" s="455" t="s">
        <v>196</v>
      </c>
      <c r="E189" s="455" t="s">
        <v>1405</v>
      </c>
      <c r="F189" s="460">
        <v>0</v>
      </c>
      <c r="G189" s="455" t="s">
        <v>298</v>
      </c>
      <c r="H189" s="460">
        <v>0</v>
      </c>
      <c r="I189" s="460">
        <v>0</v>
      </c>
    </row>
    <row r="190" spans="1:10" x14ac:dyDescent="0.65">
      <c r="A190" s="677"/>
      <c r="B190" s="676"/>
      <c r="C190" s="676"/>
      <c r="D190" s="455" t="s">
        <v>490</v>
      </c>
      <c r="E190" s="455" t="s">
        <v>1405</v>
      </c>
      <c r="F190" s="460">
        <v>0.05</v>
      </c>
      <c r="G190" s="455" t="s">
        <v>298</v>
      </c>
      <c r="H190" s="460">
        <v>0.06</v>
      </c>
      <c r="I190" s="460">
        <v>0.03</v>
      </c>
    </row>
    <row r="191" spans="1:10" x14ac:dyDescent="0.65">
      <c r="A191" s="677"/>
      <c r="B191" s="676"/>
      <c r="C191" s="676"/>
      <c r="D191" s="455" t="s">
        <v>1407</v>
      </c>
      <c r="E191" s="455" t="s">
        <v>1405</v>
      </c>
      <c r="F191" s="460">
        <v>0</v>
      </c>
      <c r="G191" s="455" t="s">
        <v>298</v>
      </c>
      <c r="H191" s="460">
        <v>0</v>
      </c>
      <c r="I191" s="460">
        <v>0</v>
      </c>
    </row>
    <row r="192" spans="1:10" ht="27.65" customHeight="1" x14ac:dyDescent="0.65">
      <c r="A192" s="677"/>
      <c r="B192" s="676" t="s">
        <v>1410</v>
      </c>
      <c r="C192" s="676" t="s">
        <v>1524</v>
      </c>
      <c r="D192" s="455" t="s">
        <v>196</v>
      </c>
      <c r="E192" s="455" t="s">
        <v>1405</v>
      </c>
      <c r="F192" s="460">
        <v>0.16</v>
      </c>
      <c r="G192" s="455" t="s">
        <v>298</v>
      </c>
      <c r="H192" s="460">
        <v>0.26</v>
      </c>
      <c r="I192" s="460">
        <v>0.06</v>
      </c>
      <c r="J192" s="461"/>
    </row>
    <row r="193" spans="1:10" x14ac:dyDescent="0.65">
      <c r="A193" s="677"/>
      <c r="B193" s="676"/>
      <c r="C193" s="676"/>
      <c r="D193" s="455" t="s">
        <v>490</v>
      </c>
      <c r="E193" s="455" t="s">
        <v>1405</v>
      </c>
      <c r="F193" s="460">
        <v>0.41</v>
      </c>
      <c r="G193" s="455" t="s">
        <v>298</v>
      </c>
      <c r="H193" s="460">
        <v>0.56999999999999995</v>
      </c>
      <c r="I193" s="463"/>
      <c r="J193" s="465"/>
    </row>
    <row r="194" spans="1:10" x14ac:dyDescent="0.65">
      <c r="A194" s="677"/>
      <c r="B194" s="676"/>
      <c r="C194" s="676"/>
      <c r="D194" s="455" t="s">
        <v>1407</v>
      </c>
      <c r="E194" s="455" t="s">
        <v>1405</v>
      </c>
      <c r="F194" s="460">
        <v>0.41</v>
      </c>
      <c r="G194" s="455" t="s">
        <v>298</v>
      </c>
      <c r="H194" s="460">
        <v>0.56999999999999995</v>
      </c>
      <c r="I194" s="463"/>
      <c r="J194" s="465"/>
    </row>
    <row r="195" spans="1:10" x14ac:dyDescent="0.65">
      <c r="A195" s="677"/>
      <c r="B195" s="676"/>
      <c r="C195" s="676" t="s">
        <v>1525</v>
      </c>
      <c r="D195" s="455" t="s">
        <v>196</v>
      </c>
      <c r="E195" s="455" t="s">
        <v>1405</v>
      </c>
      <c r="F195" s="460">
        <v>0.02</v>
      </c>
      <c r="G195" s="455" t="s">
        <v>298</v>
      </c>
      <c r="H195" s="460">
        <v>0.03</v>
      </c>
      <c r="I195" s="460">
        <v>0.01</v>
      </c>
      <c r="J195" s="461"/>
    </row>
    <row r="196" spans="1:10" x14ac:dyDescent="0.65">
      <c r="A196" s="677"/>
      <c r="B196" s="676"/>
      <c r="C196" s="676"/>
      <c r="D196" s="455" t="s">
        <v>490</v>
      </c>
      <c r="E196" s="455" t="s">
        <v>1405</v>
      </c>
      <c r="F196" s="460">
        <v>0.06</v>
      </c>
      <c r="G196" s="455" t="s">
        <v>298</v>
      </c>
      <c r="H196" s="460">
        <v>0.1</v>
      </c>
      <c r="I196" s="463"/>
      <c r="J196" s="465"/>
    </row>
    <row r="197" spans="1:10" x14ac:dyDescent="0.65">
      <c r="A197" s="677"/>
      <c r="B197" s="676"/>
      <c r="C197" s="676"/>
      <c r="D197" s="455" t="s">
        <v>1407</v>
      </c>
      <c r="E197" s="455" t="s">
        <v>1405</v>
      </c>
      <c r="F197" s="460">
        <v>0.06</v>
      </c>
      <c r="G197" s="455" t="s">
        <v>298</v>
      </c>
      <c r="H197" s="460">
        <v>0.1</v>
      </c>
      <c r="I197" s="463"/>
      <c r="J197" s="465"/>
    </row>
    <row r="198" spans="1:10" ht="43.5" x14ac:dyDescent="0.65">
      <c r="A198" s="677"/>
      <c r="B198" s="676"/>
      <c r="C198" s="455" t="s">
        <v>1526</v>
      </c>
      <c r="D198" s="463"/>
      <c r="E198" s="455" t="s">
        <v>1413</v>
      </c>
      <c r="F198" s="462">
        <v>0.66049999999999998</v>
      </c>
      <c r="G198" s="455">
        <v>0.04</v>
      </c>
      <c r="H198" s="462">
        <v>0.74390000000000001</v>
      </c>
      <c r="I198" s="462">
        <v>0.57430000000000003</v>
      </c>
      <c r="J198" s="461"/>
    </row>
    <row r="199" spans="1:10" ht="43.5" x14ac:dyDescent="0.65">
      <c r="A199" s="677" t="s">
        <v>1446</v>
      </c>
      <c r="B199" s="676" t="s">
        <v>1403</v>
      </c>
      <c r="C199" s="455" t="s">
        <v>1527</v>
      </c>
      <c r="D199" s="463"/>
      <c r="E199" s="455" t="s">
        <v>1405</v>
      </c>
      <c r="F199" s="676" t="s">
        <v>1465</v>
      </c>
      <c r="G199" s="676"/>
      <c r="H199" s="460">
        <v>0.05</v>
      </c>
      <c r="I199" s="460">
        <v>-0.05</v>
      </c>
    </row>
    <row r="200" spans="1:10" ht="31" x14ac:dyDescent="0.65">
      <c r="A200" s="677"/>
      <c r="B200" s="676"/>
      <c r="C200" s="455" t="s">
        <v>1528</v>
      </c>
      <c r="D200" s="463"/>
      <c r="E200" s="455" t="s">
        <v>1405</v>
      </c>
      <c r="F200" s="676"/>
      <c r="G200" s="676"/>
      <c r="H200" s="460">
        <v>0.05</v>
      </c>
      <c r="I200" s="460">
        <v>-0.05</v>
      </c>
    </row>
    <row r="201" spans="1:10" ht="43.5" x14ac:dyDescent="0.65">
      <c r="A201" s="677"/>
      <c r="B201" s="676"/>
      <c r="C201" s="455" t="s">
        <v>1529</v>
      </c>
      <c r="D201" s="463"/>
      <c r="E201" s="455" t="s">
        <v>1405</v>
      </c>
      <c r="F201" s="676"/>
      <c r="G201" s="676"/>
      <c r="H201" s="460">
        <v>0.05</v>
      </c>
      <c r="I201" s="460">
        <v>-0.05</v>
      </c>
    </row>
    <row r="202" spans="1:10" ht="29" x14ac:dyDescent="0.65">
      <c r="A202" s="677"/>
      <c r="B202" s="676"/>
      <c r="C202" s="455" t="s">
        <v>1530</v>
      </c>
      <c r="D202" s="463"/>
      <c r="E202" s="455" t="s">
        <v>1405</v>
      </c>
      <c r="F202" s="455">
        <v>0.7</v>
      </c>
      <c r="G202" s="455" t="s">
        <v>298</v>
      </c>
      <c r="H202" s="455">
        <v>0.75</v>
      </c>
      <c r="I202" s="455">
        <v>0.65</v>
      </c>
    </row>
    <row r="203" spans="1:10" ht="29" x14ac:dyDescent="0.65">
      <c r="A203" s="677"/>
      <c r="B203" s="676"/>
      <c r="C203" s="455" t="s">
        <v>1531</v>
      </c>
      <c r="D203" s="463"/>
      <c r="E203" s="455" t="s">
        <v>1405</v>
      </c>
      <c r="F203" s="460">
        <v>0.92</v>
      </c>
      <c r="G203" s="455" t="s">
        <v>298</v>
      </c>
      <c r="H203" s="460">
        <v>1</v>
      </c>
      <c r="I203" s="460">
        <v>0.83</v>
      </c>
    </row>
    <row r="204" spans="1:10" ht="29" x14ac:dyDescent="0.65">
      <c r="A204" s="677"/>
      <c r="B204" s="676"/>
      <c r="C204" s="455" t="s">
        <v>1532</v>
      </c>
      <c r="D204" s="463"/>
      <c r="E204" s="455" t="s">
        <v>1405</v>
      </c>
      <c r="F204" s="460">
        <v>0.9</v>
      </c>
      <c r="G204" s="455" t="s">
        <v>298</v>
      </c>
      <c r="H204" s="460">
        <v>0.99</v>
      </c>
      <c r="I204" s="460">
        <v>0.81</v>
      </c>
    </row>
    <row r="205" spans="1:10" ht="43.5" x14ac:dyDescent="0.65">
      <c r="A205" s="677"/>
      <c r="B205" s="676"/>
      <c r="C205" s="455" t="s">
        <v>1533</v>
      </c>
      <c r="D205" s="463"/>
      <c r="E205" s="455" t="s">
        <v>1413</v>
      </c>
      <c r="F205" s="455">
        <v>1.5250000000000001E-3</v>
      </c>
      <c r="G205" s="455">
        <v>2.5000000000000001E-4</v>
      </c>
      <c r="H205" s="455">
        <v>1.8E-3</v>
      </c>
      <c r="I205" s="455">
        <v>1.1999999999999999E-3</v>
      </c>
    </row>
    <row r="206" spans="1:10" ht="29" x14ac:dyDescent="0.65">
      <c r="A206" s="677"/>
      <c r="B206" s="676"/>
      <c r="C206" s="455" t="s">
        <v>1534</v>
      </c>
      <c r="D206" s="463"/>
      <c r="E206" s="455" t="s">
        <v>1405</v>
      </c>
      <c r="F206" s="455">
        <v>0.10299999999999999</v>
      </c>
      <c r="G206" s="455" t="s">
        <v>298</v>
      </c>
      <c r="H206" s="455">
        <v>0.45700000000000002</v>
      </c>
      <c r="I206" s="455">
        <v>6.0000000000000001E-3</v>
      </c>
    </row>
    <row r="207" spans="1:10" ht="43.5" x14ac:dyDescent="0.65">
      <c r="A207" s="677"/>
      <c r="B207" s="676"/>
      <c r="C207" s="455" t="s">
        <v>1535</v>
      </c>
      <c r="D207" s="463"/>
      <c r="E207" s="455" t="s">
        <v>1405</v>
      </c>
      <c r="F207" s="462">
        <v>4.2999999999999997E-2</v>
      </c>
      <c r="G207" s="455" t="s">
        <v>298</v>
      </c>
      <c r="H207" s="462">
        <v>0.109</v>
      </c>
      <c r="I207" s="462">
        <v>1E-3</v>
      </c>
    </row>
    <row r="208" spans="1:10" ht="43.5" x14ac:dyDescent="0.65">
      <c r="A208" s="677"/>
      <c r="B208" s="676"/>
      <c r="C208" s="455" t="s">
        <v>1536</v>
      </c>
      <c r="D208" s="463"/>
      <c r="E208" s="455" t="s">
        <v>1405</v>
      </c>
      <c r="F208" s="455">
        <v>7.0000000000000007E-2</v>
      </c>
      <c r="G208" s="455" t="s">
        <v>298</v>
      </c>
      <c r="H208" s="455">
        <v>0.44</v>
      </c>
      <c r="I208" s="455">
        <v>0</v>
      </c>
    </row>
    <row r="209" spans="1:10" ht="43.5" x14ac:dyDescent="0.65">
      <c r="A209" s="677"/>
      <c r="B209" s="676"/>
      <c r="C209" s="455" t="s">
        <v>1537</v>
      </c>
      <c r="D209" s="463"/>
      <c r="E209" s="455" t="s">
        <v>1409</v>
      </c>
      <c r="F209" s="455" t="s">
        <v>298</v>
      </c>
      <c r="G209" s="455" t="s">
        <v>298</v>
      </c>
      <c r="H209" s="460">
        <v>1</v>
      </c>
      <c r="I209" s="460">
        <v>1</v>
      </c>
    </row>
    <row r="210" spans="1:10" ht="29" x14ac:dyDescent="0.65">
      <c r="A210" s="677"/>
      <c r="B210" s="677" t="s">
        <v>1410</v>
      </c>
      <c r="C210" s="455" t="s">
        <v>1538</v>
      </c>
      <c r="D210" s="463"/>
      <c r="E210" s="455" t="s">
        <v>1405</v>
      </c>
      <c r="F210" s="462">
        <v>0.14199999999999999</v>
      </c>
      <c r="G210" s="455" t="s">
        <v>298</v>
      </c>
      <c r="H210" s="462">
        <v>0.441</v>
      </c>
      <c r="I210" s="462">
        <v>8.9999999999999993E-3</v>
      </c>
      <c r="J210" s="461"/>
    </row>
    <row r="211" spans="1:10" ht="29" x14ac:dyDescent="0.65">
      <c r="A211" s="677"/>
      <c r="B211" s="677"/>
      <c r="C211" s="455" t="s">
        <v>1539</v>
      </c>
      <c r="D211" s="463"/>
      <c r="E211" s="455" t="s">
        <v>1405</v>
      </c>
      <c r="F211" s="462">
        <v>4.3299999999999998E-2</v>
      </c>
      <c r="G211" s="455" t="s">
        <v>298</v>
      </c>
      <c r="H211" s="462">
        <v>0.15240000000000001</v>
      </c>
      <c r="I211" s="462">
        <v>2.5999999999999999E-3</v>
      </c>
      <c r="J211" s="461"/>
    </row>
    <row r="212" spans="1:10" ht="43.5" x14ac:dyDescent="0.65">
      <c r="A212" s="677"/>
      <c r="B212" s="677"/>
      <c r="C212" s="455" t="s">
        <v>1540</v>
      </c>
      <c r="D212" s="463"/>
      <c r="E212" s="455" t="s">
        <v>1405</v>
      </c>
      <c r="F212" s="462">
        <v>0.39200000000000002</v>
      </c>
      <c r="G212" s="455" t="s">
        <v>298</v>
      </c>
      <c r="H212" s="462">
        <v>0.83460000000000001</v>
      </c>
      <c r="I212" s="462">
        <v>1.47E-2</v>
      </c>
      <c r="J212" s="461"/>
    </row>
    <row r="213" spans="1:10" ht="43.5" x14ac:dyDescent="0.65">
      <c r="A213" s="677"/>
      <c r="B213" s="677"/>
      <c r="C213" s="455" t="s">
        <v>1541</v>
      </c>
      <c r="D213" s="463"/>
      <c r="E213" s="455" t="s">
        <v>1405</v>
      </c>
      <c r="F213" s="460">
        <v>0.06</v>
      </c>
      <c r="G213" s="455" t="s">
        <v>298</v>
      </c>
      <c r="H213" s="460">
        <v>0.15</v>
      </c>
      <c r="I213" s="460">
        <v>0</v>
      </c>
      <c r="J213" s="461"/>
    </row>
    <row r="214" spans="1:10" ht="43.5" x14ac:dyDescent="0.65">
      <c r="A214" s="677"/>
      <c r="B214" s="677"/>
      <c r="C214" s="455" t="s">
        <v>1542</v>
      </c>
      <c r="D214" s="463"/>
      <c r="E214" s="455" t="s">
        <v>1405</v>
      </c>
      <c r="F214" s="455">
        <v>0.19570000000000001</v>
      </c>
      <c r="G214" s="455" t="s">
        <v>298</v>
      </c>
      <c r="H214" s="455">
        <v>0.50900000000000001</v>
      </c>
      <c r="I214" s="455">
        <v>5.79E-2</v>
      </c>
      <c r="J214" s="461"/>
    </row>
    <row r="215" spans="1:10" ht="43.5" x14ac:dyDescent="0.65">
      <c r="A215" s="677"/>
      <c r="B215" s="677"/>
      <c r="C215" s="455" t="s">
        <v>1543</v>
      </c>
      <c r="D215" s="463"/>
      <c r="E215" s="455" t="s">
        <v>1405</v>
      </c>
      <c r="F215" s="455">
        <v>4.0300000000000002E-2</v>
      </c>
      <c r="G215" s="455" t="s">
        <v>298</v>
      </c>
      <c r="H215" s="455">
        <v>0.16209999999999999</v>
      </c>
      <c r="I215" s="455">
        <v>1.5699999999999999E-2</v>
      </c>
      <c r="J215" s="461"/>
    </row>
    <row r="216" spans="1:10" ht="58" x14ac:dyDescent="0.65">
      <c r="A216" s="677"/>
      <c r="B216" s="677"/>
      <c r="C216" s="455" t="s">
        <v>1544</v>
      </c>
      <c r="D216" s="463"/>
      <c r="E216" s="455" t="s">
        <v>1405</v>
      </c>
      <c r="F216" s="460">
        <v>0.75</v>
      </c>
      <c r="G216" s="455" t="s">
        <v>298</v>
      </c>
      <c r="H216" s="460">
        <v>1</v>
      </c>
      <c r="I216" s="460">
        <v>0.5</v>
      </c>
      <c r="J216" s="461"/>
    </row>
    <row r="217" spans="1:10" x14ac:dyDescent="0.65">
      <c r="A217" s="677" t="s">
        <v>1466</v>
      </c>
      <c r="B217" s="676" t="s">
        <v>1403</v>
      </c>
      <c r="C217" s="455" t="s">
        <v>1545</v>
      </c>
      <c r="D217" s="455"/>
      <c r="E217" s="455" t="s">
        <v>1405</v>
      </c>
      <c r="F217" s="455">
        <v>9.5000000000000001E-2</v>
      </c>
      <c r="G217" s="455" t="s">
        <v>298</v>
      </c>
      <c r="H217" s="455">
        <v>0.1</v>
      </c>
      <c r="I217" s="455">
        <v>0.09</v>
      </c>
      <c r="J217" s="461"/>
    </row>
    <row r="218" spans="1:10" ht="29" x14ac:dyDescent="0.65">
      <c r="A218" s="677"/>
      <c r="B218" s="676"/>
      <c r="C218" s="455" t="s">
        <v>1546</v>
      </c>
      <c r="D218" s="455"/>
      <c r="E218" s="455" t="s">
        <v>1409</v>
      </c>
      <c r="F218" s="455">
        <v>0</v>
      </c>
      <c r="G218" s="455">
        <v>0</v>
      </c>
      <c r="H218" s="455">
        <v>0</v>
      </c>
      <c r="I218" s="455">
        <v>0</v>
      </c>
      <c r="J218" s="461"/>
    </row>
    <row r="219" spans="1:10" ht="27.65" customHeight="1" x14ac:dyDescent="0.65">
      <c r="A219" s="677"/>
      <c r="B219" s="676" t="s">
        <v>1410</v>
      </c>
      <c r="C219" s="455" t="s">
        <v>1547</v>
      </c>
      <c r="D219" s="455" t="s">
        <v>196</v>
      </c>
      <c r="E219" s="455" t="s">
        <v>1405</v>
      </c>
      <c r="F219" s="462">
        <v>0.8196</v>
      </c>
      <c r="G219" s="455" t="s">
        <v>298</v>
      </c>
      <c r="H219" s="462">
        <v>0.95320000000000005</v>
      </c>
      <c r="I219" s="462">
        <v>0.54879999999999995</v>
      </c>
    </row>
    <row r="220" spans="1:10" x14ac:dyDescent="0.65">
      <c r="A220" s="677"/>
      <c r="B220" s="676"/>
      <c r="C220" s="455" t="s">
        <v>1548</v>
      </c>
      <c r="D220" s="455" t="s">
        <v>196</v>
      </c>
      <c r="E220" s="455" t="s">
        <v>1405</v>
      </c>
      <c r="F220" s="460">
        <v>0.01</v>
      </c>
      <c r="G220" s="455" t="s">
        <v>298</v>
      </c>
      <c r="H220" s="460">
        <v>0.01</v>
      </c>
      <c r="I220" s="462">
        <v>6.0000000000000001E-3</v>
      </c>
    </row>
  </sheetData>
  <mergeCells count="96">
    <mergeCell ref="B219:B220"/>
    <mergeCell ref="B217:B218"/>
    <mergeCell ref="A217:A220"/>
    <mergeCell ref="A141:A182"/>
    <mergeCell ref="A183:A198"/>
    <mergeCell ref="F199:G201"/>
    <mergeCell ref="B199:B209"/>
    <mergeCell ref="B210:B216"/>
    <mergeCell ref="A199:A216"/>
    <mergeCell ref="C184:C187"/>
    <mergeCell ref="C189:C191"/>
    <mergeCell ref="B183:B191"/>
    <mergeCell ref="C192:C194"/>
    <mergeCell ref="C195:C197"/>
    <mergeCell ref="B192:B198"/>
    <mergeCell ref="F183:G183"/>
    <mergeCell ref="C164:C167"/>
    <mergeCell ref="C177:C180"/>
    <mergeCell ref="C173:C176"/>
    <mergeCell ref="C168:C171"/>
    <mergeCell ref="B164:B182"/>
    <mergeCell ref="C143:C146"/>
    <mergeCell ref="C147:C150"/>
    <mergeCell ref="C151:C154"/>
    <mergeCell ref="B141:B163"/>
    <mergeCell ref="C156:C159"/>
    <mergeCell ref="C160:C163"/>
    <mergeCell ref="C136:C139"/>
    <mergeCell ref="B132:B140"/>
    <mergeCell ref="A123:A140"/>
    <mergeCell ref="F141:G141"/>
    <mergeCell ref="F142:G142"/>
    <mergeCell ref="F123:G123"/>
    <mergeCell ref="C124:C127"/>
    <mergeCell ref="B123:B131"/>
    <mergeCell ref="C128:C131"/>
    <mergeCell ref="F128:G131"/>
    <mergeCell ref="C132:C135"/>
    <mergeCell ref="B120:B122"/>
    <mergeCell ref="A108:A122"/>
    <mergeCell ref="C97:C98"/>
    <mergeCell ref="B89:B98"/>
    <mergeCell ref="B99:B101"/>
    <mergeCell ref="B105:B107"/>
    <mergeCell ref="A102:A107"/>
    <mergeCell ref="C110:C113"/>
    <mergeCell ref="C116:C119"/>
    <mergeCell ref="B108:B119"/>
    <mergeCell ref="A78:A88"/>
    <mergeCell ref="F78:G78"/>
    <mergeCell ref="B78:B83"/>
    <mergeCell ref="C80:C83"/>
    <mergeCell ref="F102:G102"/>
    <mergeCell ref="B102:B104"/>
    <mergeCell ref="A89:A101"/>
    <mergeCell ref="F89:F90"/>
    <mergeCell ref="C91:C94"/>
    <mergeCell ref="F91:F94"/>
    <mergeCell ref="C48:C51"/>
    <mergeCell ref="C52:C55"/>
    <mergeCell ref="B23:B32"/>
    <mergeCell ref="C84:C87"/>
    <mergeCell ref="B84:B88"/>
    <mergeCell ref="C5:C8"/>
    <mergeCell ref="F5:G8"/>
    <mergeCell ref="F9:G12"/>
    <mergeCell ref="A58:A77"/>
    <mergeCell ref="F3:I3"/>
    <mergeCell ref="D3:E4"/>
    <mergeCell ref="C3:C4"/>
    <mergeCell ref="B3:B4"/>
    <mergeCell ref="A3:A4"/>
    <mergeCell ref="F58:G58"/>
    <mergeCell ref="C59:C62"/>
    <mergeCell ref="C64:C67"/>
    <mergeCell ref="C68:C73"/>
    <mergeCell ref="B58:B73"/>
    <mergeCell ref="B74:B77"/>
    <mergeCell ref="C42:C47"/>
    <mergeCell ref="B5:B22"/>
    <mergeCell ref="A5:A32"/>
    <mergeCell ref="B33:B47"/>
    <mergeCell ref="A33:A57"/>
    <mergeCell ref="B48:B57"/>
    <mergeCell ref="C13:C15"/>
    <mergeCell ref="F16:G16"/>
    <mergeCell ref="F13:G15"/>
    <mergeCell ref="C9:C12"/>
    <mergeCell ref="C38:C41"/>
    <mergeCell ref="F38:G41"/>
    <mergeCell ref="C17:C22"/>
    <mergeCell ref="C23:C26"/>
    <mergeCell ref="C27:C30"/>
    <mergeCell ref="F33:G33"/>
    <mergeCell ref="F34:G37"/>
    <mergeCell ref="C34:C37"/>
  </mergeCells>
  <phoneticPr fontId="7" type="noConversion"/>
  <conditionalFormatting sqref="A1">
    <cfRule type="cellIs" dxfId="7" priority="1" operator="lessThan">
      <formula>0</formula>
    </cfRule>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6EE2E-8C1B-4163-A031-6E26A3071CAD}">
  <dimension ref="A1:I128"/>
  <sheetViews>
    <sheetView topLeftCell="A91" zoomScale="98" zoomScaleNormal="98" workbookViewId="0"/>
  </sheetViews>
  <sheetFormatPr defaultColWidth="9" defaultRowHeight="14.25" x14ac:dyDescent="0.65"/>
  <cols>
    <col min="1" max="1" width="12.6484375" style="469" customWidth="1"/>
    <col min="2" max="2" width="9" style="469"/>
    <col min="3" max="3" width="14.78125" style="469" customWidth="1"/>
    <col min="4" max="16384" width="9" style="469"/>
  </cols>
  <sheetData>
    <row r="1" spans="1:9" s="264" customFormat="1" ht="17.75" x14ac:dyDescent="0.75">
      <c r="A1" s="466" t="s">
        <v>1118</v>
      </c>
    </row>
    <row r="2" spans="1:9" x14ac:dyDescent="0.65">
      <c r="A2" s="467"/>
      <c r="B2" s="468"/>
      <c r="C2" s="468"/>
      <c r="D2" s="468"/>
      <c r="E2" s="468"/>
      <c r="F2" s="468"/>
      <c r="G2" s="468"/>
      <c r="H2" s="468"/>
      <c r="I2" s="468"/>
    </row>
    <row r="3" spans="1:9" ht="38.25" customHeight="1" x14ac:dyDescent="0.65">
      <c r="A3" s="486" t="s">
        <v>1554</v>
      </c>
      <c r="B3" s="486" t="s">
        <v>1552</v>
      </c>
      <c r="C3" s="486" t="s">
        <v>1551</v>
      </c>
      <c r="D3" s="486" t="s">
        <v>1550</v>
      </c>
      <c r="E3" s="705" t="s">
        <v>1549</v>
      </c>
      <c r="F3" s="706"/>
      <c r="G3" s="706"/>
      <c r="H3" s="707"/>
      <c r="I3" s="486" t="s">
        <v>1119</v>
      </c>
    </row>
    <row r="4" spans="1:9" ht="26.5" x14ac:dyDescent="0.65">
      <c r="A4" s="680" t="s">
        <v>1120</v>
      </c>
      <c r="B4" s="680" t="s">
        <v>1115</v>
      </c>
      <c r="C4" s="682" t="s">
        <v>1121</v>
      </c>
      <c r="D4" s="686" t="s">
        <v>1122</v>
      </c>
      <c r="E4" s="471" t="s">
        <v>1113</v>
      </c>
      <c r="F4" s="470" t="s">
        <v>1123</v>
      </c>
      <c r="G4" s="471" t="s">
        <v>483</v>
      </c>
      <c r="H4" s="471" t="s">
        <v>297</v>
      </c>
      <c r="I4" s="692" t="s">
        <v>1124</v>
      </c>
    </row>
    <row r="5" spans="1:9" ht="33" customHeight="1" x14ac:dyDescent="0.65">
      <c r="A5" s="680"/>
      <c r="B5" s="680"/>
      <c r="C5" s="683"/>
      <c r="D5" s="686"/>
      <c r="E5" s="471">
        <v>0</v>
      </c>
      <c r="F5" s="472">
        <v>0.04</v>
      </c>
      <c r="G5" s="472">
        <v>-0.3</v>
      </c>
      <c r="H5" s="472">
        <v>0.30599999999999999</v>
      </c>
      <c r="I5" s="693"/>
    </row>
    <row r="6" spans="1:9" x14ac:dyDescent="0.65">
      <c r="A6" s="680"/>
      <c r="B6" s="708" t="s">
        <v>1125</v>
      </c>
      <c r="C6" s="708" t="s">
        <v>1126</v>
      </c>
      <c r="D6" s="711" t="s">
        <v>1127</v>
      </c>
      <c r="E6" s="711" t="s">
        <v>1128</v>
      </c>
      <c r="F6" s="711"/>
      <c r="G6" s="711"/>
      <c r="H6" s="711"/>
      <c r="I6" s="712" t="s">
        <v>1129</v>
      </c>
    </row>
    <row r="7" spans="1:9" x14ac:dyDescent="0.65">
      <c r="A7" s="680"/>
      <c r="B7" s="709"/>
      <c r="C7" s="709"/>
      <c r="D7" s="711"/>
      <c r="E7" s="473" t="s">
        <v>481</v>
      </c>
      <c r="F7" s="473" t="s">
        <v>482</v>
      </c>
      <c r="G7" s="473" t="s">
        <v>483</v>
      </c>
      <c r="H7" s="473" t="s">
        <v>297</v>
      </c>
      <c r="I7" s="713"/>
    </row>
    <row r="8" spans="1:9" x14ac:dyDescent="0.65">
      <c r="A8" s="680"/>
      <c r="B8" s="709"/>
      <c r="C8" s="709"/>
      <c r="D8" s="711"/>
      <c r="E8" s="474">
        <v>0.91</v>
      </c>
      <c r="F8" s="473">
        <v>25</v>
      </c>
      <c r="G8" s="474">
        <v>0.97</v>
      </c>
      <c r="H8" s="474">
        <v>0.75</v>
      </c>
      <c r="I8" s="713"/>
    </row>
    <row r="9" spans="1:9" x14ac:dyDescent="0.65">
      <c r="A9" s="680"/>
      <c r="B9" s="709"/>
      <c r="C9" s="709"/>
      <c r="D9" s="708" t="s">
        <v>1122</v>
      </c>
      <c r="E9" s="711" t="s">
        <v>1130</v>
      </c>
      <c r="F9" s="711"/>
      <c r="G9" s="711"/>
      <c r="H9" s="711"/>
      <c r="I9" s="700" t="s">
        <v>1131</v>
      </c>
    </row>
    <row r="10" spans="1:9" x14ac:dyDescent="0.65">
      <c r="A10" s="680"/>
      <c r="B10" s="709"/>
      <c r="C10" s="709"/>
      <c r="D10" s="709"/>
      <c r="E10" s="711" t="s">
        <v>483</v>
      </c>
      <c r="F10" s="711"/>
      <c r="G10" s="711" t="s">
        <v>297</v>
      </c>
      <c r="H10" s="711"/>
      <c r="I10" s="701"/>
    </row>
    <row r="11" spans="1:9" x14ac:dyDescent="0.65">
      <c r="A11" s="680"/>
      <c r="B11" s="709"/>
      <c r="C11" s="709"/>
      <c r="D11" s="710"/>
      <c r="E11" s="715">
        <v>0.2</v>
      </c>
      <c r="F11" s="715"/>
      <c r="G11" s="715">
        <v>0.1</v>
      </c>
      <c r="H11" s="715"/>
      <c r="I11" s="701"/>
    </row>
    <row r="12" spans="1:9" x14ac:dyDescent="0.65">
      <c r="A12" s="680"/>
      <c r="B12" s="709"/>
      <c r="C12" s="709"/>
      <c r="D12" s="708" t="s">
        <v>645</v>
      </c>
      <c r="E12" s="711" t="s">
        <v>1132</v>
      </c>
      <c r="F12" s="711"/>
      <c r="G12" s="711"/>
      <c r="H12" s="711"/>
      <c r="I12" s="701"/>
    </row>
    <row r="13" spans="1:9" x14ac:dyDescent="0.65">
      <c r="A13" s="680"/>
      <c r="B13" s="709"/>
      <c r="C13" s="709"/>
      <c r="D13" s="709"/>
      <c r="E13" s="473" t="s">
        <v>1113</v>
      </c>
      <c r="F13" s="473" t="s">
        <v>1114</v>
      </c>
      <c r="G13" s="473" t="s">
        <v>483</v>
      </c>
      <c r="H13" s="473" t="s">
        <v>297</v>
      </c>
      <c r="I13" s="701"/>
    </row>
    <row r="14" spans="1:9" x14ac:dyDescent="0.65">
      <c r="A14" s="680"/>
      <c r="B14" s="709"/>
      <c r="C14" s="709"/>
      <c r="D14" s="710"/>
      <c r="E14" s="473" t="s">
        <v>530</v>
      </c>
      <c r="F14" s="473" t="s">
        <v>530</v>
      </c>
      <c r="G14" s="475">
        <v>0.05</v>
      </c>
      <c r="H14" s="475">
        <v>-0.05</v>
      </c>
      <c r="I14" s="701"/>
    </row>
    <row r="15" spans="1:9" x14ac:dyDescent="0.65">
      <c r="A15" s="680"/>
      <c r="B15" s="709"/>
      <c r="C15" s="709"/>
      <c r="D15" s="702"/>
      <c r="E15" s="704" t="s">
        <v>1133</v>
      </c>
      <c r="F15" s="704"/>
      <c r="G15" s="704"/>
      <c r="H15" s="704"/>
      <c r="I15" s="701"/>
    </row>
    <row r="16" spans="1:9" x14ac:dyDescent="0.65">
      <c r="A16" s="680"/>
      <c r="B16" s="709"/>
      <c r="C16" s="709"/>
      <c r="D16" s="702"/>
      <c r="E16" s="476" t="s">
        <v>1113</v>
      </c>
      <c r="F16" s="476" t="s">
        <v>1114</v>
      </c>
      <c r="G16" s="476" t="s">
        <v>483</v>
      </c>
      <c r="H16" s="476" t="s">
        <v>484</v>
      </c>
      <c r="I16" s="701"/>
    </row>
    <row r="17" spans="1:9" x14ac:dyDescent="0.65">
      <c r="A17" s="680"/>
      <c r="B17" s="709"/>
      <c r="C17" s="710"/>
      <c r="D17" s="703"/>
      <c r="E17" s="476" t="s">
        <v>530</v>
      </c>
      <c r="F17" s="476" t="s">
        <v>530</v>
      </c>
      <c r="G17" s="477">
        <v>0.05</v>
      </c>
      <c r="H17" s="477">
        <v>-0.05</v>
      </c>
      <c r="I17" s="714"/>
    </row>
    <row r="18" spans="1:9" x14ac:dyDescent="0.65">
      <c r="A18" s="680"/>
      <c r="B18" s="709"/>
      <c r="C18" s="682" t="s">
        <v>1134</v>
      </c>
      <c r="D18" s="686" t="s">
        <v>1135</v>
      </c>
      <c r="E18" s="686" t="s">
        <v>1136</v>
      </c>
      <c r="F18" s="686"/>
      <c r="G18" s="471" t="s">
        <v>483</v>
      </c>
      <c r="H18" s="471" t="s">
        <v>297</v>
      </c>
      <c r="I18" s="700">
        <v>4</v>
      </c>
    </row>
    <row r="19" spans="1:9" x14ac:dyDescent="0.65">
      <c r="A19" s="680"/>
      <c r="B19" s="709"/>
      <c r="C19" s="683"/>
      <c r="D19" s="686"/>
      <c r="E19" s="699">
        <v>0.65</v>
      </c>
      <c r="F19" s="699"/>
      <c r="G19" s="472">
        <v>0.67</v>
      </c>
      <c r="H19" s="472">
        <v>0.6</v>
      </c>
      <c r="I19" s="701"/>
    </row>
    <row r="20" spans="1:9" x14ac:dyDescent="0.65">
      <c r="A20" s="680"/>
      <c r="B20" s="709"/>
      <c r="C20" s="680" t="s">
        <v>1137</v>
      </c>
      <c r="D20" s="680" t="s">
        <v>1135</v>
      </c>
      <c r="E20" s="686" t="s">
        <v>1136</v>
      </c>
      <c r="F20" s="686"/>
      <c r="G20" s="471" t="s">
        <v>483</v>
      </c>
      <c r="H20" s="471" t="s">
        <v>297</v>
      </c>
      <c r="I20" s="712" t="s">
        <v>1138</v>
      </c>
    </row>
    <row r="21" spans="1:9" x14ac:dyDescent="0.65">
      <c r="A21" s="680"/>
      <c r="B21" s="709"/>
      <c r="C21" s="680"/>
      <c r="D21" s="680"/>
      <c r="E21" s="699">
        <v>2.5000000000000001E-2</v>
      </c>
      <c r="F21" s="699"/>
      <c r="G21" s="472">
        <v>0.05</v>
      </c>
      <c r="H21" s="471">
        <v>0</v>
      </c>
      <c r="I21" s="713"/>
    </row>
    <row r="22" spans="1:9" ht="42.25" x14ac:dyDescent="0.65">
      <c r="A22" s="680"/>
      <c r="B22" s="709"/>
      <c r="C22" s="470" t="s">
        <v>1139</v>
      </c>
      <c r="D22" s="686" t="s">
        <v>1127</v>
      </c>
      <c r="E22" s="471" t="s">
        <v>481</v>
      </c>
      <c r="F22" s="471" t="s">
        <v>482</v>
      </c>
      <c r="G22" s="471" t="s">
        <v>483</v>
      </c>
      <c r="H22" s="471" t="s">
        <v>297</v>
      </c>
      <c r="I22" s="700" t="s">
        <v>1140</v>
      </c>
    </row>
    <row r="23" spans="1:9" x14ac:dyDescent="0.65">
      <c r="A23" s="680"/>
      <c r="B23" s="709"/>
      <c r="C23" s="471" t="s">
        <v>1141</v>
      </c>
      <c r="D23" s="686"/>
      <c r="E23" s="472">
        <v>0.86</v>
      </c>
      <c r="F23" s="471">
        <v>25</v>
      </c>
      <c r="G23" s="472">
        <v>0.9</v>
      </c>
      <c r="H23" s="472">
        <v>0.5</v>
      </c>
      <c r="I23" s="701" t="s">
        <v>1142</v>
      </c>
    </row>
    <row r="24" spans="1:9" ht="15.25" x14ac:dyDescent="0.65">
      <c r="A24" s="680"/>
      <c r="B24" s="710"/>
      <c r="C24" s="471" t="s">
        <v>1143</v>
      </c>
      <c r="D24" s="686"/>
      <c r="E24" s="472">
        <v>0.92</v>
      </c>
      <c r="F24" s="471">
        <v>20</v>
      </c>
      <c r="G24" s="478">
        <v>1</v>
      </c>
      <c r="H24" s="472">
        <v>0.5</v>
      </c>
      <c r="I24" s="479">
        <v>15</v>
      </c>
    </row>
    <row r="25" spans="1:9" ht="15.25" x14ac:dyDescent="0.65">
      <c r="A25" s="686" t="s">
        <v>1144</v>
      </c>
      <c r="B25" s="682" t="s">
        <v>1115</v>
      </c>
      <c r="C25" s="680" t="s">
        <v>1145</v>
      </c>
      <c r="D25" s="686" t="s">
        <v>1127</v>
      </c>
      <c r="E25" s="471" t="s">
        <v>481</v>
      </c>
      <c r="F25" s="471" t="s">
        <v>482</v>
      </c>
      <c r="G25" s="471" t="s">
        <v>483</v>
      </c>
      <c r="H25" s="471" t="s">
        <v>297</v>
      </c>
      <c r="I25" s="479" t="s">
        <v>1146</v>
      </c>
    </row>
    <row r="26" spans="1:9" ht="15.25" x14ac:dyDescent="0.65">
      <c r="A26" s="686"/>
      <c r="B26" s="684"/>
      <c r="C26" s="680"/>
      <c r="D26" s="686"/>
      <c r="E26" s="687">
        <v>15</v>
      </c>
      <c r="F26" s="688"/>
      <c r="G26" s="688"/>
      <c r="H26" s="688"/>
      <c r="I26" s="689"/>
    </row>
    <row r="27" spans="1:9" ht="26.5" x14ac:dyDescent="0.65">
      <c r="A27" s="686"/>
      <c r="B27" s="684"/>
      <c r="C27" s="470" t="s">
        <v>1147</v>
      </c>
      <c r="D27" s="686" t="s">
        <v>1127</v>
      </c>
      <c r="E27" s="471" t="s">
        <v>481</v>
      </c>
      <c r="F27" s="471" t="s">
        <v>482</v>
      </c>
      <c r="G27" s="471" t="s">
        <v>483</v>
      </c>
      <c r="H27" s="471" t="s">
        <v>297</v>
      </c>
      <c r="I27" s="682" t="s">
        <v>1148</v>
      </c>
    </row>
    <row r="28" spans="1:9" x14ac:dyDescent="0.65">
      <c r="A28" s="686"/>
      <c r="B28" s="684"/>
      <c r="C28" s="471" t="s">
        <v>1149</v>
      </c>
      <c r="D28" s="686"/>
      <c r="E28" s="472">
        <v>0.73399999999999999</v>
      </c>
      <c r="F28" s="471">
        <v>13</v>
      </c>
      <c r="G28" s="472">
        <v>0.874</v>
      </c>
      <c r="H28" s="472">
        <v>0.47199999999999998</v>
      </c>
      <c r="I28" s="684"/>
    </row>
    <row r="29" spans="1:9" x14ac:dyDescent="0.65">
      <c r="A29" s="686"/>
      <c r="B29" s="684"/>
      <c r="C29" s="471" t="s">
        <v>1150</v>
      </c>
      <c r="D29" s="686"/>
      <c r="E29" s="472">
        <v>0.749</v>
      </c>
      <c r="F29" s="471">
        <v>14.8</v>
      </c>
      <c r="G29" s="472">
        <v>0.878</v>
      </c>
      <c r="H29" s="472">
        <v>0.623</v>
      </c>
      <c r="I29" s="684"/>
    </row>
    <row r="30" spans="1:9" x14ac:dyDescent="0.65">
      <c r="A30" s="686"/>
      <c r="B30" s="684"/>
      <c r="C30" s="471" t="s">
        <v>1151</v>
      </c>
      <c r="D30" s="686"/>
      <c r="E30" s="472">
        <v>0.89100000000000001</v>
      </c>
      <c r="F30" s="471">
        <v>25.5</v>
      </c>
      <c r="G30" s="472">
        <v>0.90800000000000003</v>
      </c>
      <c r="H30" s="472">
        <v>0.7</v>
      </c>
      <c r="I30" s="684"/>
    </row>
    <row r="31" spans="1:9" x14ac:dyDescent="0.65">
      <c r="A31" s="686"/>
      <c r="B31" s="684"/>
      <c r="C31" s="470" t="s">
        <v>1152</v>
      </c>
      <c r="D31" s="686"/>
      <c r="E31" s="472">
        <v>0.749</v>
      </c>
      <c r="F31" s="471">
        <v>14.8</v>
      </c>
      <c r="G31" s="472">
        <v>0.878</v>
      </c>
      <c r="H31" s="472">
        <v>0.623</v>
      </c>
      <c r="I31" s="683"/>
    </row>
    <row r="32" spans="1:9" ht="15.25" x14ac:dyDescent="0.65">
      <c r="A32" s="686"/>
      <c r="B32" s="684"/>
      <c r="C32" s="682" t="s">
        <v>1153</v>
      </c>
      <c r="D32" s="680" t="s">
        <v>645</v>
      </c>
      <c r="E32" s="694"/>
      <c r="F32" s="695"/>
      <c r="G32" s="471" t="s">
        <v>483</v>
      </c>
      <c r="H32" s="471" t="s">
        <v>297</v>
      </c>
      <c r="I32" s="479" t="s">
        <v>1154</v>
      </c>
    </row>
    <row r="33" spans="1:9" ht="15.25" x14ac:dyDescent="0.65">
      <c r="A33" s="686"/>
      <c r="B33" s="684"/>
      <c r="C33" s="683"/>
      <c r="D33" s="680"/>
      <c r="E33" s="696"/>
      <c r="F33" s="697"/>
      <c r="G33" s="681">
        <v>15</v>
      </c>
      <c r="H33" s="681"/>
      <c r="I33" s="681"/>
    </row>
    <row r="34" spans="1:9" ht="15.25" x14ac:dyDescent="0.65">
      <c r="A34" s="686"/>
      <c r="B34" s="684"/>
      <c r="C34" s="682" t="s">
        <v>1155</v>
      </c>
      <c r="D34" s="680" t="s">
        <v>645</v>
      </c>
      <c r="E34" s="698"/>
      <c r="F34" s="698"/>
      <c r="G34" s="471" t="s">
        <v>483</v>
      </c>
      <c r="H34" s="470" t="s">
        <v>297</v>
      </c>
      <c r="I34" s="479" t="s">
        <v>1156</v>
      </c>
    </row>
    <row r="35" spans="1:9" ht="30.75" customHeight="1" x14ac:dyDescent="0.65">
      <c r="A35" s="686"/>
      <c r="B35" s="684"/>
      <c r="C35" s="683"/>
      <c r="D35" s="680"/>
      <c r="E35" s="698"/>
      <c r="F35" s="698"/>
      <c r="G35" s="681">
        <v>15</v>
      </c>
      <c r="H35" s="681"/>
      <c r="I35" s="681"/>
    </row>
    <row r="36" spans="1:9" ht="26.5" x14ac:dyDescent="0.65">
      <c r="A36" s="686"/>
      <c r="B36" s="684"/>
      <c r="C36" s="470" t="s">
        <v>1157</v>
      </c>
      <c r="D36" s="686" t="s">
        <v>1127</v>
      </c>
      <c r="E36" s="471" t="s">
        <v>481</v>
      </c>
      <c r="F36" s="471" t="s">
        <v>482</v>
      </c>
      <c r="G36" s="471" t="s">
        <v>483</v>
      </c>
      <c r="H36" s="471" t="s">
        <v>297</v>
      </c>
      <c r="I36" s="682" t="s">
        <v>1158</v>
      </c>
    </row>
    <row r="37" spans="1:9" x14ac:dyDescent="0.65">
      <c r="A37" s="686"/>
      <c r="B37" s="684"/>
      <c r="C37" s="471" t="s">
        <v>1159</v>
      </c>
      <c r="D37" s="686"/>
      <c r="E37" s="471">
        <v>42</v>
      </c>
      <c r="F37" s="471">
        <v>4</v>
      </c>
      <c r="G37" s="471">
        <v>73</v>
      </c>
      <c r="H37" s="471">
        <v>4</v>
      </c>
      <c r="I37" s="684"/>
    </row>
    <row r="38" spans="1:9" x14ac:dyDescent="0.65">
      <c r="A38" s="686"/>
      <c r="B38" s="684"/>
      <c r="C38" s="471" t="s">
        <v>1160</v>
      </c>
      <c r="D38" s="686"/>
      <c r="E38" s="471">
        <v>75</v>
      </c>
      <c r="F38" s="471">
        <v>8</v>
      </c>
      <c r="G38" s="471">
        <v>90</v>
      </c>
      <c r="H38" s="471">
        <v>50</v>
      </c>
      <c r="I38" s="684"/>
    </row>
    <row r="39" spans="1:9" x14ac:dyDescent="0.65">
      <c r="A39" s="686"/>
      <c r="B39" s="684"/>
      <c r="C39" s="471" t="s">
        <v>1161</v>
      </c>
      <c r="D39" s="686"/>
      <c r="E39" s="471">
        <v>74.099999999999994</v>
      </c>
      <c r="F39" s="471">
        <v>4.4000000000000004</v>
      </c>
      <c r="G39" s="471">
        <v>90</v>
      </c>
      <c r="H39" s="471">
        <v>45</v>
      </c>
      <c r="I39" s="684"/>
    </row>
    <row r="40" spans="1:9" ht="26.5" x14ac:dyDescent="0.65">
      <c r="A40" s="686"/>
      <c r="B40" s="684"/>
      <c r="C40" s="470" t="s">
        <v>1162</v>
      </c>
      <c r="D40" s="686"/>
      <c r="E40" s="471">
        <v>50</v>
      </c>
      <c r="F40" s="471">
        <v>3</v>
      </c>
      <c r="G40" s="471">
        <v>90</v>
      </c>
      <c r="H40" s="471">
        <v>10</v>
      </c>
      <c r="I40" s="683"/>
    </row>
    <row r="41" spans="1:9" ht="15.25" x14ac:dyDescent="0.65">
      <c r="A41" s="686"/>
      <c r="B41" s="684"/>
      <c r="C41" s="680" t="s">
        <v>1163</v>
      </c>
      <c r="D41" s="686" t="s">
        <v>645</v>
      </c>
      <c r="E41" s="686"/>
      <c r="F41" s="686"/>
      <c r="G41" s="471" t="s">
        <v>483</v>
      </c>
      <c r="H41" s="471" t="s">
        <v>297</v>
      </c>
      <c r="I41" s="479" t="s">
        <v>1164</v>
      </c>
    </row>
    <row r="42" spans="1:9" ht="33.75" customHeight="1" x14ac:dyDescent="0.65">
      <c r="A42" s="686"/>
      <c r="B42" s="684"/>
      <c r="C42" s="680"/>
      <c r="D42" s="686"/>
      <c r="E42" s="686"/>
      <c r="F42" s="686"/>
      <c r="G42" s="681">
        <v>15</v>
      </c>
      <c r="H42" s="681"/>
      <c r="I42" s="681"/>
    </row>
    <row r="43" spans="1:9" x14ac:dyDescent="0.65">
      <c r="A43" s="686"/>
      <c r="B43" s="684"/>
      <c r="C43" s="680" t="s">
        <v>1165</v>
      </c>
      <c r="D43" s="686" t="s">
        <v>1127</v>
      </c>
      <c r="E43" s="471" t="s">
        <v>481</v>
      </c>
      <c r="F43" s="471" t="s">
        <v>482</v>
      </c>
      <c r="G43" s="471" t="s">
        <v>483</v>
      </c>
      <c r="H43" s="471" t="s">
        <v>297</v>
      </c>
      <c r="I43" s="682" t="s">
        <v>1166</v>
      </c>
    </row>
    <row r="44" spans="1:9" ht="39" customHeight="1" x14ac:dyDescent="0.65">
      <c r="A44" s="686"/>
      <c r="B44" s="683"/>
      <c r="C44" s="680"/>
      <c r="D44" s="686"/>
      <c r="E44" s="471">
        <v>0.5</v>
      </c>
      <c r="F44" s="471">
        <v>4</v>
      </c>
      <c r="G44" s="471">
        <v>1</v>
      </c>
      <c r="H44" s="471">
        <v>0.1</v>
      </c>
      <c r="I44" s="683"/>
    </row>
    <row r="45" spans="1:9" x14ac:dyDescent="0.65">
      <c r="A45" s="686"/>
      <c r="B45" s="682" t="s">
        <v>1125</v>
      </c>
      <c r="C45" s="680" t="s">
        <v>1167</v>
      </c>
      <c r="D45" s="680" t="s">
        <v>1127</v>
      </c>
      <c r="E45" s="471" t="s">
        <v>481</v>
      </c>
      <c r="F45" s="471" t="s">
        <v>482</v>
      </c>
      <c r="G45" s="471" t="s">
        <v>483</v>
      </c>
      <c r="H45" s="471" t="s">
        <v>297</v>
      </c>
      <c r="I45" s="682" t="s">
        <v>1168</v>
      </c>
    </row>
    <row r="46" spans="1:9" ht="28.5" customHeight="1" x14ac:dyDescent="0.65">
      <c r="A46" s="686"/>
      <c r="B46" s="684"/>
      <c r="C46" s="680"/>
      <c r="D46" s="680"/>
      <c r="E46" s="471">
        <v>1.1599999999999999</v>
      </c>
      <c r="F46" s="471">
        <v>20</v>
      </c>
      <c r="G46" s="471">
        <v>1.3</v>
      </c>
      <c r="H46" s="471">
        <v>1</v>
      </c>
      <c r="I46" s="683"/>
    </row>
    <row r="47" spans="1:9" x14ac:dyDescent="0.65">
      <c r="A47" s="686"/>
      <c r="B47" s="684"/>
      <c r="C47" s="680" t="s">
        <v>1169</v>
      </c>
      <c r="D47" s="686" t="s">
        <v>1127</v>
      </c>
      <c r="E47" s="471" t="s">
        <v>481</v>
      </c>
      <c r="F47" s="471" t="s">
        <v>482</v>
      </c>
      <c r="G47" s="471" t="s">
        <v>483</v>
      </c>
      <c r="H47" s="471" t="s">
        <v>297</v>
      </c>
      <c r="I47" s="680" t="s">
        <v>1170</v>
      </c>
    </row>
    <row r="48" spans="1:9" ht="32.25" customHeight="1" x14ac:dyDescent="0.65">
      <c r="A48" s="686"/>
      <c r="B48" s="684"/>
      <c r="C48" s="680"/>
      <c r="D48" s="686"/>
      <c r="E48" s="471">
        <v>1.18</v>
      </c>
      <c r="F48" s="471">
        <v>25</v>
      </c>
      <c r="G48" s="471">
        <v>1.2</v>
      </c>
      <c r="H48" s="471">
        <v>0.93</v>
      </c>
      <c r="I48" s="680"/>
    </row>
    <row r="49" spans="1:9" x14ac:dyDescent="0.65">
      <c r="A49" s="686"/>
      <c r="B49" s="684"/>
      <c r="C49" s="680" t="s">
        <v>1171</v>
      </c>
      <c r="D49" s="686" t="s">
        <v>1127</v>
      </c>
      <c r="E49" s="471" t="s">
        <v>481</v>
      </c>
      <c r="F49" s="470" t="s">
        <v>482</v>
      </c>
      <c r="G49" s="471" t="s">
        <v>483</v>
      </c>
      <c r="H49" s="471" t="s">
        <v>297</v>
      </c>
      <c r="I49" s="692" t="s">
        <v>1172</v>
      </c>
    </row>
    <row r="50" spans="1:9" ht="23.25" customHeight="1" x14ac:dyDescent="0.65">
      <c r="A50" s="686"/>
      <c r="B50" s="683"/>
      <c r="C50" s="680"/>
      <c r="D50" s="686"/>
      <c r="E50" s="470">
        <v>1</v>
      </c>
      <c r="F50" s="470">
        <v>6</v>
      </c>
      <c r="G50" s="471">
        <v>1</v>
      </c>
      <c r="H50" s="471">
        <v>0.5</v>
      </c>
      <c r="I50" s="693"/>
    </row>
    <row r="51" spans="1:9" ht="26.5" x14ac:dyDescent="0.65">
      <c r="A51" s="686" t="s">
        <v>1173</v>
      </c>
      <c r="B51" s="682" t="s">
        <v>1115</v>
      </c>
      <c r="C51" s="470" t="s">
        <v>1174</v>
      </c>
      <c r="D51" s="686" t="s">
        <v>1127</v>
      </c>
      <c r="E51" s="471" t="s">
        <v>481</v>
      </c>
      <c r="F51" s="471" t="s">
        <v>482</v>
      </c>
      <c r="G51" s="471" t="s">
        <v>483</v>
      </c>
      <c r="H51" s="471" t="s">
        <v>297</v>
      </c>
      <c r="I51" s="682" t="s">
        <v>1175</v>
      </c>
    </row>
    <row r="52" spans="1:9" x14ac:dyDescent="0.65">
      <c r="A52" s="686"/>
      <c r="B52" s="684"/>
      <c r="C52" s="471" t="s">
        <v>1149</v>
      </c>
      <c r="D52" s="686"/>
      <c r="E52" s="472">
        <v>0.308</v>
      </c>
      <c r="F52" s="471">
        <v>12</v>
      </c>
      <c r="G52" s="472">
        <v>0.53800000000000003</v>
      </c>
      <c r="H52" s="472">
        <v>0.126</v>
      </c>
      <c r="I52" s="684"/>
    </row>
    <row r="53" spans="1:9" x14ac:dyDescent="0.65">
      <c r="A53" s="686"/>
      <c r="B53" s="684"/>
      <c r="C53" s="471" t="s">
        <v>1150</v>
      </c>
      <c r="D53" s="686"/>
      <c r="E53" s="472">
        <v>0.28999999999999998</v>
      </c>
      <c r="F53" s="471">
        <v>12</v>
      </c>
      <c r="G53" s="472">
        <v>0.377</v>
      </c>
      <c r="H53" s="472">
        <v>0.122</v>
      </c>
      <c r="I53" s="684"/>
    </row>
    <row r="54" spans="1:9" x14ac:dyDescent="0.65">
      <c r="A54" s="686"/>
      <c r="B54" s="684"/>
      <c r="C54" s="471" t="s">
        <v>1151</v>
      </c>
      <c r="D54" s="686"/>
      <c r="E54" s="472">
        <v>0.13200000000000001</v>
      </c>
      <c r="F54" s="471">
        <v>12.5</v>
      </c>
      <c r="G54" s="472">
        <v>0.3</v>
      </c>
      <c r="H54" s="472">
        <v>9.1999999999999998E-2</v>
      </c>
      <c r="I54" s="684"/>
    </row>
    <row r="55" spans="1:9" x14ac:dyDescent="0.65">
      <c r="A55" s="686"/>
      <c r="B55" s="684"/>
      <c r="C55" s="470" t="s">
        <v>1152</v>
      </c>
      <c r="D55" s="686"/>
      <c r="E55" s="472">
        <v>0.28999999999999998</v>
      </c>
      <c r="F55" s="471">
        <v>12</v>
      </c>
      <c r="G55" s="472">
        <v>0.377</v>
      </c>
      <c r="H55" s="472">
        <v>0.122</v>
      </c>
      <c r="I55" s="683"/>
    </row>
    <row r="56" spans="1:9" ht="15.25" x14ac:dyDescent="0.65">
      <c r="A56" s="686"/>
      <c r="B56" s="684"/>
      <c r="C56" s="680" t="s">
        <v>1176</v>
      </c>
      <c r="D56" s="686" t="s">
        <v>1127</v>
      </c>
      <c r="E56" s="471" t="s">
        <v>481</v>
      </c>
      <c r="F56" s="471" t="s">
        <v>482</v>
      </c>
      <c r="G56" s="471" t="s">
        <v>483</v>
      </c>
      <c r="H56" s="471" t="s">
        <v>297</v>
      </c>
      <c r="I56" s="479" t="s">
        <v>1177</v>
      </c>
    </row>
    <row r="57" spans="1:9" ht="24.75" customHeight="1" x14ac:dyDescent="0.65">
      <c r="A57" s="686"/>
      <c r="B57" s="684"/>
      <c r="C57" s="680"/>
      <c r="D57" s="686"/>
      <c r="E57" s="687">
        <v>15</v>
      </c>
      <c r="F57" s="688"/>
      <c r="G57" s="688"/>
      <c r="H57" s="688"/>
      <c r="I57" s="689"/>
    </row>
    <row r="58" spans="1:9" ht="39.75" x14ac:dyDescent="0.65">
      <c r="A58" s="686"/>
      <c r="B58" s="684"/>
      <c r="C58" s="470" t="s">
        <v>1178</v>
      </c>
      <c r="D58" s="686" t="s">
        <v>1127</v>
      </c>
      <c r="E58" s="470" t="s">
        <v>481</v>
      </c>
      <c r="F58" s="470" t="s">
        <v>482</v>
      </c>
      <c r="G58" s="470" t="s">
        <v>483</v>
      </c>
      <c r="H58" s="470" t="s">
        <v>297</v>
      </c>
      <c r="I58" s="682" t="s">
        <v>1179</v>
      </c>
    </row>
    <row r="59" spans="1:9" ht="39.75" x14ac:dyDescent="0.65">
      <c r="A59" s="686"/>
      <c r="B59" s="684"/>
      <c r="C59" s="470" t="s">
        <v>1180</v>
      </c>
      <c r="D59" s="686"/>
      <c r="E59" s="470">
        <v>22</v>
      </c>
      <c r="F59" s="470">
        <v>4</v>
      </c>
      <c r="G59" s="470">
        <v>80</v>
      </c>
      <c r="H59" s="470">
        <v>3</v>
      </c>
      <c r="I59" s="684"/>
    </row>
    <row r="60" spans="1:9" x14ac:dyDescent="0.65">
      <c r="A60" s="686"/>
      <c r="B60" s="684"/>
      <c r="C60" s="470" t="s">
        <v>1181</v>
      </c>
      <c r="D60" s="686"/>
      <c r="E60" s="470">
        <v>11</v>
      </c>
      <c r="F60" s="470">
        <v>8</v>
      </c>
      <c r="G60" s="470">
        <v>20</v>
      </c>
      <c r="H60" s="470">
        <v>5</v>
      </c>
      <c r="I60" s="684"/>
    </row>
    <row r="61" spans="1:9" ht="26.5" x14ac:dyDescent="0.65">
      <c r="A61" s="686"/>
      <c r="B61" s="684"/>
      <c r="C61" s="470" t="s">
        <v>1182</v>
      </c>
      <c r="D61" s="686"/>
      <c r="E61" s="470">
        <v>26.8</v>
      </c>
      <c r="F61" s="470">
        <v>7</v>
      </c>
      <c r="G61" s="470">
        <v>50</v>
      </c>
      <c r="H61" s="470">
        <v>10</v>
      </c>
      <c r="I61" s="683"/>
    </row>
    <row r="62" spans="1:9" ht="39.75" x14ac:dyDescent="0.65">
      <c r="A62" s="686"/>
      <c r="B62" s="684"/>
      <c r="C62" s="470" t="s">
        <v>1183</v>
      </c>
      <c r="D62" s="686" t="s">
        <v>1135</v>
      </c>
      <c r="E62" s="680" t="s">
        <v>1136</v>
      </c>
      <c r="F62" s="680"/>
      <c r="G62" s="470" t="s">
        <v>483</v>
      </c>
      <c r="H62" s="470" t="s">
        <v>297</v>
      </c>
      <c r="I62" s="680"/>
    </row>
    <row r="63" spans="1:9" x14ac:dyDescent="0.65">
      <c r="A63" s="686"/>
      <c r="B63" s="684"/>
      <c r="C63" s="470" t="s">
        <v>1184</v>
      </c>
      <c r="D63" s="686"/>
      <c r="E63" s="690">
        <v>0.6</v>
      </c>
      <c r="F63" s="690"/>
      <c r="G63" s="480">
        <v>0.9</v>
      </c>
      <c r="H63" s="480">
        <v>0.4</v>
      </c>
      <c r="I63" s="680"/>
    </row>
    <row r="64" spans="1:9" x14ac:dyDescent="0.65">
      <c r="A64" s="686"/>
      <c r="B64" s="684"/>
      <c r="C64" s="470" t="s">
        <v>1185</v>
      </c>
      <c r="D64" s="686"/>
      <c r="E64" s="690">
        <v>0.3</v>
      </c>
      <c r="F64" s="690"/>
      <c r="G64" s="480">
        <v>0.5</v>
      </c>
      <c r="H64" s="480">
        <v>0.1</v>
      </c>
      <c r="I64" s="680"/>
    </row>
    <row r="65" spans="1:9" x14ac:dyDescent="0.65">
      <c r="A65" s="686"/>
      <c r="B65" s="684"/>
      <c r="C65" s="470" t="s">
        <v>1186</v>
      </c>
      <c r="D65" s="686"/>
      <c r="E65" s="690">
        <v>0.1</v>
      </c>
      <c r="F65" s="690"/>
      <c r="G65" s="480">
        <v>0.2</v>
      </c>
      <c r="H65" s="480">
        <v>0</v>
      </c>
      <c r="I65" s="680"/>
    </row>
    <row r="66" spans="1:9" x14ac:dyDescent="0.65">
      <c r="A66" s="686"/>
      <c r="B66" s="684"/>
      <c r="C66" s="680" t="s">
        <v>1187</v>
      </c>
      <c r="D66" s="680" t="s">
        <v>645</v>
      </c>
      <c r="E66" s="691"/>
      <c r="F66" s="691"/>
      <c r="G66" s="470" t="s">
        <v>483</v>
      </c>
      <c r="H66" s="470" t="s">
        <v>297</v>
      </c>
      <c r="I66" s="682" t="s">
        <v>1188</v>
      </c>
    </row>
    <row r="67" spans="1:9" x14ac:dyDescent="0.65">
      <c r="A67" s="686"/>
      <c r="B67" s="683"/>
      <c r="C67" s="680"/>
      <c r="D67" s="680"/>
      <c r="E67" s="691"/>
      <c r="F67" s="691"/>
      <c r="G67" s="470">
        <v>610</v>
      </c>
      <c r="H67" s="470">
        <v>60</v>
      </c>
      <c r="I67" s="683"/>
    </row>
    <row r="68" spans="1:9" x14ac:dyDescent="0.65">
      <c r="A68" s="686"/>
      <c r="B68" s="680" t="s">
        <v>1125</v>
      </c>
      <c r="C68" s="682" t="s">
        <v>1189</v>
      </c>
      <c r="D68" s="680" t="s">
        <v>1135</v>
      </c>
      <c r="E68" s="680" t="s">
        <v>1136</v>
      </c>
      <c r="F68" s="680"/>
      <c r="G68" s="470" t="s">
        <v>483</v>
      </c>
      <c r="H68" s="470" t="s">
        <v>297</v>
      </c>
      <c r="I68" s="680" t="s">
        <v>1190</v>
      </c>
    </row>
    <row r="69" spans="1:9" ht="39.75" customHeight="1" x14ac:dyDescent="0.65">
      <c r="A69" s="686"/>
      <c r="B69" s="680"/>
      <c r="C69" s="683"/>
      <c r="D69" s="680"/>
      <c r="E69" s="680">
        <v>19.600000000000001</v>
      </c>
      <c r="F69" s="680"/>
      <c r="G69" s="470">
        <v>36.799999999999997</v>
      </c>
      <c r="H69" s="470">
        <v>6.1</v>
      </c>
      <c r="I69" s="680"/>
    </row>
    <row r="70" spans="1:9" x14ac:dyDescent="0.65">
      <c r="A70" s="680" t="s">
        <v>1191</v>
      </c>
      <c r="B70" s="682" t="s">
        <v>1115</v>
      </c>
      <c r="C70" s="680" t="s">
        <v>1192</v>
      </c>
      <c r="D70" s="680" t="s">
        <v>1135</v>
      </c>
      <c r="E70" s="680" t="s">
        <v>1136</v>
      </c>
      <c r="F70" s="680"/>
      <c r="G70" s="470" t="s">
        <v>483</v>
      </c>
      <c r="H70" s="470" t="s">
        <v>297</v>
      </c>
      <c r="I70" s="681" t="s">
        <v>1193</v>
      </c>
    </row>
    <row r="71" spans="1:9" ht="34.5" customHeight="1" x14ac:dyDescent="0.65">
      <c r="A71" s="680"/>
      <c r="B71" s="684"/>
      <c r="C71" s="680"/>
      <c r="D71" s="680"/>
      <c r="E71" s="685">
        <v>1.4999999999999999E-2</v>
      </c>
      <c r="F71" s="685"/>
      <c r="G71" s="481">
        <v>0.03</v>
      </c>
      <c r="H71" s="481">
        <v>0.01</v>
      </c>
      <c r="I71" s="680"/>
    </row>
    <row r="72" spans="1:9" x14ac:dyDescent="0.65">
      <c r="A72" s="680"/>
      <c r="B72" s="684"/>
      <c r="C72" s="680" t="s">
        <v>1194</v>
      </c>
      <c r="D72" s="680" t="s">
        <v>1135</v>
      </c>
      <c r="E72" s="680" t="s">
        <v>1136</v>
      </c>
      <c r="F72" s="680"/>
      <c r="G72" s="470" t="s">
        <v>483</v>
      </c>
      <c r="H72" s="470" t="s">
        <v>297</v>
      </c>
      <c r="I72" s="681" t="s">
        <v>1195</v>
      </c>
    </row>
    <row r="73" spans="1:9" ht="41.25" customHeight="1" x14ac:dyDescent="0.65">
      <c r="A73" s="680"/>
      <c r="B73" s="683"/>
      <c r="C73" s="680"/>
      <c r="D73" s="680"/>
      <c r="E73" s="680">
        <v>5</v>
      </c>
      <c r="F73" s="680"/>
      <c r="G73" s="470">
        <v>10</v>
      </c>
      <c r="H73" s="470">
        <v>1</v>
      </c>
      <c r="I73" s="681"/>
    </row>
    <row r="74" spans="1:9" x14ac:dyDescent="0.65">
      <c r="A74" s="680" t="s">
        <v>1196</v>
      </c>
      <c r="B74" s="682" t="s">
        <v>1115</v>
      </c>
      <c r="C74" s="680" t="s">
        <v>1197</v>
      </c>
      <c r="D74" s="680" t="s">
        <v>1135</v>
      </c>
      <c r="E74" s="680" t="s">
        <v>1136</v>
      </c>
      <c r="F74" s="680"/>
      <c r="G74" s="470" t="s">
        <v>483</v>
      </c>
      <c r="H74" s="470" t="s">
        <v>297</v>
      </c>
      <c r="I74" s="681">
        <v>45</v>
      </c>
    </row>
    <row r="75" spans="1:9" ht="31.2" customHeight="1" x14ac:dyDescent="0.65">
      <c r="A75" s="680"/>
      <c r="B75" s="684"/>
      <c r="C75" s="680"/>
      <c r="D75" s="680"/>
      <c r="E75" s="685">
        <v>0.06</v>
      </c>
      <c r="F75" s="685"/>
      <c r="G75" s="481">
        <v>0.115</v>
      </c>
      <c r="H75" s="481">
        <v>4.1000000000000002E-2</v>
      </c>
      <c r="I75" s="681"/>
    </row>
    <row r="76" spans="1:9" x14ac:dyDescent="0.65">
      <c r="A76" s="680"/>
      <c r="B76" s="684"/>
      <c r="C76" s="680" t="s">
        <v>1198</v>
      </c>
      <c r="D76" s="680" t="s">
        <v>1135</v>
      </c>
      <c r="E76" s="680" t="s">
        <v>1136</v>
      </c>
      <c r="F76" s="680"/>
      <c r="G76" s="470" t="s">
        <v>483</v>
      </c>
      <c r="H76" s="470" t="s">
        <v>297</v>
      </c>
      <c r="I76" s="681" t="s">
        <v>1199</v>
      </c>
    </row>
    <row r="77" spans="1:9" ht="33.65" customHeight="1" x14ac:dyDescent="0.65">
      <c r="A77" s="680"/>
      <c r="B77" s="683"/>
      <c r="C77" s="680"/>
      <c r="D77" s="680"/>
      <c r="E77" s="685">
        <v>0.8</v>
      </c>
      <c r="F77" s="685"/>
      <c r="G77" s="481">
        <v>0.9</v>
      </c>
      <c r="H77" s="481">
        <v>0.52</v>
      </c>
      <c r="I77" s="680"/>
    </row>
    <row r="78" spans="1:9" ht="26.5" x14ac:dyDescent="0.65">
      <c r="A78" s="680"/>
      <c r="B78" s="680" t="s">
        <v>1125</v>
      </c>
      <c r="C78" s="680" t="s">
        <v>1200</v>
      </c>
      <c r="D78" s="680" t="s">
        <v>1122</v>
      </c>
      <c r="E78" s="470" t="s">
        <v>295</v>
      </c>
      <c r="F78" s="470" t="s">
        <v>1123</v>
      </c>
      <c r="G78" s="470" t="s">
        <v>483</v>
      </c>
      <c r="H78" s="470" t="s">
        <v>297</v>
      </c>
      <c r="I78" s="681" t="s">
        <v>1201</v>
      </c>
    </row>
    <row r="79" spans="1:9" x14ac:dyDescent="0.65">
      <c r="A79" s="680"/>
      <c r="B79" s="680"/>
      <c r="C79" s="680"/>
      <c r="D79" s="680"/>
      <c r="E79" s="481">
        <v>0.44</v>
      </c>
      <c r="F79" s="470">
        <v>8.01</v>
      </c>
      <c r="G79" s="481">
        <v>0.61229999999999996</v>
      </c>
      <c r="H79" s="481">
        <v>0.19400000000000001</v>
      </c>
      <c r="I79" s="680"/>
    </row>
    <row r="80" spans="1:9" ht="14.5" x14ac:dyDescent="0.7">
      <c r="A80" s="405" t="s">
        <v>1202</v>
      </c>
      <c r="B80" s="482"/>
      <c r="C80" s="483"/>
      <c r="D80" s="482"/>
      <c r="E80" s="484"/>
      <c r="F80" s="482"/>
      <c r="G80" s="484"/>
      <c r="H80" s="484"/>
      <c r="I80" s="482"/>
    </row>
    <row r="81" spans="1:9" ht="14.5" x14ac:dyDescent="0.7">
      <c r="A81" s="468"/>
      <c r="B81" s="483" t="s">
        <v>1203</v>
      </c>
      <c r="C81" s="468"/>
      <c r="D81" s="468"/>
      <c r="E81" s="468"/>
      <c r="F81" s="468"/>
      <c r="G81" s="468"/>
      <c r="H81" s="468"/>
      <c r="I81" s="468"/>
    </row>
    <row r="82" spans="1:9" ht="14.5" x14ac:dyDescent="0.7">
      <c r="A82" s="468"/>
      <c r="B82" s="483" t="s">
        <v>1204</v>
      </c>
      <c r="C82" s="468"/>
      <c r="D82" s="468"/>
      <c r="E82" s="468"/>
      <c r="F82" s="468"/>
      <c r="G82" s="468"/>
      <c r="H82" s="468"/>
      <c r="I82" s="468"/>
    </row>
    <row r="83" spans="1:9" ht="14.5" x14ac:dyDescent="0.7">
      <c r="A83" s="468"/>
      <c r="B83" s="483" t="s">
        <v>1205</v>
      </c>
      <c r="C83" s="468"/>
      <c r="D83" s="468"/>
      <c r="E83" s="468"/>
      <c r="F83" s="468"/>
      <c r="G83" s="468"/>
      <c r="H83" s="468"/>
      <c r="I83" s="468"/>
    </row>
    <row r="84" spans="1:9" ht="14.5" x14ac:dyDescent="0.7">
      <c r="A84" s="468"/>
      <c r="B84" s="483" t="s">
        <v>1206</v>
      </c>
      <c r="C84" s="468"/>
      <c r="D84" s="468"/>
      <c r="E84" s="468"/>
      <c r="F84" s="468"/>
      <c r="G84" s="468"/>
      <c r="H84" s="468"/>
      <c r="I84" s="468"/>
    </row>
    <row r="85" spans="1:9" ht="14.5" x14ac:dyDescent="0.7">
      <c r="A85" s="468"/>
      <c r="B85" s="483" t="s">
        <v>1207</v>
      </c>
      <c r="C85" s="468"/>
      <c r="D85" s="468"/>
      <c r="E85" s="468"/>
      <c r="F85" s="468"/>
      <c r="G85" s="468"/>
      <c r="H85" s="468"/>
      <c r="I85" s="468"/>
    </row>
    <row r="86" spans="1:9" ht="14.5" x14ac:dyDescent="0.7">
      <c r="A86" s="468"/>
      <c r="B86" s="483" t="s">
        <v>1208</v>
      </c>
      <c r="C86" s="468"/>
      <c r="D86" s="468"/>
      <c r="E86" s="468"/>
      <c r="F86" s="468"/>
      <c r="G86" s="468"/>
      <c r="H86" s="468"/>
      <c r="I86" s="468"/>
    </row>
    <row r="87" spans="1:9" ht="14.5" x14ac:dyDescent="0.7">
      <c r="A87" s="468"/>
      <c r="B87" s="483" t="s">
        <v>1209</v>
      </c>
      <c r="C87" s="468"/>
      <c r="D87" s="468"/>
      <c r="E87" s="468"/>
      <c r="F87" s="468"/>
      <c r="G87" s="468"/>
      <c r="H87" s="468"/>
      <c r="I87" s="468"/>
    </row>
    <row r="88" spans="1:9" ht="14.5" x14ac:dyDescent="0.7">
      <c r="A88" s="468"/>
      <c r="B88" s="483" t="s">
        <v>1210</v>
      </c>
      <c r="C88" s="468"/>
      <c r="D88" s="468"/>
      <c r="E88" s="468"/>
      <c r="F88" s="468"/>
      <c r="G88" s="468"/>
      <c r="H88" s="468"/>
      <c r="I88" s="468"/>
    </row>
    <row r="89" spans="1:9" ht="14.5" x14ac:dyDescent="0.7">
      <c r="A89" s="468"/>
      <c r="B89" s="483" t="s">
        <v>1211</v>
      </c>
      <c r="C89" s="468"/>
      <c r="D89" s="468"/>
      <c r="E89" s="468"/>
      <c r="F89" s="468"/>
      <c r="G89" s="468"/>
      <c r="H89" s="468"/>
      <c r="I89" s="468"/>
    </row>
    <row r="90" spans="1:9" ht="14.5" x14ac:dyDescent="0.7">
      <c r="A90" s="468"/>
      <c r="B90" s="483" t="s">
        <v>1212</v>
      </c>
      <c r="C90" s="468"/>
      <c r="D90" s="468"/>
      <c r="E90" s="468"/>
      <c r="F90" s="468"/>
      <c r="G90" s="468"/>
      <c r="H90" s="468"/>
      <c r="I90" s="468"/>
    </row>
    <row r="91" spans="1:9" ht="14.5" x14ac:dyDescent="0.7">
      <c r="A91" s="468"/>
      <c r="B91" s="483" t="s">
        <v>1213</v>
      </c>
      <c r="C91" s="468"/>
      <c r="D91" s="468"/>
      <c r="E91" s="468"/>
      <c r="F91" s="468"/>
      <c r="G91" s="468"/>
      <c r="H91" s="468"/>
      <c r="I91" s="468"/>
    </row>
    <row r="92" spans="1:9" ht="14.5" x14ac:dyDescent="0.7">
      <c r="B92" s="483" t="s">
        <v>1214</v>
      </c>
    </row>
    <row r="93" spans="1:9" ht="14.5" x14ac:dyDescent="0.7">
      <c r="B93" s="483" t="s">
        <v>1215</v>
      </c>
    </row>
    <row r="94" spans="1:9" ht="14.5" x14ac:dyDescent="0.7">
      <c r="B94" s="483" t="s">
        <v>1216</v>
      </c>
    </row>
    <row r="95" spans="1:9" ht="14.5" x14ac:dyDescent="0.7">
      <c r="B95" s="483" t="s">
        <v>1217</v>
      </c>
    </row>
    <row r="96" spans="1:9" ht="14.5" x14ac:dyDescent="0.7">
      <c r="B96" s="483" t="s">
        <v>1218</v>
      </c>
    </row>
    <row r="97" spans="2:2" ht="14.5" x14ac:dyDescent="0.7">
      <c r="B97" s="483" t="s">
        <v>1219</v>
      </c>
    </row>
    <row r="98" spans="2:2" ht="14.5" x14ac:dyDescent="0.7">
      <c r="B98" s="483" t="s">
        <v>1220</v>
      </c>
    </row>
    <row r="99" spans="2:2" ht="14.5" x14ac:dyDescent="0.7">
      <c r="B99" s="483" t="s">
        <v>1221</v>
      </c>
    </row>
    <row r="100" spans="2:2" ht="14.5" x14ac:dyDescent="0.7">
      <c r="B100" s="483" t="s">
        <v>1222</v>
      </c>
    </row>
    <row r="101" spans="2:2" ht="14.5" x14ac:dyDescent="0.7">
      <c r="B101" s="483" t="s">
        <v>1223</v>
      </c>
    </row>
    <row r="102" spans="2:2" ht="14.5" x14ac:dyDescent="0.7">
      <c r="B102" s="485" t="s">
        <v>1224</v>
      </c>
    </row>
    <row r="103" spans="2:2" ht="14.5" x14ac:dyDescent="0.7">
      <c r="B103" s="483" t="s">
        <v>1225</v>
      </c>
    </row>
    <row r="104" spans="2:2" ht="14.5" x14ac:dyDescent="0.7">
      <c r="B104" s="483" t="s">
        <v>1226</v>
      </c>
    </row>
    <row r="105" spans="2:2" ht="14.5" x14ac:dyDescent="0.7">
      <c r="B105" s="483" t="s">
        <v>1227</v>
      </c>
    </row>
    <row r="106" spans="2:2" ht="14.5" x14ac:dyDescent="0.7">
      <c r="B106" s="483" t="s">
        <v>1228</v>
      </c>
    </row>
    <row r="107" spans="2:2" ht="14.5" x14ac:dyDescent="0.7">
      <c r="B107" s="483" t="s">
        <v>1229</v>
      </c>
    </row>
    <row r="108" spans="2:2" ht="14.5" x14ac:dyDescent="0.7">
      <c r="B108" s="483" t="s">
        <v>1230</v>
      </c>
    </row>
    <row r="109" spans="2:2" ht="14.5" x14ac:dyDescent="0.7">
      <c r="B109" s="483" t="s">
        <v>1231</v>
      </c>
    </row>
    <row r="110" spans="2:2" ht="14.5" x14ac:dyDescent="0.7">
      <c r="B110" s="483" t="s">
        <v>1232</v>
      </c>
    </row>
    <row r="111" spans="2:2" ht="14.5" x14ac:dyDescent="0.7">
      <c r="B111" s="483" t="s">
        <v>1233</v>
      </c>
    </row>
    <row r="112" spans="2:2" ht="14.5" x14ac:dyDescent="0.7">
      <c r="B112" s="483" t="s">
        <v>1234</v>
      </c>
    </row>
    <row r="113" spans="2:2" ht="14.5" x14ac:dyDescent="0.7">
      <c r="B113" s="483" t="s">
        <v>1235</v>
      </c>
    </row>
    <row r="114" spans="2:2" ht="14.5" x14ac:dyDescent="0.7">
      <c r="B114" s="483" t="s">
        <v>1236</v>
      </c>
    </row>
    <row r="115" spans="2:2" ht="14.5" x14ac:dyDescent="0.7">
      <c r="B115" s="483" t="s">
        <v>1237</v>
      </c>
    </row>
    <row r="116" spans="2:2" ht="14.5" x14ac:dyDescent="0.7">
      <c r="B116" s="483" t="s">
        <v>1238</v>
      </c>
    </row>
    <row r="117" spans="2:2" ht="14.5" x14ac:dyDescent="0.7">
      <c r="B117" s="483" t="s">
        <v>1239</v>
      </c>
    </row>
    <row r="118" spans="2:2" ht="14.5" x14ac:dyDescent="0.7">
      <c r="B118" s="483" t="s">
        <v>1240</v>
      </c>
    </row>
    <row r="119" spans="2:2" ht="14.5" x14ac:dyDescent="0.7">
      <c r="B119" s="483" t="s">
        <v>1241</v>
      </c>
    </row>
    <row r="120" spans="2:2" ht="14.5" x14ac:dyDescent="0.7">
      <c r="B120" s="483" t="s">
        <v>1242</v>
      </c>
    </row>
    <row r="121" spans="2:2" ht="14.5" x14ac:dyDescent="0.7">
      <c r="B121" s="483" t="s">
        <v>1243</v>
      </c>
    </row>
    <row r="122" spans="2:2" ht="14.5" x14ac:dyDescent="0.7">
      <c r="B122" s="483" t="s">
        <v>1244</v>
      </c>
    </row>
    <row r="123" spans="2:2" ht="14.5" x14ac:dyDescent="0.7">
      <c r="B123" s="483" t="s">
        <v>1245</v>
      </c>
    </row>
    <row r="124" spans="2:2" ht="14.5" x14ac:dyDescent="0.7">
      <c r="B124" s="483" t="s">
        <v>1246</v>
      </c>
    </row>
    <row r="125" spans="2:2" ht="14.5" x14ac:dyDescent="0.7">
      <c r="B125" s="483" t="s">
        <v>1247</v>
      </c>
    </row>
    <row r="126" spans="2:2" ht="14.5" x14ac:dyDescent="0.7">
      <c r="B126" s="483" t="s">
        <v>1248</v>
      </c>
    </row>
    <row r="127" spans="2:2" ht="14.5" x14ac:dyDescent="0.7">
      <c r="B127" s="483" t="s">
        <v>1249</v>
      </c>
    </row>
    <row r="128" spans="2:2" ht="14.5" x14ac:dyDescent="0.7">
      <c r="B128" s="483" t="s">
        <v>1250</v>
      </c>
    </row>
  </sheetData>
  <mergeCells count="121">
    <mergeCell ref="E3:H3"/>
    <mergeCell ref="A4:A24"/>
    <mergeCell ref="B4:B5"/>
    <mergeCell ref="C4:C5"/>
    <mergeCell ref="D4:D5"/>
    <mergeCell ref="I4:I5"/>
    <mergeCell ref="B6:B24"/>
    <mergeCell ref="C6:C17"/>
    <mergeCell ref="D6:D8"/>
    <mergeCell ref="E6:H6"/>
    <mergeCell ref="I6:I8"/>
    <mergeCell ref="D9:D11"/>
    <mergeCell ref="E9:H9"/>
    <mergeCell ref="I9:I17"/>
    <mergeCell ref="E10:F10"/>
    <mergeCell ref="G10:H10"/>
    <mergeCell ref="E11:F11"/>
    <mergeCell ref="G11:H11"/>
    <mergeCell ref="D12:D14"/>
    <mergeCell ref="E12:H12"/>
    <mergeCell ref="C20:C21"/>
    <mergeCell ref="D20:D21"/>
    <mergeCell ref="E20:F20"/>
    <mergeCell ref="I20:I21"/>
    <mergeCell ref="E21:F21"/>
    <mergeCell ref="D22:D24"/>
    <mergeCell ref="I22:I23"/>
    <mergeCell ref="D15:D17"/>
    <mergeCell ref="E15:H15"/>
    <mergeCell ref="C18:C19"/>
    <mergeCell ref="D18:D19"/>
    <mergeCell ref="E18:F18"/>
    <mergeCell ref="I18:I19"/>
    <mergeCell ref="E19:F19"/>
    <mergeCell ref="A25:A50"/>
    <mergeCell ref="B25:B44"/>
    <mergeCell ref="C25:C26"/>
    <mergeCell ref="D25:D26"/>
    <mergeCell ref="E26:I26"/>
    <mergeCell ref="D27:D31"/>
    <mergeCell ref="I27:I31"/>
    <mergeCell ref="C32:C33"/>
    <mergeCell ref="D32:D33"/>
    <mergeCell ref="E32:F33"/>
    <mergeCell ref="C41:C42"/>
    <mergeCell ref="D41:D42"/>
    <mergeCell ref="E41:F42"/>
    <mergeCell ref="G42:I42"/>
    <mergeCell ref="C43:C44"/>
    <mergeCell ref="D43:D44"/>
    <mergeCell ref="I43:I44"/>
    <mergeCell ref="G33:I33"/>
    <mergeCell ref="C34:C35"/>
    <mergeCell ref="D34:D35"/>
    <mergeCell ref="E34:F35"/>
    <mergeCell ref="G35:I35"/>
    <mergeCell ref="D36:D40"/>
    <mergeCell ref="I36:I40"/>
    <mergeCell ref="E64:F64"/>
    <mergeCell ref="E65:F65"/>
    <mergeCell ref="C66:C67"/>
    <mergeCell ref="D66:D67"/>
    <mergeCell ref="E66:F67"/>
    <mergeCell ref="B45:B50"/>
    <mergeCell ref="C45:C46"/>
    <mergeCell ref="D45:D46"/>
    <mergeCell ref="I45:I46"/>
    <mergeCell ref="C47:C48"/>
    <mergeCell ref="D47:D48"/>
    <mergeCell ref="I47:I48"/>
    <mergeCell ref="C49:C50"/>
    <mergeCell ref="D49:D50"/>
    <mergeCell ref="I49:I50"/>
    <mergeCell ref="D76:D77"/>
    <mergeCell ref="E76:F76"/>
    <mergeCell ref="I76:I77"/>
    <mergeCell ref="E77:F77"/>
    <mergeCell ref="B78:B79"/>
    <mergeCell ref="A51:A69"/>
    <mergeCell ref="B51:B67"/>
    <mergeCell ref="D51:D55"/>
    <mergeCell ref="I51:I55"/>
    <mergeCell ref="C56:C57"/>
    <mergeCell ref="D56:D57"/>
    <mergeCell ref="E57:I57"/>
    <mergeCell ref="D58:D61"/>
    <mergeCell ref="I58:I61"/>
    <mergeCell ref="D62:D65"/>
    <mergeCell ref="B68:B69"/>
    <mergeCell ref="C68:C69"/>
    <mergeCell ref="D68:D69"/>
    <mergeCell ref="E68:F68"/>
    <mergeCell ref="I68:I69"/>
    <mergeCell ref="E69:F69"/>
    <mergeCell ref="E62:F62"/>
    <mergeCell ref="I62:I65"/>
    <mergeCell ref="E63:F63"/>
    <mergeCell ref="C78:C79"/>
    <mergeCell ref="D78:D79"/>
    <mergeCell ref="I78:I79"/>
    <mergeCell ref="I72:I73"/>
    <mergeCell ref="E73:F73"/>
    <mergeCell ref="I66:I67"/>
    <mergeCell ref="A74:A79"/>
    <mergeCell ref="B74:B77"/>
    <mergeCell ref="C74:C75"/>
    <mergeCell ref="D74:D75"/>
    <mergeCell ref="E74:F74"/>
    <mergeCell ref="I74:I75"/>
    <mergeCell ref="E75:F75"/>
    <mergeCell ref="C76:C77"/>
    <mergeCell ref="A70:A73"/>
    <mergeCell ref="B70:B73"/>
    <mergeCell ref="C70:C71"/>
    <mergeCell ref="D70:D71"/>
    <mergeCell ref="E70:F70"/>
    <mergeCell ref="I70:I71"/>
    <mergeCell ref="E71:F71"/>
    <mergeCell ref="C72:C73"/>
    <mergeCell ref="D72:D73"/>
    <mergeCell ref="E72:F72"/>
  </mergeCells>
  <phoneticPr fontId="7" type="noConversion"/>
  <conditionalFormatting sqref="A1">
    <cfRule type="cellIs" dxfId="6" priority="1" operator="lessThan">
      <formula>0</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A595E-78FC-42E6-97DF-3DB8D67B5824}">
  <dimension ref="A1:T96"/>
  <sheetViews>
    <sheetView workbookViewId="0"/>
  </sheetViews>
  <sheetFormatPr defaultColWidth="8.6484375" defaultRowHeight="14.5" x14ac:dyDescent="0.7"/>
  <cols>
    <col min="1" max="1" width="23.21484375" style="7" customWidth="1"/>
    <col min="2" max="5" width="9" style="7" bestFit="1" customWidth="1"/>
    <col min="6" max="7" width="8.8671875" style="7" bestFit="1" customWidth="1"/>
    <col min="8" max="8" width="9" style="7" bestFit="1" customWidth="1"/>
    <col min="9" max="9" width="9.8671875" style="7" bestFit="1" customWidth="1"/>
    <col min="10" max="10" width="8.8671875" style="7" bestFit="1" customWidth="1"/>
    <col min="11" max="11" width="9" style="7" bestFit="1" customWidth="1"/>
    <col min="12" max="12" width="8.8671875" style="7" bestFit="1" customWidth="1"/>
    <col min="13" max="13" width="8.8671875" style="7" customWidth="1"/>
    <col min="14" max="15" width="8.8671875" style="7" bestFit="1" customWidth="1"/>
    <col min="16" max="16" width="10.78125" style="7" customWidth="1"/>
    <col min="17" max="18" width="10.43359375" style="7" customWidth="1"/>
    <col min="19" max="19" width="16.34765625" style="7" bestFit="1" customWidth="1"/>
    <col min="20" max="16384" width="8.6484375" style="7"/>
  </cols>
  <sheetData>
    <row r="1" spans="1:18" s="74" customFormat="1" ht="17.75" x14ac:dyDescent="0.75">
      <c r="A1" s="6" t="s">
        <v>1379</v>
      </c>
    </row>
    <row r="2" spans="1:18" s="74" customFormat="1" ht="17.75" x14ac:dyDescent="0.75">
      <c r="A2" s="6"/>
    </row>
    <row r="3" spans="1:18" ht="57" customHeight="1" x14ac:dyDescent="0.7">
      <c r="A3" s="134" t="s">
        <v>195</v>
      </c>
      <c r="B3" s="134" t="s">
        <v>263</v>
      </c>
      <c r="C3" s="134" t="s">
        <v>264</v>
      </c>
      <c r="D3" s="134" t="s">
        <v>265</v>
      </c>
      <c r="E3" s="134" t="s">
        <v>266</v>
      </c>
      <c r="F3" s="134" t="s">
        <v>267</v>
      </c>
      <c r="G3" s="134" t="s">
        <v>268</v>
      </c>
      <c r="H3" s="134" t="s">
        <v>269</v>
      </c>
      <c r="I3" s="134" t="s">
        <v>270</v>
      </c>
      <c r="J3" s="134" t="s">
        <v>271</v>
      </c>
      <c r="K3" s="134" t="s">
        <v>1376</v>
      </c>
      <c r="L3" s="134" t="s">
        <v>272</v>
      </c>
      <c r="M3" s="134" t="s">
        <v>273</v>
      </c>
      <c r="N3" s="134" t="s">
        <v>274</v>
      </c>
      <c r="O3" s="134" t="s">
        <v>275</v>
      </c>
      <c r="P3" s="140" t="s">
        <v>1377</v>
      </c>
      <c r="Q3" s="140" t="s">
        <v>1251</v>
      </c>
      <c r="R3" s="140" t="s">
        <v>1252</v>
      </c>
    </row>
    <row r="4" spans="1:18" x14ac:dyDescent="0.7">
      <c r="A4" s="142">
        <v>1930</v>
      </c>
      <c r="B4" s="82">
        <v>10.133506107725001</v>
      </c>
      <c r="C4" s="82">
        <v>35.657575030293216</v>
      </c>
      <c r="D4" s="82">
        <v>3.9945485334620001E-2</v>
      </c>
      <c r="E4" s="82">
        <v>8.7162564748811469E-2</v>
      </c>
      <c r="F4" s="82">
        <v>3.1674471747144009E-2</v>
      </c>
      <c r="G4" s="82">
        <v>0.92854986910838844</v>
      </c>
      <c r="H4" s="82">
        <v>5.824703981292406</v>
      </c>
      <c r="I4" s="82">
        <v>6.5461753942717955</v>
      </c>
      <c r="J4" s="82">
        <v>1.0254384845802844E-2</v>
      </c>
      <c r="K4" s="82">
        <v>13.532467767834067</v>
      </c>
      <c r="L4" s="82">
        <v>1.8414289412589782</v>
      </c>
      <c r="M4" s="82">
        <v>8.5586330867301967</v>
      </c>
      <c r="N4" s="82">
        <v>0.76765870284621107</v>
      </c>
      <c r="O4" s="82">
        <v>0.71270134435440957</v>
      </c>
      <c r="P4" s="82">
        <v>84.672437132391053</v>
      </c>
      <c r="Q4" s="82">
        <v>29.85801229133309</v>
      </c>
      <c r="R4" s="441">
        <f>Q4/P4</f>
        <v>0.35262965496845305</v>
      </c>
    </row>
    <row r="5" spans="1:18" x14ac:dyDescent="0.7">
      <c r="A5" s="142">
        <v>1931</v>
      </c>
      <c r="B5" s="82">
        <v>7.0686548127753532</v>
      </c>
      <c r="C5" s="82">
        <v>26.067197326609723</v>
      </c>
      <c r="D5" s="82">
        <v>3.9945485334620001E-2</v>
      </c>
      <c r="E5" s="82">
        <v>6.7566923814102578E-2</v>
      </c>
      <c r="F5" s="82">
        <v>3.1674471747144009E-2</v>
      </c>
      <c r="G5" s="82">
        <v>0.89347613741634535</v>
      </c>
      <c r="H5" s="82">
        <v>4.6543205669360326</v>
      </c>
      <c r="I5" s="82">
        <v>6.20738005071067</v>
      </c>
      <c r="J5" s="82">
        <v>9.9889234287892335E-3</v>
      </c>
      <c r="K5" s="82">
        <v>13.533393449346971</v>
      </c>
      <c r="L5" s="82">
        <v>1.9218056690614314</v>
      </c>
      <c r="M5" s="82">
        <v>8.4122956194293987</v>
      </c>
      <c r="N5" s="82">
        <v>0.76879122222873475</v>
      </c>
      <c r="O5" s="82">
        <v>0.67900774922768459</v>
      </c>
      <c r="P5" s="82">
        <v>70.355498408066978</v>
      </c>
      <c r="Q5" s="82">
        <v>29.151902780101516</v>
      </c>
      <c r="R5" s="441">
        <f t="shared" ref="R5:R68" si="0">Q5/P5</f>
        <v>0.41435144998928686</v>
      </c>
    </row>
    <row r="6" spans="1:18" x14ac:dyDescent="0.7">
      <c r="A6" s="142">
        <v>1932</v>
      </c>
      <c r="B6" s="82">
        <v>5.0476865038067524</v>
      </c>
      <c r="C6" s="82">
        <v>19.144605736375762</v>
      </c>
      <c r="D6" s="82">
        <v>3.9945485334620001E-2</v>
      </c>
      <c r="E6" s="82">
        <v>4.4946692798076927E-2</v>
      </c>
      <c r="F6" s="82">
        <v>3.1674471747144009E-2</v>
      </c>
      <c r="G6" s="82">
        <v>0.85373418837883774</v>
      </c>
      <c r="H6" s="82">
        <v>3.6532065986066589</v>
      </c>
      <c r="I6" s="82">
        <v>5.5794280631151416</v>
      </c>
      <c r="J6" s="82">
        <v>9.8526381881397628E-3</v>
      </c>
      <c r="K6" s="82">
        <v>13.534278616545928</v>
      </c>
      <c r="L6" s="82">
        <v>1.2977827099837005</v>
      </c>
      <c r="M6" s="82">
        <v>8.3142080769411226</v>
      </c>
      <c r="N6" s="82">
        <v>0.53175077039416263</v>
      </c>
      <c r="O6" s="82">
        <v>0.45241323972017927</v>
      </c>
      <c r="P6" s="82">
        <v>58.535513791936225</v>
      </c>
      <c r="Q6" s="82">
        <v>27.426813565741298</v>
      </c>
      <c r="R6" s="441">
        <f t="shared" si="0"/>
        <v>0.46854997571610246</v>
      </c>
    </row>
    <row r="7" spans="1:18" x14ac:dyDescent="0.7">
      <c r="A7" s="142">
        <v>1933</v>
      </c>
      <c r="B7" s="82">
        <v>6.244813096304374</v>
      </c>
      <c r="C7" s="82">
        <v>25.697535208272285</v>
      </c>
      <c r="D7" s="82">
        <v>3.9945485334620001E-2</v>
      </c>
      <c r="E7" s="82">
        <v>4.5034823568269239E-2</v>
      </c>
      <c r="F7" s="82">
        <v>3.1674471747144009E-2</v>
      </c>
      <c r="G7" s="82">
        <v>0.80863151474254602</v>
      </c>
      <c r="H7" s="82">
        <v>4.365899060121377</v>
      </c>
      <c r="I7" s="82">
        <v>5.847121809504916</v>
      </c>
      <c r="J7" s="82">
        <v>9.4201149107147244E-3</v>
      </c>
      <c r="K7" s="82">
        <v>13.535185235393898</v>
      </c>
      <c r="L7" s="82">
        <v>1.2796862880536028</v>
      </c>
      <c r="M7" s="82">
        <v>8.4069563125418743</v>
      </c>
      <c r="N7" s="82">
        <v>0.51744338842373194</v>
      </c>
      <c r="O7" s="82">
        <v>0.42913135384229945</v>
      </c>
      <c r="P7" s="82">
        <v>67.258478162761648</v>
      </c>
      <c r="Q7" s="82">
        <v>28.744357255707577</v>
      </c>
      <c r="R7" s="441">
        <f t="shared" si="0"/>
        <v>0.42737150826023579</v>
      </c>
    </row>
    <row r="8" spans="1:18" x14ac:dyDescent="0.7">
      <c r="A8" s="142">
        <v>1934</v>
      </c>
      <c r="B8" s="82">
        <v>7.7296234782733011</v>
      </c>
      <c r="C8" s="82">
        <v>31.080074127399808</v>
      </c>
      <c r="D8" s="82">
        <v>3.9945485334620001E-2</v>
      </c>
      <c r="E8" s="82">
        <v>4.1656477377564109E-2</v>
      </c>
      <c r="F8" s="82">
        <v>3.1674471747144009E-2</v>
      </c>
      <c r="G8" s="82">
        <v>0.75736226443752364</v>
      </c>
      <c r="H8" s="82">
        <v>4.4638793695895087</v>
      </c>
      <c r="I8" s="82">
        <v>6.4327708341655985</v>
      </c>
      <c r="J8" s="82">
        <v>1.0392222484212095E-2</v>
      </c>
      <c r="K8" s="82">
        <v>13.536137558722501</v>
      </c>
      <c r="L8" s="82">
        <v>1.5619853857613191</v>
      </c>
      <c r="M8" s="82">
        <v>8.4757542932521979</v>
      </c>
      <c r="N8" s="82">
        <v>0.6203890697340595</v>
      </c>
      <c r="O8" s="82">
        <v>0.51959571297835516</v>
      </c>
      <c r="P8" s="82">
        <v>75.301240751257708</v>
      </c>
      <c r="Q8" s="82">
        <v>30.552441006819752</v>
      </c>
      <c r="R8" s="441">
        <f t="shared" si="0"/>
        <v>0.4057362229626934</v>
      </c>
    </row>
    <row r="9" spans="1:18" x14ac:dyDescent="0.7">
      <c r="A9" s="142">
        <v>1935</v>
      </c>
      <c r="B9" s="82">
        <v>9.445155346899254</v>
      </c>
      <c r="C9" s="82">
        <v>37.602283857093063</v>
      </c>
      <c r="D9" s="82">
        <v>3.9945485334620001E-2</v>
      </c>
      <c r="E9" s="82">
        <v>5.0175785162820521E-2</v>
      </c>
      <c r="F9" s="82">
        <v>3.1674471747144009E-2</v>
      </c>
      <c r="G9" s="82">
        <v>0.69898667980361051</v>
      </c>
      <c r="H9" s="82">
        <v>4.8598369237415202</v>
      </c>
      <c r="I9" s="82">
        <v>6.6142533145356488</v>
      </c>
      <c r="J9" s="82">
        <v>1.0582753714298104E-2</v>
      </c>
      <c r="K9" s="82">
        <v>13.537060146112182</v>
      </c>
      <c r="L9" s="82">
        <v>1.7756949886032636</v>
      </c>
      <c r="M9" s="82">
        <v>8.5679876014378493</v>
      </c>
      <c r="N9" s="82">
        <v>0.6885857987985462</v>
      </c>
      <c r="O9" s="82">
        <v>0.57036505088769962</v>
      </c>
      <c r="P9" s="82">
        <v>84.49258820387152</v>
      </c>
      <c r="Q9" s="82">
        <v>32.403785915439173</v>
      </c>
      <c r="R9" s="441">
        <f t="shared" si="0"/>
        <v>0.38351039545921267</v>
      </c>
    </row>
    <row r="10" spans="1:18" x14ac:dyDescent="0.7">
      <c r="A10" s="142">
        <v>1936</v>
      </c>
      <c r="B10" s="82">
        <v>11.644855050090053</v>
      </c>
      <c r="C10" s="82">
        <v>47.186918257026505</v>
      </c>
      <c r="D10" s="82">
        <v>3.9945485334620001E-2</v>
      </c>
      <c r="E10" s="82">
        <v>0.10572754730737179</v>
      </c>
      <c r="F10" s="82">
        <v>3.1674471747144009E-2</v>
      </c>
      <c r="G10" s="82">
        <v>0.63240771111102789</v>
      </c>
      <c r="H10" s="82">
        <v>5.3855726639236838</v>
      </c>
      <c r="I10" s="82">
        <v>7.3742945063498011</v>
      </c>
      <c r="J10" s="82">
        <v>1.3620667976949908E-2</v>
      </c>
      <c r="K10" s="82">
        <v>13.537931744187617</v>
      </c>
      <c r="L10" s="82">
        <v>1.6389999904623831</v>
      </c>
      <c r="M10" s="82">
        <v>8.724973032072322</v>
      </c>
      <c r="N10" s="82">
        <v>0.68028588416472879</v>
      </c>
      <c r="O10" s="82">
        <v>0.59539214374798621</v>
      </c>
      <c r="P10" s="82">
        <v>97.592599155502199</v>
      </c>
      <c r="Q10" s="82">
        <v>35.024143476541617</v>
      </c>
      <c r="R10" s="441">
        <f t="shared" si="0"/>
        <v>0.35888114241874847</v>
      </c>
    </row>
    <row r="11" spans="1:18" x14ac:dyDescent="0.7">
      <c r="A11" s="142">
        <v>1937</v>
      </c>
      <c r="B11" s="82">
        <v>13.21916743607793</v>
      </c>
      <c r="C11" s="82">
        <v>50.798472643889625</v>
      </c>
      <c r="D11" s="82">
        <v>3.9945485334620001E-2</v>
      </c>
      <c r="E11" s="82">
        <v>0.14144988615865386</v>
      </c>
      <c r="F11" s="82">
        <v>3.1674471747144009E-2</v>
      </c>
      <c r="G11" s="82">
        <v>0.55634208008643615</v>
      </c>
      <c r="H11" s="82">
        <v>5.9430700750578875</v>
      </c>
      <c r="I11" s="82">
        <v>7.7961613428388832</v>
      </c>
      <c r="J11" s="82">
        <v>1.8246097021198646E-2</v>
      </c>
      <c r="K11" s="82">
        <v>13.538843327349074</v>
      </c>
      <c r="L11" s="82">
        <v>2.2402340961602758</v>
      </c>
      <c r="M11" s="82">
        <v>8.7877696563614247</v>
      </c>
      <c r="N11" s="82">
        <v>0.8693670070667493</v>
      </c>
      <c r="O11" s="82">
        <v>0.74678334852691852</v>
      </c>
      <c r="P11" s="82">
        <v>104.72752695367681</v>
      </c>
      <c r="Q11" s="82">
        <v>37.80605394539409</v>
      </c>
      <c r="R11" s="441">
        <f t="shared" si="0"/>
        <v>0.36099443045300306</v>
      </c>
    </row>
    <row r="12" spans="1:18" x14ac:dyDescent="0.7">
      <c r="A12" s="142">
        <v>1938</v>
      </c>
      <c r="B12" s="82">
        <v>10.557544524193712</v>
      </c>
      <c r="C12" s="82">
        <v>41.573405531563552</v>
      </c>
      <c r="D12" s="82">
        <v>3.9945485334620001E-2</v>
      </c>
      <c r="E12" s="82">
        <v>0.17003363262435897</v>
      </c>
      <c r="F12" s="82">
        <v>3.1674471747144009E-2</v>
      </c>
      <c r="G12" s="82">
        <v>0.46928724831394752</v>
      </c>
      <c r="H12" s="82">
        <v>5.3671428562287762</v>
      </c>
      <c r="I12" s="82">
        <v>7.6311595494410307</v>
      </c>
      <c r="J12" s="82">
        <v>2.4865298353595262E-2</v>
      </c>
      <c r="K12" s="82">
        <v>13.539811205526593</v>
      </c>
      <c r="L12" s="82">
        <v>2.3661094958205098</v>
      </c>
      <c r="M12" s="82">
        <v>8.6632982139375496</v>
      </c>
      <c r="N12" s="82">
        <v>0.89043877809463856</v>
      </c>
      <c r="O12" s="82">
        <v>0.75701013874807366</v>
      </c>
      <c r="P12" s="82">
        <v>92.081726429928096</v>
      </c>
      <c r="Q12" s="82">
        <v>37.554339145552547</v>
      </c>
      <c r="R12" s="441">
        <f t="shared" si="0"/>
        <v>0.40783704434701779</v>
      </c>
    </row>
    <row r="13" spans="1:18" x14ac:dyDescent="0.7">
      <c r="A13" s="142">
        <v>1939</v>
      </c>
      <c r="B13" s="82">
        <v>12.948924072956036</v>
      </c>
      <c r="C13" s="82">
        <v>49.802484884938494</v>
      </c>
      <c r="D13" s="82">
        <v>3.9945485334620001E-2</v>
      </c>
      <c r="E13" s="82">
        <v>0.19888177140064106</v>
      </c>
      <c r="F13" s="82">
        <v>3.1674471747144009E-2</v>
      </c>
      <c r="G13" s="82">
        <v>0.3694810459513847</v>
      </c>
      <c r="H13" s="82">
        <v>6.2898669837950623</v>
      </c>
      <c r="I13" s="82">
        <v>8.2582668845522686</v>
      </c>
      <c r="J13" s="82">
        <v>2.8737534511233506E-2</v>
      </c>
      <c r="K13" s="82">
        <v>13.540726434401655</v>
      </c>
      <c r="L13" s="82">
        <v>2.6931661406264054</v>
      </c>
      <c r="M13" s="82">
        <v>8.8151772810389488</v>
      </c>
      <c r="N13" s="82">
        <v>0.91241973185159631</v>
      </c>
      <c r="O13" s="82">
        <v>0.82939178296944582</v>
      </c>
      <c r="P13" s="82">
        <v>104.75914450607496</v>
      </c>
      <c r="Q13" s="82">
        <v>40.119433209862009</v>
      </c>
      <c r="R13" s="441">
        <f t="shared" si="0"/>
        <v>0.38296831650372526</v>
      </c>
    </row>
    <row r="14" spans="1:18" x14ac:dyDescent="0.7">
      <c r="A14" s="142">
        <v>1940</v>
      </c>
      <c r="B14" s="82">
        <v>14.106177652894257</v>
      </c>
      <c r="C14" s="82">
        <v>51.497042634834031</v>
      </c>
      <c r="D14" s="82">
        <v>3.9945485334620001E-2</v>
      </c>
      <c r="E14" s="82">
        <v>0.23589669488141027</v>
      </c>
      <c r="F14" s="82">
        <v>3.1674471747144009E-2</v>
      </c>
      <c r="G14" s="82">
        <v>0.31729127948481256</v>
      </c>
      <c r="H14" s="82">
        <v>7.4772778113251848</v>
      </c>
      <c r="I14" s="82">
        <v>8.9985959438045775</v>
      </c>
      <c r="J14" s="82">
        <v>2.0174690743878353E-2</v>
      </c>
      <c r="K14" s="82">
        <v>13.541580381584701</v>
      </c>
      <c r="L14" s="82">
        <v>2.3522073045472074</v>
      </c>
      <c r="M14" s="82">
        <v>8.8586396069086977</v>
      </c>
      <c r="N14" s="82">
        <v>0.78836493882383873</v>
      </c>
      <c r="O14" s="82">
        <v>0.75160001451663894</v>
      </c>
      <c r="P14" s="82">
        <v>109.01646891143098</v>
      </c>
      <c r="Q14" s="82">
        <v>41.876870054138088</v>
      </c>
      <c r="R14" s="441">
        <f t="shared" si="0"/>
        <v>0.38413342930929462</v>
      </c>
    </row>
    <row r="15" spans="1:18" x14ac:dyDescent="0.7">
      <c r="A15" s="142">
        <v>1941</v>
      </c>
      <c r="B15" s="82">
        <v>14.26611447371655</v>
      </c>
      <c r="C15" s="82">
        <v>58.542763379125198</v>
      </c>
      <c r="D15" s="82">
        <v>3.9945485334620001E-2</v>
      </c>
      <c r="E15" s="82">
        <v>0.22783331694728212</v>
      </c>
      <c r="F15" s="82">
        <v>3.1674471747144009E-2</v>
      </c>
      <c r="G15" s="82">
        <v>0.31370150768866312</v>
      </c>
      <c r="H15" s="82">
        <v>6.1484103156177001</v>
      </c>
      <c r="I15" s="82">
        <v>9.5761490598343908</v>
      </c>
      <c r="J15" s="82">
        <v>1.4307857990971503E-2</v>
      </c>
      <c r="K15" s="82">
        <v>13.542502357007905</v>
      </c>
      <c r="L15" s="82">
        <v>2.3825448951032193</v>
      </c>
      <c r="M15" s="82">
        <v>8.94896032755255</v>
      </c>
      <c r="N15" s="82">
        <v>0.91910760978385742</v>
      </c>
      <c r="O15" s="82">
        <v>0.84411674726860864</v>
      </c>
      <c r="P15" s="82">
        <v>115.79813180471866</v>
      </c>
      <c r="Q15" s="82">
        <v>43.298426994421064</v>
      </c>
      <c r="R15" s="441">
        <f t="shared" si="0"/>
        <v>0.37391300118243093</v>
      </c>
    </row>
    <row r="16" spans="1:18" x14ac:dyDescent="0.7">
      <c r="A16" s="142">
        <v>1942</v>
      </c>
      <c r="B16" s="82">
        <v>15.020585725367486</v>
      </c>
      <c r="C16" s="82">
        <v>58.092470412764136</v>
      </c>
      <c r="D16" s="82">
        <v>5.384021743336001E-2</v>
      </c>
      <c r="E16" s="82">
        <v>0.41127692756410256</v>
      </c>
      <c r="F16" s="82">
        <v>3.1674471747144009E-2</v>
      </c>
      <c r="G16" s="82">
        <v>0.4530769443246897</v>
      </c>
      <c r="H16" s="82">
        <v>5.6299919907545881</v>
      </c>
      <c r="I16" s="82">
        <v>9.0523720547339739</v>
      </c>
      <c r="J16" s="82">
        <v>1.0522886333457979E-2</v>
      </c>
      <c r="K16" s="82">
        <v>13.543490009700806</v>
      </c>
      <c r="L16" s="82">
        <v>2.1727276050615463</v>
      </c>
      <c r="M16" s="82">
        <v>9.0204861975452495</v>
      </c>
      <c r="N16" s="82">
        <v>0.84651177229789332</v>
      </c>
      <c r="O16" s="82">
        <v>0.81557345981141094</v>
      </c>
      <c r="P16" s="82">
        <v>115.15460067543987</v>
      </c>
      <c r="Q16" s="82">
        <v>43.855906972568199</v>
      </c>
      <c r="R16" s="441">
        <f t="shared" si="0"/>
        <v>0.38084372413547668</v>
      </c>
    </row>
    <row r="17" spans="1:18" x14ac:dyDescent="0.7">
      <c r="A17" s="142">
        <v>1943</v>
      </c>
      <c r="B17" s="82">
        <v>14.316108766830453</v>
      </c>
      <c r="C17" s="82">
        <v>65.964506660690205</v>
      </c>
      <c r="D17" s="82">
        <v>6.4164010811260011E-2</v>
      </c>
      <c r="E17" s="82">
        <v>0.57343754471794872</v>
      </c>
      <c r="F17" s="82">
        <v>3.1674471747144009E-2</v>
      </c>
      <c r="G17" s="82">
        <v>0.77485411564281137</v>
      </c>
      <c r="H17" s="82">
        <v>5.1353295011875009</v>
      </c>
      <c r="I17" s="82">
        <v>9.065253456592675</v>
      </c>
      <c r="J17" s="82">
        <v>1.7413220187650114E-2</v>
      </c>
      <c r="K17" s="82">
        <v>13.544391062702918</v>
      </c>
      <c r="L17" s="82">
        <v>1.917109449635517</v>
      </c>
      <c r="M17" s="82">
        <v>9.179433256427723</v>
      </c>
      <c r="N17" s="82">
        <v>0.74725981055832325</v>
      </c>
      <c r="O17" s="82">
        <v>0.68609966519116417</v>
      </c>
      <c r="P17" s="82">
        <v>122.01703499292327</v>
      </c>
      <c r="Q17" s="82">
        <v>45.356142175015222</v>
      </c>
      <c r="R17" s="441">
        <f t="shared" si="0"/>
        <v>0.37171975353806769</v>
      </c>
    </row>
    <row r="18" spans="1:18" x14ac:dyDescent="0.7">
      <c r="A18" s="142">
        <v>1944</v>
      </c>
      <c r="B18" s="82">
        <v>13.358776212899336</v>
      </c>
      <c r="C18" s="82">
        <v>62.952200907036591</v>
      </c>
      <c r="D18" s="82">
        <v>6.1541501087640005E-2</v>
      </c>
      <c r="E18" s="82">
        <v>0.49147592843910259</v>
      </c>
      <c r="F18" s="82">
        <v>3.1674471747144009E-2</v>
      </c>
      <c r="G18" s="82">
        <v>0.93472260672636132</v>
      </c>
      <c r="H18" s="82">
        <v>4.9378623257624072</v>
      </c>
      <c r="I18" s="82">
        <v>8.78615362008542</v>
      </c>
      <c r="J18" s="82">
        <v>1.7075693692872651E-2</v>
      </c>
      <c r="K18" s="82">
        <v>13.545223084168072</v>
      </c>
      <c r="L18" s="82">
        <v>1.5311487922541722</v>
      </c>
      <c r="M18" s="82">
        <v>9.1049955945043983</v>
      </c>
      <c r="N18" s="82">
        <v>0.55789294830189284</v>
      </c>
      <c r="O18" s="82">
        <v>0.51397122290108044</v>
      </c>
      <c r="P18" s="82">
        <v>116.8247149096065</v>
      </c>
      <c r="Q18" s="82">
        <v>45.356221207584738</v>
      </c>
      <c r="R18" s="441">
        <f t="shared" si="0"/>
        <v>0.38824165967517454</v>
      </c>
    </row>
    <row r="19" spans="1:18" x14ac:dyDescent="0.7">
      <c r="A19" s="142">
        <v>1945</v>
      </c>
      <c r="B19" s="82">
        <v>10.25499419522226</v>
      </c>
      <c r="C19" s="82">
        <v>48.242714922481859</v>
      </c>
      <c r="D19" s="82">
        <v>1.8499833400140005E-2</v>
      </c>
      <c r="E19" s="82">
        <v>0.25528546432371796</v>
      </c>
      <c r="F19" s="82">
        <v>0.39487917996136146</v>
      </c>
      <c r="G19" s="82">
        <v>0.57925907507777041</v>
      </c>
      <c r="H19" s="82">
        <v>4.5263309679366195</v>
      </c>
      <c r="I19" s="82">
        <v>7.002762485220658</v>
      </c>
      <c r="J19" s="82">
        <v>2.354731599287381E-2</v>
      </c>
      <c r="K19" s="82">
        <v>13.546163901620048</v>
      </c>
      <c r="L19" s="82">
        <v>1.3635788327259868</v>
      </c>
      <c r="M19" s="82">
        <v>8.7952177136155498</v>
      </c>
      <c r="N19" s="82">
        <v>0.50668600462301949</v>
      </c>
      <c r="O19" s="82">
        <v>0.4853262030526902</v>
      </c>
      <c r="P19" s="82">
        <v>95.995246095254572</v>
      </c>
      <c r="Q19" s="82">
        <v>42.376501812976272</v>
      </c>
      <c r="R19" s="441">
        <f t="shared" si="0"/>
        <v>0.4414437541097268</v>
      </c>
    </row>
    <row r="20" spans="1:18" x14ac:dyDescent="0.7">
      <c r="A20" s="142">
        <v>1946</v>
      </c>
      <c r="B20" s="82">
        <v>10.027776509355849</v>
      </c>
      <c r="C20" s="82">
        <v>43.428300538817524</v>
      </c>
      <c r="D20" s="82">
        <v>1.9737285656479999E-2</v>
      </c>
      <c r="E20" s="82">
        <v>0.23266523330769234</v>
      </c>
      <c r="F20" s="82">
        <v>0.42438850752327495</v>
      </c>
      <c r="G20" s="82">
        <v>0.66142782923975174</v>
      </c>
      <c r="H20" s="82">
        <v>4.9140463155191059</v>
      </c>
      <c r="I20" s="82">
        <v>7.7499360963905932</v>
      </c>
      <c r="J20" s="82">
        <v>5.7149857655461718E-2</v>
      </c>
      <c r="K20" s="82">
        <v>13.547175603653832</v>
      </c>
      <c r="L20" s="82">
        <v>1.9607966471181275</v>
      </c>
      <c r="M20" s="82">
        <v>8.7020587621003731</v>
      </c>
      <c r="N20" s="82">
        <v>0.75413614825642428</v>
      </c>
      <c r="O20" s="82">
        <v>0.72553529909073278</v>
      </c>
      <c r="P20" s="82">
        <v>93.205130633685229</v>
      </c>
      <c r="Q20" s="82">
        <v>43.561302723341058</v>
      </c>
      <c r="R20" s="441">
        <f t="shared" si="0"/>
        <v>0.46737022336834305</v>
      </c>
    </row>
    <row r="21" spans="1:18" x14ac:dyDescent="0.7">
      <c r="A21" s="142">
        <v>1947</v>
      </c>
      <c r="B21" s="82">
        <v>12.561352523866191</v>
      </c>
      <c r="C21" s="82">
        <v>53.884548560334999</v>
      </c>
      <c r="D21" s="82">
        <v>2.1777118341960004E-2</v>
      </c>
      <c r="E21" s="82">
        <v>0.3184458496282051</v>
      </c>
      <c r="F21" s="82">
        <v>0.52938607554373163</v>
      </c>
      <c r="G21" s="82">
        <v>0.60330001498538355</v>
      </c>
      <c r="H21" s="82">
        <v>5.6374571972288354</v>
      </c>
      <c r="I21" s="82">
        <v>8.7330748968396854</v>
      </c>
      <c r="J21" s="82">
        <v>8.0242144906683563E-2</v>
      </c>
      <c r="K21" s="82">
        <v>13.548052105666663</v>
      </c>
      <c r="L21" s="82">
        <v>2.3043558368836763</v>
      </c>
      <c r="M21" s="82">
        <v>8.8646409633299239</v>
      </c>
      <c r="N21" s="82">
        <v>0.89953663325258149</v>
      </c>
      <c r="O21" s="82">
        <v>0.85177934282927181</v>
      </c>
      <c r="P21" s="82">
        <v>108.83794926363777</v>
      </c>
      <c r="Q21" s="82">
        <v>46.26895602574136</v>
      </c>
      <c r="R21" s="441">
        <f t="shared" si="0"/>
        <v>0.4251178595221804</v>
      </c>
    </row>
    <row r="22" spans="1:18" x14ac:dyDescent="0.7">
      <c r="A22" s="142">
        <v>1948</v>
      </c>
      <c r="B22" s="82">
        <v>14.192384804672329</v>
      </c>
      <c r="C22" s="82">
        <v>62.64923293137484</v>
      </c>
      <c r="D22" s="82">
        <v>2.306036348446E-2</v>
      </c>
      <c r="E22" s="82">
        <v>0.3716180809775641</v>
      </c>
      <c r="F22" s="82">
        <v>0.51755135074795144</v>
      </c>
      <c r="G22" s="82">
        <v>0.99045403158851653</v>
      </c>
      <c r="H22" s="82">
        <v>6.0307197157961001</v>
      </c>
      <c r="I22" s="82">
        <v>9.8872140311720589</v>
      </c>
      <c r="J22" s="82">
        <v>0.10433028485348694</v>
      </c>
      <c r="K22" s="82">
        <v>13.548858119645059</v>
      </c>
      <c r="L22" s="82">
        <v>2.7363523049871978</v>
      </c>
      <c r="M22" s="82">
        <v>8.9846742218426972</v>
      </c>
      <c r="N22" s="82">
        <v>1.0729985902566128</v>
      </c>
      <c r="O22" s="82">
        <v>0.99388030095089475</v>
      </c>
      <c r="P22" s="82">
        <v>122.10332913234977</v>
      </c>
      <c r="Q22" s="82">
        <v>49.284229247435576</v>
      </c>
      <c r="R22" s="441">
        <f t="shared" si="0"/>
        <v>0.40362723602741091</v>
      </c>
    </row>
    <row r="23" spans="1:18" x14ac:dyDescent="0.7">
      <c r="A23" s="142">
        <v>1949</v>
      </c>
      <c r="B23" s="82">
        <v>14.600110357196852</v>
      </c>
      <c r="C23" s="82">
        <v>64.772883718211347</v>
      </c>
      <c r="D23" s="82">
        <v>2.5797729805940001E-2</v>
      </c>
      <c r="E23" s="82">
        <v>0.38483769650641031</v>
      </c>
      <c r="F23" s="82">
        <v>0.58698945041598116</v>
      </c>
      <c r="G23" s="82">
        <v>0.94830971414704612</v>
      </c>
      <c r="H23" s="82">
        <v>5.0993987358917083</v>
      </c>
      <c r="I23" s="82">
        <v>9.7995635371181287</v>
      </c>
      <c r="J23" s="82">
        <v>0.12532965607562802</v>
      </c>
      <c r="K23" s="82">
        <v>13.549830432908145</v>
      </c>
      <c r="L23" s="82">
        <v>3.0913077355628675</v>
      </c>
      <c r="M23" s="82">
        <v>8.9979090824284249</v>
      </c>
      <c r="N23" s="82">
        <v>1.2105740024559886</v>
      </c>
      <c r="O23" s="82">
        <v>1.0958916148684772</v>
      </c>
      <c r="P23" s="82">
        <v>124.28873346359295</v>
      </c>
      <c r="Q23" s="82">
        <v>50.270914138788115</v>
      </c>
      <c r="R23" s="441">
        <f t="shared" si="0"/>
        <v>0.40446879405616948</v>
      </c>
    </row>
    <row r="24" spans="1:18" x14ac:dyDescent="0.7">
      <c r="A24" s="142">
        <v>1950</v>
      </c>
      <c r="B24" s="82">
        <v>16.98607888256257</v>
      </c>
      <c r="C24" s="82">
        <v>86.306569640603541</v>
      </c>
      <c r="D24" s="82">
        <v>2.8129009384359999E-2</v>
      </c>
      <c r="E24" s="82">
        <v>0.44065385096153853</v>
      </c>
      <c r="F24" s="82">
        <v>0.70662655760819282</v>
      </c>
      <c r="G24" s="82">
        <v>0.91565212147862374</v>
      </c>
      <c r="H24" s="82">
        <v>5.617836674444864</v>
      </c>
      <c r="I24" s="82">
        <v>10.374872362025259</v>
      </c>
      <c r="J24" s="82">
        <v>0.16347817544228041</v>
      </c>
      <c r="K24" s="82">
        <v>13.519475435226763</v>
      </c>
      <c r="L24" s="82">
        <v>3.6730265146277365</v>
      </c>
      <c r="M24" s="82">
        <v>9.2747438689274233</v>
      </c>
      <c r="N24" s="82">
        <v>1.3658807074574466</v>
      </c>
      <c r="O24" s="82">
        <v>1.242579473812456</v>
      </c>
      <c r="P24" s="82">
        <v>150.61560327456306</v>
      </c>
      <c r="Q24" s="82">
        <v>54.801724052355624</v>
      </c>
      <c r="R24" s="441">
        <f t="shared" si="0"/>
        <v>0.36385157222027936</v>
      </c>
    </row>
    <row r="25" spans="1:18" x14ac:dyDescent="0.7">
      <c r="A25" s="142">
        <v>1951</v>
      </c>
      <c r="B25" s="82">
        <v>19.038009066841383</v>
      </c>
      <c r="C25" s="82">
        <v>95.372125161176811</v>
      </c>
      <c r="D25" s="82">
        <v>4.6042067243640003E-2</v>
      </c>
      <c r="E25" s="82">
        <v>0.52584692881410267</v>
      </c>
      <c r="F25" s="82">
        <v>0.98175854440653898</v>
      </c>
      <c r="G25" s="82">
        <v>1.0798842382474954</v>
      </c>
      <c r="H25" s="82">
        <v>6.6860326064092375</v>
      </c>
      <c r="I25" s="82">
        <v>11.084817287832958</v>
      </c>
      <c r="J25" s="82">
        <v>0.19637882280096333</v>
      </c>
      <c r="K25" s="82">
        <v>13.541255742085365</v>
      </c>
      <c r="L25" s="82">
        <v>4.1190507024805969</v>
      </c>
      <c r="M25" s="82">
        <v>9.4284987430409721</v>
      </c>
      <c r="N25" s="82">
        <v>1.5293675798075881</v>
      </c>
      <c r="O25" s="82">
        <v>1.3859440844039757</v>
      </c>
      <c r="P25" s="82">
        <v>165.01501157559164</v>
      </c>
      <c r="Q25" s="82">
        <v>59.1306925465463</v>
      </c>
      <c r="R25" s="441">
        <f t="shared" si="0"/>
        <v>0.35833523254615629</v>
      </c>
    </row>
    <row r="26" spans="1:18" x14ac:dyDescent="0.7">
      <c r="A26" s="142">
        <v>1952</v>
      </c>
      <c r="B26" s="82">
        <v>19.49241878807387</v>
      </c>
      <c r="C26" s="82">
        <v>94.904603253047782</v>
      </c>
      <c r="D26" s="82">
        <v>5.7688590010183914E-2</v>
      </c>
      <c r="E26" s="82">
        <v>0.60222692964743585</v>
      </c>
      <c r="F26" s="82">
        <v>0.92852858549440886</v>
      </c>
      <c r="G26" s="82">
        <v>1.0722939605654542</v>
      </c>
      <c r="H26" s="82">
        <v>6.3396699712814844</v>
      </c>
      <c r="I26" s="82">
        <v>11.337531838998361</v>
      </c>
      <c r="J26" s="82">
        <v>0.23875464857279807</v>
      </c>
      <c r="K26" s="82">
        <v>13.567577710477167</v>
      </c>
      <c r="L26" s="82">
        <v>4.4610104694550863</v>
      </c>
      <c r="M26" s="82">
        <v>9.4579354269375226</v>
      </c>
      <c r="N26" s="82">
        <v>1.6507800291234784</v>
      </c>
      <c r="O26" s="82">
        <v>1.4807979127053583</v>
      </c>
      <c r="P26" s="82">
        <v>165.59181811439041</v>
      </c>
      <c r="Q26" s="82">
        <v>61.115442969791232</v>
      </c>
      <c r="R26" s="441">
        <f t="shared" si="0"/>
        <v>0.36907284228000226</v>
      </c>
    </row>
    <row r="27" spans="1:18" x14ac:dyDescent="0.7">
      <c r="A27" s="142">
        <v>1953</v>
      </c>
      <c r="B27" s="82">
        <v>21.704922138612119</v>
      </c>
      <c r="C27" s="82">
        <v>104.70603075175289</v>
      </c>
      <c r="D27" s="82">
        <v>7.3070486402049536E-2</v>
      </c>
      <c r="E27" s="82">
        <v>0.72414116174679488</v>
      </c>
      <c r="F27" s="82">
        <v>1.1786521514582329</v>
      </c>
      <c r="G27" s="82">
        <v>1.0601673679950212</v>
      </c>
      <c r="H27" s="82">
        <v>7.2012138521386104</v>
      </c>
      <c r="I27" s="82">
        <v>11.204079496987786</v>
      </c>
      <c r="J27" s="82">
        <v>0.27802178657896165</v>
      </c>
      <c r="K27" s="82">
        <v>13.596441232685947</v>
      </c>
      <c r="L27" s="82">
        <v>4.953437888082286</v>
      </c>
      <c r="M27" s="82">
        <v>9.6348068639360989</v>
      </c>
      <c r="N27" s="82">
        <v>1.8176546864015455</v>
      </c>
      <c r="O27" s="82">
        <v>1.6308186803067171</v>
      </c>
      <c r="P27" s="82">
        <v>179.76345854508503</v>
      </c>
      <c r="Q27" s="82">
        <v>64.850748884041877</v>
      </c>
      <c r="R27" s="441">
        <f t="shared" si="0"/>
        <v>0.36075601464786672</v>
      </c>
    </row>
    <row r="28" spans="1:18" x14ac:dyDescent="0.7">
      <c r="A28" s="142">
        <v>1954</v>
      </c>
      <c r="B28" s="82">
        <v>20.41452916473197</v>
      </c>
      <c r="C28" s="82">
        <v>98.587912296447584</v>
      </c>
      <c r="D28" s="82">
        <v>6.4442428465531415E-2</v>
      </c>
      <c r="E28" s="82">
        <v>0.909215779150641</v>
      </c>
      <c r="F28" s="82">
        <v>0.91285644425176993</v>
      </c>
      <c r="G28" s="82">
        <v>1.4575759693666206</v>
      </c>
      <c r="H28" s="82">
        <v>6.9036537930892665</v>
      </c>
      <c r="I28" s="82">
        <v>12.058367461266505</v>
      </c>
      <c r="J28" s="82">
        <v>0.32823573239201309</v>
      </c>
      <c r="K28" s="82">
        <v>13.627533875933018</v>
      </c>
      <c r="L28" s="82">
        <v>5.4272659081280796</v>
      </c>
      <c r="M28" s="82">
        <v>9.632189316242675</v>
      </c>
      <c r="N28" s="82">
        <v>1.9912590158329166</v>
      </c>
      <c r="O28" s="82">
        <v>1.7672570329350028</v>
      </c>
      <c r="P28" s="82">
        <v>174.08229421823359</v>
      </c>
      <c r="Q28" s="82">
        <v>66.907313461182042</v>
      </c>
      <c r="R28" s="441">
        <f t="shared" si="0"/>
        <v>0.38434301295056167</v>
      </c>
    </row>
    <row r="29" spans="1:18" x14ac:dyDescent="0.7">
      <c r="A29" s="142">
        <v>1955</v>
      </c>
      <c r="B29" s="82">
        <v>24.741029666984087</v>
      </c>
      <c r="C29" s="82">
        <v>118.41447221224436</v>
      </c>
      <c r="D29" s="82">
        <v>7.9402335056792506E-2</v>
      </c>
      <c r="E29" s="82">
        <v>1.0164415495512822</v>
      </c>
      <c r="F29" s="82">
        <v>1.3092226474048279</v>
      </c>
      <c r="G29" s="82">
        <v>1.9614326112831129</v>
      </c>
      <c r="H29" s="82">
        <v>7.0946690794614797</v>
      </c>
      <c r="I29" s="82">
        <v>13.163709518975196</v>
      </c>
      <c r="J29" s="82">
        <v>0.43334283219545577</v>
      </c>
      <c r="K29" s="82">
        <v>13.660456126346254</v>
      </c>
      <c r="L29" s="82">
        <v>6.0548588626405557</v>
      </c>
      <c r="M29" s="82">
        <v>9.930552972763472</v>
      </c>
      <c r="N29" s="82">
        <v>2.2179583183477778</v>
      </c>
      <c r="O29" s="82">
        <v>1.9758840205597759</v>
      </c>
      <c r="P29" s="82">
        <v>202.05343275381438</v>
      </c>
      <c r="Q29" s="82">
        <v>72.358115802340222</v>
      </c>
      <c r="R29" s="441">
        <f t="shared" si="0"/>
        <v>0.3581137663248844</v>
      </c>
    </row>
    <row r="30" spans="1:18" x14ac:dyDescent="0.7">
      <c r="A30" s="142">
        <v>1956</v>
      </c>
      <c r="B30" s="82">
        <v>26.105292160423009</v>
      </c>
      <c r="C30" s="82">
        <v>123.45712524026101</v>
      </c>
      <c r="D30" s="82">
        <v>8.6781455451567083E-2</v>
      </c>
      <c r="E30" s="82">
        <v>1.0928215503846155</v>
      </c>
      <c r="F30" s="82">
        <v>1.4152199611264884</v>
      </c>
      <c r="G30" s="82">
        <v>2.2536139881974675</v>
      </c>
      <c r="H30" s="82">
        <v>7.9501009483415377</v>
      </c>
      <c r="I30" s="82">
        <v>14.092817116886128</v>
      </c>
      <c r="J30" s="82">
        <v>0.4723667618283422</v>
      </c>
      <c r="K30" s="82">
        <v>13.694819510408266</v>
      </c>
      <c r="L30" s="82">
        <v>6.559428852091826</v>
      </c>
      <c r="M30" s="82">
        <v>10.024870510962621</v>
      </c>
      <c r="N30" s="82">
        <v>2.4027626880183313</v>
      </c>
      <c r="O30" s="82">
        <v>2.1388100529087648</v>
      </c>
      <c r="P30" s="82">
        <v>211.74683079728993</v>
      </c>
      <c r="Q30" s="82">
        <v>76.873342275852224</v>
      </c>
      <c r="R30" s="441">
        <f t="shared" si="0"/>
        <v>0.36304364975098413</v>
      </c>
    </row>
    <row r="31" spans="1:18" x14ac:dyDescent="0.7">
      <c r="A31" s="142">
        <v>1957</v>
      </c>
      <c r="B31" s="82">
        <v>27.400972749583591</v>
      </c>
      <c r="C31" s="82">
        <v>126.31850751747555</v>
      </c>
      <c r="D31" s="82">
        <v>4.5287215515083641E-2</v>
      </c>
      <c r="E31" s="82">
        <v>1.0942903965544875</v>
      </c>
      <c r="F31" s="82">
        <v>1.5091605355283066</v>
      </c>
      <c r="G31" s="82">
        <v>2.3496159474357712</v>
      </c>
      <c r="H31" s="82">
        <v>8.0724401165876873</v>
      </c>
      <c r="I31" s="82">
        <v>14.934890039422379</v>
      </c>
      <c r="J31" s="82">
        <v>0.50084293205489061</v>
      </c>
      <c r="K31" s="82">
        <v>13.730595698236925</v>
      </c>
      <c r="L31" s="82">
        <v>6.9262939348681112</v>
      </c>
      <c r="M31" s="82">
        <v>10.057151555818773</v>
      </c>
      <c r="N31" s="82">
        <v>2.5078801665287616</v>
      </c>
      <c r="O31" s="82">
        <v>2.2010378784577833</v>
      </c>
      <c r="P31" s="82">
        <v>217.64896668406814</v>
      </c>
      <c r="Q31" s="82">
        <v>79.885737241707602</v>
      </c>
      <c r="R31" s="441">
        <f t="shared" si="0"/>
        <v>0.36703935910555929</v>
      </c>
    </row>
    <row r="32" spans="1:18" x14ac:dyDescent="0.7">
      <c r="A32" s="142">
        <v>1958</v>
      </c>
      <c r="B32" s="82">
        <v>26.118921076733027</v>
      </c>
      <c r="C32" s="82">
        <v>115.84158273019477</v>
      </c>
      <c r="D32" s="82">
        <v>4.4961108116657773E-2</v>
      </c>
      <c r="E32" s="82">
        <v>1.1427623201602564</v>
      </c>
      <c r="F32" s="82">
        <v>1.5759253280465113</v>
      </c>
      <c r="G32" s="82">
        <v>3.1837974255708725</v>
      </c>
      <c r="H32" s="82">
        <v>6.8686205095019028</v>
      </c>
      <c r="I32" s="82">
        <v>16.643758567928245</v>
      </c>
      <c r="J32" s="82">
        <v>0.53069048903455585</v>
      </c>
      <c r="K32" s="82">
        <v>13.767300041853744</v>
      </c>
      <c r="L32" s="82">
        <v>7.3569809989460202</v>
      </c>
      <c r="M32" s="82">
        <v>9.9279722055996995</v>
      </c>
      <c r="N32" s="82">
        <v>2.6687197801574203</v>
      </c>
      <c r="O32" s="82">
        <v>2.3415107402801394</v>
      </c>
      <c r="P32" s="82">
        <v>208.01350332212382</v>
      </c>
      <c r="Q32" s="82">
        <v>82.13777382474359</v>
      </c>
      <c r="R32" s="441">
        <f t="shared" si="0"/>
        <v>0.39486750866143222</v>
      </c>
    </row>
    <row r="33" spans="1:18" x14ac:dyDescent="0.7">
      <c r="A33" s="142">
        <v>1959</v>
      </c>
      <c r="B33" s="82">
        <v>31.201060750833285</v>
      </c>
      <c r="C33" s="82">
        <v>129.79206930376901</v>
      </c>
      <c r="D33" s="82">
        <v>4.7910979814031425E-2</v>
      </c>
      <c r="E33" s="82">
        <v>1.3160861682051284</v>
      </c>
      <c r="F33" s="82">
        <v>1.6158618892819798</v>
      </c>
      <c r="G33" s="82">
        <v>2.9155624789562435</v>
      </c>
      <c r="H33" s="82">
        <v>6.9221944184053479</v>
      </c>
      <c r="I33" s="82">
        <v>17.540781885525259</v>
      </c>
      <c r="J33" s="82">
        <v>0.54166130114718114</v>
      </c>
      <c r="K33" s="82">
        <v>13.803449550240227</v>
      </c>
      <c r="L33" s="82">
        <v>8.2403929552360893</v>
      </c>
      <c r="M33" s="82">
        <v>10.169540594252624</v>
      </c>
      <c r="N33" s="82">
        <v>2.9953244298631656</v>
      </c>
      <c r="O33" s="82">
        <v>2.6221652453329218</v>
      </c>
      <c r="P33" s="82">
        <v>229.72406195086248</v>
      </c>
      <c r="Q33" s="82">
        <v>86.31649430588044</v>
      </c>
      <c r="R33" s="441">
        <f t="shared" si="0"/>
        <v>0.37573989234241978</v>
      </c>
    </row>
    <row r="34" spans="1:18" x14ac:dyDescent="0.7">
      <c r="A34" s="142">
        <v>1960</v>
      </c>
      <c r="B34" s="82">
        <v>36.469170897215022</v>
      </c>
      <c r="C34" s="82">
        <v>147.89597510089297</v>
      </c>
      <c r="D34" s="82">
        <v>5.8518361501470925E-2</v>
      </c>
      <c r="E34" s="82">
        <v>1.4644396313621795</v>
      </c>
      <c r="F34" s="82">
        <v>1.7165931686500113</v>
      </c>
      <c r="G34" s="82">
        <v>3.1262103486773634</v>
      </c>
      <c r="H34" s="82">
        <v>7.7166134813756617</v>
      </c>
      <c r="I34" s="82">
        <v>17.368027093146146</v>
      </c>
      <c r="J34" s="82">
        <v>0.60174510372120271</v>
      </c>
      <c r="K34" s="82">
        <v>13.627901290383525</v>
      </c>
      <c r="L34" s="82">
        <v>8.9210658519996997</v>
      </c>
      <c r="M34" s="82">
        <v>10.437327370457721</v>
      </c>
      <c r="N34" s="82">
        <v>3.2059174828643857</v>
      </c>
      <c r="O34" s="82">
        <v>2.7641519379368162</v>
      </c>
      <c r="P34" s="82">
        <v>255.37365712018425</v>
      </c>
      <c r="Q34" s="82">
        <v>91.306929041903288</v>
      </c>
      <c r="R34" s="441">
        <f t="shared" si="0"/>
        <v>0.35754247353293889</v>
      </c>
    </row>
    <row r="35" spans="1:18" x14ac:dyDescent="0.7">
      <c r="A35" s="142">
        <v>1961</v>
      </c>
      <c r="B35" s="82">
        <v>36.081254161034394</v>
      </c>
      <c r="C35" s="82">
        <v>139.55595365041515</v>
      </c>
      <c r="D35" s="82">
        <v>7.1826570846328791E-2</v>
      </c>
      <c r="E35" s="82">
        <v>1.5290688628365385</v>
      </c>
      <c r="F35" s="82">
        <v>1.8554273450394398</v>
      </c>
      <c r="G35" s="82">
        <v>2.5744375400599062</v>
      </c>
      <c r="H35" s="82">
        <v>6.7306275595650584</v>
      </c>
      <c r="I35" s="82">
        <v>18.489102488730239</v>
      </c>
      <c r="J35" s="82">
        <v>0.6507872422442218</v>
      </c>
      <c r="K35" s="82">
        <v>13.570989178624693</v>
      </c>
      <c r="L35" s="82">
        <v>9.4400498090070251</v>
      </c>
      <c r="M35" s="82">
        <v>10.455031065395925</v>
      </c>
      <c r="N35" s="82">
        <v>3.3614533672362485</v>
      </c>
      <c r="O35" s="82">
        <v>2.8741758644943762</v>
      </c>
      <c r="P35" s="82">
        <v>247.24018470552957</v>
      </c>
      <c r="Q35" s="82">
        <v>92.633365192650601</v>
      </c>
      <c r="R35" s="441">
        <f t="shared" si="0"/>
        <v>0.37466953562981559</v>
      </c>
    </row>
    <row r="36" spans="1:18" x14ac:dyDescent="0.7">
      <c r="A36" s="142">
        <v>1962</v>
      </c>
      <c r="B36" s="82">
        <v>35.423353864445183</v>
      </c>
      <c r="C36" s="82">
        <v>134.40045308382662</v>
      </c>
      <c r="D36" s="82">
        <v>7.4046860567161712E-2</v>
      </c>
      <c r="E36" s="82">
        <v>1.6436388640865385</v>
      </c>
      <c r="F36" s="82">
        <v>2.0599301594376889</v>
      </c>
      <c r="G36" s="82">
        <v>2.7036823129854302</v>
      </c>
      <c r="H36" s="82">
        <v>6.174508373640645</v>
      </c>
      <c r="I36" s="82">
        <v>17.223262723314718</v>
      </c>
      <c r="J36" s="82">
        <v>0.6874885138246839</v>
      </c>
      <c r="K36" s="82">
        <v>13.593747035432745</v>
      </c>
      <c r="L36" s="82">
        <v>10.207571239454454</v>
      </c>
      <c r="M36" s="82">
        <v>10.502539249527175</v>
      </c>
      <c r="N36" s="82">
        <v>3.6004149266455827</v>
      </c>
      <c r="O36" s="82">
        <v>3.0688766541905257</v>
      </c>
      <c r="P36" s="82">
        <v>241.36351386137915</v>
      </c>
      <c r="Q36" s="82">
        <v>94.206350557319027</v>
      </c>
      <c r="R36" s="441">
        <f t="shared" si="0"/>
        <v>0.39030899513430184</v>
      </c>
    </row>
    <row r="37" spans="1:18" x14ac:dyDescent="0.7">
      <c r="A37" s="142">
        <v>1963</v>
      </c>
      <c r="B37" s="82">
        <v>37.692332381345352</v>
      </c>
      <c r="C37" s="82">
        <v>123.36763595057903</v>
      </c>
      <c r="D37" s="82">
        <v>7.9887984338582629E-2</v>
      </c>
      <c r="E37" s="82">
        <v>1.7905234810737181</v>
      </c>
      <c r="F37" s="82">
        <v>2.0174686875587757</v>
      </c>
      <c r="G37" s="82">
        <v>2.4901849078005553</v>
      </c>
      <c r="H37" s="82">
        <v>4.9650715199976005</v>
      </c>
      <c r="I37" s="82">
        <v>17.907194434213341</v>
      </c>
      <c r="J37" s="82">
        <v>0.78770100245983299</v>
      </c>
      <c r="K37" s="82">
        <v>13.768915040573628</v>
      </c>
      <c r="L37" s="82">
        <v>10.702492945236024</v>
      </c>
      <c r="M37" s="82">
        <v>9.7042693462154315</v>
      </c>
      <c r="N37" s="82">
        <v>3.8192610067034378</v>
      </c>
      <c r="O37" s="82">
        <v>3.2361690139464501</v>
      </c>
      <c r="P37" s="82">
        <v>232.32910770204177</v>
      </c>
      <c r="Q37" s="82">
        <v>94.434069502967716</v>
      </c>
      <c r="R37" s="441">
        <f t="shared" si="0"/>
        <v>0.40646680236071775</v>
      </c>
    </row>
    <row r="38" spans="1:18" x14ac:dyDescent="0.7">
      <c r="A38" s="142">
        <v>1964</v>
      </c>
      <c r="B38" s="82">
        <v>42.202702943297709</v>
      </c>
      <c r="C38" s="82">
        <v>131.15483540257145</v>
      </c>
      <c r="D38" s="82">
        <v>8.2157367993951388E-2</v>
      </c>
      <c r="E38" s="82">
        <v>1.9250092737717759</v>
      </c>
      <c r="F38" s="82">
        <v>2.3965166059112875</v>
      </c>
      <c r="G38" s="82">
        <v>2.5350459107494876</v>
      </c>
      <c r="H38" s="82">
        <v>5.3010860204999997</v>
      </c>
      <c r="I38" s="82">
        <v>18.669071379356957</v>
      </c>
      <c r="J38" s="82">
        <v>0.92576112980939651</v>
      </c>
      <c r="K38" s="82">
        <v>14.000625803417952</v>
      </c>
      <c r="L38" s="82">
        <v>11.764126439424869</v>
      </c>
      <c r="M38" s="82">
        <v>10.699177156168487</v>
      </c>
      <c r="N38" s="82">
        <v>4.2035833100224718</v>
      </c>
      <c r="O38" s="82">
        <v>3.5329960876270428</v>
      </c>
      <c r="P38" s="82">
        <v>249.39269483062284</v>
      </c>
      <c r="Q38" s="82">
        <v>99.011482220290347</v>
      </c>
      <c r="R38" s="441">
        <f t="shared" si="0"/>
        <v>0.39701035464384726</v>
      </c>
    </row>
    <row r="39" spans="1:18" x14ac:dyDescent="0.7">
      <c r="A39" s="142">
        <v>1965</v>
      </c>
      <c r="B39" s="82">
        <v>44.546615853780892</v>
      </c>
      <c r="C39" s="82">
        <v>130.21402532936349</v>
      </c>
      <c r="D39" s="82">
        <v>9.2038938662326347E-2</v>
      </c>
      <c r="E39" s="82">
        <v>2.0420677942027723</v>
      </c>
      <c r="F39" s="82">
        <v>2.5359937042651044</v>
      </c>
      <c r="G39" s="82">
        <v>1.6694457449063194</v>
      </c>
      <c r="H39" s="82">
        <v>5.6201936403396004</v>
      </c>
      <c r="I39" s="82">
        <v>19.355202986644109</v>
      </c>
      <c r="J39" s="82">
        <v>1.0804190752726561</v>
      </c>
      <c r="K39" s="82">
        <v>13.991875058047306</v>
      </c>
      <c r="L39" s="82">
        <v>12.278787836153276</v>
      </c>
      <c r="M39" s="82">
        <v>10.363554823112235</v>
      </c>
      <c r="N39" s="82">
        <v>4.42131505088014</v>
      </c>
      <c r="O39" s="82">
        <v>3.874069071395255</v>
      </c>
      <c r="P39" s="82">
        <v>252.0856049070255</v>
      </c>
      <c r="Q39" s="82">
        <v>100.69251338222827</v>
      </c>
      <c r="R39" s="441">
        <f t="shared" si="0"/>
        <v>0.39943777598631941</v>
      </c>
    </row>
    <row r="40" spans="1:18" x14ac:dyDescent="0.7">
      <c r="A40" s="142">
        <v>1966</v>
      </c>
      <c r="B40" s="82">
        <v>46.088711272653399</v>
      </c>
      <c r="C40" s="82">
        <v>128.58730735165227</v>
      </c>
      <c r="D40" s="82">
        <v>9.5014474316741704E-2</v>
      </c>
      <c r="E40" s="82">
        <v>2.2275672019189456</v>
      </c>
      <c r="F40" s="82">
        <v>2.6009433770929204</v>
      </c>
      <c r="G40" s="82">
        <v>1.3368022643646911</v>
      </c>
      <c r="H40" s="82">
        <v>6.0462655252704005</v>
      </c>
      <c r="I40" s="82">
        <v>19.810077049491682</v>
      </c>
      <c r="J40" s="82">
        <v>1.1250679118338764</v>
      </c>
      <c r="K40" s="82">
        <v>14.172050376434189</v>
      </c>
      <c r="L40" s="82">
        <v>13.207361499208051</v>
      </c>
      <c r="M40" s="82">
        <v>10.652575612093109</v>
      </c>
      <c r="N40" s="82">
        <v>4.7164176864595957</v>
      </c>
      <c r="O40" s="82">
        <v>4.1250258298081866</v>
      </c>
      <c r="P40" s="82">
        <v>254.79118743259806</v>
      </c>
      <c r="Q40" s="82">
        <v>103.66240984637535</v>
      </c>
      <c r="R40" s="441">
        <f t="shared" si="0"/>
        <v>0.40685241468093553</v>
      </c>
    </row>
    <row r="41" spans="1:18" x14ac:dyDescent="0.7">
      <c r="A41" s="142">
        <v>1967</v>
      </c>
      <c r="B41" s="82">
        <v>46.375193094047098</v>
      </c>
      <c r="C41" s="82">
        <v>127.29251830568593</v>
      </c>
      <c r="D41" s="82">
        <v>0.10231964105257584</v>
      </c>
      <c r="E41" s="82">
        <v>2.4534848496914816</v>
      </c>
      <c r="F41" s="82">
        <v>2.4671668450252024</v>
      </c>
      <c r="G41" s="82">
        <v>1.1760429448117853</v>
      </c>
      <c r="H41" s="82">
        <v>6.1149476173103992</v>
      </c>
      <c r="I41" s="82">
        <v>18.859592209896199</v>
      </c>
      <c r="J41" s="82">
        <v>1.1714876017590847</v>
      </c>
      <c r="K41" s="82">
        <v>14.284975265761974</v>
      </c>
      <c r="L41" s="82">
        <v>13.60891032051418</v>
      </c>
      <c r="M41" s="82">
        <v>10.740118789739556</v>
      </c>
      <c r="N41" s="82">
        <v>4.8709644554262148</v>
      </c>
      <c r="O41" s="82">
        <v>4.0780163962780991</v>
      </c>
      <c r="P41" s="82">
        <v>253.5957383369998</v>
      </c>
      <c r="Q41" s="82">
        <v>104.97768767527241</v>
      </c>
      <c r="R41" s="441">
        <f t="shared" si="0"/>
        <v>0.41395682894232644</v>
      </c>
    </row>
    <row r="42" spans="1:18" x14ac:dyDescent="0.7">
      <c r="A42" s="142">
        <v>1968</v>
      </c>
      <c r="B42" s="82">
        <v>50.662247427655373</v>
      </c>
      <c r="C42" s="82">
        <v>130.46963043312192</v>
      </c>
      <c r="D42" s="82">
        <v>0.10828756550311283</v>
      </c>
      <c r="E42" s="82">
        <v>2.5264154121794875</v>
      </c>
      <c r="F42" s="82">
        <v>2.5485789263028766</v>
      </c>
      <c r="G42" s="82">
        <v>1.5271253233968887</v>
      </c>
      <c r="H42" s="82">
        <v>6.5861442655404003</v>
      </c>
      <c r="I42" s="82">
        <v>19.703145490909318</v>
      </c>
      <c r="J42" s="82">
        <v>1.2288559586052636</v>
      </c>
      <c r="K42" s="82">
        <v>14.355135244992208</v>
      </c>
      <c r="L42" s="82">
        <v>14.623606748219816</v>
      </c>
      <c r="M42" s="82">
        <v>10.862366236137261</v>
      </c>
      <c r="N42" s="82">
        <v>5.2319658567154121</v>
      </c>
      <c r="O42" s="82">
        <v>4.4073197831993918</v>
      </c>
      <c r="P42" s="82">
        <v>264.84082467247873</v>
      </c>
      <c r="Q42" s="82">
        <v>109.14401270685498</v>
      </c>
      <c r="R42" s="441">
        <f t="shared" si="0"/>
        <v>0.412111738595552</v>
      </c>
    </row>
    <row r="43" spans="1:18" x14ac:dyDescent="0.7">
      <c r="A43" s="142">
        <v>1969</v>
      </c>
      <c r="B43" s="82">
        <v>54.616023867698949</v>
      </c>
      <c r="C43" s="82">
        <v>135.68049778194137</v>
      </c>
      <c r="D43" s="82">
        <v>0.11607477140978835</v>
      </c>
      <c r="E43" s="82">
        <v>2.8201846461538458</v>
      </c>
      <c r="F43" s="82">
        <v>2.7760544575209405</v>
      </c>
      <c r="G43" s="82">
        <v>1.9024713893232621</v>
      </c>
      <c r="H43" s="82">
        <v>7.1075955236591994</v>
      </c>
      <c r="I43" s="82">
        <v>21.136449490079549</v>
      </c>
      <c r="J43" s="82">
        <v>1.3357915345336306</v>
      </c>
      <c r="K43" s="82">
        <v>14.302089914451091</v>
      </c>
      <c r="L43" s="82">
        <v>15.440868547161825</v>
      </c>
      <c r="M43" s="82">
        <v>11.410190769965048</v>
      </c>
      <c r="N43" s="82">
        <v>5.5030900269996996</v>
      </c>
      <c r="O43" s="82">
        <v>4.6021517758954307</v>
      </c>
      <c r="P43" s="82">
        <v>278.74953449679361</v>
      </c>
      <c r="Q43" s="82">
        <v>114.35988272115561</v>
      </c>
      <c r="R43" s="441">
        <f t="shared" si="0"/>
        <v>0.41026035407593142</v>
      </c>
    </row>
    <row r="44" spans="1:18" x14ac:dyDescent="0.7">
      <c r="A44" s="142">
        <v>1970</v>
      </c>
      <c r="B44" s="82">
        <v>56.505136238744861</v>
      </c>
      <c r="C44" s="82">
        <v>136.32827740950469</v>
      </c>
      <c r="D44" s="82">
        <v>0.12406203465290158</v>
      </c>
      <c r="E44" s="82">
        <v>3.0552000333333336</v>
      </c>
      <c r="F44" s="82">
        <v>2.6907298232434327</v>
      </c>
      <c r="G44" s="82">
        <v>1.819067334703532</v>
      </c>
      <c r="H44" s="82">
        <v>7.3120654770614992</v>
      </c>
      <c r="I44" s="82">
        <v>22.720563946181716</v>
      </c>
      <c r="J44" s="82">
        <v>1.4873728267284991</v>
      </c>
      <c r="K44" s="82">
        <v>14.345110069850762</v>
      </c>
      <c r="L44" s="82">
        <v>15.731321710432788</v>
      </c>
      <c r="M44" s="82">
        <v>12.106603739508216</v>
      </c>
      <c r="N44" s="82">
        <v>6.3270187794688404</v>
      </c>
      <c r="O44" s="82">
        <v>8.1777644626566524</v>
      </c>
      <c r="P44" s="82">
        <v>288.73029388607171</v>
      </c>
      <c r="Q44" s="82">
        <v>118.29728499186663</v>
      </c>
      <c r="R44" s="441">
        <f t="shared" si="0"/>
        <v>0.40971552863290756</v>
      </c>
    </row>
    <row r="45" spans="1:18" x14ac:dyDescent="0.7">
      <c r="A45" s="142">
        <v>1971</v>
      </c>
      <c r="B45" s="82">
        <v>56.914378588688052</v>
      </c>
      <c r="C45" s="82">
        <v>125.25476991812707</v>
      </c>
      <c r="D45" s="82">
        <v>0.1224549633819392</v>
      </c>
      <c r="E45" s="82">
        <v>3.3489692673076923</v>
      </c>
      <c r="F45" s="82">
        <v>2.3914013745396252</v>
      </c>
      <c r="G45" s="82">
        <v>1.8440842861411124</v>
      </c>
      <c r="H45" s="82">
        <v>7.4240829065489988</v>
      </c>
      <c r="I45" s="82">
        <v>23.938780762071126</v>
      </c>
      <c r="J45" s="82">
        <v>1.7581193608182795</v>
      </c>
      <c r="K45" s="82">
        <v>14.619467907661008</v>
      </c>
      <c r="L45" s="82">
        <v>16.784336800185706</v>
      </c>
      <c r="M45" s="82">
        <v>12.42743233053041</v>
      </c>
      <c r="N45" s="82">
        <v>6.5696570199229809</v>
      </c>
      <c r="O45" s="82">
        <v>10.982644363551922</v>
      </c>
      <c r="P45" s="82">
        <v>284.38057984947591</v>
      </c>
      <c r="Q45" s="82">
        <v>121.18707666809419</v>
      </c>
      <c r="R45" s="441">
        <f t="shared" si="0"/>
        <v>0.42614399595161923</v>
      </c>
    </row>
    <row r="46" spans="1:18" x14ac:dyDescent="0.7">
      <c r="A46" s="142">
        <v>1972</v>
      </c>
      <c r="B46" s="82">
        <v>59.792705994840546</v>
      </c>
      <c r="C46" s="82">
        <v>126.4351772893999</v>
      </c>
      <c r="D46" s="82">
        <v>0.12953474838918516</v>
      </c>
      <c r="E46" s="82">
        <v>3.4517884991987184</v>
      </c>
      <c r="F46" s="82">
        <v>2.3064361827322575</v>
      </c>
      <c r="G46" s="82">
        <v>1.438588762224164</v>
      </c>
      <c r="H46" s="82">
        <v>7.9578765625199965</v>
      </c>
      <c r="I46" s="82">
        <v>25.794368756567476</v>
      </c>
      <c r="J46" s="82">
        <v>2.1179798836372714</v>
      </c>
      <c r="K46" s="82">
        <v>14.565912487333179</v>
      </c>
      <c r="L46" s="82">
        <v>18.921113607088614</v>
      </c>
      <c r="M46" s="82">
        <v>12.53545122903301</v>
      </c>
      <c r="N46" s="82">
        <v>6.9653012354769785</v>
      </c>
      <c r="O46" s="82">
        <v>8.4647724505888977</v>
      </c>
      <c r="P46" s="82">
        <v>290.87700768903022</v>
      </c>
      <c r="Q46" s="82">
        <v>126.9990398471428</v>
      </c>
      <c r="R46" s="441">
        <f t="shared" si="0"/>
        <v>0.43660735118299376</v>
      </c>
    </row>
    <row r="47" spans="1:18" x14ac:dyDescent="0.7">
      <c r="A47" s="142">
        <v>1973</v>
      </c>
      <c r="B47" s="82">
        <v>65.768482598397398</v>
      </c>
      <c r="C47" s="82">
        <v>134.38162457345561</v>
      </c>
      <c r="D47" s="82">
        <v>0.1363213280487808</v>
      </c>
      <c r="E47" s="82">
        <v>3.8777538884615388</v>
      </c>
      <c r="F47" s="82">
        <v>2.5730776951976928</v>
      </c>
      <c r="G47" s="82">
        <v>1.1924029226222015</v>
      </c>
      <c r="H47" s="82">
        <v>8.5801435362899987</v>
      </c>
      <c r="I47" s="82">
        <v>26.090617504335615</v>
      </c>
      <c r="J47" s="82">
        <v>2.2746177683453821</v>
      </c>
      <c r="K47" s="82">
        <v>14.766278094435666</v>
      </c>
      <c r="L47" s="82">
        <v>19.985084316615819</v>
      </c>
      <c r="M47" s="82">
        <v>12.85427957225107</v>
      </c>
      <c r="N47" s="82">
        <v>7.4602545839006789</v>
      </c>
      <c r="O47" s="82">
        <v>9.3153047799543014</v>
      </c>
      <c r="P47" s="82">
        <v>309.25624316231176</v>
      </c>
      <c r="Q47" s="82">
        <v>131.42244907677747</v>
      </c>
      <c r="R47" s="441">
        <f t="shared" si="0"/>
        <v>0.42496296188853649</v>
      </c>
    </row>
    <row r="48" spans="1:18" x14ac:dyDescent="0.7">
      <c r="A48" s="142">
        <v>1974</v>
      </c>
      <c r="B48" s="82">
        <v>67.245150197277042</v>
      </c>
      <c r="C48" s="82">
        <v>124.33813055454331</v>
      </c>
      <c r="D48" s="82">
        <v>0.13510121904019604</v>
      </c>
      <c r="E48" s="82">
        <v>4.1862115841346155</v>
      </c>
      <c r="F48" s="82">
        <v>2.6757978379271301</v>
      </c>
      <c r="G48" s="82">
        <v>1.3196311999588897</v>
      </c>
      <c r="H48" s="82">
        <v>8.7050247676091992</v>
      </c>
      <c r="I48" s="82">
        <v>28.969210905277556</v>
      </c>
      <c r="J48" s="82">
        <v>2.4393703343351807</v>
      </c>
      <c r="K48" s="82">
        <v>14.997586562386291</v>
      </c>
      <c r="L48" s="82">
        <v>20.055136474976418</v>
      </c>
      <c r="M48" s="82">
        <v>13.088325116572916</v>
      </c>
      <c r="N48" s="82">
        <v>7.6705848676383566</v>
      </c>
      <c r="O48" s="82">
        <v>11.19695675384245</v>
      </c>
      <c r="P48" s="82">
        <v>307.02221837551951</v>
      </c>
      <c r="Q48" s="82">
        <v>135.72408294903028</v>
      </c>
      <c r="R48" s="441">
        <f t="shared" si="0"/>
        <v>0.44206599661470058</v>
      </c>
    </row>
    <row r="49" spans="1:18" x14ac:dyDescent="0.7">
      <c r="A49" s="142">
        <v>1975</v>
      </c>
      <c r="B49" s="82">
        <v>63.219886723021219</v>
      </c>
      <c r="C49" s="82">
        <v>109.18012093080753</v>
      </c>
      <c r="D49" s="82">
        <v>0.12994352313919497</v>
      </c>
      <c r="E49" s="82">
        <v>3.8336885033653854</v>
      </c>
      <c r="F49" s="82">
        <v>2.5596674438471414</v>
      </c>
      <c r="G49" s="82">
        <v>1.2727914014611157</v>
      </c>
      <c r="H49" s="82">
        <v>7.3961765853524994</v>
      </c>
      <c r="I49" s="82">
        <v>29.506611695031918</v>
      </c>
      <c r="J49" s="82">
        <v>2.6355041121264251</v>
      </c>
      <c r="K49" s="82">
        <v>15.199033511051447</v>
      </c>
      <c r="L49" s="82">
        <v>20.085203803623205</v>
      </c>
      <c r="M49" s="82">
        <v>12.959583454656673</v>
      </c>
      <c r="N49" s="82">
        <v>7.849536018585253</v>
      </c>
      <c r="O49" s="82">
        <v>13.178178020811727</v>
      </c>
      <c r="P49" s="82">
        <v>289.00592572688078</v>
      </c>
      <c r="Q49" s="82">
        <v>134.8012351113226</v>
      </c>
      <c r="R49" s="441">
        <f t="shared" si="0"/>
        <v>0.46643069609137977</v>
      </c>
    </row>
    <row r="50" spans="1:18" x14ac:dyDescent="0.7">
      <c r="A50" s="142">
        <v>1976</v>
      </c>
      <c r="B50" s="82">
        <v>64.793052104730592</v>
      </c>
      <c r="C50" s="82">
        <v>111.30302778668762</v>
      </c>
      <c r="D50" s="82">
        <v>0.23571811962058964</v>
      </c>
      <c r="E50" s="82">
        <v>3.9952615820512825</v>
      </c>
      <c r="F50" s="82">
        <v>2.3075663055444107</v>
      </c>
      <c r="G50" s="82">
        <v>1.2887498461909519</v>
      </c>
      <c r="H50" s="82">
        <v>8.5181985309792019</v>
      </c>
      <c r="I50" s="82">
        <v>30.23210443176222</v>
      </c>
      <c r="J50" s="82">
        <v>2.7591351630548941</v>
      </c>
      <c r="K50" s="82">
        <v>15.493298835197905</v>
      </c>
      <c r="L50" s="82">
        <v>20.718025858638836</v>
      </c>
      <c r="M50" s="82">
        <v>13.088305500290435</v>
      </c>
      <c r="N50" s="82">
        <v>7.8812531588771693</v>
      </c>
      <c r="O50" s="82">
        <v>9.5550556224476271</v>
      </c>
      <c r="P50" s="82">
        <v>292.16875284607374</v>
      </c>
      <c r="Q50" s="82">
        <v>138.45031161053703</v>
      </c>
      <c r="R50" s="441">
        <f t="shared" si="0"/>
        <v>0.4738710428882798</v>
      </c>
    </row>
    <row r="51" spans="1:18" x14ac:dyDescent="0.7">
      <c r="A51" s="142">
        <v>1977</v>
      </c>
      <c r="B51" s="82">
        <v>64.047680454543297</v>
      </c>
      <c r="C51" s="82">
        <v>106.30353936751929</v>
      </c>
      <c r="D51" s="82">
        <v>0.24217550005406568</v>
      </c>
      <c r="E51" s="82">
        <v>4.3624731245192319</v>
      </c>
      <c r="F51" s="82">
        <v>2.1223866088331844</v>
      </c>
      <c r="G51" s="82">
        <v>1.4318076147674426</v>
      </c>
      <c r="H51" s="82">
        <v>8.800460735399998</v>
      </c>
      <c r="I51" s="82">
        <v>32.872998543255136</v>
      </c>
      <c r="J51" s="82">
        <v>2.8880965300050319</v>
      </c>
      <c r="K51" s="82">
        <v>15.516772526978206</v>
      </c>
      <c r="L51" s="82">
        <v>22.483062218640882</v>
      </c>
      <c r="M51" s="82">
        <v>13.655182348476922</v>
      </c>
      <c r="N51" s="82">
        <v>9.1280947624965307</v>
      </c>
      <c r="O51" s="82">
        <v>16.376967623315394</v>
      </c>
      <c r="P51" s="82">
        <v>300.2316979588046</v>
      </c>
      <c r="Q51" s="82">
        <v>143.33908376131157</v>
      </c>
      <c r="R51" s="441">
        <f t="shared" si="0"/>
        <v>0.47742821539442987</v>
      </c>
    </row>
    <row r="52" spans="1:18" x14ac:dyDescent="0.7">
      <c r="A52" s="142">
        <v>1978</v>
      </c>
      <c r="B52" s="82">
        <v>66.638006787491832</v>
      </c>
      <c r="C52" s="82">
        <v>110.76903058963919</v>
      </c>
      <c r="D52" s="82">
        <v>0.26949858902608298</v>
      </c>
      <c r="E52" s="82">
        <v>4.3771615862179489</v>
      </c>
      <c r="F52" s="82">
        <v>2.3483610515904627</v>
      </c>
      <c r="G52" s="82">
        <v>1.5694182975336433</v>
      </c>
      <c r="H52" s="82">
        <v>9.2538987891300017</v>
      </c>
      <c r="I52" s="82">
        <v>34.087260828736689</v>
      </c>
      <c r="J52" s="82">
        <v>3.0858196002053155</v>
      </c>
      <c r="K52" s="82">
        <v>15.533835613968911</v>
      </c>
      <c r="L52" s="82">
        <v>24.066222914002829</v>
      </c>
      <c r="M52" s="82">
        <v>13.876287276450245</v>
      </c>
      <c r="N52" s="82">
        <v>9.9581908706650069</v>
      </c>
      <c r="O52" s="82">
        <v>19.635691364183291</v>
      </c>
      <c r="P52" s="82">
        <v>315.46868415884148</v>
      </c>
      <c r="Q52" s="82">
        <v>147.81674910903874</v>
      </c>
      <c r="R52" s="441">
        <f t="shared" si="0"/>
        <v>0.46856235351275499</v>
      </c>
    </row>
    <row r="53" spans="1:18" x14ac:dyDescent="0.7">
      <c r="A53" s="142">
        <v>1979</v>
      </c>
      <c r="B53" s="82">
        <v>69.812247730590897</v>
      </c>
      <c r="C53" s="82">
        <v>116.32684455947282</v>
      </c>
      <c r="D53" s="82">
        <v>0.28756562160302529</v>
      </c>
      <c r="E53" s="82">
        <v>4.6121769733974363</v>
      </c>
      <c r="F53" s="82">
        <v>2.5207879481453981</v>
      </c>
      <c r="G53" s="82">
        <v>1.6954045695851265</v>
      </c>
      <c r="H53" s="82">
        <v>9.7702434906191993</v>
      </c>
      <c r="I53" s="82">
        <v>34.660464977407585</v>
      </c>
      <c r="J53" s="82">
        <v>3.2412574240129746</v>
      </c>
      <c r="K53" s="82">
        <v>15.553763119670673</v>
      </c>
      <c r="L53" s="82">
        <v>24.564053306092863</v>
      </c>
      <c r="M53" s="82">
        <v>13.795530106524222</v>
      </c>
      <c r="N53" s="82">
        <v>11.205072808421397</v>
      </c>
      <c r="O53" s="82">
        <v>30.62203647037364</v>
      </c>
      <c r="P53" s="82">
        <v>338.66744910591729</v>
      </c>
      <c r="Q53" s="82">
        <v>151.12747710987327</v>
      </c>
      <c r="R53" s="441">
        <f t="shared" si="0"/>
        <v>0.44624151954623953</v>
      </c>
    </row>
    <row r="54" spans="1:18" x14ac:dyDescent="0.7">
      <c r="A54" s="142">
        <v>1980</v>
      </c>
      <c r="B54" s="82">
        <v>67.662018737323251</v>
      </c>
      <c r="C54" s="82">
        <v>112.01464908601757</v>
      </c>
      <c r="D54" s="82">
        <v>0.29452868564687346</v>
      </c>
      <c r="E54" s="82">
        <v>4.9059462073717963</v>
      </c>
      <c r="F54" s="82">
        <v>2.4223757022751031</v>
      </c>
      <c r="G54" s="82">
        <v>1.8006824456491552</v>
      </c>
      <c r="H54" s="82">
        <v>9.8584418704403998</v>
      </c>
      <c r="I54" s="82">
        <v>33.044340465993677</v>
      </c>
      <c r="J54" s="82">
        <v>3.403639292195054</v>
      </c>
      <c r="K54" s="82">
        <v>15.81416749954964</v>
      </c>
      <c r="L54" s="82">
        <v>24.820715038241953</v>
      </c>
      <c r="M54" s="82">
        <v>14.292457130413512</v>
      </c>
      <c r="N54" s="82">
        <v>11.102701357295937</v>
      </c>
      <c r="O54" s="82">
        <v>28.659338235305079</v>
      </c>
      <c r="P54" s="82">
        <v>330.09600175371901</v>
      </c>
      <c r="Q54" s="82">
        <v>151.26216691557113</v>
      </c>
      <c r="R54" s="441">
        <f t="shared" si="0"/>
        <v>0.45823689506068649</v>
      </c>
    </row>
    <row r="55" spans="1:18" x14ac:dyDescent="0.7">
      <c r="A55" s="142">
        <v>1981</v>
      </c>
      <c r="B55" s="82">
        <v>65.854830791607341</v>
      </c>
      <c r="C55" s="82">
        <v>102.90152251500496</v>
      </c>
      <c r="D55" s="82">
        <v>0.27850016834294311</v>
      </c>
      <c r="E55" s="82">
        <v>4.7149962052884611</v>
      </c>
      <c r="F55" s="82">
        <v>2.4438294314426559</v>
      </c>
      <c r="G55" s="82">
        <v>1.9359355713725344</v>
      </c>
      <c r="H55" s="82">
        <v>9.8468869643606975</v>
      </c>
      <c r="I55" s="82">
        <v>34.765954409019628</v>
      </c>
      <c r="J55" s="82">
        <v>3.4476369903808184</v>
      </c>
      <c r="K55" s="82">
        <v>15.992984179290225</v>
      </c>
      <c r="L55" s="82">
        <v>25.169599194707843</v>
      </c>
      <c r="M55" s="82">
        <v>14.202173803308138</v>
      </c>
      <c r="N55" s="82">
        <v>10.033746739885286</v>
      </c>
      <c r="O55" s="82">
        <v>18.191547744612247</v>
      </c>
      <c r="P55" s="82">
        <v>309.78014470862377</v>
      </c>
      <c r="Q55" s="82">
        <v>152.88686259160266</v>
      </c>
      <c r="R55" s="441">
        <f t="shared" si="0"/>
        <v>0.49353344687538508</v>
      </c>
    </row>
    <row r="56" spans="1:18" x14ac:dyDescent="0.7">
      <c r="A56" s="142">
        <v>1982</v>
      </c>
      <c r="B56" s="82">
        <v>60.367135471122793</v>
      </c>
      <c r="C56" s="82">
        <v>90.626887268465282</v>
      </c>
      <c r="D56" s="82">
        <v>0.24101860246967916</v>
      </c>
      <c r="E56" s="82">
        <v>4.1127692756410257</v>
      </c>
      <c r="F56" s="82">
        <v>2.1311018771357237</v>
      </c>
      <c r="G56" s="82">
        <v>2.1392287070633933</v>
      </c>
      <c r="H56" s="82">
        <v>9.6796865365487985</v>
      </c>
      <c r="I56" s="82">
        <v>35.392772680724889</v>
      </c>
      <c r="J56" s="82">
        <v>3.3898091481624935</v>
      </c>
      <c r="K56" s="82">
        <v>15.999438945810631</v>
      </c>
      <c r="L56" s="82">
        <v>25.324506217068159</v>
      </c>
      <c r="M56" s="82">
        <v>13.808337086948349</v>
      </c>
      <c r="N56" s="82">
        <v>9.9210340177723317</v>
      </c>
      <c r="O56" s="82">
        <v>17.29793123668378</v>
      </c>
      <c r="P56" s="82">
        <v>290.43165707161734</v>
      </c>
      <c r="Q56" s="82">
        <v>152.21140264675196</v>
      </c>
      <c r="R56" s="441">
        <f t="shared" si="0"/>
        <v>0.52408681677981905</v>
      </c>
    </row>
    <row r="57" spans="1:18" x14ac:dyDescent="0.7">
      <c r="A57" s="142">
        <v>1983</v>
      </c>
      <c r="B57" s="82">
        <v>61.223506818406563</v>
      </c>
      <c r="C57" s="82">
        <v>86.718903279698907</v>
      </c>
      <c r="D57" s="82">
        <v>0.24510653483589481</v>
      </c>
      <c r="E57" s="82">
        <v>4.3037192777243591</v>
      </c>
      <c r="F57" s="82">
        <v>2.2270011367899825</v>
      </c>
      <c r="G57" s="82">
        <v>2.1836633097140199</v>
      </c>
      <c r="H57" s="82">
        <v>10.272449497866299</v>
      </c>
      <c r="I57" s="82">
        <v>36.374724946338112</v>
      </c>
      <c r="J57" s="82">
        <v>3.3093525246077138</v>
      </c>
      <c r="K57" s="82">
        <v>15.746263780422407</v>
      </c>
      <c r="L57" s="82">
        <v>25.85064272204248</v>
      </c>
      <c r="M57" s="82">
        <v>14.311979009534078</v>
      </c>
      <c r="N57" s="82">
        <v>10.191440520683575</v>
      </c>
      <c r="O57" s="82">
        <v>16.229881717253882</v>
      </c>
      <c r="P57" s="82">
        <v>289.18863507591823</v>
      </c>
      <c r="Q57" s="82">
        <v>154.29173956128292</v>
      </c>
      <c r="R57" s="441">
        <f t="shared" si="0"/>
        <v>0.53353320582870767</v>
      </c>
    </row>
    <row r="58" spans="1:18" x14ac:dyDescent="0.7">
      <c r="A58" s="142">
        <v>1984</v>
      </c>
      <c r="B58" s="82">
        <v>64.70888431802598</v>
      </c>
      <c r="C58" s="82">
        <v>87.136356316148479</v>
      </c>
      <c r="D58" s="82">
        <v>0.30776354897522784</v>
      </c>
      <c r="E58" s="82">
        <v>4.9500115924679493</v>
      </c>
      <c r="F58" s="82">
        <v>2.4401847154211236</v>
      </c>
      <c r="G58" s="82">
        <v>2.3059179514472641</v>
      </c>
      <c r="H58" s="82">
        <v>11.007898573798499</v>
      </c>
      <c r="I58" s="82">
        <v>37.356764089497069</v>
      </c>
      <c r="J58" s="82">
        <v>3.3891937340166658</v>
      </c>
      <c r="K58" s="82">
        <v>16.098249680148761</v>
      </c>
      <c r="L58" s="82">
        <v>26.435530425817181</v>
      </c>
      <c r="M58" s="82">
        <v>14.603499648513493</v>
      </c>
      <c r="N58" s="82">
        <v>10.668717137257563</v>
      </c>
      <c r="O58" s="82">
        <v>18.351255787984837</v>
      </c>
      <c r="P58" s="82">
        <v>299.76022751952001</v>
      </c>
      <c r="Q58" s="82">
        <v>157.37990974509214</v>
      </c>
      <c r="R58" s="441">
        <f t="shared" si="0"/>
        <v>0.52501931642964128</v>
      </c>
    </row>
    <row r="59" spans="1:18" x14ac:dyDescent="0.7">
      <c r="A59" s="142">
        <v>1985</v>
      </c>
      <c r="B59" s="82">
        <v>66.227593887875173</v>
      </c>
      <c r="C59" s="82">
        <v>82.310139248657649</v>
      </c>
      <c r="D59" s="82">
        <v>0.31141753528230076</v>
      </c>
      <c r="E59" s="82">
        <v>4.7296846669871799</v>
      </c>
      <c r="F59" s="82">
        <v>2.0105731384213867</v>
      </c>
      <c r="G59" s="82">
        <v>2.4329755457041333</v>
      </c>
      <c r="H59" s="82">
        <v>11.182211697169498</v>
      </c>
      <c r="I59" s="82">
        <v>38.730647504740361</v>
      </c>
      <c r="J59" s="82">
        <v>3.4228786632123156</v>
      </c>
      <c r="K59" s="82">
        <v>16.156857839377565</v>
      </c>
      <c r="L59" s="82">
        <v>26.860799179701715</v>
      </c>
      <c r="M59" s="82">
        <v>14.764655378201452</v>
      </c>
      <c r="N59" s="82">
        <v>10.618142146766894</v>
      </c>
      <c r="O59" s="82">
        <v>16.278244572189564</v>
      </c>
      <c r="P59" s="82">
        <v>296.03682100428716</v>
      </c>
      <c r="Q59" s="82">
        <v>158.95943015603018</v>
      </c>
      <c r="R59" s="441">
        <f t="shared" si="0"/>
        <v>0.53695830679700529</v>
      </c>
    </row>
    <row r="60" spans="1:18" x14ac:dyDescent="0.7">
      <c r="A60" s="142">
        <v>1986</v>
      </c>
      <c r="B60" s="82">
        <v>66.008551918884265</v>
      </c>
      <c r="C60" s="82">
        <v>79.200767941290607</v>
      </c>
      <c r="D60" s="82">
        <v>0.31035194609224004</v>
      </c>
      <c r="E60" s="82">
        <v>4.8178154371794868</v>
      </c>
      <c r="F60" s="82">
        <v>2.3136972684742374</v>
      </c>
      <c r="G60" s="82">
        <v>1.83863898292334</v>
      </c>
      <c r="H60" s="82">
        <v>11.7824747825307</v>
      </c>
      <c r="I60" s="82">
        <v>39.496824993284882</v>
      </c>
      <c r="J60" s="82">
        <v>3.2904974179410802</v>
      </c>
      <c r="K60" s="82">
        <v>16.201201487382988</v>
      </c>
      <c r="L60" s="82">
        <v>28.104156359548053</v>
      </c>
      <c r="M60" s="82">
        <v>15.446810375425795</v>
      </c>
      <c r="N60" s="82">
        <v>11.347807651829882</v>
      </c>
      <c r="O60" s="82">
        <v>18.323772448744464</v>
      </c>
      <c r="P60" s="82">
        <v>298.48336901153203</v>
      </c>
      <c r="Q60" s="82">
        <v>161.51581486268958</v>
      </c>
      <c r="R60" s="441">
        <f t="shared" si="0"/>
        <v>0.54112165578126181</v>
      </c>
    </row>
    <row r="61" spans="1:18" x14ac:dyDescent="0.7">
      <c r="A61" s="142">
        <v>1987</v>
      </c>
      <c r="B61" s="82">
        <v>67.303539073087876</v>
      </c>
      <c r="C61" s="82">
        <v>77.803213409307347</v>
      </c>
      <c r="D61" s="82">
        <v>0.32489843864515999</v>
      </c>
      <c r="E61" s="82">
        <v>5.1262731328525657</v>
      </c>
      <c r="F61" s="82">
        <v>2.3240701572664482</v>
      </c>
      <c r="G61" s="82">
        <v>2.0691427088666634</v>
      </c>
      <c r="H61" s="82">
        <v>12.442661712249</v>
      </c>
      <c r="I61" s="82">
        <v>41.104810596572939</v>
      </c>
      <c r="J61" s="82">
        <v>3.434578881794061</v>
      </c>
      <c r="K61" s="82">
        <v>15.99836515375914</v>
      </c>
      <c r="L61" s="82">
        <v>29.152708778407256</v>
      </c>
      <c r="M61" s="82">
        <v>15.32397260152721</v>
      </c>
      <c r="N61" s="82">
        <v>11.996893255569008</v>
      </c>
      <c r="O61" s="82">
        <v>19.555387304239023</v>
      </c>
      <c r="P61" s="82">
        <v>303.96051520414375</v>
      </c>
      <c r="Q61" s="82">
        <v>165.02652511676922</v>
      </c>
      <c r="R61" s="441">
        <f t="shared" si="0"/>
        <v>0.54292092841708506</v>
      </c>
    </row>
    <row r="62" spans="1:18" x14ac:dyDescent="0.7">
      <c r="A62" s="142">
        <v>1988</v>
      </c>
      <c r="B62" s="82">
        <v>71.056553022326341</v>
      </c>
      <c r="C62" s="82">
        <v>78.896568251468892</v>
      </c>
      <c r="D62" s="82">
        <v>0.33305851815200005</v>
      </c>
      <c r="E62" s="82">
        <v>5.7138116008012823</v>
      </c>
      <c r="F62" s="82">
        <v>2.021826918859039</v>
      </c>
      <c r="G62" s="82">
        <v>1.9547027581262992</v>
      </c>
      <c r="H62" s="82">
        <v>13.1931467863572</v>
      </c>
      <c r="I62" s="82">
        <v>42.020849230039921</v>
      </c>
      <c r="J62" s="82">
        <v>3.3210009283720758</v>
      </c>
      <c r="K62" s="82">
        <v>16.100152117065615</v>
      </c>
      <c r="L62" s="82">
        <v>30.884369479784262</v>
      </c>
      <c r="M62" s="82">
        <v>15.411922817035116</v>
      </c>
      <c r="N62" s="82">
        <v>12.967802562325463</v>
      </c>
      <c r="O62" s="82">
        <v>22.140800905990439</v>
      </c>
      <c r="P62" s="82">
        <v>316.01656589670398</v>
      </c>
      <c r="Q62" s="82">
        <v>169.25690992948194</v>
      </c>
      <c r="R62" s="441">
        <f t="shared" si="0"/>
        <v>0.53559505480104097</v>
      </c>
    </row>
    <row r="63" spans="1:18" x14ac:dyDescent="0.7">
      <c r="A63" s="142">
        <v>1989</v>
      </c>
      <c r="B63" s="82">
        <v>71.934870382411916</v>
      </c>
      <c r="C63" s="82">
        <v>76.026036245022098</v>
      </c>
      <c r="D63" s="82">
        <v>0.34097857909330004</v>
      </c>
      <c r="E63" s="82">
        <v>6.0957116049679492</v>
      </c>
      <c r="F63" s="82">
        <v>2.0566041261023011</v>
      </c>
      <c r="G63" s="82">
        <v>2.1772210872134692</v>
      </c>
      <c r="H63" s="82">
        <v>13.519817005558197</v>
      </c>
      <c r="I63" s="82">
        <v>42.82609937112862</v>
      </c>
      <c r="J63" s="82">
        <v>3.4138874151975775</v>
      </c>
      <c r="K63" s="82">
        <v>16.318845390767411</v>
      </c>
      <c r="L63" s="82">
        <v>28.525690395319945</v>
      </c>
      <c r="M63" s="82">
        <v>14.948176121951917</v>
      </c>
      <c r="N63" s="82">
        <v>12.463273008708839</v>
      </c>
      <c r="O63" s="82">
        <v>23.334203060304187</v>
      </c>
      <c r="P63" s="82">
        <v>313.98141379374772</v>
      </c>
      <c r="Q63" s="82">
        <v>168.68969031501655</v>
      </c>
      <c r="R63" s="441">
        <f t="shared" si="0"/>
        <v>0.53726011446597177</v>
      </c>
    </row>
    <row r="64" spans="1:18" x14ac:dyDescent="0.7">
      <c r="A64" s="142">
        <v>1990</v>
      </c>
      <c r="B64" s="82">
        <v>69.332868342499992</v>
      </c>
      <c r="C64" s="82">
        <v>79.295006931986862</v>
      </c>
      <c r="D64" s="82">
        <v>0.36238724598160005</v>
      </c>
      <c r="E64" s="82">
        <v>6.2572846836538458</v>
      </c>
      <c r="F64" s="82">
        <v>2.1711263205308886</v>
      </c>
      <c r="G64" s="82">
        <v>2.0054356199987482</v>
      </c>
      <c r="H64" s="82">
        <v>13.936318638350699</v>
      </c>
      <c r="I64" s="82">
        <v>40.528096923778328</v>
      </c>
      <c r="J64" s="82">
        <v>3.4904976475299785</v>
      </c>
      <c r="K64" s="82">
        <v>21.028730187961305</v>
      </c>
      <c r="L64" s="82">
        <v>28.599109882218176</v>
      </c>
      <c r="M64" s="82">
        <v>14.595542793932541</v>
      </c>
      <c r="N64" s="82">
        <v>13.155995015259204</v>
      </c>
      <c r="O64" s="82">
        <v>31.354434068062208</v>
      </c>
      <c r="P64" s="82">
        <v>326.11283430174444</v>
      </c>
      <c r="Q64" s="82">
        <v>168.06543751352822</v>
      </c>
      <c r="R64" s="441">
        <f t="shared" si="0"/>
        <v>0.51535977684957124</v>
      </c>
    </row>
    <row r="65" spans="1:18" x14ac:dyDescent="0.7">
      <c r="A65" s="142">
        <v>1991</v>
      </c>
      <c r="B65" s="82">
        <v>69.192564242083336</v>
      </c>
      <c r="C65" s="82">
        <v>76.199507703736586</v>
      </c>
      <c r="D65" s="82">
        <v>0.35915021700640004</v>
      </c>
      <c r="E65" s="82">
        <v>6.2132192985576937</v>
      </c>
      <c r="F65" s="82">
        <v>2.123635051118804</v>
      </c>
      <c r="G65" s="82">
        <v>2.0791653480036527</v>
      </c>
      <c r="H65" s="82">
        <v>14.153308226200799</v>
      </c>
      <c r="I65" s="82">
        <v>39.332441097230145</v>
      </c>
      <c r="J65" s="82">
        <v>3.1224165426123394</v>
      </c>
      <c r="K65" s="82">
        <v>20.598331531592081</v>
      </c>
      <c r="L65" s="82">
        <v>32.853290428049377</v>
      </c>
      <c r="M65" s="82">
        <v>14.434610812466625</v>
      </c>
      <c r="N65" s="82">
        <v>15.031235748793208</v>
      </c>
      <c r="O65" s="82">
        <v>36.41404846846104</v>
      </c>
      <c r="P65" s="82">
        <v>332.1069247159121</v>
      </c>
      <c r="Q65" s="82">
        <v>171.80913553409374</v>
      </c>
      <c r="R65" s="441">
        <f t="shared" si="0"/>
        <v>0.51733078339471894</v>
      </c>
    </row>
    <row r="66" spans="1:18" x14ac:dyDescent="0.7">
      <c r="A66" s="142">
        <v>1992</v>
      </c>
      <c r="B66" s="82">
        <v>69.055899152916666</v>
      </c>
      <c r="C66" s="82">
        <v>95.432142141761119</v>
      </c>
      <c r="D66" s="82">
        <v>0.32602958598720005</v>
      </c>
      <c r="E66" s="82">
        <v>6.0369577581730764</v>
      </c>
      <c r="F66" s="82">
        <v>2.4386406103862748</v>
      </c>
      <c r="G66" s="82">
        <v>2.1317837845644667</v>
      </c>
      <c r="H66" s="82">
        <v>14.359131093379498</v>
      </c>
      <c r="I66" s="82">
        <v>39.464513277941741</v>
      </c>
      <c r="J66" s="82">
        <v>3.1372516898107041</v>
      </c>
      <c r="K66" s="82">
        <v>20.939182690595086</v>
      </c>
      <c r="L66" s="82">
        <v>31.173869376572796</v>
      </c>
      <c r="M66" s="82">
        <v>14.153824571065558</v>
      </c>
      <c r="N66" s="82">
        <v>15.236196258427029</v>
      </c>
      <c r="O66" s="82">
        <v>39.124758077284028</v>
      </c>
      <c r="P66" s="82">
        <v>353.01018006886522</v>
      </c>
      <c r="Q66" s="82">
        <v>173.49697294925281</v>
      </c>
      <c r="R66" s="441">
        <f t="shared" si="0"/>
        <v>0.49147866759935088</v>
      </c>
    </row>
    <row r="67" spans="1:18" x14ac:dyDescent="0.7">
      <c r="A67" s="142">
        <v>1993</v>
      </c>
      <c r="B67" s="82">
        <v>70.319444725833321</v>
      </c>
      <c r="C67" s="82">
        <v>95.869971143246474</v>
      </c>
      <c r="D67" s="82">
        <v>0.29026888867744005</v>
      </c>
      <c r="E67" s="82">
        <v>6.1250885283653842</v>
      </c>
      <c r="F67" s="82">
        <v>2.942884909234623</v>
      </c>
      <c r="G67" s="82">
        <v>2.2270886479271219</v>
      </c>
      <c r="H67" s="82">
        <v>14.693698355767497</v>
      </c>
      <c r="I67" s="82">
        <v>39.632305124305233</v>
      </c>
      <c r="J67" s="82">
        <v>2.4441877981364466</v>
      </c>
      <c r="K67" s="82">
        <v>20.75638991203494</v>
      </c>
      <c r="L67" s="82">
        <v>34.867994397228465</v>
      </c>
      <c r="M67" s="82">
        <v>13.574020592724752</v>
      </c>
      <c r="N67" s="82">
        <v>17.400057937996941</v>
      </c>
      <c r="O67" s="82">
        <v>46.3257255996052</v>
      </c>
      <c r="P67" s="82">
        <v>367.46912656108395</v>
      </c>
      <c r="Q67" s="82">
        <v>178.71009397406803</v>
      </c>
      <c r="R67" s="441">
        <f t="shared" si="0"/>
        <v>0.48632682600169747</v>
      </c>
    </row>
    <row r="68" spans="1:18" x14ac:dyDescent="0.7">
      <c r="A68" s="142">
        <v>1994</v>
      </c>
      <c r="B68" s="82">
        <v>71.973173171666673</v>
      </c>
      <c r="C68" s="82">
        <v>94.307607684918665</v>
      </c>
      <c r="D68" s="82">
        <v>0.33865139801760008</v>
      </c>
      <c r="E68" s="82">
        <v>5.9928923730769235</v>
      </c>
      <c r="F68" s="82">
        <v>2.4112291699708397</v>
      </c>
      <c r="G68" s="82">
        <v>2.4700995643419179</v>
      </c>
      <c r="H68" s="82">
        <v>15.649946791206601</v>
      </c>
      <c r="I68" s="82">
        <v>40.014387397437375</v>
      </c>
      <c r="J68" s="82">
        <v>2.4509755262506134</v>
      </c>
      <c r="K68" s="82">
        <v>21.111339520979801</v>
      </c>
      <c r="L68" s="82">
        <v>36.443270177050884</v>
      </c>
      <c r="M68" s="82">
        <v>13.409298377678398</v>
      </c>
      <c r="N68" s="82">
        <v>18.935729483547959</v>
      </c>
      <c r="O68" s="82">
        <v>51.387032751093841</v>
      </c>
      <c r="P68" s="82">
        <v>376.89563338723809</v>
      </c>
      <c r="Q68" s="82">
        <v>183.47741551395376</v>
      </c>
      <c r="R68" s="441">
        <f t="shared" si="0"/>
        <v>0.4868122611689733</v>
      </c>
    </row>
    <row r="69" spans="1:18" x14ac:dyDescent="0.7">
      <c r="A69" s="142">
        <v>1995</v>
      </c>
      <c r="B69" s="82">
        <v>67.968643458333347</v>
      </c>
      <c r="C69" s="82">
        <v>98.255012850497678</v>
      </c>
      <c r="D69" s="82">
        <v>0.64928952994400002</v>
      </c>
      <c r="E69" s="82">
        <v>6.2132192985576928</v>
      </c>
      <c r="F69" s="82">
        <v>2.1875434325632268</v>
      </c>
      <c r="G69" s="82">
        <v>2.9158685801818636</v>
      </c>
      <c r="H69" s="82">
        <v>16.4363764833057</v>
      </c>
      <c r="I69" s="82">
        <v>41.547648215148811</v>
      </c>
      <c r="J69" s="82">
        <v>2.3867036342289656</v>
      </c>
      <c r="K69" s="82">
        <v>21.120056145337323</v>
      </c>
      <c r="L69" s="82">
        <v>38.535871624219837</v>
      </c>
      <c r="M69" s="82">
        <v>13.814996201841483</v>
      </c>
      <c r="N69" s="82">
        <v>21.631277256032359</v>
      </c>
      <c r="O69" s="82">
        <v>74.573449326583315</v>
      </c>
      <c r="P69" s="82">
        <v>408.23595603677575</v>
      </c>
      <c r="Q69" s="82">
        <v>189.59489300411147</v>
      </c>
      <c r="R69" s="441">
        <f t="shared" ref="R69:R94" si="1">Q69/P69</f>
        <v>0.46442477738788862</v>
      </c>
    </row>
    <row r="70" spans="1:18" x14ac:dyDescent="0.7">
      <c r="A70" s="142">
        <v>1996</v>
      </c>
      <c r="B70" s="82">
        <v>67.552178837499994</v>
      </c>
      <c r="C70" s="82">
        <v>96.349279876931888</v>
      </c>
      <c r="D70" s="82">
        <v>0.5657116014000001</v>
      </c>
      <c r="E70" s="82">
        <v>6.4629231474358981</v>
      </c>
      <c r="F70" s="82">
        <v>2.2445284834264267</v>
      </c>
      <c r="G70" s="82">
        <v>2.5730429059170707</v>
      </c>
      <c r="H70" s="82">
        <v>16.557553504711798</v>
      </c>
      <c r="I70" s="82">
        <v>42.873866722022377</v>
      </c>
      <c r="J70" s="82">
        <v>2.7234881139971097</v>
      </c>
      <c r="K70" s="82">
        <v>21.850415674724633</v>
      </c>
      <c r="L70" s="82">
        <v>39.489868378554355</v>
      </c>
      <c r="M70" s="82">
        <v>13.857134428643834</v>
      </c>
      <c r="N70" s="82">
        <v>21.974842047086355</v>
      </c>
      <c r="O70" s="82">
        <v>73.242546720403112</v>
      </c>
      <c r="P70" s="82">
        <v>408.31738044275494</v>
      </c>
      <c r="Q70" s="82">
        <v>193.8382974425208</v>
      </c>
      <c r="R70" s="441">
        <f t="shared" si="1"/>
        <v>0.47472458123711059</v>
      </c>
    </row>
    <row r="71" spans="1:18" x14ac:dyDescent="0.7">
      <c r="A71" s="142">
        <v>1997</v>
      </c>
      <c r="B71" s="82">
        <v>70.81920227083333</v>
      </c>
      <c r="C71" s="82">
        <v>90.445598575135264</v>
      </c>
      <c r="D71" s="82">
        <v>0.58647445854480007</v>
      </c>
      <c r="E71" s="82">
        <v>6.7566923814102573</v>
      </c>
      <c r="F71" s="82">
        <v>2.4908672611173093</v>
      </c>
      <c r="G71" s="82">
        <v>2.8413713475698259</v>
      </c>
      <c r="H71" s="82">
        <v>17.5466297792448</v>
      </c>
      <c r="I71" s="82">
        <v>42.900607036635527</v>
      </c>
      <c r="J71" s="82">
        <v>2.7026799666297228</v>
      </c>
      <c r="K71" s="82">
        <v>22.228230919243558</v>
      </c>
      <c r="L71" s="82">
        <v>40.86273387682391</v>
      </c>
      <c r="M71" s="82">
        <v>13.919509302859614</v>
      </c>
      <c r="N71" s="82">
        <v>22.482306167769824</v>
      </c>
      <c r="O71" s="82">
        <v>72.300795127681241</v>
      </c>
      <c r="P71" s="82">
        <v>408.88369847149897</v>
      </c>
      <c r="Q71" s="82">
        <v>198.63355606229572</v>
      </c>
      <c r="R71" s="441">
        <f t="shared" si="1"/>
        <v>0.48579475485286772</v>
      </c>
    </row>
    <row r="72" spans="1:18" x14ac:dyDescent="0.7">
      <c r="A72" s="142">
        <v>1998</v>
      </c>
      <c r="B72" s="82">
        <v>70.305697350000003</v>
      </c>
      <c r="C72" s="82">
        <v>84.04866641302722</v>
      </c>
      <c r="D72" s="82">
        <v>0.58405634194</v>
      </c>
      <c r="E72" s="82">
        <v>6.9770193068910267</v>
      </c>
      <c r="F72" s="82">
        <v>2.5795724079418649</v>
      </c>
      <c r="G72" s="82">
        <v>2.2762480126934506</v>
      </c>
      <c r="H72" s="82">
        <v>17.580190029355798</v>
      </c>
      <c r="I72" s="82">
        <v>42.087371292743043</v>
      </c>
      <c r="J72" s="82">
        <v>2.5741192517850449</v>
      </c>
      <c r="K72" s="82">
        <v>22.335897390856768</v>
      </c>
      <c r="L72" s="82">
        <v>40.289250031425553</v>
      </c>
      <c r="M72" s="82">
        <v>13.616647387562619</v>
      </c>
      <c r="N72" s="82">
        <v>22.817362122796375</v>
      </c>
      <c r="O72" s="82">
        <v>74.547143744492317</v>
      </c>
      <c r="P72" s="82">
        <v>402.6192410835111</v>
      </c>
      <c r="Q72" s="82">
        <v>198.64339749660894</v>
      </c>
      <c r="R72" s="441">
        <f t="shared" si="1"/>
        <v>0.49337780519884894</v>
      </c>
    </row>
    <row r="73" spans="1:18" x14ac:dyDescent="0.7">
      <c r="A73" s="142">
        <v>1999</v>
      </c>
      <c r="B73" s="82">
        <v>70.847505691666669</v>
      </c>
      <c r="C73" s="82">
        <v>77.713436324665011</v>
      </c>
      <c r="D73" s="82">
        <v>0.76030378150400002</v>
      </c>
      <c r="E73" s="82">
        <v>7.1826577706730772</v>
      </c>
      <c r="F73" s="82">
        <v>3.0819799467324813</v>
      </c>
      <c r="G73" s="82">
        <v>2.25188938902782</v>
      </c>
      <c r="H73" s="82">
        <v>18.3953725744725</v>
      </c>
      <c r="I73" s="82">
        <v>39.377348533362365</v>
      </c>
      <c r="J73" s="82">
        <v>2.4798294193059771</v>
      </c>
      <c r="K73" s="82">
        <v>22.680844345149335</v>
      </c>
      <c r="L73" s="82">
        <v>41.694457385743782</v>
      </c>
      <c r="M73" s="82">
        <v>14.016543696182245</v>
      </c>
      <c r="N73" s="82">
        <v>24.268689466942337</v>
      </c>
      <c r="O73" s="82">
        <v>82.948547910687978</v>
      </c>
      <c r="P73" s="82">
        <v>407.69940623611558</v>
      </c>
      <c r="Q73" s="82">
        <v>201.32979055823657</v>
      </c>
      <c r="R73" s="441">
        <f t="shared" si="1"/>
        <v>0.49381919001775088</v>
      </c>
    </row>
    <row r="74" spans="1:18" x14ac:dyDescent="0.7">
      <c r="A74" s="142">
        <v>2000</v>
      </c>
      <c r="B74" s="82">
        <v>70.200570358333337</v>
      </c>
      <c r="C74" s="82">
        <v>91.338682818265951</v>
      </c>
      <c r="D74" s="82">
        <v>1.05721665836</v>
      </c>
      <c r="E74" s="82">
        <v>7.5939346982371809</v>
      </c>
      <c r="F74" s="82">
        <v>3.1781215102714704</v>
      </c>
      <c r="G74" s="82">
        <v>2.8725032897687148</v>
      </c>
      <c r="H74" s="82">
        <v>18.8989602003717</v>
      </c>
      <c r="I74" s="82">
        <v>39.613622433969091</v>
      </c>
      <c r="J74" s="82">
        <v>2.4350062488038295</v>
      </c>
      <c r="K74" s="82">
        <v>22.97830624266216</v>
      </c>
      <c r="L74" s="82">
        <v>43.432924244008916</v>
      </c>
      <c r="M74" s="82">
        <v>14.439844681835815</v>
      </c>
      <c r="N74" s="82">
        <v>27.201395685759316</v>
      </c>
      <c r="O74" s="82">
        <v>106.10908935682262</v>
      </c>
      <c r="P74" s="82">
        <v>451.3501784274701</v>
      </c>
      <c r="Q74" s="82">
        <v>207.52457544515204</v>
      </c>
      <c r="R74" s="441">
        <f t="shared" si="1"/>
        <v>0.45978618235663393</v>
      </c>
    </row>
    <row r="75" spans="1:18" x14ac:dyDescent="0.7">
      <c r="A75" s="142">
        <v>2001</v>
      </c>
      <c r="B75" s="82">
        <v>71.83003872916666</v>
      </c>
      <c r="C75" s="82">
        <v>86.293383082813776</v>
      </c>
      <c r="D75" s="82">
        <v>1.05698020628</v>
      </c>
      <c r="E75" s="82">
        <v>7.5792462365384621</v>
      </c>
      <c r="F75" s="82">
        <v>3.1841964169073718</v>
      </c>
      <c r="G75" s="82">
        <v>2.8106184417606306</v>
      </c>
      <c r="H75" s="82">
        <v>18.569883371378999</v>
      </c>
      <c r="I75" s="82">
        <v>43.296802818680952</v>
      </c>
      <c r="J75" s="82">
        <v>2.4051241351357318</v>
      </c>
      <c r="K75" s="82">
        <v>23.253628753702841</v>
      </c>
      <c r="L75" s="82">
        <v>45.351239766567623</v>
      </c>
      <c r="M75" s="82">
        <v>14.00830363152299</v>
      </c>
      <c r="N75" s="82">
        <v>29.105135884553288</v>
      </c>
      <c r="O75" s="82">
        <v>115.96284280987636</v>
      </c>
      <c r="P75" s="82">
        <v>464.70742428488575</v>
      </c>
      <c r="Q75" s="82">
        <v>213.34664879359059</v>
      </c>
      <c r="R75" s="441">
        <f t="shared" si="1"/>
        <v>0.45909886015248996</v>
      </c>
    </row>
    <row r="76" spans="1:18" x14ac:dyDescent="0.7">
      <c r="A76" s="142">
        <v>2002</v>
      </c>
      <c r="B76" s="82">
        <v>67.305204804646664</v>
      </c>
      <c r="C76" s="82">
        <v>77.258907115542513</v>
      </c>
      <c r="D76" s="82">
        <v>1.1964475247999999</v>
      </c>
      <c r="E76" s="82">
        <v>8.0786539342948718</v>
      </c>
      <c r="F76" s="82">
        <v>3.4942289195345038</v>
      </c>
      <c r="G76" s="82">
        <v>3.2907440030977133</v>
      </c>
      <c r="H76" s="82">
        <v>19.203271417498797</v>
      </c>
      <c r="I76" s="82">
        <v>46.746691675739804</v>
      </c>
      <c r="J76" s="82">
        <v>2.3453599077995353</v>
      </c>
      <c r="K76" s="82">
        <v>23.694439105448801</v>
      </c>
      <c r="L76" s="82">
        <v>47.310980250374733</v>
      </c>
      <c r="M76" s="82">
        <v>13.969524693095339</v>
      </c>
      <c r="N76" s="82">
        <v>30.645355213854618</v>
      </c>
      <c r="O76" s="82">
        <v>120.96349243795571</v>
      </c>
      <c r="P76" s="82">
        <v>465.50330100368359</v>
      </c>
      <c r="Q76" s="82">
        <v>220.72741714257546</v>
      </c>
      <c r="R76" s="441">
        <f t="shared" si="1"/>
        <v>0.47416939185320367</v>
      </c>
    </row>
    <row r="77" spans="1:18" x14ac:dyDescent="0.7">
      <c r="A77" s="142">
        <v>2003</v>
      </c>
      <c r="B77" s="82">
        <v>74.657013514089996</v>
      </c>
      <c r="C77" s="82">
        <v>51.915058830705355</v>
      </c>
      <c r="D77" s="82">
        <v>1.4839338454</v>
      </c>
      <c r="E77" s="82">
        <v>8.5046193235576926</v>
      </c>
      <c r="F77" s="82">
        <v>3.6040027803532904</v>
      </c>
      <c r="G77" s="82">
        <v>4.2049723855834209</v>
      </c>
      <c r="H77" s="82">
        <v>19.731065754448498</v>
      </c>
      <c r="I77" s="82">
        <v>50.514864479557204</v>
      </c>
      <c r="J77" s="82">
        <v>2.8383466630032421</v>
      </c>
      <c r="K77" s="82">
        <v>24.314851871933055</v>
      </c>
      <c r="L77" s="82">
        <v>50.93743949808664</v>
      </c>
      <c r="M77" s="82">
        <v>14.396014550669568</v>
      </c>
      <c r="N77" s="82">
        <v>32.729653913882849</v>
      </c>
      <c r="O77" s="82">
        <v>121.9590236835808</v>
      </c>
      <c r="P77" s="82">
        <v>461.79086109485161</v>
      </c>
      <c r="Q77" s="82">
        <v>229.90304714153578</v>
      </c>
      <c r="R77" s="441">
        <f t="shared" si="1"/>
        <v>0.49785101116220187</v>
      </c>
    </row>
    <row r="78" spans="1:18" x14ac:dyDescent="0.7">
      <c r="A78" s="142">
        <v>2004</v>
      </c>
      <c r="B78" s="82">
        <v>81.045926099407495</v>
      </c>
      <c r="C78" s="82">
        <v>56.813982070964116</v>
      </c>
      <c r="D78" s="82">
        <v>1.8895476842999999</v>
      </c>
      <c r="E78" s="82">
        <v>9.062780868108975</v>
      </c>
      <c r="F78" s="82">
        <v>4.0810774015308002</v>
      </c>
      <c r="G78" s="82">
        <v>6.1361167616840095</v>
      </c>
      <c r="H78" s="82">
        <v>20.715060974858098</v>
      </c>
      <c r="I78" s="82">
        <v>55.579869290612343</v>
      </c>
      <c r="J78" s="82">
        <v>2.8234056061691932</v>
      </c>
      <c r="K78" s="82">
        <v>25.270934218703978</v>
      </c>
      <c r="L78" s="82">
        <v>54.893014178376852</v>
      </c>
      <c r="M78" s="82">
        <v>15.333244973051974</v>
      </c>
      <c r="N78" s="82">
        <v>35.745433683353369</v>
      </c>
      <c r="O78" s="82">
        <v>134.01028301370522</v>
      </c>
      <c r="P78" s="82">
        <v>503.40067682482641</v>
      </c>
      <c r="Q78" s="82">
        <v>242.29782215715366</v>
      </c>
      <c r="R78" s="441">
        <f t="shared" si="1"/>
        <v>0.48132200315151458</v>
      </c>
    </row>
    <row r="79" spans="1:18" x14ac:dyDescent="0.7">
      <c r="A79" s="142">
        <v>2005</v>
      </c>
      <c r="B79" s="82">
        <v>91.799583608996684</v>
      </c>
      <c r="C79" s="82">
        <v>59.867017979571138</v>
      </c>
      <c r="D79" s="82">
        <v>2.0045225082</v>
      </c>
      <c r="E79" s="82">
        <v>9.5475001041666676</v>
      </c>
      <c r="F79" s="82">
        <v>4.1004272972804214</v>
      </c>
      <c r="G79" s="82">
        <v>7.4028001018553811</v>
      </c>
      <c r="H79" s="82">
        <v>21.263011433015098</v>
      </c>
      <c r="I79" s="82">
        <v>59.177646670894475</v>
      </c>
      <c r="J79" s="82">
        <v>2.6441356309339081</v>
      </c>
      <c r="K79" s="82">
        <v>26.71531164352762</v>
      </c>
      <c r="L79" s="82">
        <v>59.297273520564303</v>
      </c>
      <c r="M79" s="82">
        <v>16.314755475080013</v>
      </c>
      <c r="N79" s="82">
        <v>37.943459018032165</v>
      </c>
      <c r="O79" s="82">
        <v>141.30391687189314</v>
      </c>
      <c r="P79" s="82">
        <v>539.38136186401107</v>
      </c>
      <c r="Q79" s="82">
        <v>257.77191575134555</v>
      </c>
      <c r="R79" s="441">
        <f t="shared" si="1"/>
        <v>0.47790289760945626</v>
      </c>
    </row>
    <row r="80" spans="1:18" x14ac:dyDescent="0.7">
      <c r="A80" s="142">
        <v>2006</v>
      </c>
      <c r="B80" s="82">
        <v>102.38345940970584</v>
      </c>
      <c r="C80" s="82">
        <v>65.44443877378167</v>
      </c>
      <c r="D80" s="82">
        <v>2.1998910393000002</v>
      </c>
      <c r="E80" s="82">
        <v>10.61975780817308</v>
      </c>
      <c r="F80" s="82">
        <v>3.7419085454160661</v>
      </c>
      <c r="G80" s="82">
        <v>9.2446767121543889</v>
      </c>
      <c r="H80" s="82">
        <v>22.244903395362002</v>
      </c>
      <c r="I80" s="82">
        <v>62.483593712364851</v>
      </c>
      <c r="J80" s="82">
        <v>2.4499473056378784</v>
      </c>
      <c r="K80" s="82">
        <v>27.65999479490506</v>
      </c>
      <c r="L80" s="82">
        <v>65.332809813089369</v>
      </c>
      <c r="M80" s="82">
        <v>16.406254398690315</v>
      </c>
      <c r="N80" s="82">
        <v>42.619400099797879</v>
      </c>
      <c r="O80" s="82">
        <v>158.55987483671856</v>
      </c>
      <c r="P80" s="82">
        <v>591.39091064509694</v>
      </c>
      <c r="Q80" s="82">
        <v>272.02148022714834</v>
      </c>
      <c r="R80" s="441">
        <f t="shared" si="1"/>
        <v>0.4599689906130342</v>
      </c>
    </row>
    <row r="81" spans="1:20" x14ac:dyDescent="0.7">
      <c r="A81" s="142">
        <v>2007</v>
      </c>
      <c r="B81" s="82">
        <v>110.93873765967416</v>
      </c>
      <c r="C81" s="82">
        <v>69.749462156233832</v>
      </c>
      <c r="D81" s="82">
        <v>2.5719089785000002</v>
      </c>
      <c r="E81" s="82">
        <v>11.412934739903848</v>
      </c>
      <c r="F81" s="82">
        <v>3.812521496884318</v>
      </c>
      <c r="G81" s="82">
        <v>12.207151066426738</v>
      </c>
      <c r="H81" s="82">
        <v>22.830607344478199</v>
      </c>
      <c r="I81" s="82">
        <v>65.585619798176651</v>
      </c>
      <c r="J81" s="82">
        <v>3.0325576950725761</v>
      </c>
      <c r="K81" s="82">
        <v>29.062485639206955</v>
      </c>
      <c r="L81" s="82">
        <v>69.865731283447602</v>
      </c>
      <c r="M81" s="82">
        <v>19.125866835876412</v>
      </c>
      <c r="N81" s="82">
        <v>45.286637596934014</v>
      </c>
      <c r="O81" s="82">
        <v>162.66491494277932</v>
      </c>
      <c r="P81" s="82">
        <v>628.14713723359466</v>
      </c>
      <c r="Q81" s="82">
        <v>292.66108523826222</v>
      </c>
      <c r="R81" s="441">
        <f t="shared" si="1"/>
        <v>0.46591167561021252</v>
      </c>
    </row>
    <row r="82" spans="1:20" x14ac:dyDescent="0.7">
      <c r="A82" s="142">
        <v>2008</v>
      </c>
      <c r="B82" s="82">
        <v>109.37114380145918</v>
      </c>
      <c r="C82" s="82">
        <v>68.551458913709155</v>
      </c>
      <c r="D82" s="82">
        <v>2.3020580422000005</v>
      </c>
      <c r="E82" s="82">
        <v>12.191423209935898</v>
      </c>
      <c r="F82" s="82">
        <v>3.7218464813376007</v>
      </c>
      <c r="G82" s="82">
        <v>10.547893020839238</v>
      </c>
      <c r="H82" s="82">
        <v>22.6913065419993</v>
      </c>
      <c r="I82" s="82">
        <v>66.771224246810888</v>
      </c>
      <c r="J82" s="82">
        <v>2.7337819719382024</v>
      </c>
      <c r="K82" s="82">
        <v>29.91734381510641</v>
      </c>
      <c r="L82" s="82">
        <v>70.633063596511903</v>
      </c>
      <c r="M82" s="82">
        <v>18.859076812024824</v>
      </c>
      <c r="N82" s="82">
        <v>46.772574374159007</v>
      </c>
      <c r="O82" s="82">
        <v>169.11185654883172</v>
      </c>
      <c r="P82" s="82">
        <v>634.17605137686326</v>
      </c>
      <c r="Q82" s="82">
        <v>300.07917003583725</v>
      </c>
      <c r="R82" s="441">
        <f t="shared" si="1"/>
        <v>0.47317959955178635</v>
      </c>
    </row>
    <row r="83" spans="1:20" x14ac:dyDescent="0.7">
      <c r="A83" s="142">
        <v>2009</v>
      </c>
      <c r="B83" s="82">
        <v>110.42259405135</v>
      </c>
      <c r="C83" s="82">
        <v>62.573575762253661</v>
      </c>
      <c r="D83" s="82">
        <v>2.0531922279999999</v>
      </c>
      <c r="E83" s="82">
        <v>11.339492431410259</v>
      </c>
      <c r="F83" s="82">
        <v>3.8533749880310975</v>
      </c>
      <c r="G83" s="82">
        <v>11.779876420469781</v>
      </c>
      <c r="H83" s="82">
        <v>21.578209658393998</v>
      </c>
      <c r="I83" s="82">
        <v>67.897754212112645</v>
      </c>
      <c r="J83" s="82">
        <v>2.225860971932438</v>
      </c>
      <c r="K83" s="82">
        <v>30.720488708647864</v>
      </c>
      <c r="L83" s="82">
        <v>73.912453920962776</v>
      </c>
      <c r="M83" s="82">
        <v>18.416877990237086</v>
      </c>
      <c r="N83" s="82">
        <v>48.350488321808363</v>
      </c>
      <c r="O83" s="82">
        <v>162.91009664683409</v>
      </c>
      <c r="P83" s="82">
        <v>628.03433631244411</v>
      </c>
      <c r="Q83" s="82">
        <v>305.74224153305335</v>
      </c>
      <c r="R83" s="441">
        <f t="shared" si="1"/>
        <v>0.48682408565150176</v>
      </c>
    </row>
    <row r="84" spans="1:20" x14ac:dyDescent="0.7">
      <c r="A84" s="142">
        <v>2010</v>
      </c>
      <c r="B84" s="82">
        <v>123.16758240180336</v>
      </c>
      <c r="C84" s="82">
        <v>73.48724017358326</v>
      </c>
      <c r="D84" s="82">
        <v>2.6454061667000004</v>
      </c>
      <c r="E84" s="82">
        <v>12.632077060897437</v>
      </c>
      <c r="F84" s="82">
        <v>4.5736621244924356</v>
      </c>
      <c r="G84" s="82">
        <v>13.384893336696361</v>
      </c>
      <c r="H84" s="82">
        <v>22.849914313743891</v>
      </c>
      <c r="I84" s="82">
        <v>74.045503251656015</v>
      </c>
      <c r="J84" s="82">
        <v>3.06241710196737</v>
      </c>
      <c r="K84" s="82">
        <v>33.339448406133286</v>
      </c>
      <c r="L84" s="82">
        <v>79.921710606423275</v>
      </c>
      <c r="M84" s="82">
        <v>19.492606723034214</v>
      </c>
      <c r="N84" s="82">
        <v>48.62090610803962</v>
      </c>
      <c r="O84" s="82">
        <v>131.68592052534004</v>
      </c>
      <c r="P84" s="82">
        <v>642.90928830051053</v>
      </c>
      <c r="Q84" s="82">
        <v>327.56380240684479</v>
      </c>
      <c r="R84" s="441">
        <f t="shared" si="1"/>
        <v>0.50950236428025275</v>
      </c>
    </row>
    <row r="85" spans="1:20" x14ac:dyDescent="0.7">
      <c r="A85" s="142">
        <v>2011</v>
      </c>
      <c r="B85" s="82">
        <v>131.55210207053835</v>
      </c>
      <c r="C85" s="82">
        <v>77.990932972456591</v>
      </c>
      <c r="D85" s="82">
        <v>2.6755538069000004</v>
      </c>
      <c r="E85" s="82">
        <v>13.528073224519231</v>
      </c>
      <c r="F85" s="82">
        <v>4.685889180866365</v>
      </c>
      <c r="G85" s="82">
        <v>13.523326034141411</v>
      </c>
      <c r="H85" s="82">
        <v>23.296954324337396</v>
      </c>
      <c r="I85" s="82">
        <v>74.20753053552103</v>
      </c>
      <c r="J85" s="82">
        <v>3.1520634429716643</v>
      </c>
      <c r="K85" s="82">
        <v>34.441968872531156</v>
      </c>
      <c r="L85" s="82">
        <v>87.917227776253725</v>
      </c>
      <c r="M85" s="82">
        <v>19.199625284018868</v>
      </c>
      <c r="N85" s="82">
        <v>60.368388170399875</v>
      </c>
      <c r="O85" s="82">
        <v>209.9825477844625</v>
      </c>
      <c r="P85" s="82">
        <v>756.52218347991811</v>
      </c>
      <c r="Q85" s="82">
        <v>342.78124857803363</v>
      </c>
      <c r="R85" s="441">
        <f t="shared" si="1"/>
        <v>0.45310138428628477</v>
      </c>
    </row>
    <row r="86" spans="1:20" x14ac:dyDescent="0.7">
      <c r="A86" s="142">
        <v>2012</v>
      </c>
      <c r="B86" s="82">
        <v>133.50249807818585</v>
      </c>
      <c r="C86" s="82">
        <v>77.760190789850569</v>
      </c>
      <c r="D86" s="82">
        <v>2.8697400776000004</v>
      </c>
      <c r="E86" s="82">
        <v>14.262496309455129</v>
      </c>
      <c r="F86" s="82">
        <v>4.7621321240955314</v>
      </c>
      <c r="G86" s="82">
        <v>16.083976330953327</v>
      </c>
      <c r="H86" s="82">
        <v>23.239800354923098</v>
      </c>
      <c r="I86" s="82">
        <v>82.618739182418466</v>
      </c>
      <c r="J86" s="82">
        <v>2.853287719837291</v>
      </c>
      <c r="K86" s="82">
        <v>36.440121012957071</v>
      </c>
      <c r="L86" s="82">
        <v>91.41093896201717</v>
      </c>
      <c r="M86" s="82">
        <v>20.750493480958283</v>
      </c>
      <c r="N86" s="82">
        <v>65.524697179021985</v>
      </c>
      <c r="O86" s="82">
        <v>236.57104732013343</v>
      </c>
      <c r="P86" s="82">
        <v>808.65015892240717</v>
      </c>
      <c r="Q86" s="82">
        <v>357.90898299140088</v>
      </c>
      <c r="R86" s="441">
        <f t="shared" si="1"/>
        <v>0.44260052266402078</v>
      </c>
    </row>
    <row r="87" spans="1:20" x14ac:dyDescent="0.7">
      <c r="A87" s="142">
        <v>2013</v>
      </c>
      <c r="B87" s="82">
        <v>131.44416980553251</v>
      </c>
      <c r="C87" s="82">
        <v>82.684308293844666</v>
      </c>
      <c r="D87" s="82">
        <v>3.1442215338000001</v>
      </c>
      <c r="E87" s="82">
        <v>15.569769400641027</v>
      </c>
      <c r="F87" s="82">
        <v>5.0037618438818345</v>
      </c>
      <c r="G87" s="82">
        <v>18.770727566362826</v>
      </c>
      <c r="H87" s="82">
        <v>23.107838568189596</v>
      </c>
      <c r="I87" s="82">
        <v>83.714698465627777</v>
      </c>
      <c r="J87" s="82">
        <v>3.4657802229400869</v>
      </c>
      <c r="K87" s="82">
        <v>38.734344517083969</v>
      </c>
      <c r="L87" s="82">
        <v>95.215341779415297</v>
      </c>
      <c r="M87" s="82">
        <v>21.894215926884062</v>
      </c>
      <c r="N87" s="82">
        <v>69.886677242991695</v>
      </c>
      <c r="O87" s="82">
        <v>252.34463960132015</v>
      </c>
      <c r="P87" s="82">
        <v>844.98049476851554</v>
      </c>
      <c r="Q87" s="82">
        <v>362.04200936938201</v>
      </c>
      <c r="R87" s="441">
        <f t="shared" si="1"/>
        <v>0.42846197233057348</v>
      </c>
    </row>
    <row r="88" spans="1:20" x14ac:dyDescent="0.7">
      <c r="A88" s="142">
        <v>2014</v>
      </c>
      <c r="B88" s="82">
        <v>133.49937095451833</v>
      </c>
      <c r="C88" s="82">
        <v>84.136857729575894</v>
      </c>
      <c r="D88" s="82">
        <v>3.5286532072000001</v>
      </c>
      <c r="E88" s="82">
        <v>16.304192485576923</v>
      </c>
      <c r="F88" s="82">
        <v>4.7663143367276062</v>
      </c>
      <c r="G88" s="82">
        <v>20.015368607342047</v>
      </c>
      <c r="H88" s="82">
        <v>23.528234689868398</v>
      </c>
      <c r="I88" s="82">
        <v>84.768735034206003</v>
      </c>
      <c r="J88" s="82">
        <v>3.6626048397698137</v>
      </c>
      <c r="K88" s="82">
        <v>40.412809620429613</v>
      </c>
      <c r="L88" s="82">
        <v>100.23194480460752</v>
      </c>
      <c r="M88" s="82">
        <v>22.71487413859376</v>
      </c>
      <c r="N88" s="82">
        <v>72.380217538423096</v>
      </c>
      <c r="O88" s="82">
        <v>255.18708800804893</v>
      </c>
      <c r="P88" s="82">
        <v>865.13726599488814</v>
      </c>
      <c r="Q88" s="82">
        <v>372.63342288883155</v>
      </c>
      <c r="R88" s="441">
        <f t="shared" si="1"/>
        <v>0.4307217334584606</v>
      </c>
    </row>
    <row r="89" spans="1:20" x14ac:dyDescent="0.7">
      <c r="A89" s="142">
        <v>2015</v>
      </c>
      <c r="B89" s="82">
        <v>130.03952035839333</v>
      </c>
      <c r="C89" s="82">
        <v>81.559397406730412</v>
      </c>
      <c r="D89" s="82">
        <v>3.4645155805000001</v>
      </c>
      <c r="E89" s="82">
        <v>17.47926942147436</v>
      </c>
      <c r="F89" s="82">
        <v>4.6494007587045845</v>
      </c>
      <c r="G89" s="82">
        <v>18.953810449617993</v>
      </c>
      <c r="H89" s="82">
        <v>23.666829107860497</v>
      </c>
      <c r="I89" s="82">
        <v>82.807390923203599</v>
      </c>
      <c r="J89" s="82">
        <v>3.4280097551310105</v>
      </c>
      <c r="K89" s="82">
        <v>42.361981852146755</v>
      </c>
      <c r="L89" s="82">
        <v>98.966591260652365</v>
      </c>
      <c r="M89" s="82">
        <v>23.125344977438694</v>
      </c>
      <c r="N89" s="82">
        <v>72.432913440528679</v>
      </c>
      <c r="O89" s="82">
        <v>264.07416723352918</v>
      </c>
      <c r="P89" s="82">
        <v>867.00914252591156</v>
      </c>
      <c r="Q89" s="82">
        <v>373.05658835672074</v>
      </c>
      <c r="R89" s="441">
        <f t="shared" si="1"/>
        <v>0.43027987832962389</v>
      </c>
    </row>
    <row r="90" spans="1:20" x14ac:dyDescent="0.7">
      <c r="A90" s="142">
        <v>2016</v>
      </c>
      <c r="B90" s="82">
        <v>131.22728934444675</v>
      </c>
      <c r="C90" s="82">
        <v>81.903869010095065</v>
      </c>
      <c r="D90" s="82">
        <v>3.5177567071800002</v>
      </c>
      <c r="E90" s="82">
        <v>17.773038655448719</v>
      </c>
      <c r="F90" s="82">
        <v>4.762798419162487</v>
      </c>
      <c r="G90" s="82">
        <v>19.922905361241455</v>
      </c>
      <c r="H90" s="82">
        <v>23.798689350368392</v>
      </c>
      <c r="I90" s="82">
        <v>86.212571980329002</v>
      </c>
      <c r="J90" s="82">
        <v>2.7659923621087721</v>
      </c>
      <c r="K90" s="82">
        <v>44.526762776268576</v>
      </c>
      <c r="L90" s="82">
        <v>99.604521719788806</v>
      </c>
      <c r="M90" s="82">
        <v>21.875116582368257</v>
      </c>
      <c r="N90" s="82">
        <v>72.326268160166904</v>
      </c>
      <c r="O90" s="82">
        <v>263.01690514816346</v>
      </c>
      <c r="P90" s="82">
        <v>873.23448557713675</v>
      </c>
      <c r="Q90" s="82">
        <v>380.16172079011977</v>
      </c>
      <c r="R90" s="441">
        <f t="shared" si="1"/>
        <v>0.43534895502765664</v>
      </c>
    </row>
    <row r="91" spans="1:20" x14ac:dyDescent="0.7">
      <c r="A91" s="142">
        <v>2017</v>
      </c>
      <c r="B91" s="82">
        <v>133.45478433307883</v>
      </c>
      <c r="C91" s="82">
        <v>86.264837700266725</v>
      </c>
      <c r="D91" s="82">
        <v>3.6587806685599995</v>
      </c>
      <c r="E91" s="82">
        <v>18.948115591346156</v>
      </c>
      <c r="F91" s="82">
        <v>4.3751283948702637</v>
      </c>
      <c r="G91" s="82">
        <v>18.558438478550126</v>
      </c>
      <c r="H91" s="82">
        <v>24.154528497722399</v>
      </c>
      <c r="I91" s="82">
        <v>88.731327018831507</v>
      </c>
      <c r="J91" s="82">
        <v>3.5066510236779314</v>
      </c>
      <c r="K91" s="82">
        <v>46.677186449243898</v>
      </c>
      <c r="L91" s="82">
        <v>99.676205393097945</v>
      </c>
      <c r="M91" s="82">
        <v>23.32476459018827</v>
      </c>
      <c r="N91" s="82">
        <v>74.301968035171228</v>
      </c>
      <c r="O91" s="82">
        <v>286.28077954375124</v>
      </c>
      <c r="P91" s="82">
        <v>911.91349571835656</v>
      </c>
      <c r="Q91" s="82">
        <v>390.97819210564296</v>
      </c>
      <c r="R91" s="441">
        <f t="shared" si="1"/>
        <v>0.42874482496571814</v>
      </c>
    </row>
    <row r="92" spans="1:20" x14ac:dyDescent="0.7">
      <c r="A92" s="142">
        <v>2018</v>
      </c>
      <c r="B92" s="82">
        <v>141.7787181843795</v>
      </c>
      <c r="C92" s="82">
        <v>93.292499804750008</v>
      </c>
      <c r="D92" s="82">
        <v>3.49153023064</v>
      </c>
      <c r="E92" s="82">
        <v>19.241884825320515</v>
      </c>
      <c r="F92" s="82">
        <v>4.0728651599536247</v>
      </c>
      <c r="G92" s="82">
        <v>20.875032492013041</v>
      </c>
      <c r="H92" s="82">
        <v>23.795472366418501</v>
      </c>
      <c r="I92" s="82">
        <v>96.190089821199166</v>
      </c>
      <c r="J92" s="82">
        <v>3.6594097789436892</v>
      </c>
      <c r="K92" s="82">
        <v>49.634632040629164</v>
      </c>
      <c r="L92" s="82">
        <v>99.557969129126448</v>
      </c>
      <c r="M92" s="82">
        <v>25.380517278606753</v>
      </c>
      <c r="N92" s="82">
        <v>76.645807937841283</v>
      </c>
      <c r="O92" s="82">
        <v>312.44970399193085</v>
      </c>
      <c r="P92" s="82">
        <v>970.06613304175244</v>
      </c>
      <c r="Q92" s="82">
        <v>407.30850353992992</v>
      </c>
      <c r="R92" s="441">
        <f t="shared" si="1"/>
        <v>0.41987704720993391</v>
      </c>
      <c r="S92" s="406"/>
      <c r="T92" s="143"/>
    </row>
    <row r="93" spans="1:20" x14ac:dyDescent="0.7">
      <c r="A93" s="142">
        <v>2019</v>
      </c>
      <c r="B93" s="82">
        <v>144.3362543900337</v>
      </c>
      <c r="C93" s="82">
        <v>95.039690070966898</v>
      </c>
      <c r="D93" s="82">
        <v>3.6862091098400001</v>
      </c>
      <c r="E93" s="82">
        <v>19.535654059294874</v>
      </c>
      <c r="F93" s="82">
        <v>3.7666904306631732</v>
      </c>
      <c r="G93" s="82">
        <v>19.567383742380184</v>
      </c>
      <c r="H93" s="82">
        <v>23.541249003066596</v>
      </c>
      <c r="I93" s="82">
        <v>96.319348307668875</v>
      </c>
      <c r="J93" s="82">
        <v>3.6694288260319925</v>
      </c>
      <c r="K93" s="82">
        <v>52.619128471329645</v>
      </c>
      <c r="L93" s="82">
        <v>99.616684165703944</v>
      </c>
      <c r="M93" s="82">
        <v>24.072319660192104</v>
      </c>
      <c r="N93" s="82">
        <v>79.554033865354299</v>
      </c>
      <c r="O93" s="82">
        <v>327.61978612870132</v>
      </c>
      <c r="P93" s="82">
        <v>992.94386023122763</v>
      </c>
      <c r="Q93" s="82">
        <v>414.30062668107632</v>
      </c>
      <c r="R93" s="441">
        <f t="shared" si="1"/>
        <v>0.41724476405402999</v>
      </c>
    </row>
    <row r="94" spans="1:20" x14ac:dyDescent="0.7">
      <c r="A94" s="142">
        <v>2020</v>
      </c>
      <c r="B94" s="82">
        <v>148.81722216882153</v>
      </c>
      <c r="C94" s="82">
        <v>90.943092310579388</v>
      </c>
      <c r="D94" s="82">
        <v>3.5549782054399999</v>
      </c>
      <c r="E94" s="82">
        <v>19.976307910256413</v>
      </c>
      <c r="F94" s="82">
        <v>2.9164441186722669</v>
      </c>
      <c r="G94" s="82">
        <v>22.170650770961881</v>
      </c>
      <c r="H94" s="82">
        <v>23.342601772563896</v>
      </c>
      <c r="I94" s="82">
        <v>91.840864521302549</v>
      </c>
      <c r="J94" s="82">
        <v>4.2335180975971607</v>
      </c>
      <c r="K94" s="82">
        <v>56.67858093652665</v>
      </c>
      <c r="L94" s="82">
        <v>102.02442202013418</v>
      </c>
      <c r="M94" s="82">
        <v>24.133789733378496</v>
      </c>
      <c r="N94" s="82">
        <v>82.890265575291124</v>
      </c>
      <c r="O94" s="82">
        <v>342.33593437111432</v>
      </c>
      <c r="P94" s="82">
        <v>1015.8586725126397</v>
      </c>
      <c r="Q94" s="82">
        <v>426.02286384640286</v>
      </c>
      <c r="R94" s="441">
        <f t="shared" si="1"/>
        <v>0.41937217781748287</v>
      </c>
    </row>
    <row r="96" spans="1:20" x14ac:dyDescent="0.7">
      <c r="A96" s="41"/>
    </row>
  </sheetData>
  <phoneticPr fontId="7" type="noConversion"/>
  <conditionalFormatting sqref="A1:A2">
    <cfRule type="cellIs" dxfId="5" priority="1" operator="lessThan">
      <formula>0</formula>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4C02A-AC7E-4DB7-8092-F46FCCDEDFBA}">
  <dimension ref="A1:AL98"/>
  <sheetViews>
    <sheetView zoomScale="55" zoomScaleNormal="55" workbookViewId="0"/>
  </sheetViews>
  <sheetFormatPr defaultColWidth="8.8671875" defaultRowHeight="18" x14ac:dyDescent="0.8"/>
  <cols>
    <col min="1" max="7" width="12.78125" style="411" customWidth="1"/>
    <col min="8" max="26" width="12.78125" style="449" customWidth="1"/>
    <col min="27" max="28" width="12.78125" style="411" customWidth="1"/>
    <col min="29" max="29" width="20.0859375" style="411" customWidth="1"/>
    <col min="30" max="30" width="15" style="411" customWidth="1"/>
    <col min="31" max="36" width="12.78125" style="411" customWidth="1"/>
    <col min="37" max="37" width="12.0859375" style="409" bestFit="1" customWidth="1"/>
    <col min="38" max="16384" width="8.8671875" style="409"/>
  </cols>
  <sheetData>
    <row r="1" spans="1:38" x14ac:dyDescent="0.8">
      <c r="A1" s="6" t="s">
        <v>1555</v>
      </c>
      <c r="B1" s="407"/>
      <c r="C1" s="407"/>
      <c r="D1" s="407"/>
      <c r="E1" s="407"/>
      <c r="F1" s="407"/>
      <c r="G1" s="407"/>
      <c r="H1" s="453"/>
      <c r="I1" s="453"/>
      <c r="J1" s="453"/>
      <c r="K1" s="453"/>
      <c r="L1" s="453"/>
      <c r="M1" s="453"/>
      <c r="N1" s="453"/>
      <c r="O1" s="453"/>
      <c r="P1" s="453"/>
      <c r="Q1" s="453"/>
      <c r="R1" s="453"/>
      <c r="S1" s="453"/>
      <c r="T1" s="453"/>
      <c r="U1" s="453"/>
      <c r="V1" s="453"/>
      <c r="W1" s="453"/>
      <c r="X1" s="453"/>
      <c r="Y1" s="453"/>
      <c r="Z1" s="453"/>
      <c r="AA1" s="407"/>
      <c r="AB1" s="407"/>
      <c r="AC1" s="407"/>
      <c r="AD1" s="407"/>
      <c r="AE1" s="407"/>
      <c r="AF1" s="407"/>
      <c r="AG1" s="407"/>
      <c r="AH1" s="407"/>
      <c r="AI1" s="407"/>
      <c r="AJ1" s="407"/>
      <c r="AK1" s="408"/>
    </row>
    <row r="2" spans="1:38" x14ac:dyDescent="0.8">
      <c r="A2" s="75"/>
      <c r="B2" s="407"/>
      <c r="C2" s="407"/>
      <c r="D2" s="407"/>
      <c r="E2" s="407"/>
      <c r="F2" s="407"/>
      <c r="G2" s="407"/>
      <c r="H2" s="453"/>
      <c r="I2" s="453"/>
      <c r="J2" s="453"/>
      <c r="K2" s="453"/>
      <c r="L2" s="453"/>
      <c r="M2" s="453"/>
      <c r="N2" s="453"/>
      <c r="O2" s="453"/>
      <c r="P2" s="453"/>
      <c r="Q2" s="453"/>
      <c r="R2" s="453"/>
      <c r="S2" s="453"/>
      <c r="T2" s="453"/>
      <c r="U2" s="453"/>
      <c r="V2" s="453"/>
      <c r="W2" s="453"/>
      <c r="X2" s="453"/>
      <c r="Y2" s="453"/>
      <c r="Z2" s="453"/>
      <c r="AA2" s="407"/>
      <c r="AB2" s="407"/>
      <c r="AD2" s="407"/>
      <c r="AE2" s="407"/>
      <c r="AG2" s="407"/>
      <c r="AH2" s="407"/>
      <c r="AI2" s="407"/>
      <c r="AJ2" s="407"/>
      <c r="AK2" s="408"/>
    </row>
    <row r="3" spans="1:38" s="411" customFormat="1" ht="17.399999999999999" customHeight="1" x14ac:dyDescent="0.65">
      <c r="A3" s="728" t="s">
        <v>1253</v>
      </c>
      <c r="B3" s="727" t="s">
        <v>1254</v>
      </c>
      <c r="C3" s="727"/>
      <c r="D3" s="727"/>
      <c r="E3" s="727"/>
      <c r="F3" s="727"/>
      <c r="G3" s="407"/>
      <c r="H3" s="729" t="s">
        <v>1253</v>
      </c>
      <c r="I3" s="723" t="s">
        <v>799</v>
      </c>
      <c r="J3" s="724"/>
      <c r="K3" s="724"/>
      <c r="L3" s="724"/>
      <c r="M3" s="724"/>
      <c r="N3" s="724"/>
      <c r="O3" s="724"/>
      <c r="P3" s="724"/>
      <c r="Q3" s="724"/>
      <c r="R3" s="724"/>
      <c r="S3" s="724"/>
      <c r="T3" s="724"/>
      <c r="U3" s="724"/>
      <c r="V3" s="724"/>
      <c r="W3" s="724"/>
      <c r="X3" s="724"/>
      <c r="Y3" s="724"/>
      <c r="Z3" s="725"/>
      <c r="AA3" s="407"/>
      <c r="AB3" s="716" t="s">
        <v>1253</v>
      </c>
      <c r="AC3" s="727" t="s">
        <v>1255</v>
      </c>
      <c r="AD3" s="727"/>
      <c r="AE3" s="727"/>
      <c r="AF3" s="727"/>
      <c r="AG3" s="407"/>
      <c r="AH3" s="716" t="s">
        <v>1253</v>
      </c>
      <c r="AI3" s="719" t="s">
        <v>1256</v>
      </c>
      <c r="AJ3" s="720"/>
      <c r="AK3" s="407"/>
    </row>
    <row r="4" spans="1:38" s="444" customFormat="1" x14ac:dyDescent="0.65">
      <c r="A4" s="728"/>
      <c r="B4" s="727"/>
      <c r="C4" s="727"/>
      <c r="D4" s="727"/>
      <c r="E4" s="727"/>
      <c r="F4" s="727"/>
      <c r="G4" s="443"/>
      <c r="H4" s="729"/>
      <c r="I4" s="723" t="s">
        <v>1257</v>
      </c>
      <c r="J4" s="724"/>
      <c r="K4" s="724"/>
      <c r="L4" s="724"/>
      <c r="M4" s="725"/>
      <c r="N4" s="723" t="s">
        <v>1258</v>
      </c>
      <c r="O4" s="724"/>
      <c r="P4" s="724"/>
      <c r="Q4" s="725"/>
      <c r="R4" s="723" t="s">
        <v>1259</v>
      </c>
      <c r="S4" s="724"/>
      <c r="T4" s="724"/>
      <c r="U4" s="725"/>
      <c r="V4" s="726" t="s">
        <v>1378</v>
      </c>
      <c r="W4" s="726"/>
      <c r="X4" s="726"/>
      <c r="Y4" s="726"/>
      <c r="Z4" s="726"/>
      <c r="AA4" s="443"/>
      <c r="AB4" s="717"/>
      <c r="AC4" s="727"/>
      <c r="AD4" s="727"/>
      <c r="AE4" s="727"/>
      <c r="AF4" s="727"/>
      <c r="AG4" s="443"/>
      <c r="AH4" s="717"/>
      <c r="AI4" s="721"/>
      <c r="AJ4" s="722"/>
      <c r="AK4" s="443"/>
      <c r="AL4" s="443"/>
    </row>
    <row r="5" spans="1:38" s="448" customFormat="1" ht="67.2" customHeight="1" x14ac:dyDescent="0.8">
      <c r="A5" s="728"/>
      <c r="B5" s="445" t="s">
        <v>288</v>
      </c>
      <c r="C5" s="445" t="s">
        <v>1260</v>
      </c>
      <c r="D5" s="445" t="s">
        <v>290</v>
      </c>
      <c r="E5" s="445" t="s">
        <v>402</v>
      </c>
      <c r="F5" s="445" t="s">
        <v>1261</v>
      </c>
      <c r="G5" s="446"/>
      <c r="H5" s="729"/>
      <c r="I5" s="442" t="s">
        <v>605</v>
      </c>
      <c r="J5" s="442" t="s">
        <v>615</v>
      </c>
      <c r="K5" s="442" t="s">
        <v>279</v>
      </c>
      <c r="L5" s="442" t="s">
        <v>283</v>
      </c>
      <c r="M5" s="442" t="s">
        <v>1261</v>
      </c>
      <c r="N5" s="442" t="s">
        <v>1263</v>
      </c>
      <c r="O5" s="442" t="s">
        <v>1264</v>
      </c>
      <c r="P5" s="442" t="s">
        <v>294</v>
      </c>
      <c r="Q5" s="442" t="s">
        <v>1261</v>
      </c>
      <c r="R5" s="442" t="s">
        <v>1266</v>
      </c>
      <c r="S5" s="442" t="s">
        <v>293</v>
      </c>
      <c r="T5" s="442" t="s">
        <v>1265</v>
      </c>
      <c r="U5" s="442" t="s">
        <v>1261</v>
      </c>
      <c r="V5" s="442" t="s">
        <v>385</v>
      </c>
      <c r="W5" s="442" t="s">
        <v>1262</v>
      </c>
      <c r="X5" s="442" t="s">
        <v>272</v>
      </c>
      <c r="Y5" s="442" t="s">
        <v>1375</v>
      </c>
      <c r="Z5" s="442" t="s">
        <v>1261</v>
      </c>
      <c r="AA5" s="446"/>
      <c r="AB5" s="718"/>
      <c r="AC5" s="445" t="s">
        <v>1270</v>
      </c>
      <c r="AD5" s="445" t="s">
        <v>1268</v>
      </c>
      <c r="AE5" s="445" t="s">
        <v>1269</v>
      </c>
      <c r="AF5" s="445" t="s">
        <v>1267</v>
      </c>
      <c r="AG5" s="446"/>
      <c r="AH5" s="718"/>
      <c r="AI5" s="445" t="s">
        <v>1271</v>
      </c>
      <c r="AJ5" s="445" t="s">
        <v>1272</v>
      </c>
      <c r="AK5" s="447"/>
      <c r="AL5" s="447"/>
    </row>
    <row r="6" spans="1:38" ht="18.25" x14ac:dyDescent="0.8">
      <c r="A6" s="410">
        <v>1930</v>
      </c>
      <c r="B6" s="412">
        <v>5.3279990269812307</v>
      </c>
      <c r="C6" s="412">
        <v>5.5486098624199203</v>
      </c>
      <c r="D6" s="412">
        <v>6.6730126153186431</v>
      </c>
      <c r="E6" s="412">
        <v>12.308390786613296</v>
      </c>
      <c r="F6" s="412">
        <f>SUM(B6:E6)</f>
        <v>29.85801229133309</v>
      </c>
      <c r="G6" s="407"/>
      <c r="H6" s="454">
        <v>1930</v>
      </c>
      <c r="I6" s="450">
        <v>0.48029394586270985</v>
      </c>
      <c r="J6" s="450">
        <v>3.0433865602523085</v>
      </c>
      <c r="K6" s="450">
        <v>0</v>
      </c>
      <c r="L6" s="450">
        <v>3.9086467889160675E-2</v>
      </c>
      <c r="M6" s="450">
        <v>3.562766974004179</v>
      </c>
      <c r="N6" s="451">
        <v>0</v>
      </c>
      <c r="O6" s="451">
        <v>0</v>
      </c>
      <c r="P6" s="451">
        <v>3.0094245145208234</v>
      </c>
      <c r="Q6" s="450">
        <v>3.0094245145208234</v>
      </c>
      <c r="R6" s="451">
        <v>5.3350227570919451</v>
      </c>
      <c r="S6" s="451">
        <v>8.7409591223260013E-3</v>
      </c>
      <c r="T6" s="451">
        <v>10.18187502214667</v>
      </c>
      <c r="U6" s="450">
        <v>15.525638738360941</v>
      </c>
      <c r="V6" s="450">
        <v>0.12495633338447239</v>
      </c>
      <c r="W6" s="450">
        <v>0.65184841417791839</v>
      </c>
      <c r="X6" s="450">
        <v>1.2261953852041052</v>
      </c>
      <c r="Y6" s="450">
        <v>5.7571819316806483</v>
      </c>
      <c r="Z6" s="450">
        <v>7.7601820644471449</v>
      </c>
      <c r="AA6" s="407"/>
      <c r="AB6" s="410">
        <v>1930</v>
      </c>
      <c r="AC6" s="412">
        <v>0.21804431746617806</v>
      </c>
      <c r="AD6" s="412">
        <v>0.20633664003316132</v>
      </c>
      <c r="AE6" s="412">
        <v>10.18187502214667</v>
      </c>
      <c r="AF6" s="412">
        <v>19.251756311687075</v>
      </c>
      <c r="AG6" s="407"/>
      <c r="AH6" s="410">
        <v>1930</v>
      </c>
      <c r="AI6" s="412">
        <v>29.85801229133309</v>
      </c>
      <c r="AJ6" s="412">
        <v>0</v>
      </c>
      <c r="AK6" s="408"/>
      <c r="AL6" s="408"/>
    </row>
    <row r="7" spans="1:38" ht="18.25" x14ac:dyDescent="0.8">
      <c r="A7" s="410">
        <v>1931</v>
      </c>
      <c r="B7" s="412">
        <v>5.2367037530138152</v>
      </c>
      <c r="C7" s="412">
        <v>4.9639367347839434</v>
      </c>
      <c r="D7" s="412">
        <v>6.5054069312952016</v>
      </c>
      <c r="E7" s="412">
        <v>12.445855361008556</v>
      </c>
      <c r="F7" s="412">
        <f t="shared" ref="F7:F70" si="0">SUM(B7:E7)</f>
        <v>29.151902780101516</v>
      </c>
      <c r="G7" s="407"/>
      <c r="H7" s="454">
        <v>1931</v>
      </c>
      <c r="I7" s="450">
        <v>0.57506746980660173</v>
      </c>
      <c r="J7" s="450">
        <v>3.4328859232765949</v>
      </c>
      <c r="K7" s="450">
        <v>0</v>
      </c>
      <c r="L7" s="450">
        <v>3.0345263390050878E-2</v>
      </c>
      <c r="M7" s="450">
        <v>4.0382986564732475</v>
      </c>
      <c r="N7" s="450">
        <v>0</v>
      </c>
      <c r="O7" s="450">
        <v>0</v>
      </c>
      <c r="P7" s="450">
        <v>2.4054782757974307</v>
      </c>
      <c r="Q7" s="450">
        <v>2.4054782757974307</v>
      </c>
      <c r="R7" s="450">
        <v>4.8609505944500508</v>
      </c>
      <c r="S7" s="450">
        <v>8.5326391132340192E-3</v>
      </c>
      <c r="T7" s="450">
        <v>10.185196164448918</v>
      </c>
      <c r="U7" s="450">
        <v>15.054679398012203</v>
      </c>
      <c r="V7" s="450">
        <v>0.17637424911546062</v>
      </c>
      <c r="W7" s="450">
        <v>0.67761001456709247</v>
      </c>
      <c r="X7" s="450">
        <v>1.2491547707763675</v>
      </c>
      <c r="Y7" s="450">
        <v>5.5503074153597147</v>
      </c>
      <c r="Z7" s="450">
        <v>7.6534464498186354</v>
      </c>
      <c r="AA7" s="407"/>
      <c r="AB7" s="410">
        <v>1931</v>
      </c>
      <c r="AC7" s="412">
        <v>0.2469946387869833</v>
      </c>
      <c r="AD7" s="412">
        <v>0.25569354808758082</v>
      </c>
      <c r="AE7" s="412">
        <v>10.185196164448918</v>
      </c>
      <c r="AF7" s="412">
        <v>18.46401842877804</v>
      </c>
      <c r="AG7" s="407"/>
      <c r="AH7" s="410">
        <v>1931</v>
      </c>
      <c r="AI7" s="412">
        <v>27.779600130311533</v>
      </c>
      <c r="AJ7" s="412">
        <v>1.3723026497899831</v>
      </c>
      <c r="AK7" s="408"/>
      <c r="AL7" s="408"/>
    </row>
    <row r="8" spans="1:38" ht="18.25" x14ac:dyDescent="0.8">
      <c r="A8" s="410">
        <v>1932</v>
      </c>
      <c r="B8" s="412">
        <v>5.1840982196872893</v>
      </c>
      <c r="C8" s="412">
        <v>4.0852175902691288</v>
      </c>
      <c r="D8" s="412">
        <v>6.2014700076086244</v>
      </c>
      <c r="E8" s="412">
        <v>11.956027748176256</v>
      </c>
      <c r="F8" s="412">
        <f t="shared" si="0"/>
        <v>27.426813565741298</v>
      </c>
      <c r="G8" s="407"/>
      <c r="H8" s="454">
        <v>1932</v>
      </c>
      <c r="I8" s="450">
        <v>0.63724022085776677</v>
      </c>
      <c r="J8" s="450">
        <v>3.3641402499633584</v>
      </c>
      <c r="K8" s="450">
        <v>0</v>
      </c>
      <c r="L8" s="450">
        <v>1.9663363982846037E-2</v>
      </c>
      <c r="M8" s="450">
        <v>4.0210438348039714</v>
      </c>
      <c r="N8" s="450">
        <v>0</v>
      </c>
      <c r="O8" s="450">
        <v>0</v>
      </c>
      <c r="P8" s="450">
        <v>1.8882190698107284</v>
      </c>
      <c r="Q8" s="450">
        <v>1.8882190698107284</v>
      </c>
      <c r="R8" s="450">
        <v>4.3613123296216809</v>
      </c>
      <c r="S8" s="450">
        <v>8.4298429547448404E-3</v>
      </c>
      <c r="T8" s="450">
        <v>10.18835249876317</v>
      </c>
      <c r="U8" s="450">
        <v>14.558094671339596</v>
      </c>
      <c r="V8" s="450">
        <v>0.1707436296391808</v>
      </c>
      <c r="W8" s="450">
        <v>0.45525278273143654</v>
      </c>
      <c r="X8" s="450">
        <v>0.85449520789541156</v>
      </c>
      <c r="Y8" s="450">
        <v>5.4789643695209751</v>
      </c>
      <c r="Z8" s="450">
        <v>6.9594559897870045</v>
      </c>
      <c r="AA8" s="407"/>
      <c r="AB8" s="410">
        <v>1932</v>
      </c>
      <c r="AC8" s="412">
        <v>0.26316135354472764</v>
      </c>
      <c r="AD8" s="412">
        <v>0.27959928559325392</v>
      </c>
      <c r="AE8" s="412">
        <v>10.18835249876317</v>
      </c>
      <c r="AF8" s="412">
        <v>16.695700427840151</v>
      </c>
      <c r="AG8" s="407"/>
      <c r="AH8" s="410">
        <v>1932</v>
      </c>
      <c r="AI8" s="412">
        <v>25.402072551691713</v>
      </c>
      <c r="AJ8" s="412">
        <v>2.0247410140495843</v>
      </c>
      <c r="AK8" s="408"/>
      <c r="AL8" s="408"/>
    </row>
    <row r="9" spans="1:38" ht="18.25" x14ac:dyDescent="0.8">
      <c r="A9" s="410">
        <v>1933</v>
      </c>
      <c r="B9" s="412">
        <v>5.0173283008747163</v>
      </c>
      <c r="C9" s="412">
        <v>4.5754524895058983</v>
      </c>
      <c r="D9" s="412">
        <v>6.5809318827377599</v>
      </c>
      <c r="E9" s="412">
        <v>12.570644582589203</v>
      </c>
      <c r="F9" s="412">
        <f t="shared" si="0"/>
        <v>28.744357255707577</v>
      </c>
      <c r="G9" s="407"/>
      <c r="H9" s="454">
        <v>1933</v>
      </c>
      <c r="I9" s="450">
        <v>0.74999026567579496</v>
      </c>
      <c r="J9" s="450">
        <v>4.1665890101873488</v>
      </c>
      <c r="K9" s="450">
        <v>0</v>
      </c>
      <c r="L9" s="450">
        <v>1.9754853581476835E-2</v>
      </c>
      <c r="M9" s="450">
        <v>4.9363341294446199</v>
      </c>
      <c r="N9" s="450">
        <v>0</v>
      </c>
      <c r="O9" s="450">
        <v>0</v>
      </c>
      <c r="P9" s="450">
        <v>2.2542351611240901</v>
      </c>
      <c r="Q9" s="450">
        <v>2.2542351611240901</v>
      </c>
      <c r="R9" s="450">
        <v>4.5404719343194193</v>
      </c>
      <c r="S9" s="450">
        <v>8.0735547080735218E-3</v>
      </c>
      <c r="T9" s="450">
        <v>10.181333570675836</v>
      </c>
      <c r="U9" s="450">
        <v>14.729879059703329</v>
      </c>
      <c r="V9" s="450">
        <v>0.17632329287761564</v>
      </c>
      <c r="W9" s="450">
        <v>0.44846534153393591</v>
      </c>
      <c r="X9" s="450">
        <v>0.8359749925881057</v>
      </c>
      <c r="Y9" s="450">
        <v>5.3631452784358826</v>
      </c>
      <c r="Z9" s="450">
        <v>6.8239089054355393</v>
      </c>
      <c r="AA9" s="407"/>
      <c r="AB9" s="410">
        <v>1933</v>
      </c>
      <c r="AC9" s="412">
        <v>0.29914251106776252</v>
      </c>
      <c r="AD9" s="412">
        <v>0.33627745418693356</v>
      </c>
      <c r="AE9" s="412">
        <v>10.181333570675836</v>
      </c>
      <c r="AF9" s="412">
        <v>17.927603719777046</v>
      </c>
      <c r="AG9" s="407"/>
      <c r="AH9" s="410">
        <v>1933</v>
      </c>
      <c r="AI9" s="412">
        <v>26.379608216811118</v>
      </c>
      <c r="AJ9" s="412">
        <v>2.3647490388964618</v>
      </c>
      <c r="AK9" s="408"/>
      <c r="AL9" s="408"/>
    </row>
    <row r="10" spans="1:38" ht="18.25" x14ac:dyDescent="0.8">
      <c r="A10" s="410">
        <v>1934</v>
      </c>
      <c r="B10" s="412">
        <v>4.9261490942714561</v>
      </c>
      <c r="C10" s="412">
        <v>5.1037073502668076</v>
      </c>
      <c r="D10" s="412">
        <v>7.3163322335621945</v>
      </c>
      <c r="E10" s="412">
        <v>13.206252328719291</v>
      </c>
      <c r="F10" s="412">
        <f t="shared" si="0"/>
        <v>30.552441006819752</v>
      </c>
      <c r="G10" s="407"/>
      <c r="H10" s="454">
        <v>1934</v>
      </c>
      <c r="I10" s="450">
        <v>0.90462660056670441</v>
      </c>
      <c r="J10" s="450">
        <v>5.0899617485680073</v>
      </c>
      <c r="K10" s="450">
        <v>0</v>
      </c>
      <c r="L10" s="450">
        <v>1.7932692566223735E-2</v>
      </c>
      <c r="M10" s="450">
        <v>6.0125210417009356</v>
      </c>
      <c r="N10" s="450">
        <v>0</v>
      </c>
      <c r="O10" s="450">
        <v>0</v>
      </c>
      <c r="P10" s="450">
        <v>2.3068946812652333</v>
      </c>
      <c r="Q10" s="450">
        <v>2.3068946812652333</v>
      </c>
      <c r="R10" s="450">
        <v>4.9886746868008345</v>
      </c>
      <c r="S10" s="450">
        <v>8.9072740297751717E-3</v>
      </c>
      <c r="T10" s="450">
        <v>10.195172268377254</v>
      </c>
      <c r="U10" s="450">
        <v>15.192754229207864</v>
      </c>
      <c r="V10" s="450">
        <v>0.19685428304301056</v>
      </c>
      <c r="W10" s="450">
        <v>0.54748357940722425</v>
      </c>
      <c r="X10" s="450">
        <v>1.0103671937754468</v>
      </c>
      <c r="Y10" s="450">
        <v>5.2855659984200356</v>
      </c>
      <c r="Z10" s="450">
        <v>7.040271054645717</v>
      </c>
      <c r="AA10" s="407"/>
      <c r="AB10" s="410">
        <v>1934</v>
      </c>
      <c r="AC10" s="412">
        <v>0.34340200722458564</v>
      </c>
      <c r="AD10" s="412">
        <v>0.40532457856469295</v>
      </c>
      <c r="AE10" s="412">
        <v>10.195172268377254</v>
      </c>
      <c r="AF10" s="412">
        <v>19.608542152653218</v>
      </c>
      <c r="AG10" s="407"/>
      <c r="AH10" s="410">
        <v>1934</v>
      </c>
      <c r="AI10" s="412">
        <v>27.665206089302327</v>
      </c>
      <c r="AJ10" s="412">
        <v>2.8872349175174232</v>
      </c>
      <c r="AK10" s="408"/>
      <c r="AL10" s="408"/>
    </row>
    <row r="11" spans="1:38" ht="18.25" x14ac:dyDescent="0.8">
      <c r="A11" s="410">
        <v>1935</v>
      </c>
      <c r="B11" s="412">
        <v>4.8219892937315905</v>
      </c>
      <c r="C11" s="412">
        <v>5.7787429943669952</v>
      </c>
      <c r="D11" s="412">
        <v>7.8760226257435653</v>
      </c>
      <c r="E11" s="412">
        <v>13.927031001597024</v>
      </c>
      <c r="F11" s="412">
        <f t="shared" si="0"/>
        <v>32.403785915439173</v>
      </c>
      <c r="G11" s="407"/>
      <c r="H11" s="454">
        <v>1935</v>
      </c>
      <c r="I11" s="450">
        <v>1.0726249489505393</v>
      </c>
      <c r="J11" s="450">
        <v>6.2572648394280002</v>
      </c>
      <c r="K11" s="450">
        <v>0</v>
      </c>
      <c r="L11" s="450">
        <v>2.1044433331396328E-2</v>
      </c>
      <c r="M11" s="450">
        <v>7.3509342217099354</v>
      </c>
      <c r="N11" s="450">
        <v>0</v>
      </c>
      <c r="O11" s="450">
        <v>0</v>
      </c>
      <c r="P11" s="450">
        <v>2.5090162102821361</v>
      </c>
      <c r="Q11" s="450">
        <v>2.5090162102821361</v>
      </c>
      <c r="R11" s="450">
        <v>5.1005508936145194</v>
      </c>
      <c r="S11" s="450">
        <v>9.0746162489840181E-3</v>
      </c>
      <c r="T11" s="450">
        <v>10.191963954033564</v>
      </c>
      <c r="U11" s="450">
        <v>15.301589463897068</v>
      </c>
      <c r="V11" s="450">
        <v>0.216164763357895</v>
      </c>
      <c r="W11" s="450">
        <v>0.62178835440997537</v>
      </c>
      <c r="X11" s="450">
        <v>1.1332494619343003</v>
      </c>
      <c r="Y11" s="450">
        <v>5.2710434398478672</v>
      </c>
      <c r="Z11" s="450">
        <v>7.2422460195500378</v>
      </c>
      <c r="AA11" s="407"/>
      <c r="AB11" s="410">
        <v>1935</v>
      </c>
      <c r="AC11" s="412">
        <v>0.38721616146340609</v>
      </c>
      <c r="AD11" s="412">
        <v>0.48264992539478085</v>
      </c>
      <c r="AE11" s="412">
        <v>10.191963954033564</v>
      </c>
      <c r="AF11" s="412">
        <v>21.341955874547427</v>
      </c>
      <c r="AG11" s="407"/>
      <c r="AH11" s="410">
        <v>1935</v>
      </c>
      <c r="AI11" s="412">
        <v>28.879159625918248</v>
      </c>
      <c r="AJ11" s="412">
        <v>3.524626289520929</v>
      </c>
      <c r="AK11" s="408"/>
      <c r="AL11" s="408"/>
    </row>
    <row r="12" spans="1:38" ht="18.25" x14ac:dyDescent="0.8">
      <c r="A12" s="410">
        <v>1936</v>
      </c>
      <c r="B12" s="412">
        <v>4.7763853056132479</v>
      </c>
      <c r="C12" s="412">
        <v>7.1038699416563826</v>
      </c>
      <c r="D12" s="412">
        <v>8.032327784206803</v>
      </c>
      <c r="E12" s="412">
        <v>15.111560445065182</v>
      </c>
      <c r="F12" s="412">
        <f t="shared" si="0"/>
        <v>35.024143476541617</v>
      </c>
      <c r="G12" s="407"/>
      <c r="H12" s="454">
        <v>1936</v>
      </c>
      <c r="I12" s="450">
        <v>1.2477723571789185</v>
      </c>
      <c r="J12" s="450">
        <v>7.9442680123642457</v>
      </c>
      <c r="K12" s="450">
        <v>0</v>
      </c>
      <c r="L12" s="450">
        <v>4.588974740736991E-2</v>
      </c>
      <c r="M12" s="450">
        <v>9.237930116950535</v>
      </c>
      <c r="N12" s="450">
        <v>0</v>
      </c>
      <c r="O12" s="450">
        <v>0</v>
      </c>
      <c r="P12" s="450">
        <v>2.7809585346554884</v>
      </c>
      <c r="Q12" s="450">
        <v>2.7809585346554884</v>
      </c>
      <c r="R12" s="450">
        <v>5.633532095705827</v>
      </c>
      <c r="S12" s="450">
        <v>1.1667982517601054E-2</v>
      </c>
      <c r="T12" s="450">
        <v>10.187459899521713</v>
      </c>
      <c r="U12" s="450">
        <v>15.832659977745141</v>
      </c>
      <c r="V12" s="450">
        <v>0.22031934988504526</v>
      </c>
      <c r="W12" s="450">
        <v>0.5773709383618143</v>
      </c>
      <c r="X12" s="450">
        <v>1.0875890646426885</v>
      </c>
      <c r="Y12" s="450">
        <v>5.2873154943009029</v>
      </c>
      <c r="Z12" s="450">
        <v>7.1725948471904513</v>
      </c>
      <c r="AA12" s="407"/>
      <c r="AB12" s="410">
        <v>1936</v>
      </c>
      <c r="AC12" s="412">
        <v>0.43468956140916704</v>
      </c>
      <c r="AD12" s="412">
        <v>0.53074202081850519</v>
      </c>
      <c r="AE12" s="412">
        <v>10.187459899521713</v>
      </c>
      <c r="AF12" s="412">
        <v>23.871251994792232</v>
      </c>
      <c r="AG12" s="407"/>
      <c r="AH12" s="410">
        <v>1936</v>
      </c>
      <c r="AI12" s="412">
        <v>30.721822786820805</v>
      </c>
      <c r="AJ12" s="412">
        <v>4.3023206897208075</v>
      </c>
      <c r="AK12" s="408"/>
      <c r="AL12" s="408"/>
    </row>
    <row r="13" spans="1:38" ht="18.25" x14ac:dyDescent="0.8">
      <c r="A13" s="410">
        <v>1937</v>
      </c>
      <c r="B13" s="412">
        <v>4.758151011587529</v>
      </c>
      <c r="C13" s="412">
        <v>7.8605389981265059</v>
      </c>
      <c r="D13" s="412">
        <v>8.7807118480984201</v>
      </c>
      <c r="E13" s="412">
        <v>16.406652087581634</v>
      </c>
      <c r="F13" s="412">
        <f t="shared" si="0"/>
        <v>37.80605394539409</v>
      </c>
      <c r="G13" s="407"/>
      <c r="H13" s="454">
        <v>1937</v>
      </c>
      <c r="I13" s="450">
        <v>1.4188401501848009</v>
      </c>
      <c r="J13" s="450">
        <v>9.3014258998934984</v>
      </c>
      <c r="K13" s="450">
        <v>0</v>
      </c>
      <c r="L13" s="450">
        <v>6.1251062196189296E-2</v>
      </c>
      <c r="M13" s="450">
        <v>10.781517112274489</v>
      </c>
      <c r="N13" s="450">
        <v>0</v>
      </c>
      <c r="O13" s="450">
        <v>0</v>
      </c>
      <c r="P13" s="450">
        <v>3.0682562612935778</v>
      </c>
      <c r="Q13" s="450">
        <v>3.0682562612935778</v>
      </c>
      <c r="R13" s="450">
        <v>5.9700308464175489</v>
      </c>
      <c r="S13" s="450">
        <v>1.5598111893572839E-2</v>
      </c>
      <c r="T13" s="450">
        <v>10.192217570678681</v>
      </c>
      <c r="U13" s="450">
        <v>16.177846528989804</v>
      </c>
      <c r="V13" s="450">
        <v>0.25854424970318179</v>
      </c>
      <c r="W13" s="450">
        <v>0.78964978054969426</v>
      </c>
      <c r="X13" s="450">
        <v>1.4310837367013951</v>
      </c>
      <c r="Y13" s="450">
        <v>5.2991562758819475</v>
      </c>
      <c r="Z13" s="450">
        <v>7.7784340428362189</v>
      </c>
      <c r="AA13" s="407"/>
      <c r="AB13" s="410">
        <v>1937</v>
      </c>
      <c r="AC13" s="412">
        <v>0.48570541842262921</v>
      </c>
      <c r="AD13" s="412">
        <v>0.60305851838027091</v>
      </c>
      <c r="AE13" s="412">
        <v>10.192217570678681</v>
      </c>
      <c r="AF13" s="412">
        <v>26.52507243791251</v>
      </c>
      <c r="AG13" s="407"/>
      <c r="AH13" s="410">
        <v>1937</v>
      </c>
      <c r="AI13" s="412">
        <v>32.318763295159677</v>
      </c>
      <c r="AJ13" s="412">
        <v>5.4872906502344021</v>
      </c>
      <c r="AK13" s="408"/>
      <c r="AL13" s="408"/>
    </row>
    <row r="14" spans="1:38" ht="18.25" x14ac:dyDescent="0.8">
      <c r="A14" s="410">
        <v>1938</v>
      </c>
      <c r="B14" s="412">
        <v>4.8262433218380831</v>
      </c>
      <c r="C14" s="412">
        <v>6.9295707690634334</v>
      </c>
      <c r="D14" s="412">
        <v>8.8737117165821573</v>
      </c>
      <c r="E14" s="412">
        <v>16.924813338068869</v>
      </c>
      <c r="F14" s="412">
        <f t="shared" si="0"/>
        <v>37.554339145552547</v>
      </c>
      <c r="G14" s="407"/>
      <c r="H14" s="454">
        <v>1938</v>
      </c>
      <c r="I14" s="450">
        <v>1.5294710393276794</v>
      </c>
      <c r="J14" s="450">
        <v>9.3323941894539217</v>
      </c>
      <c r="K14" s="450">
        <v>0</v>
      </c>
      <c r="L14" s="450">
        <v>7.2512210364355803E-2</v>
      </c>
      <c r="M14" s="450">
        <v>10.934377439145957</v>
      </c>
      <c r="N14" s="450">
        <v>0</v>
      </c>
      <c r="O14" s="450">
        <v>0</v>
      </c>
      <c r="P14" s="450">
        <v>2.7753232315810692</v>
      </c>
      <c r="Q14" s="450">
        <v>2.7753232315810692</v>
      </c>
      <c r="R14" s="450">
        <v>5.7581140452253061</v>
      </c>
      <c r="S14" s="450">
        <v>2.1272119989587047E-2</v>
      </c>
      <c r="T14" s="450">
        <v>10.186306973820034</v>
      </c>
      <c r="U14" s="450">
        <v>15.965693139034927</v>
      </c>
      <c r="V14" s="450">
        <v>0.27993997055081377</v>
      </c>
      <c r="W14" s="450">
        <v>0.83359551294893341</v>
      </c>
      <c r="X14" s="450">
        <v>1.4859906450497653</v>
      </c>
      <c r="Y14" s="450">
        <v>5.2794192072410802</v>
      </c>
      <c r="Z14" s="450">
        <v>7.8789453357905925</v>
      </c>
      <c r="AA14" s="407"/>
      <c r="AB14" s="410">
        <v>1938</v>
      </c>
      <c r="AC14" s="412">
        <v>0.51583169975669063</v>
      </c>
      <c r="AD14" s="412">
        <v>0.62706389873993629</v>
      </c>
      <c r="AE14" s="412">
        <v>10.186306973820034</v>
      </c>
      <c r="AF14" s="412">
        <v>26.225136573235876</v>
      </c>
      <c r="AG14" s="407"/>
      <c r="AH14" s="410">
        <v>1938</v>
      </c>
      <c r="AI14" s="412">
        <v>31.023458081912413</v>
      </c>
      <c r="AJ14" s="412">
        <v>6.5308810636401287</v>
      </c>
      <c r="AK14" s="408"/>
      <c r="AL14" s="408"/>
    </row>
    <row r="15" spans="1:38" ht="18.25" x14ac:dyDescent="0.8">
      <c r="A15" s="410">
        <v>1939</v>
      </c>
      <c r="B15" s="412">
        <v>4.9427596530909943</v>
      </c>
      <c r="C15" s="412">
        <v>8.1619196675312029</v>
      </c>
      <c r="D15" s="412">
        <v>9.0116713360847154</v>
      </c>
      <c r="E15" s="412">
        <v>18.003082553155096</v>
      </c>
      <c r="F15" s="412">
        <f t="shared" si="0"/>
        <v>40.119433209862009</v>
      </c>
      <c r="G15" s="407"/>
      <c r="H15" s="454">
        <v>1939</v>
      </c>
      <c r="I15" s="450">
        <v>1.6788025187472946</v>
      </c>
      <c r="J15" s="450">
        <v>10.360465054110094</v>
      </c>
      <c r="K15" s="450">
        <v>0</v>
      </c>
      <c r="L15" s="450">
        <v>8.4719711433528314E-2</v>
      </c>
      <c r="M15" s="450">
        <v>12.123987284290918</v>
      </c>
      <c r="N15" s="450">
        <v>0</v>
      </c>
      <c r="O15" s="450">
        <v>0</v>
      </c>
      <c r="P15" s="450">
        <v>3.2455384572964037</v>
      </c>
      <c r="Q15" s="450">
        <v>3.2455384572964037</v>
      </c>
      <c r="R15" s="450">
        <v>6.2007796024928199</v>
      </c>
      <c r="S15" s="450">
        <v>2.4619922483990107E-2</v>
      </c>
      <c r="T15" s="450">
        <v>10.204919395642404</v>
      </c>
      <c r="U15" s="450">
        <v>16.430318920619214</v>
      </c>
      <c r="V15" s="450">
        <v>0.30349300627133158</v>
      </c>
      <c r="W15" s="450">
        <v>0.95705005423050027</v>
      </c>
      <c r="X15" s="450">
        <v>1.601051839537535</v>
      </c>
      <c r="Y15" s="450">
        <v>5.4579936476161075</v>
      </c>
      <c r="Z15" s="450">
        <v>8.3195885476554743</v>
      </c>
      <c r="AA15" s="407"/>
      <c r="AB15" s="410">
        <v>1939</v>
      </c>
      <c r="AC15" s="412">
        <v>0.57218546673909776</v>
      </c>
      <c r="AD15" s="412">
        <v>0.74826173391469009</v>
      </c>
      <c r="AE15" s="412">
        <v>10.204919395642404</v>
      </c>
      <c r="AF15" s="412">
        <v>28.594066613565818</v>
      </c>
      <c r="AG15" s="407"/>
      <c r="AH15" s="410">
        <v>1939</v>
      </c>
      <c r="AI15" s="412">
        <v>33.096609356548164</v>
      </c>
      <c r="AJ15" s="412">
        <v>7.0228238533138434</v>
      </c>
      <c r="AK15" s="408"/>
      <c r="AL15" s="408"/>
    </row>
    <row r="16" spans="1:38" ht="18.25" x14ac:dyDescent="0.8">
      <c r="A16" s="410">
        <v>1940</v>
      </c>
      <c r="B16" s="412">
        <v>4.9496697414809336</v>
      </c>
      <c r="C16" s="412">
        <v>9.5404412269896781</v>
      </c>
      <c r="D16" s="412">
        <v>8.6191212924593419</v>
      </c>
      <c r="E16" s="412">
        <v>18.767637793208134</v>
      </c>
      <c r="F16" s="412">
        <f t="shared" si="0"/>
        <v>41.876870054138088</v>
      </c>
      <c r="G16" s="407"/>
      <c r="H16" s="454">
        <v>1940</v>
      </c>
      <c r="I16" s="450">
        <v>1.809763149751684</v>
      </c>
      <c r="J16" s="450">
        <v>11.220640183268578</v>
      </c>
      <c r="K16" s="450">
        <v>0</v>
      </c>
      <c r="L16" s="450">
        <v>0.10117615036554534</v>
      </c>
      <c r="M16" s="450">
        <v>13.131579483385806</v>
      </c>
      <c r="N16" s="450">
        <v>0</v>
      </c>
      <c r="O16" s="450">
        <v>0</v>
      </c>
      <c r="P16" s="450">
        <v>3.8567527949091658</v>
      </c>
      <c r="Q16" s="450">
        <v>3.8567527949091658</v>
      </c>
      <c r="R16" s="450">
        <v>6.6853841969654253</v>
      </c>
      <c r="S16" s="450">
        <v>1.7332034046087578E-2</v>
      </c>
      <c r="T16" s="450">
        <v>10.194531729344218</v>
      </c>
      <c r="U16" s="450">
        <v>16.897247960355731</v>
      </c>
      <c r="V16" s="450">
        <v>0.29521885142116255</v>
      </c>
      <c r="W16" s="450">
        <v>0.84049984965216074</v>
      </c>
      <c r="X16" s="450">
        <v>1.3916156035111782</v>
      </c>
      <c r="Y16" s="450">
        <v>5.463955510902883</v>
      </c>
      <c r="Z16" s="450">
        <v>7.9912898154873844</v>
      </c>
      <c r="AA16" s="407"/>
      <c r="AB16" s="410">
        <v>1940</v>
      </c>
      <c r="AC16" s="412">
        <v>0.57346098185563876</v>
      </c>
      <c r="AD16" s="412">
        <v>0.79565374526765764</v>
      </c>
      <c r="AE16" s="412">
        <v>10.194531729344218</v>
      </c>
      <c r="AF16" s="412">
        <v>30.313223597670572</v>
      </c>
      <c r="AG16" s="407"/>
      <c r="AH16" s="410">
        <v>1940</v>
      </c>
      <c r="AI16" s="412">
        <v>34.086484189767297</v>
      </c>
      <c r="AJ16" s="412">
        <v>7.7903858643707915</v>
      </c>
      <c r="AK16" s="408"/>
      <c r="AL16" s="408"/>
    </row>
    <row r="17" spans="1:38" ht="18.25" x14ac:dyDescent="0.8">
      <c r="A17" s="410">
        <v>1941</v>
      </c>
      <c r="B17" s="412">
        <v>4.8938762560744946</v>
      </c>
      <c r="C17" s="412">
        <v>10.836032887085329</v>
      </c>
      <c r="D17" s="412">
        <v>9.4045093970893205</v>
      </c>
      <c r="E17" s="412">
        <v>18.16400845417192</v>
      </c>
      <c r="F17" s="412">
        <f t="shared" si="0"/>
        <v>43.298426994421064</v>
      </c>
      <c r="G17" s="407"/>
      <c r="H17" s="454">
        <v>1941</v>
      </c>
      <c r="I17" s="450">
        <v>1.8712223886692962</v>
      </c>
      <c r="J17" s="450">
        <v>12.505218216473594</v>
      </c>
      <c r="K17" s="450">
        <v>7.511361818515268E-3</v>
      </c>
      <c r="L17" s="450">
        <v>0.10088592444241887</v>
      </c>
      <c r="M17" s="450">
        <v>14.484837891403824</v>
      </c>
      <c r="N17" s="450">
        <v>0.24879447125949433</v>
      </c>
      <c r="O17" s="450">
        <v>0</v>
      </c>
      <c r="P17" s="450">
        <v>3.1685960821813346</v>
      </c>
      <c r="Q17" s="450">
        <v>3.4173905534408289</v>
      </c>
      <c r="R17" s="450">
        <v>7.0699540939734513</v>
      </c>
      <c r="S17" s="450">
        <v>1.2319855007766785E-2</v>
      </c>
      <c r="T17" s="450">
        <v>10.193435321422974</v>
      </c>
      <c r="U17" s="450">
        <v>17.275709270404192</v>
      </c>
      <c r="V17" s="450">
        <v>0.31454817898946696</v>
      </c>
      <c r="W17" s="450">
        <v>0.84642568708464649</v>
      </c>
      <c r="X17" s="450">
        <v>1.5186329147105921</v>
      </c>
      <c r="Y17" s="450">
        <v>5.4408824983875119</v>
      </c>
      <c r="Z17" s="450">
        <v>8.1204892791722187</v>
      </c>
      <c r="AA17" s="407"/>
      <c r="AB17" s="410">
        <v>1941</v>
      </c>
      <c r="AC17" s="412">
        <v>0.65427396330234944</v>
      </c>
      <c r="AD17" s="412">
        <v>0.86451919158558399</v>
      </c>
      <c r="AE17" s="412">
        <v>10.193435321422974</v>
      </c>
      <c r="AF17" s="412">
        <v>31.586198518110159</v>
      </c>
      <c r="AG17" s="407"/>
      <c r="AH17" s="410">
        <v>1941</v>
      </c>
      <c r="AI17" s="412">
        <v>34.624813060060035</v>
      </c>
      <c r="AJ17" s="412">
        <v>8.6736139343610308</v>
      </c>
      <c r="AK17" s="408"/>
      <c r="AL17" s="408"/>
    </row>
    <row r="18" spans="1:38" ht="18.25" x14ac:dyDescent="0.8">
      <c r="A18" s="410">
        <v>1942</v>
      </c>
      <c r="B18" s="412">
        <v>5.1456465455307807</v>
      </c>
      <c r="C18" s="412">
        <v>11.88300437369397</v>
      </c>
      <c r="D18" s="412">
        <v>9.4058168003497684</v>
      </c>
      <c r="E18" s="412">
        <v>17.421439252993679</v>
      </c>
      <c r="F18" s="412">
        <f t="shared" si="0"/>
        <v>43.855906972568199</v>
      </c>
      <c r="G18" s="407"/>
      <c r="H18" s="454">
        <v>1942</v>
      </c>
      <c r="I18" s="450">
        <v>1.9375700277302617</v>
      </c>
      <c r="J18" s="450">
        <v>13.299269998654742</v>
      </c>
      <c r="K18" s="450">
        <v>1.10275144464437E-2</v>
      </c>
      <c r="L18" s="450">
        <v>0.18282053107672136</v>
      </c>
      <c r="M18" s="450">
        <v>15.430688071908168</v>
      </c>
      <c r="N18" s="450">
        <v>0.36927233090801048</v>
      </c>
      <c r="O18" s="450">
        <v>0</v>
      </c>
      <c r="P18" s="450">
        <v>2.9051402255522074</v>
      </c>
      <c r="Q18" s="450">
        <v>3.2744125564602178</v>
      </c>
      <c r="R18" s="450">
        <v>6.9702513009943949</v>
      </c>
      <c r="S18" s="450">
        <v>9.0975880574465026E-3</v>
      </c>
      <c r="T18" s="450">
        <v>10.192259875195123</v>
      </c>
      <c r="U18" s="450">
        <v>17.171608764246965</v>
      </c>
      <c r="V18" s="450">
        <v>0.31570013448823647</v>
      </c>
      <c r="W18" s="450">
        <v>0.77771906104490696</v>
      </c>
      <c r="X18" s="450">
        <v>1.3936308483618682</v>
      </c>
      <c r="Y18" s="450">
        <v>5.4921475360578373</v>
      </c>
      <c r="Z18" s="450">
        <v>7.9791975799528494</v>
      </c>
      <c r="AA18" s="407"/>
      <c r="AB18" s="410">
        <v>1942</v>
      </c>
      <c r="AC18" s="412">
        <v>0.72642720905317981</v>
      </c>
      <c r="AD18" s="412">
        <v>0.93067358322284421</v>
      </c>
      <c r="AE18" s="412">
        <v>10.192259875195123</v>
      </c>
      <c r="AF18" s="412">
        <v>32.006546305097054</v>
      </c>
      <c r="AG18" s="407"/>
      <c r="AH18" s="410">
        <v>1942</v>
      </c>
      <c r="AI18" s="412">
        <v>34.280017850967084</v>
      </c>
      <c r="AJ18" s="412">
        <v>9.5758891216011168</v>
      </c>
      <c r="AK18" s="408"/>
      <c r="AL18" s="408"/>
    </row>
    <row r="19" spans="1:38" ht="18.25" x14ac:dyDescent="0.8">
      <c r="A19" s="410">
        <v>1943</v>
      </c>
      <c r="B19" s="412">
        <v>5.1779093662290787</v>
      </c>
      <c r="C19" s="412">
        <v>12.384640202565969</v>
      </c>
      <c r="D19" s="412">
        <v>9.7598149209452103</v>
      </c>
      <c r="E19" s="412">
        <v>18.033777685274963</v>
      </c>
      <c r="F19" s="412">
        <f t="shared" si="0"/>
        <v>45.356142175015222</v>
      </c>
      <c r="G19" s="407"/>
      <c r="H19" s="454">
        <v>1943</v>
      </c>
      <c r="I19" s="450">
        <v>2.0076622348839743</v>
      </c>
      <c r="J19" s="450">
        <v>14.747631362374619</v>
      </c>
      <c r="K19" s="450">
        <v>1.3837828463787945E-2</v>
      </c>
      <c r="L19" s="450">
        <v>0.26166641791595735</v>
      </c>
      <c r="M19" s="450">
        <v>17.030797843638339</v>
      </c>
      <c r="N19" s="450">
        <v>0.63327231980967724</v>
      </c>
      <c r="O19" s="450">
        <v>0</v>
      </c>
      <c r="P19" s="450">
        <v>2.6458980055289238</v>
      </c>
      <c r="Q19" s="450">
        <v>3.2791703253386011</v>
      </c>
      <c r="R19" s="450">
        <v>6.9950774264824407</v>
      </c>
      <c r="S19" s="450">
        <v>1.4950513453156084E-2</v>
      </c>
      <c r="T19" s="450">
        <v>10.194797299116804</v>
      </c>
      <c r="U19" s="450">
        <v>17.204825239052401</v>
      </c>
      <c r="V19" s="450">
        <v>0.29936827367461327</v>
      </c>
      <c r="W19" s="450">
        <v>0.68408283088523403</v>
      </c>
      <c r="X19" s="450">
        <v>1.2289587466091274</v>
      </c>
      <c r="Y19" s="450">
        <v>5.628938915816903</v>
      </c>
      <c r="Z19" s="450">
        <v>7.8413487669858775</v>
      </c>
      <c r="AA19" s="407"/>
      <c r="AB19" s="410">
        <v>1943</v>
      </c>
      <c r="AC19" s="412">
        <v>0.83548463557747232</v>
      </c>
      <c r="AD19" s="412">
        <v>1.0094525611258542</v>
      </c>
      <c r="AE19" s="412">
        <v>10.194797299116804</v>
      </c>
      <c r="AF19" s="412">
        <v>33.316407679195095</v>
      </c>
      <c r="AG19" s="407"/>
      <c r="AH19" s="410">
        <v>1943</v>
      </c>
      <c r="AI19" s="412">
        <v>35.12563576762755</v>
      </c>
      <c r="AJ19" s="412">
        <v>10.230506407387669</v>
      </c>
      <c r="AK19" s="408"/>
      <c r="AL19" s="408"/>
    </row>
    <row r="20" spans="1:38" ht="18.25" x14ac:dyDescent="0.8">
      <c r="A20" s="410">
        <v>1944</v>
      </c>
      <c r="B20" s="412">
        <v>5.1405321960620389</v>
      </c>
      <c r="C20" s="412">
        <v>13.011837956756427</v>
      </c>
      <c r="D20" s="412">
        <v>8.8922818971993536</v>
      </c>
      <c r="E20" s="412">
        <v>18.311569157566922</v>
      </c>
      <c r="F20" s="412">
        <f t="shared" si="0"/>
        <v>45.356221207584738</v>
      </c>
      <c r="G20" s="407"/>
      <c r="H20" s="454">
        <v>1944</v>
      </c>
      <c r="I20" s="450">
        <v>2.0337606539276321</v>
      </c>
      <c r="J20" s="450">
        <v>15.475344788248151</v>
      </c>
      <c r="K20" s="450">
        <v>1.4192131202215734E-2</v>
      </c>
      <c r="L20" s="450">
        <v>0.22415333914329819</v>
      </c>
      <c r="M20" s="450">
        <v>17.747450912521298</v>
      </c>
      <c r="N20" s="450">
        <v>0.77196465602252839</v>
      </c>
      <c r="O20" s="450">
        <v>0</v>
      </c>
      <c r="P20" s="450">
        <v>2.5473722252340658</v>
      </c>
      <c r="Q20" s="450">
        <v>3.3193368812565942</v>
      </c>
      <c r="R20" s="450">
        <v>6.7328074546107572</v>
      </c>
      <c r="S20" s="450">
        <v>1.468348116643632E-2</v>
      </c>
      <c r="T20" s="450">
        <v>10.209112869442706</v>
      </c>
      <c r="U20" s="450">
        <v>16.956603805219899</v>
      </c>
      <c r="V20" s="450">
        <v>0.27213369356070355</v>
      </c>
      <c r="W20" s="450">
        <v>0.54656322461873796</v>
      </c>
      <c r="X20" s="450">
        <v>0.94611519796457544</v>
      </c>
      <c r="Y20" s="450">
        <v>5.5680174924429355</v>
      </c>
      <c r="Z20" s="450">
        <v>7.3328296085869527</v>
      </c>
      <c r="AA20" s="407"/>
      <c r="AB20" s="410">
        <v>1944</v>
      </c>
      <c r="AC20" s="412">
        <v>0.8929349376328124</v>
      </c>
      <c r="AD20" s="412">
        <v>1.050189701134332</v>
      </c>
      <c r="AE20" s="412">
        <v>10.209112869442706</v>
      </c>
      <c r="AF20" s="412">
        <v>33.203983699374895</v>
      </c>
      <c r="AG20" s="407"/>
      <c r="AH20" s="410">
        <v>1944</v>
      </c>
      <c r="AI20" s="412">
        <v>34.083012745737712</v>
      </c>
      <c r="AJ20" s="412">
        <v>11.273208461847027</v>
      </c>
      <c r="AK20" s="408"/>
      <c r="AL20" s="408"/>
    </row>
    <row r="21" spans="1:38" ht="18.25" x14ac:dyDescent="0.8">
      <c r="A21" s="410">
        <v>1945</v>
      </c>
      <c r="B21" s="412">
        <v>4.9609839509549136</v>
      </c>
      <c r="C21" s="412">
        <v>13.016145426409954</v>
      </c>
      <c r="D21" s="412">
        <v>6.9233094322867847</v>
      </c>
      <c r="E21" s="412">
        <v>17.476063003324622</v>
      </c>
      <c r="F21" s="412">
        <f t="shared" si="0"/>
        <v>42.376501812976272</v>
      </c>
      <c r="G21" s="407"/>
      <c r="H21" s="454">
        <v>1945</v>
      </c>
      <c r="I21" s="450">
        <v>1.9901749649257821</v>
      </c>
      <c r="J21" s="450">
        <v>14.91975174075292</v>
      </c>
      <c r="K21" s="450">
        <v>6.5535668076562668E-3</v>
      </c>
      <c r="L21" s="450">
        <v>0.119276599188192</v>
      </c>
      <c r="M21" s="450">
        <v>17.035756871674554</v>
      </c>
      <c r="N21" s="450">
        <v>0.49785337114456929</v>
      </c>
      <c r="O21" s="450">
        <v>6.9657738395478508E-2</v>
      </c>
      <c r="P21" s="450">
        <v>2.3317459029425827</v>
      </c>
      <c r="Q21" s="450">
        <v>2.8992570124826305</v>
      </c>
      <c r="R21" s="450">
        <v>5.2557577297507443</v>
      </c>
      <c r="S21" s="450">
        <v>2.0189387708687147E-2</v>
      </c>
      <c r="T21" s="450">
        <v>10.197484543058858</v>
      </c>
      <c r="U21" s="450">
        <v>15.473431660518289</v>
      </c>
      <c r="V21" s="450">
        <v>0.25959099574185662</v>
      </c>
      <c r="W21" s="450">
        <v>0.484963988549166</v>
      </c>
      <c r="X21" s="450">
        <v>0.85212832565149976</v>
      </c>
      <c r="Y21" s="450">
        <v>5.3713729583582843</v>
      </c>
      <c r="Z21" s="450">
        <v>6.9680562683008063</v>
      </c>
      <c r="AA21" s="407"/>
      <c r="AB21" s="410">
        <v>1945</v>
      </c>
      <c r="AC21" s="412">
        <v>0.85756063042945863</v>
      </c>
      <c r="AD21" s="412">
        <v>0.99584921208153176</v>
      </c>
      <c r="AE21" s="412">
        <v>10.197484543058858</v>
      </c>
      <c r="AF21" s="412">
        <v>30.325607427406432</v>
      </c>
      <c r="AG21" s="407"/>
      <c r="AH21" s="410">
        <v>1945</v>
      </c>
      <c r="AI21" s="412">
        <v>30.261008334239619</v>
      </c>
      <c r="AJ21" s="412">
        <v>12.115493478736656</v>
      </c>
      <c r="AK21" s="408"/>
      <c r="AL21" s="408"/>
    </row>
    <row r="22" spans="1:38" ht="18.25" x14ac:dyDescent="0.8">
      <c r="A22" s="410">
        <v>1946</v>
      </c>
      <c r="B22" s="412">
        <v>5.0634922631846644</v>
      </c>
      <c r="C22" s="412">
        <v>13.064828657676159</v>
      </c>
      <c r="D22" s="412">
        <v>7.8805972701321174</v>
      </c>
      <c r="E22" s="412">
        <v>17.552384532348114</v>
      </c>
      <c r="F22" s="412">
        <f t="shared" si="0"/>
        <v>43.561302723341058</v>
      </c>
      <c r="G22" s="407"/>
      <c r="H22" s="454">
        <v>1946</v>
      </c>
      <c r="I22" s="450">
        <v>2.0985446749203067</v>
      </c>
      <c r="J22" s="450">
        <v>14.549515684998305</v>
      </c>
      <c r="K22" s="450">
        <v>6.5858780061708606E-3</v>
      </c>
      <c r="L22" s="450">
        <v>0.10734491332204672</v>
      </c>
      <c r="M22" s="450">
        <v>16.761991151246825</v>
      </c>
      <c r="N22" s="450">
        <v>0.56386314905842183</v>
      </c>
      <c r="O22" s="450">
        <v>7.4978652763466699E-2</v>
      </c>
      <c r="P22" s="450">
        <v>2.5312494067359763</v>
      </c>
      <c r="Q22" s="450">
        <v>3.170091208557865</v>
      </c>
      <c r="R22" s="450">
        <v>5.7991710123421445</v>
      </c>
      <c r="S22" s="450">
        <v>4.8882697732778514E-2</v>
      </c>
      <c r="T22" s="450">
        <v>10.200798734437182</v>
      </c>
      <c r="U22" s="450">
        <v>16.048852444512104</v>
      </c>
      <c r="V22" s="450">
        <v>0.29541575831826228</v>
      </c>
      <c r="W22" s="450">
        <v>0.69538146023569514</v>
      </c>
      <c r="X22" s="450">
        <v>1.2487539762372653</v>
      </c>
      <c r="Y22" s="450">
        <v>5.3408167242330311</v>
      </c>
      <c r="Z22" s="450">
        <v>7.5803679190242539</v>
      </c>
      <c r="AA22" s="407"/>
      <c r="AB22" s="410">
        <v>1946</v>
      </c>
      <c r="AC22" s="412">
        <v>0.91551958697735447</v>
      </c>
      <c r="AD22" s="412">
        <v>1.0412671276793581</v>
      </c>
      <c r="AE22" s="412">
        <v>10.200798734437182</v>
      </c>
      <c r="AF22" s="412">
        <v>31.403717274247157</v>
      </c>
      <c r="AG22" s="407"/>
      <c r="AH22" s="410">
        <v>1946</v>
      </c>
      <c r="AI22" s="412">
        <v>31.242581152162419</v>
      </c>
      <c r="AJ22" s="412">
        <v>12.318721571178633</v>
      </c>
      <c r="AK22" s="408"/>
      <c r="AL22" s="408"/>
    </row>
    <row r="23" spans="1:38" ht="18.25" x14ac:dyDescent="0.8">
      <c r="A23" s="410">
        <v>1947</v>
      </c>
      <c r="B23" s="412">
        <v>5.021309229960484</v>
      </c>
      <c r="C23" s="412">
        <v>14.430344369089127</v>
      </c>
      <c r="D23" s="412">
        <v>8.4793365825771811</v>
      </c>
      <c r="E23" s="412">
        <v>18.337965844114574</v>
      </c>
      <c r="F23" s="412">
        <f t="shared" si="0"/>
        <v>46.26895602574136</v>
      </c>
      <c r="G23" s="407"/>
      <c r="H23" s="454">
        <v>1947</v>
      </c>
      <c r="I23" s="450">
        <v>2.2676877333867966</v>
      </c>
      <c r="J23" s="450">
        <v>15.541651922852436</v>
      </c>
      <c r="K23" s="450">
        <v>6.8973348951687427E-3</v>
      </c>
      <c r="L23" s="450">
        <v>0.14722249859999517</v>
      </c>
      <c r="M23" s="450">
        <v>17.963459489734394</v>
      </c>
      <c r="N23" s="450">
        <v>0.52164007153094594</v>
      </c>
      <c r="O23" s="450">
        <v>9.3739241758089648E-2</v>
      </c>
      <c r="P23" s="450">
        <v>2.9117110673246538</v>
      </c>
      <c r="Q23" s="450">
        <v>3.5270903806136893</v>
      </c>
      <c r="R23" s="450">
        <v>6.466969152381262</v>
      </c>
      <c r="S23" s="450">
        <v>6.8685718375929281E-2</v>
      </c>
      <c r="T23" s="450">
        <v>10.200570093476086</v>
      </c>
      <c r="U23" s="450">
        <v>16.736224964233276</v>
      </c>
      <c r="V23" s="450">
        <v>0.33426081384472855</v>
      </c>
      <c r="W23" s="450">
        <v>0.81791257331178402</v>
      </c>
      <c r="X23" s="450">
        <v>1.4792386113844627</v>
      </c>
      <c r="Y23" s="450">
        <v>5.4107691926190302</v>
      </c>
      <c r="Z23" s="450">
        <v>8.0421811911600045</v>
      </c>
      <c r="AA23" s="407"/>
      <c r="AB23" s="410">
        <v>1947</v>
      </c>
      <c r="AC23" s="412">
        <v>0.97609205469361704</v>
      </c>
      <c r="AD23" s="412">
        <v>1.1244966727041941</v>
      </c>
      <c r="AE23" s="412">
        <v>10.226534737621083</v>
      </c>
      <c r="AF23" s="412">
        <v>33.941832560722474</v>
      </c>
      <c r="AG23" s="407"/>
      <c r="AH23" s="410">
        <v>1947</v>
      </c>
      <c r="AI23" s="412">
        <v>33.802147869768774</v>
      </c>
      <c r="AJ23" s="412">
        <v>12.466808155972592</v>
      </c>
      <c r="AK23" s="408"/>
      <c r="AL23" s="408"/>
    </row>
    <row r="24" spans="1:38" ht="18.25" x14ac:dyDescent="0.8">
      <c r="A24" s="410">
        <v>1948</v>
      </c>
      <c r="B24" s="412">
        <v>5.0159082767303653</v>
      </c>
      <c r="C24" s="412">
        <v>15.203694932213287</v>
      </c>
      <c r="D24" s="412">
        <v>9.2024222461333292</v>
      </c>
      <c r="E24" s="412">
        <v>19.862203792358596</v>
      </c>
      <c r="F24" s="412">
        <f t="shared" si="0"/>
        <v>49.284229247435576</v>
      </c>
      <c r="G24" s="407"/>
      <c r="H24" s="454">
        <v>1948</v>
      </c>
      <c r="I24" s="450">
        <v>2.4306612037525217</v>
      </c>
      <c r="J24" s="450">
        <v>16.834155848744267</v>
      </c>
      <c r="K24" s="450">
        <v>7.1621186405109154E-3</v>
      </c>
      <c r="L24" s="450">
        <v>0.17065572646789506</v>
      </c>
      <c r="M24" s="450">
        <v>19.442634897605195</v>
      </c>
      <c r="N24" s="450">
        <v>0.82920276847007313</v>
      </c>
      <c r="O24" s="450">
        <v>9.1394424260118581E-2</v>
      </c>
      <c r="P24" s="450">
        <v>3.1106807977865807</v>
      </c>
      <c r="Q24" s="450">
        <v>4.0312779905167719</v>
      </c>
      <c r="R24" s="450">
        <v>6.8809214226120909</v>
      </c>
      <c r="S24" s="450">
        <v>8.932682471386387E-2</v>
      </c>
      <c r="T24" s="450">
        <v>10.209005605866533</v>
      </c>
      <c r="U24" s="450">
        <v>17.179253853192488</v>
      </c>
      <c r="V24" s="450">
        <v>0.40728047393563249</v>
      </c>
      <c r="W24" s="450">
        <v>0.9695184393836872</v>
      </c>
      <c r="X24" s="450">
        <v>1.7602863910284254</v>
      </c>
      <c r="Y24" s="450">
        <v>5.4939772017733759</v>
      </c>
      <c r="Z24" s="450">
        <v>8.6310625061211219</v>
      </c>
      <c r="AA24" s="407"/>
      <c r="AB24" s="410">
        <v>1948</v>
      </c>
      <c r="AC24" s="412">
        <v>1.0950305297556304</v>
      </c>
      <c r="AD24" s="412">
        <v>1.2586302208125204</v>
      </c>
      <c r="AE24" s="412">
        <v>10.233451464322879</v>
      </c>
      <c r="AF24" s="412">
        <v>36.69711703254454</v>
      </c>
      <c r="AG24" s="407"/>
      <c r="AH24" s="410">
        <v>1948</v>
      </c>
      <c r="AI24" s="412">
        <v>36.33326389380391</v>
      </c>
      <c r="AJ24" s="412">
        <v>12.950965353631661</v>
      </c>
      <c r="AK24" s="408"/>
      <c r="AL24" s="408"/>
    </row>
    <row r="25" spans="1:38" ht="18.25" x14ac:dyDescent="0.8">
      <c r="A25" s="410">
        <v>1949</v>
      </c>
      <c r="B25" s="412">
        <v>5.1387378766884471</v>
      </c>
      <c r="C25" s="412">
        <v>14.47351458781873</v>
      </c>
      <c r="D25" s="412">
        <v>10.569649220723161</v>
      </c>
      <c r="E25" s="412">
        <v>20.089012453557771</v>
      </c>
      <c r="F25" s="412">
        <f t="shared" si="0"/>
        <v>50.270914138788115</v>
      </c>
      <c r="G25" s="407"/>
      <c r="H25" s="454">
        <v>1949</v>
      </c>
      <c r="I25" s="450">
        <v>2.6430269527011054</v>
      </c>
      <c r="J25" s="450">
        <v>17.5369084805413</v>
      </c>
      <c r="K25" s="450">
        <v>7.7964483600187857E-3</v>
      </c>
      <c r="L25" s="450">
        <v>0.1752695324909877</v>
      </c>
      <c r="M25" s="450">
        <v>20.363001414093411</v>
      </c>
      <c r="N25" s="450">
        <v>0.8164816259188995</v>
      </c>
      <c r="O25" s="450">
        <v>0.10381272437085907</v>
      </c>
      <c r="P25" s="450">
        <v>2.6313001515960162</v>
      </c>
      <c r="Q25" s="450">
        <v>3.5515945018857749</v>
      </c>
      <c r="R25" s="450">
        <v>6.9413328702481021</v>
      </c>
      <c r="S25" s="450">
        <v>0.10729617813530921</v>
      </c>
      <c r="T25" s="450">
        <v>10.202520297415083</v>
      </c>
      <c r="U25" s="450">
        <v>17.251149345798495</v>
      </c>
      <c r="V25" s="450">
        <v>0.48111578354535955</v>
      </c>
      <c r="W25" s="450">
        <v>1.0949658903306307</v>
      </c>
      <c r="X25" s="450">
        <v>1.9863816820903586</v>
      </c>
      <c r="Y25" s="450">
        <v>5.542705521044077</v>
      </c>
      <c r="Z25" s="450">
        <v>9.105168877010426</v>
      </c>
      <c r="AA25" s="407"/>
      <c r="AB25" s="410">
        <v>1949</v>
      </c>
      <c r="AC25" s="412">
        <v>1.2011864176325568</v>
      </c>
      <c r="AD25" s="412">
        <v>1.3574328357878311</v>
      </c>
      <c r="AE25" s="412">
        <v>10.228682212300892</v>
      </c>
      <c r="AF25" s="412">
        <v>37.483612673066823</v>
      </c>
      <c r="AG25" s="407"/>
      <c r="AH25" s="410">
        <v>1949</v>
      </c>
      <c r="AI25" s="412">
        <v>36.516772612347118</v>
      </c>
      <c r="AJ25" s="412">
        <v>13.754141526440982</v>
      </c>
      <c r="AK25" s="408"/>
      <c r="AL25" s="408"/>
    </row>
    <row r="26" spans="1:38" ht="18.25" x14ac:dyDescent="0.8">
      <c r="A26" s="410">
        <v>1950</v>
      </c>
      <c r="B26" s="412">
        <v>5.2711019386253621</v>
      </c>
      <c r="C26" s="412">
        <v>16.44513613592132</v>
      </c>
      <c r="D26" s="412">
        <v>11.024156947625643</v>
      </c>
      <c r="E26" s="412">
        <v>22.061329030183302</v>
      </c>
      <c r="F26" s="412">
        <f t="shared" si="0"/>
        <v>54.801724052355624</v>
      </c>
      <c r="G26" s="407"/>
      <c r="H26" s="454">
        <v>1950</v>
      </c>
      <c r="I26" s="450">
        <v>2.9586995974047676</v>
      </c>
      <c r="J26" s="450">
        <v>20.210642306972662</v>
      </c>
      <c r="K26" s="450">
        <v>8.3881740503836243E-3</v>
      </c>
      <c r="L26" s="450">
        <v>0.20155644837620412</v>
      </c>
      <c r="M26" s="450">
        <v>23.37928652680402</v>
      </c>
      <c r="N26" s="450">
        <v>0.79707120716168878</v>
      </c>
      <c r="O26" s="450">
        <v>0.1249762105816484</v>
      </c>
      <c r="P26" s="450">
        <v>2.9006367507382889</v>
      </c>
      <c r="Q26" s="450">
        <v>3.8226841684816262</v>
      </c>
      <c r="R26" s="450">
        <v>7.4491842854119366</v>
      </c>
      <c r="S26" s="450">
        <v>0.14005078247147301</v>
      </c>
      <c r="T26" s="450">
        <v>10.172538708563177</v>
      </c>
      <c r="U26" s="450">
        <v>17.761773776446589</v>
      </c>
      <c r="V26" s="450">
        <v>0.57574428879650208</v>
      </c>
      <c r="W26" s="450">
        <v>1.2968209091396565</v>
      </c>
      <c r="X26" s="450">
        <v>2.2943452957704453</v>
      </c>
      <c r="Y26" s="450">
        <v>5.6710690869168001</v>
      </c>
      <c r="Z26" s="450">
        <v>9.8379795806234043</v>
      </c>
      <c r="AA26" s="407"/>
      <c r="AB26" s="410">
        <v>1950</v>
      </c>
      <c r="AC26" s="412">
        <v>1.3641084774383596</v>
      </c>
      <c r="AD26" s="412">
        <v>1.5314513409591024</v>
      </c>
      <c r="AE26" s="412">
        <v>10.200748156296232</v>
      </c>
      <c r="AF26" s="412">
        <v>41.705416077661944</v>
      </c>
      <c r="AG26" s="407"/>
      <c r="AH26" s="410">
        <v>1950</v>
      </c>
      <c r="AI26" s="412">
        <v>40.060113147605392</v>
      </c>
      <c r="AJ26" s="412">
        <v>14.741610904750239</v>
      </c>
      <c r="AK26" s="408"/>
      <c r="AL26" s="408"/>
    </row>
    <row r="27" spans="1:38" ht="18.25" x14ac:dyDescent="0.8">
      <c r="A27" s="410">
        <v>1951</v>
      </c>
      <c r="B27" s="412">
        <v>5.3969927758257743</v>
      </c>
      <c r="C27" s="412">
        <v>17.907214426518781</v>
      </c>
      <c r="D27" s="412">
        <v>11.953370459881507</v>
      </c>
      <c r="E27" s="412">
        <v>23.873114884320238</v>
      </c>
      <c r="F27" s="412">
        <f t="shared" si="0"/>
        <v>59.1306925465463</v>
      </c>
      <c r="G27" s="407"/>
      <c r="H27" s="454">
        <v>1951</v>
      </c>
      <c r="I27" s="450">
        <v>3.2451019401734031</v>
      </c>
      <c r="J27" s="450">
        <v>22.356102818720284</v>
      </c>
      <c r="K27" s="450">
        <v>1.2441909173122843E-2</v>
      </c>
      <c r="L27" s="450">
        <v>0.23958514917983942</v>
      </c>
      <c r="M27" s="450">
        <v>25.853231817246648</v>
      </c>
      <c r="N27" s="450">
        <v>0.92933920744920973</v>
      </c>
      <c r="O27" s="450">
        <v>0.1737857571757411</v>
      </c>
      <c r="P27" s="450">
        <v>3.4481061820597665</v>
      </c>
      <c r="Q27" s="450">
        <v>4.5512311466847173</v>
      </c>
      <c r="R27" s="450">
        <v>7.9289990576340657</v>
      </c>
      <c r="S27" s="450">
        <v>0.1682096290014661</v>
      </c>
      <c r="T27" s="450">
        <v>10.179395577256347</v>
      </c>
      <c r="U27" s="450">
        <v>18.27660426389188</v>
      </c>
      <c r="V27" s="450">
        <v>0.67914672497103246</v>
      </c>
      <c r="W27" s="450">
        <v>1.4581755716108742</v>
      </c>
      <c r="X27" s="450">
        <v>2.5705993682926618</v>
      </c>
      <c r="Y27" s="450">
        <v>5.7417036538484796</v>
      </c>
      <c r="Z27" s="450">
        <v>10.449625318723047</v>
      </c>
      <c r="AA27" s="407"/>
      <c r="AB27" s="410">
        <v>1951</v>
      </c>
      <c r="AC27" s="412">
        <v>1.5216920091315662</v>
      </c>
      <c r="AD27" s="412">
        <v>1.7453375399105178</v>
      </c>
      <c r="AE27" s="412">
        <v>10.201944851256529</v>
      </c>
      <c r="AF27" s="412">
        <v>45.661718146247679</v>
      </c>
      <c r="AG27" s="407"/>
      <c r="AH27" s="410">
        <v>1951</v>
      </c>
      <c r="AI27" s="412">
        <v>42.880171867677014</v>
      </c>
      <c r="AJ27" s="412">
        <v>16.250520678869275</v>
      </c>
      <c r="AK27" s="408"/>
      <c r="AL27" s="408"/>
    </row>
    <row r="28" spans="1:38" ht="18.25" x14ac:dyDescent="0.8">
      <c r="A28" s="410">
        <v>1952</v>
      </c>
      <c r="B28" s="412">
        <v>5.5412948849245867</v>
      </c>
      <c r="C28" s="412">
        <v>17.689204460621333</v>
      </c>
      <c r="D28" s="412">
        <v>12.771636495400053</v>
      </c>
      <c r="E28" s="412">
        <v>25.113307128845268</v>
      </c>
      <c r="F28" s="412">
        <f t="shared" si="0"/>
        <v>61.115442969791232</v>
      </c>
      <c r="G28" s="407"/>
      <c r="H28" s="454">
        <v>1952</v>
      </c>
      <c r="I28" s="450">
        <v>3.4586360940587184</v>
      </c>
      <c r="J28" s="450">
        <v>23.695406688082407</v>
      </c>
      <c r="K28" s="450">
        <v>1.5786634831296716E-2</v>
      </c>
      <c r="L28" s="450">
        <v>0.27326154052370188</v>
      </c>
      <c r="M28" s="450">
        <v>27.443090957496125</v>
      </c>
      <c r="N28" s="450">
        <v>0.93595268084002758</v>
      </c>
      <c r="O28" s="450">
        <v>0.16379059369393356</v>
      </c>
      <c r="P28" s="450">
        <v>3.2678253441863196</v>
      </c>
      <c r="Q28" s="450">
        <v>4.3675686187202807</v>
      </c>
      <c r="R28" s="450">
        <v>7.9844487381733718</v>
      </c>
      <c r="S28" s="450">
        <v>0.20445869832386662</v>
      </c>
      <c r="T28" s="450">
        <v>10.209093650509264</v>
      </c>
      <c r="U28" s="450">
        <v>18.398001087006502</v>
      </c>
      <c r="V28" s="450">
        <v>0.7785190493934997</v>
      </c>
      <c r="W28" s="450">
        <v>1.5813797308072979</v>
      </c>
      <c r="X28" s="450">
        <v>2.7784694175728681</v>
      </c>
      <c r="Y28" s="450">
        <v>5.7684141087946665</v>
      </c>
      <c r="Z28" s="450">
        <v>10.906782306568331</v>
      </c>
      <c r="AA28" s="407"/>
      <c r="AB28" s="410">
        <v>1952</v>
      </c>
      <c r="AC28" s="412">
        <v>1.5597053811210995</v>
      </c>
      <c r="AD28" s="412">
        <v>1.8853772413119154</v>
      </c>
      <c r="AE28" s="412">
        <v>10.238293705314097</v>
      </c>
      <c r="AF28" s="412">
        <v>47.432066642044134</v>
      </c>
      <c r="AG28" s="407"/>
      <c r="AH28" s="410">
        <v>1952</v>
      </c>
      <c r="AI28" s="412">
        <v>43.32677811901118</v>
      </c>
      <c r="AJ28" s="412">
        <v>17.788664850780062</v>
      </c>
      <c r="AK28" s="408"/>
      <c r="AL28" s="408"/>
    </row>
    <row r="29" spans="1:38" ht="18.25" x14ac:dyDescent="0.8">
      <c r="A29" s="410">
        <v>1953</v>
      </c>
      <c r="B29" s="412">
        <v>5.6727491269055204</v>
      </c>
      <c r="C29" s="412">
        <v>19.321789637166674</v>
      </c>
      <c r="D29" s="412">
        <v>13.33394587510937</v>
      </c>
      <c r="E29" s="412">
        <v>26.522264244860306</v>
      </c>
      <c r="F29" s="412">
        <f t="shared" si="0"/>
        <v>64.850748884041877</v>
      </c>
      <c r="G29" s="407"/>
      <c r="H29" s="454">
        <v>1953</v>
      </c>
      <c r="I29" s="450">
        <v>3.7446124557365401</v>
      </c>
      <c r="J29" s="450">
        <v>25.914774519701247</v>
      </c>
      <c r="K29" s="450">
        <v>1.9914828632157947E-2</v>
      </c>
      <c r="L29" s="450">
        <v>0.33302899698533517</v>
      </c>
      <c r="M29" s="450">
        <v>30.012330801055278</v>
      </c>
      <c r="N29" s="450">
        <v>0.9267521276661066</v>
      </c>
      <c r="O29" s="450">
        <v>0.2078299346657683</v>
      </c>
      <c r="P29" s="450">
        <v>3.7104772663720982</v>
      </c>
      <c r="Q29" s="450">
        <v>4.8450593287039734</v>
      </c>
      <c r="R29" s="450">
        <v>7.9410407775680962</v>
      </c>
      <c r="S29" s="450">
        <v>0.23814719746231469</v>
      </c>
      <c r="T29" s="450">
        <v>10.223900547051365</v>
      </c>
      <c r="U29" s="450">
        <v>18.403088522081774</v>
      </c>
      <c r="V29" s="450">
        <v>0.88879223242302041</v>
      </c>
      <c r="W29" s="450">
        <v>1.7646611306403279</v>
      </c>
      <c r="X29" s="450">
        <v>3.0711468713517682</v>
      </c>
      <c r="Y29" s="450">
        <v>5.8656699977857274</v>
      </c>
      <c r="Z29" s="450">
        <v>11.590270232200844</v>
      </c>
      <c r="AA29" s="407"/>
      <c r="AB29" s="410">
        <v>1953</v>
      </c>
      <c r="AC29" s="412">
        <v>1.6650916872251404</v>
      </c>
      <c r="AD29" s="412">
        <v>2.0472742295844073</v>
      </c>
      <c r="AE29" s="412">
        <v>10.256499440902388</v>
      </c>
      <c r="AF29" s="412">
        <v>50.881883526329929</v>
      </c>
      <c r="AG29" s="407"/>
      <c r="AH29" s="410">
        <v>1953</v>
      </c>
      <c r="AI29" s="412">
        <v>45.52737610488758</v>
      </c>
      <c r="AJ29" s="412">
        <v>19.323372779154294</v>
      </c>
      <c r="AK29" s="408"/>
      <c r="AL29" s="408"/>
    </row>
    <row r="30" spans="1:38" ht="18.25" x14ac:dyDescent="0.8">
      <c r="A30" s="410">
        <v>1954</v>
      </c>
      <c r="B30" s="412">
        <v>5.901835779703724</v>
      </c>
      <c r="C30" s="412">
        <v>18.742845916376435</v>
      </c>
      <c r="D30" s="412">
        <v>14.74085352233157</v>
      </c>
      <c r="E30" s="412">
        <v>27.521778242770306</v>
      </c>
      <c r="F30" s="412">
        <f t="shared" si="0"/>
        <v>66.907313461182042</v>
      </c>
      <c r="G30" s="407"/>
      <c r="H30" s="454">
        <v>1954</v>
      </c>
      <c r="I30" s="450">
        <v>3.9487166957974216</v>
      </c>
      <c r="J30" s="450">
        <v>26.470935997968613</v>
      </c>
      <c r="K30" s="450">
        <v>1.8729326522489272E-2</v>
      </c>
      <c r="L30" s="450">
        <v>0.41959378250127177</v>
      </c>
      <c r="M30" s="450">
        <v>30.857975802789799</v>
      </c>
      <c r="N30" s="450">
        <v>1.2669348192244605</v>
      </c>
      <c r="O30" s="450">
        <v>0.16128918131414807</v>
      </c>
      <c r="P30" s="450">
        <v>3.5620154192116864</v>
      </c>
      <c r="Q30" s="450">
        <v>4.9902394197502948</v>
      </c>
      <c r="R30" s="450">
        <v>8.2834284530902771</v>
      </c>
      <c r="S30" s="450">
        <v>0.28148377840237182</v>
      </c>
      <c r="T30" s="450">
        <v>10.26233310814809</v>
      </c>
      <c r="U30" s="450">
        <v>18.82724533964074</v>
      </c>
      <c r="V30" s="450">
        <v>0.99771490543638708</v>
      </c>
      <c r="W30" s="450">
        <v>1.9336388991929108</v>
      </c>
      <c r="X30" s="450">
        <v>3.3640865611509669</v>
      </c>
      <c r="Y30" s="450">
        <v>5.9364125332209383</v>
      </c>
      <c r="Z30" s="450">
        <v>12.231852899001204</v>
      </c>
      <c r="AA30" s="407"/>
      <c r="AB30" s="410">
        <v>1954</v>
      </c>
      <c r="AC30" s="412">
        <v>1.8197069589174926</v>
      </c>
      <c r="AD30" s="412">
        <v>2.1550650266171592</v>
      </c>
      <c r="AE30" s="412">
        <v>10.281161926692658</v>
      </c>
      <c r="AF30" s="412">
        <v>52.651379548954729</v>
      </c>
      <c r="AG30" s="407"/>
      <c r="AH30" s="410">
        <v>1954</v>
      </c>
      <c r="AI30" s="412">
        <v>45.978821740278242</v>
      </c>
      <c r="AJ30" s="412">
        <v>20.928491720903789</v>
      </c>
      <c r="AK30" s="408"/>
      <c r="AL30" s="408"/>
    </row>
    <row r="31" spans="1:38" ht="18.25" x14ac:dyDescent="0.8">
      <c r="A31" s="410">
        <v>1955</v>
      </c>
      <c r="B31" s="412">
        <v>6.0443936377474259</v>
      </c>
      <c r="C31" s="412">
        <v>20.672140573089369</v>
      </c>
      <c r="D31" s="412">
        <v>16.571818018464654</v>
      </c>
      <c r="E31" s="412">
        <v>29.069763573038777</v>
      </c>
      <c r="F31" s="412">
        <f t="shared" si="0"/>
        <v>72.358115802340222</v>
      </c>
      <c r="G31" s="407"/>
      <c r="H31" s="454">
        <v>1955</v>
      </c>
      <c r="I31" s="450">
        <v>4.3583867877568583</v>
      </c>
      <c r="J31" s="450">
        <v>29.117091886310391</v>
      </c>
      <c r="K31" s="450">
        <v>2.2359427925448511E-2</v>
      </c>
      <c r="L31" s="450">
        <v>0.46297968990671318</v>
      </c>
      <c r="M31" s="450">
        <v>33.960817791899409</v>
      </c>
      <c r="N31" s="450">
        <v>1.694665063585193</v>
      </c>
      <c r="O31" s="450">
        <v>0.23133342977871316</v>
      </c>
      <c r="P31" s="450">
        <v>3.6620646360135711</v>
      </c>
      <c r="Q31" s="450">
        <v>5.5880631293774776</v>
      </c>
      <c r="R31" s="450">
        <v>9.0523474227260436</v>
      </c>
      <c r="S31" s="450">
        <v>0.37160460564979525</v>
      </c>
      <c r="T31" s="450">
        <v>10.283207614906193</v>
      </c>
      <c r="U31" s="450">
        <v>19.707159643282033</v>
      </c>
      <c r="V31" s="450">
        <v>1.1041321226512713</v>
      </c>
      <c r="W31" s="450">
        <v>2.1545673920807182</v>
      </c>
      <c r="X31" s="450">
        <v>3.7500996355841285</v>
      </c>
      <c r="Y31" s="450">
        <v>6.0932760874651901</v>
      </c>
      <c r="Z31" s="450">
        <v>13.102075237781309</v>
      </c>
      <c r="AA31" s="407"/>
      <c r="AB31" s="410">
        <v>1955</v>
      </c>
      <c r="AC31" s="412">
        <v>2.1098823983655772</v>
      </c>
      <c r="AD31" s="412">
        <v>2.4128142935054626</v>
      </c>
      <c r="AE31" s="412">
        <v>10.31075204684536</v>
      </c>
      <c r="AF31" s="412">
        <v>57.524667063623831</v>
      </c>
      <c r="AG31" s="407"/>
      <c r="AH31" s="410">
        <v>1955</v>
      </c>
      <c r="AI31" s="412">
        <v>50.393026344512414</v>
      </c>
      <c r="AJ31" s="412">
        <v>21.965089457827812</v>
      </c>
      <c r="AK31" s="408"/>
      <c r="AL31" s="408"/>
    </row>
    <row r="32" spans="1:38" ht="18.25" x14ac:dyDescent="0.8">
      <c r="A32" s="410">
        <v>1956</v>
      </c>
      <c r="B32" s="412">
        <v>6.2372461373722832</v>
      </c>
      <c r="C32" s="412">
        <v>21.832056284276426</v>
      </c>
      <c r="D32" s="412">
        <v>17.713505787071615</v>
      </c>
      <c r="E32" s="412">
        <v>31.090534067131905</v>
      </c>
      <c r="F32" s="412">
        <f t="shared" si="0"/>
        <v>76.873342275852224</v>
      </c>
      <c r="G32" s="407"/>
      <c r="H32" s="454">
        <v>1956</v>
      </c>
      <c r="I32" s="450">
        <v>4.7135253776879615</v>
      </c>
      <c r="J32" s="450">
        <v>31.257807686038625</v>
      </c>
      <c r="K32" s="450">
        <v>2.4589778783553968E-2</v>
      </c>
      <c r="L32" s="450">
        <v>0.4981334891820664</v>
      </c>
      <c r="M32" s="450">
        <v>36.494056331692214</v>
      </c>
      <c r="N32" s="450">
        <v>1.9564718723582293</v>
      </c>
      <c r="O32" s="450">
        <v>0.25005421934685967</v>
      </c>
      <c r="P32" s="450">
        <v>4.1031891343546336</v>
      </c>
      <c r="Q32" s="450">
        <v>6.3097152260597227</v>
      </c>
      <c r="R32" s="450">
        <v>9.6246637156470793</v>
      </c>
      <c r="S32" s="450">
        <v>0.40434966466641681</v>
      </c>
      <c r="T32" s="450">
        <v>10.311183685126323</v>
      </c>
      <c r="U32" s="450">
        <v>20.340197065439817</v>
      </c>
      <c r="V32" s="450">
        <v>1.2263420710014403</v>
      </c>
      <c r="W32" s="450">
        <v>2.3421822537978585</v>
      </c>
      <c r="X32" s="450">
        <v>4.0624795180665068</v>
      </c>
      <c r="Y32" s="450">
        <v>6.0983698097946748</v>
      </c>
      <c r="Z32" s="450">
        <v>13.729373652660481</v>
      </c>
      <c r="AA32" s="407"/>
      <c r="AB32" s="410">
        <v>1956</v>
      </c>
      <c r="AC32" s="412">
        <v>2.3136662733613544</v>
      </c>
      <c r="AD32" s="412">
        <v>2.6227051723464929</v>
      </c>
      <c r="AE32" s="412">
        <v>10.337794477373016</v>
      </c>
      <c r="AF32" s="412">
        <v>61.599176352771366</v>
      </c>
      <c r="AG32" s="407"/>
      <c r="AH32" s="410">
        <v>1956</v>
      </c>
      <c r="AI32" s="412">
        <v>52.808843401804936</v>
      </c>
      <c r="AJ32" s="412">
        <v>24.064498874047295</v>
      </c>
      <c r="AK32" s="408"/>
      <c r="AL32" s="408"/>
    </row>
    <row r="33" spans="1:38" ht="18.25" x14ac:dyDescent="0.8">
      <c r="A33" s="410">
        <v>1957</v>
      </c>
      <c r="B33" s="412">
        <v>6.5214826023192725</v>
      </c>
      <c r="C33" s="412">
        <v>22.005616256722433</v>
      </c>
      <c r="D33" s="412">
        <v>18.736504580493083</v>
      </c>
      <c r="E33" s="412">
        <v>32.622133802172819</v>
      </c>
      <c r="F33" s="412">
        <f t="shared" si="0"/>
        <v>79.885737241707602</v>
      </c>
      <c r="G33" s="407"/>
      <c r="H33" s="454">
        <v>1957</v>
      </c>
      <c r="I33" s="450">
        <v>4.9730536306540509</v>
      </c>
      <c r="J33" s="450">
        <v>32.979694239199141</v>
      </c>
      <c r="K33" s="450">
        <v>1.5834380094339875E-2</v>
      </c>
      <c r="L33" s="450">
        <v>0.49887797560170533</v>
      </c>
      <c r="M33" s="450">
        <v>38.467460225549239</v>
      </c>
      <c r="N33" s="450">
        <v>2.0616578133970469</v>
      </c>
      <c r="O33" s="450">
        <v>0.26721616310538199</v>
      </c>
      <c r="P33" s="450">
        <v>4.1700094180131968</v>
      </c>
      <c r="Q33" s="450">
        <v>6.4988833945156257</v>
      </c>
      <c r="R33" s="450">
        <v>9.9346944256248584</v>
      </c>
      <c r="S33" s="450">
        <v>0.42922904602585943</v>
      </c>
      <c r="T33" s="450">
        <v>10.331544207187482</v>
      </c>
      <c r="U33" s="450">
        <v>20.695467678838199</v>
      </c>
      <c r="V33" s="450">
        <v>1.3494474288096283</v>
      </c>
      <c r="W33" s="450">
        <v>2.4709059479725592</v>
      </c>
      <c r="X33" s="450">
        <v>4.26209724096225</v>
      </c>
      <c r="Y33" s="450">
        <v>6.141475325060112</v>
      </c>
      <c r="Z33" s="450">
        <v>14.22392594280455</v>
      </c>
      <c r="AA33" s="407"/>
      <c r="AB33" s="410">
        <v>1957</v>
      </c>
      <c r="AC33" s="412">
        <v>2.4271576453223123</v>
      </c>
      <c r="AD33" s="412">
        <v>2.8409039556914704</v>
      </c>
      <c r="AE33" s="412">
        <v>10.355720518171502</v>
      </c>
      <c r="AF33" s="412">
        <v>64.261955122522323</v>
      </c>
      <c r="AG33" s="407"/>
      <c r="AH33" s="410">
        <v>1957</v>
      </c>
      <c r="AI33" s="412">
        <v>54.083443667059768</v>
      </c>
      <c r="AJ33" s="412">
        <v>25.802293574647841</v>
      </c>
      <c r="AK33" s="408"/>
      <c r="AL33" s="408"/>
    </row>
    <row r="34" spans="1:38" ht="18.25" x14ac:dyDescent="0.8">
      <c r="A34" s="410">
        <v>1958</v>
      </c>
      <c r="B34" s="412">
        <v>7.818229361657302</v>
      </c>
      <c r="C34" s="412">
        <v>20.973526118995096</v>
      </c>
      <c r="D34" s="412">
        <v>19.50253703564028</v>
      </c>
      <c r="E34" s="412">
        <v>33.843481308450905</v>
      </c>
      <c r="F34" s="412">
        <f t="shared" si="0"/>
        <v>82.13777382474359</v>
      </c>
      <c r="G34" s="407"/>
      <c r="H34" s="454">
        <v>1958</v>
      </c>
      <c r="I34" s="450">
        <v>5.1017262467062192</v>
      </c>
      <c r="J34" s="450">
        <v>33.449767488930306</v>
      </c>
      <c r="K34" s="450">
        <v>1.5144676514937486E-2</v>
      </c>
      <c r="L34" s="450">
        <v>0.51455205355174072</v>
      </c>
      <c r="M34" s="450">
        <v>39.081190465703202</v>
      </c>
      <c r="N34" s="450">
        <v>2.7569992077468268</v>
      </c>
      <c r="O34" s="450">
        <v>0.27867767862383974</v>
      </c>
      <c r="P34" s="450">
        <v>3.5409311802869556</v>
      </c>
      <c r="Q34" s="450">
        <v>6.5766080666576219</v>
      </c>
      <c r="R34" s="450">
        <v>10.955657912644714</v>
      </c>
      <c r="S34" s="450">
        <v>0.45522069082370831</v>
      </c>
      <c r="T34" s="450">
        <v>10.361666070840929</v>
      </c>
      <c r="U34" s="450">
        <v>21.772544674309351</v>
      </c>
      <c r="V34" s="450">
        <v>1.4621736589898457</v>
      </c>
      <c r="W34" s="450">
        <v>2.6354267592528284</v>
      </c>
      <c r="X34" s="450">
        <v>4.5314849888979314</v>
      </c>
      <c r="Y34" s="450">
        <v>6.0783452109327989</v>
      </c>
      <c r="Z34" s="450">
        <v>14.707430618073404</v>
      </c>
      <c r="AA34" s="407"/>
      <c r="AB34" s="410">
        <v>1958</v>
      </c>
      <c r="AC34" s="412">
        <v>2.5960024714667767</v>
      </c>
      <c r="AD34" s="412">
        <v>2.8832526817948687</v>
      </c>
      <c r="AE34" s="412">
        <v>10.378305451838493</v>
      </c>
      <c r="AF34" s="412">
        <v>66.280213219643443</v>
      </c>
      <c r="AG34" s="407"/>
      <c r="AH34" s="410">
        <v>1958</v>
      </c>
      <c r="AI34" s="412">
        <v>54.787679695306338</v>
      </c>
      <c r="AJ34" s="412">
        <v>27.350094129437249</v>
      </c>
      <c r="AK34" s="408"/>
      <c r="AL34" s="408"/>
    </row>
    <row r="35" spans="1:38" ht="18.25" x14ac:dyDescent="0.8">
      <c r="A35" s="410">
        <v>1959</v>
      </c>
      <c r="B35" s="412">
        <v>8.83767515679863</v>
      </c>
      <c r="C35" s="412">
        <v>21.716257368482292</v>
      </c>
      <c r="D35" s="412">
        <v>20.252406371407922</v>
      </c>
      <c r="E35" s="412">
        <v>35.510155409191597</v>
      </c>
      <c r="F35" s="412">
        <f t="shared" si="0"/>
        <v>86.31649430588044</v>
      </c>
      <c r="G35" s="407"/>
      <c r="H35" s="454">
        <v>1959</v>
      </c>
      <c r="I35" s="450">
        <v>5.4743678540697029</v>
      </c>
      <c r="J35" s="450">
        <v>35.607494230295927</v>
      </c>
      <c r="K35" s="450">
        <v>1.5529107683173024E-2</v>
      </c>
      <c r="L35" s="450">
        <v>0.59972515888077149</v>
      </c>
      <c r="M35" s="450">
        <v>41.697116350929576</v>
      </c>
      <c r="N35" s="450">
        <v>2.5773473134484268</v>
      </c>
      <c r="O35" s="450">
        <v>0.28586143224731092</v>
      </c>
      <c r="P35" s="450">
        <v>3.5720445313737863</v>
      </c>
      <c r="Q35" s="450">
        <v>6.4352532770695241</v>
      </c>
      <c r="R35" s="450">
        <v>11.464018672244983</v>
      </c>
      <c r="S35" s="450">
        <v>0.46506223947676228</v>
      </c>
      <c r="T35" s="450">
        <v>10.393051303588342</v>
      </c>
      <c r="U35" s="450">
        <v>22.322132215310084</v>
      </c>
      <c r="V35" s="450">
        <v>1.6022080028706509</v>
      </c>
      <c r="W35" s="450">
        <v>2.9611413966930789</v>
      </c>
      <c r="X35" s="450">
        <v>5.080973209895852</v>
      </c>
      <c r="Y35" s="450">
        <v>6.2176698531116674</v>
      </c>
      <c r="Z35" s="450">
        <v>15.86199246257125</v>
      </c>
      <c r="AA35" s="407"/>
      <c r="AB35" s="410">
        <v>1959</v>
      </c>
      <c r="AC35" s="412">
        <v>2.6468917528582705</v>
      </c>
      <c r="AD35" s="412">
        <v>3.0476600388271815</v>
      </c>
      <c r="AE35" s="412">
        <v>10.410932021070515</v>
      </c>
      <c r="AF35" s="412">
        <v>70.211010493124462</v>
      </c>
      <c r="AG35" s="407"/>
      <c r="AH35" s="410">
        <v>1959</v>
      </c>
      <c r="AI35" s="412">
        <v>57.607283978278055</v>
      </c>
      <c r="AJ35" s="412">
        <v>28.709210327602396</v>
      </c>
      <c r="AK35" s="408"/>
      <c r="AL35" s="408"/>
    </row>
    <row r="36" spans="1:38" ht="18.25" x14ac:dyDescent="0.8">
      <c r="A36" s="410">
        <v>1960</v>
      </c>
      <c r="B36" s="412">
        <v>9.8611516475725232</v>
      </c>
      <c r="C36" s="412">
        <v>22.062229217740011</v>
      </c>
      <c r="D36" s="412">
        <v>21.688537715978541</v>
      </c>
      <c r="E36" s="412">
        <v>37.69501046061221</v>
      </c>
      <c r="F36" s="412">
        <f t="shared" si="0"/>
        <v>91.306929041903288</v>
      </c>
      <c r="G36" s="407"/>
      <c r="H36" s="454">
        <v>1960</v>
      </c>
      <c r="I36" s="450">
        <v>5.9655954651638154</v>
      </c>
      <c r="J36" s="450">
        <v>38.437917152302532</v>
      </c>
      <c r="K36" s="450">
        <v>1.7822921419764135E-2</v>
      </c>
      <c r="L36" s="450">
        <v>0.65945585045368227</v>
      </c>
      <c r="M36" s="450">
        <v>45.080791389339794</v>
      </c>
      <c r="N36" s="450">
        <v>2.7625061607638588</v>
      </c>
      <c r="O36" s="450">
        <v>0.30400704108411114</v>
      </c>
      <c r="P36" s="450">
        <v>3.9819374342829863</v>
      </c>
      <c r="Q36" s="450">
        <v>7.0484506361309567</v>
      </c>
      <c r="R36" s="450">
        <v>11.499321153789065</v>
      </c>
      <c r="S36" s="450">
        <v>0.51612250106812052</v>
      </c>
      <c r="T36" s="450">
        <v>10.342616427453841</v>
      </c>
      <c r="U36" s="450">
        <v>22.358060082311027</v>
      </c>
      <c r="V36" s="450">
        <v>1.7511116721753377</v>
      </c>
      <c r="W36" s="450">
        <v>3.2036472448889834</v>
      </c>
      <c r="X36" s="450">
        <v>5.465872157307853</v>
      </c>
      <c r="Y36" s="450">
        <v>6.3989958597493191</v>
      </c>
      <c r="Z36" s="450">
        <v>16.819626934121494</v>
      </c>
      <c r="AA36" s="407"/>
      <c r="AB36" s="410">
        <v>1960</v>
      </c>
      <c r="AC36" s="412">
        <v>2.8353380872712481</v>
      </c>
      <c r="AD36" s="412">
        <v>3.3311238502650502</v>
      </c>
      <c r="AE36" s="412">
        <v>10.37279212881219</v>
      </c>
      <c r="AF36" s="412">
        <v>74.767674975554783</v>
      </c>
      <c r="AG36" s="407"/>
      <c r="AH36" s="410">
        <v>1960</v>
      </c>
      <c r="AI36" s="412">
        <v>60.878480833947705</v>
      </c>
      <c r="AJ36" s="412">
        <v>30.428448207955569</v>
      </c>
      <c r="AK36" s="408"/>
      <c r="AL36" s="408"/>
    </row>
    <row r="37" spans="1:38" ht="18.25" x14ac:dyDescent="0.8">
      <c r="A37" s="410">
        <v>1961</v>
      </c>
      <c r="B37" s="412">
        <v>8.3144449586769653</v>
      </c>
      <c r="C37" s="412">
        <v>21.657415969851318</v>
      </c>
      <c r="D37" s="412">
        <v>21.962003697414048</v>
      </c>
      <c r="E37" s="412">
        <v>40.699500566708267</v>
      </c>
      <c r="F37" s="412">
        <f t="shared" si="0"/>
        <v>92.633365192650601</v>
      </c>
      <c r="G37" s="407"/>
      <c r="H37" s="454">
        <v>1961</v>
      </c>
      <c r="I37" s="450">
        <v>6.0526934247071829</v>
      </c>
      <c r="J37" s="450">
        <v>39.452834911329354</v>
      </c>
      <c r="K37" s="450">
        <v>2.1035358381260302E-2</v>
      </c>
      <c r="L37" s="450">
        <v>0.6817870328706821</v>
      </c>
      <c r="M37" s="450">
        <v>46.208350727288476</v>
      </c>
      <c r="N37" s="450">
        <v>2.344328801978278</v>
      </c>
      <c r="O37" s="450">
        <v>0.32811551115189591</v>
      </c>
      <c r="P37" s="450">
        <v>3.4762408804673415</v>
      </c>
      <c r="Q37" s="450">
        <v>6.1486851935975153</v>
      </c>
      <c r="R37" s="450">
        <v>11.877446479278756</v>
      </c>
      <c r="S37" s="450">
        <v>0.55864268311259124</v>
      </c>
      <c r="T37" s="450">
        <v>10.37829358826216</v>
      </c>
      <c r="U37" s="450">
        <v>22.814382750653508</v>
      </c>
      <c r="V37" s="450">
        <v>1.9445660056841974</v>
      </c>
      <c r="W37" s="450">
        <v>3.3655728408148491</v>
      </c>
      <c r="X37" s="450">
        <v>5.7550996205246427</v>
      </c>
      <c r="Y37" s="450">
        <v>6.3967080540874033</v>
      </c>
      <c r="Z37" s="450">
        <v>17.461946521111095</v>
      </c>
      <c r="AA37" s="407"/>
      <c r="AB37" s="410">
        <v>1961</v>
      </c>
      <c r="AC37" s="412">
        <v>2.7717128995070568</v>
      </c>
      <c r="AD37" s="412">
        <v>3.406578563914664</v>
      </c>
      <c r="AE37" s="412">
        <v>10.398978589835981</v>
      </c>
      <c r="AF37" s="412">
        <v>76.056095139392909</v>
      </c>
      <c r="AG37" s="407"/>
      <c r="AH37" s="410">
        <v>1961</v>
      </c>
      <c r="AI37" s="412">
        <v>59.947500025077389</v>
      </c>
      <c r="AJ37" s="412">
        <v>32.685865167573212</v>
      </c>
      <c r="AK37" s="408"/>
      <c r="AL37" s="408"/>
    </row>
    <row r="38" spans="1:38" ht="18.25" x14ac:dyDescent="0.8">
      <c r="A38" s="410">
        <v>1962</v>
      </c>
      <c r="B38" s="412">
        <v>8.181994477100174</v>
      </c>
      <c r="C38" s="412">
        <v>21.659273885908195</v>
      </c>
      <c r="D38" s="412">
        <v>22.408084557155973</v>
      </c>
      <c r="E38" s="412">
        <v>41.956997637154686</v>
      </c>
      <c r="F38" s="412">
        <f t="shared" si="0"/>
        <v>94.206350557319027</v>
      </c>
      <c r="G38" s="407"/>
      <c r="H38" s="454">
        <v>1962</v>
      </c>
      <c r="I38" s="450">
        <v>6.2307857734403225</v>
      </c>
      <c r="J38" s="450">
        <v>40.572916617802498</v>
      </c>
      <c r="K38" s="450">
        <v>2.200557510838759E-2</v>
      </c>
      <c r="L38" s="450">
        <v>0.74062399387126787</v>
      </c>
      <c r="M38" s="450">
        <v>47.566331960222477</v>
      </c>
      <c r="N38" s="450">
        <v>2.4463947285805383</v>
      </c>
      <c r="O38" s="450">
        <v>0.36460818810490309</v>
      </c>
      <c r="P38" s="450">
        <v>3.1865404598437905</v>
      </c>
      <c r="Q38" s="450">
        <v>5.9975433765292321</v>
      </c>
      <c r="R38" s="450">
        <v>11.332712002381269</v>
      </c>
      <c r="S38" s="450">
        <v>0.58940139424586369</v>
      </c>
      <c r="T38" s="450">
        <v>10.359123836617867</v>
      </c>
      <c r="U38" s="450">
        <v>22.281237233245001</v>
      </c>
      <c r="V38" s="450">
        <v>2.113105258656045</v>
      </c>
      <c r="W38" s="450">
        <v>3.6292164689733211</v>
      </c>
      <c r="X38" s="450">
        <v>6.1915556108611156</v>
      </c>
      <c r="Y38" s="450">
        <v>6.4273606488318435</v>
      </c>
      <c r="Z38" s="450">
        <v>18.361237987322326</v>
      </c>
      <c r="AA38" s="407"/>
      <c r="AB38" s="410">
        <v>1962</v>
      </c>
      <c r="AC38" s="412">
        <v>2.8061373513811882</v>
      </c>
      <c r="AD38" s="412">
        <v>3.4661393270142873</v>
      </c>
      <c r="AE38" s="412">
        <v>10.382598764137462</v>
      </c>
      <c r="AF38" s="412">
        <v>77.551475114786086</v>
      </c>
      <c r="AG38" s="407"/>
      <c r="AH38" s="410">
        <v>1962</v>
      </c>
      <c r="AI38" s="412">
        <v>59.952824443769742</v>
      </c>
      <c r="AJ38" s="412">
        <v>34.253526113549285</v>
      </c>
      <c r="AK38" s="408"/>
      <c r="AL38" s="408"/>
    </row>
    <row r="39" spans="1:38" ht="18.25" x14ac:dyDescent="0.8">
      <c r="A39" s="410">
        <v>1963</v>
      </c>
      <c r="B39" s="412">
        <v>8.4988362727719782</v>
      </c>
      <c r="C39" s="412">
        <v>21.584452482100957</v>
      </c>
      <c r="D39" s="412">
        <v>23.391781571118216</v>
      </c>
      <c r="E39" s="412">
        <v>40.958999176976562</v>
      </c>
      <c r="F39" s="412">
        <f t="shared" si="0"/>
        <v>94.434069502967716</v>
      </c>
      <c r="G39" s="407"/>
      <c r="H39" s="454">
        <v>1963</v>
      </c>
      <c r="I39" s="450">
        <v>6.4813215877773018</v>
      </c>
      <c r="J39" s="450">
        <v>40.438429610842903</v>
      </c>
      <c r="K39" s="450">
        <v>2.3698611449805791E-2</v>
      </c>
      <c r="L39" s="450">
        <v>0.80678618469314212</v>
      </c>
      <c r="M39" s="450">
        <v>47.750235994763152</v>
      </c>
      <c r="N39" s="450">
        <v>2.2856906444077998</v>
      </c>
      <c r="O39" s="450">
        <v>0.35578151287303239</v>
      </c>
      <c r="P39" s="450">
        <v>2.5651553675722818</v>
      </c>
      <c r="Q39" s="450">
        <v>5.206627524853114</v>
      </c>
      <c r="R39" s="450">
        <v>11.760835705354584</v>
      </c>
      <c r="S39" s="450">
        <v>0.67543522420527058</v>
      </c>
      <c r="T39" s="450">
        <v>10.47401715352723</v>
      </c>
      <c r="U39" s="450">
        <v>22.910288083087082</v>
      </c>
      <c r="V39" s="450">
        <v>2.2884680261237884</v>
      </c>
      <c r="W39" s="450">
        <v>3.8058852980288944</v>
      </c>
      <c r="X39" s="450">
        <v>6.5314285976944451</v>
      </c>
      <c r="Y39" s="450">
        <v>5.9411359784172362</v>
      </c>
      <c r="Z39" s="450">
        <v>18.566917900264365</v>
      </c>
      <c r="AA39" s="407"/>
      <c r="AB39" s="410">
        <v>1963</v>
      </c>
      <c r="AC39" s="412">
        <v>2.8047324415941186</v>
      </c>
      <c r="AD39" s="412">
        <v>3.5119763055572077</v>
      </c>
      <c r="AE39" s="412">
        <v>10.502647733789669</v>
      </c>
      <c r="AF39" s="412">
        <v>77.61471302202672</v>
      </c>
      <c r="AG39" s="407"/>
      <c r="AH39" s="410">
        <v>1963</v>
      </c>
      <c r="AI39" s="412">
        <v>58.82809265918624</v>
      </c>
      <c r="AJ39" s="412">
        <v>35.60597684378147</v>
      </c>
      <c r="AK39" s="408"/>
      <c r="AL39" s="408"/>
    </row>
    <row r="40" spans="1:38" ht="18.25" x14ac:dyDescent="0.8">
      <c r="A40" s="410">
        <v>1964</v>
      </c>
      <c r="B40" s="412">
        <v>8.8778965989304943</v>
      </c>
      <c r="C40" s="412">
        <v>22.067864169815081</v>
      </c>
      <c r="D40" s="412">
        <v>24.607702741066458</v>
      </c>
      <c r="E40" s="412">
        <v>43.458018710478314</v>
      </c>
      <c r="F40" s="412">
        <f t="shared" si="0"/>
        <v>99.011482220290347</v>
      </c>
      <c r="G40" s="407"/>
      <c r="H40" s="454">
        <v>1964</v>
      </c>
      <c r="I40" s="450">
        <v>6.7988355403613898</v>
      </c>
      <c r="J40" s="450">
        <v>41.808673045599605</v>
      </c>
      <c r="K40" s="450">
        <v>2.4635264864254412E-2</v>
      </c>
      <c r="L40" s="450">
        <v>0.86949974643334427</v>
      </c>
      <c r="M40" s="450">
        <v>49.501643597258585</v>
      </c>
      <c r="N40" s="450">
        <v>2.3260607544665053</v>
      </c>
      <c r="O40" s="450">
        <v>0.42281736790362329</v>
      </c>
      <c r="P40" s="450">
        <v>2.7384854728034966</v>
      </c>
      <c r="Q40" s="450">
        <v>5.4873635951736253</v>
      </c>
      <c r="R40" s="450">
        <v>12.246240334140676</v>
      </c>
      <c r="S40" s="450">
        <v>0.7933956641675588</v>
      </c>
      <c r="T40" s="450">
        <v>10.601280123300242</v>
      </c>
      <c r="U40" s="450">
        <v>23.640916121608477</v>
      </c>
      <c r="V40" s="450">
        <v>2.4758247751335807</v>
      </c>
      <c r="W40" s="450">
        <v>4.1782152345431935</v>
      </c>
      <c r="X40" s="450">
        <v>7.1834387257226826</v>
      </c>
      <c r="Y40" s="450">
        <v>6.5440801708501999</v>
      </c>
      <c r="Z40" s="450">
        <v>20.381558906249658</v>
      </c>
      <c r="AA40" s="407"/>
      <c r="AB40" s="410">
        <v>1964</v>
      </c>
      <c r="AC40" s="412">
        <v>2.8692720571863819</v>
      </c>
      <c r="AD40" s="412">
        <v>3.7046188764240489</v>
      </c>
      <c r="AE40" s="412">
        <v>10.62441828391349</v>
      </c>
      <c r="AF40" s="412">
        <v>81.813173002766419</v>
      </c>
      <c r="AG40" s="407"/>
      <c r="AH40" s="410">
        <v>1964</v>
      </c>
      <c r="AI40" s="412">
        <v>62.461516281813921</v>
      </c>
      <c r="AJ40" s="412">
        <v>36.549965938476433</v>
      </c>
      <c r="AK40" s="408"/>
      <c r="AL40" s="408"/>
    </row>
    <row r="41" spans="1:38" ht="18.25" x14ac:dyDescent="0.8">
      <c r="A41" s="410">
        <v>1965</v>
      </c>
      <c r="B41" s="412">
        <v>9.2448725145901065</v>
      </c>
      <c r="C41" s="412">
        <v>22.121120271694142</v>
      </c>
      <c r="D41" s="412">
        <v>24.603323178604448</v>
      </c>
      <c r="E41" s="412">
        <v>44.723197417339584</v>
      </c>
      <c r="F41" s="412">
        <f t="shared" si="0"/>
        <v>100.69251338222827</v>
      </c>
      <c r="G41" s="407"/>
      <c r="H41" s="454">
        <v>1965</v>
      </c>
      <c r="I41" s="450">
        <v>7.2484422551530994</v>
      </c>
      <c r="J41" s="450">
        <v>42.547485102766316</v>
      </c>
      <c r="K41" s="450">
        <v>2.7148988286543455E-2</v>
      </c>
      <c r="L41" s="450">
        <v>0.92299162288483694</v>
      </c>
      <c r="M41" s="450">
        <v>50.746067969090795</v>
      </c>
      <c r="N41" s="450">
        <v>1.6422911588250395</v>
      </c>
      <c r="O41" s="450">
        <v>0.44771675692220447</v>
      </c>
      <c r="P41" s="450">
        <v>2.9041940212821089</v>
      </c>
      <c r="Q41" s="450">
        <v>4.9942019370293531</v>
      </c>
      <c r="R41" s="450">
        <v>12.546629907332685</v>
      </c>
      <c r="S41" s="450">
        <v>0.92654213920354822</v>
      </c>
      <c r="T41" s="450">
        <v>10.608088773893559</v>
      </c>
      <c r="U41" s="450">
        <v>24.08126082042979</v>
      </c>
      <c r="V41" s="450">
        <v>2.664289805429517</v>
      </c>
      <c r="W41" s="450">
        <v>4.3607481556157897</v>
      </c>
      <c r="X41" s="450">
        <v>7.4917671250473044</v>
      </c>
      <c r="Y41" s="450">
        <v>6.3541775695857314</v>
      </c>
      <c r="Z41" s="450">
        <v>20.87098265567834</v>
      </c>
      <c r="AA41" s="407"/>
      <c r="AB41" s="410">
        <v>1965</v>
      </c>
      <c r="AC41" s="412">
        <v>2.8941681426341832</v>
      </c>
      <c r="AD41" s="412">
        <v>3.8202968367539252</v>
      </c>
      <c r="AE41" s="412">
        <v>10.634209142104673</v>
      </c>
      <c r="AF41" s="412">
        <v>83.343839260735507</v>
      </c>
      <c r="AG41" s="407"/>
      <c r="AH41" s="410">
        <v>1965</v>
      </c>
      <c r="AI41" s="412">
        <v>62.882009661382966</v>
      </c>
      <c r="AJ41" s="412">
        <v>37.810503720845311</v>
      </c>
      <c r="AK41" s="408"/>
      <c r="AL41" s="408"/>
    </row>
    <row r="42" spans="1:38" ht="18.25" x14ac:dyDescent="0.8">
      <c r="A42" s="410">
        <v>1966</v>
      </c>
      <c r="B42" s="412">
        <v>9.7154995111547802</v>
      </c>
      <c r="C42" s="412">
        <v>22.390966625672089</v>
      </c>
      <c r="D42" s="412">
        <v>24.290845101104853</v>
      </c>
      <c r="E42" s="412">
        <v>47.265098608443637</v>
      </c>
      <c r="F42" s="412">
        <f t="shared" si="0"/>
        <v>103.66240984637535</v>
      </c>
      <c r="G42" s="407"/>
      <c r="H42" s="454">
        <v>1966</v>
      </c>
      <c r="I42" s="450">
        <v>7.6583926979246622</v>
      </c>
      <c r="J42" s="450">
        <v>43.401815266121254</v>
      </c>
      <c r="K42" s="450">
        <v>2.832805743939212E-2</v>
      </c>
      <c r="L42" s="450">
        <v>1.0064713743080276</v>
      </c>
      <c r="M42" s="450">
        <v>52.095007395793338</v>
      </c>
      <c r="N42" s="450">
        <v>1.3563798532005122</v>
      </c>
      <c r="O42" s="450">
        <v>0.45883221286248943</v>
      </c>
      <c r="P42" s="450">
        <v>3.1214054995308236</v>
      </c>
      <c r="Q42" s="450">
        <v>4.9366175655938251</v>
      </c>
      <c r="R42" s="450">
        <v>12.782552605654631</v>
      </c>
      <c r="S42" s="450">
        <v>0.96555856706550713</v>
      </c>
      <c r="T42" s="450">
        <v>10.719631734471085</v>
      </c>
      <c r="U42" s="450">
        <v>24.467742907191223</v>
      </c>
      <c r="V42" s="450">
        <v>2.9237399651319942</v>
      </c>
      <c r="W42" s="450">
        <v>4.6862652549895296</v>
      </c>
      <c r="X42" s="450">
        <v>8.0231367194290524</v>
      </c>
      <c r="Y42" s="450">
        <v>6.5299000382463968</v>
      </c>
      <c r="Z42" s="450">
        <v>22.163041977796972</v>
      </c>
      <c r="AA42" s="407"/>
      <c r="AB42" s="410">
        <v>1966</v>
      </c>
      <c r="AC42" s="412">
        <v>2.971320034852226</v>
      </c>
      <c r="AD42" s="412">
        <v>3.8132348561462108</v>
      </c>
      <c r="AE42" s="412">
        <v>10.789771545911245</v>
      </c>
      <c r="AF42" s="412">
        <v>86.088083409465668</v>
      </c>
      <c r="AG42" s="407"/>
      <c r="AH42" s="410">
        <v>1966</v>
      </c>
      <c r="AI42" s="412">
        <v>64.657676414572933</v>
      </c>
      <c r="AJ42" s="412">
        <v>39.004733431802421</v>
      </c>
      <c r="AK42" s="408"/>
      <c r="AL42" s="408"/>
    </row>
    <row r="43" spans="1:38" ht="18.25" x14ac:dyDescent="0.8">
      <c r="A43" s="410">
        <v>1967</v>
      </c>
      <c r="B43" s="412">
        <v>8.6800206505721942</v>
      </c>
      <c r="C43" s="412">
        <v>21.91997511442586</v>
      </c>
      <c r="D43" s="412">
        <v>25.472355431448925</v>
      </c>
      <c r="E43" s="412">
        <v>48.905336478825426</v>
      </c>
      <c r="F43" s="412">
        <f t="shared" si="0"/>
        <v>104.97768767527241</v>
      </c>
      <c r="G43" s="407"/>
      <c r="H43" s="454">
        <v>1967</v>
      </c>
      <c r="I43" s="450">
        <v>7.9777719536084435</v>
      </c>
      <c r="J43" s="450">
        <v>44.121725793335941</v>
      </c>
      <c r="K43" s="450">
        <v>3.046042326045879E-2</v>
      </c>
      <c r="L43" s="450">
        <v>1.1014916581408412</v>
      </c>
      <c r="M43" s="450">
        <v>53.231449828345689</v>
      </c>
      <c r="N43" s="450">
        <v>1.2125364382121768</v>
      </c>
      <c r="O43" s="450">
        <v>0.43582725038815873</v>
      </c>
      <c r="P43" s="450">
        <v>3.1578540646847504</v>
      </c>
      <c r="Q43" s="450">
        <v>4.806217753285086</v>
      </c>
      <c r="R43" s="450">
        <v>12.306114752912702</v>
      </c>
      <c r="S43" s="450">
        <v>1.0052618280970975</v>
      </c>
      <c r="T43" s="450">
        <v>10.775612099114518</v>
      </c>
      <c r="U43" s="450">
        <v>24.086988680124318</v>
      </c>
      <c r="V43" s="450">
        <v>3.169632217293838</v>
      </c>
      <c r="W43" s="450">
        <v>4.8046292195505558</v>
      </c>
      <c r="X43" s="450">
        <v>8.2994011695935299</v>
      </c>
      <c r="Y43" s="450">
        <v>6.5793688070793959</v>
      </c>
      <c r="Z43" s="450">
        <v>22.853031413517321</v>
      </c>
      <c r="AA43" s="407"/>
      <c r="AB43" s="410">
        <v>1967</v>
      </c>
      <c r="AC43" s="412">
        <v>2.9329717066035075</v>
      </c>
      <c r="AD43" s="412">
        <v>3.9516512648503221</v>
      </c>
      <c r="AE43" s="412">
        <v>10.823338654653467</v>
      </c>
      <c r="AF43" s="412">
        <v>87.269726049165087</v>
      </c>
      <c r="AG43" s="407"/>
      <c r="AH43" s="410">
        <v>1967</v>
      </c>
      <c r="AI43" s="412">
        <v>64.611506688663013</v>
      </c>
      <c r="AJ43" s="412">
        <v>40.366180986609393</v>
      </c>
      <c r="AK43" s="408"/>
      <c r="AL43" s="408"/>
    </row>
    <row r="44" spans="1:38" ht="18.25" x14ac:dyDescent="0.8">
      <c r="A44" s="410">
        <v>1968</v>
      </c>
      <c r="B44" s="412">
        <v>9.1758428476123886</v>
      </c>
      <c r="C44" s="412">
        <v>22.236016334391628</v>
      </c>
      <c r="D44" s="412">
        <v>26.822468783529107</v>
      </c>
      <c r="E44" s="412">
        <v>50.909684741321854</v>
      </c>
      <c r="F44" s="412">
        <f t="shared" si="0"/>
        <v>109.14401270685498</v>
      </c>
      <c r="G44" s="407"/>
      <c r="H44" s="454">
        <v>1968</v>
      </c>
      <c r="I44" s="450">
        <v>8.4785179485708078</v>
      </c>
      <c r="J44" s="450">
        <v>45.034286970228585</v>
      </c>
      <c r="K44" s="450">
        <v>3.2276885479742001E-2</v>
      </c>
      <c r="L44" s="450">
        <v>1.1269319661926942</v>
      </c>
      <c r="M44" s="450">
        <v>54.672013770471821</v>
      </c>
      <c r="N44" s="450">
        <v>1.4811141374703447</v>
      </c>
      <c r="O44" s="450">
        <v>0.44966047956583283</v>
      </c>
      <c r="P44" s="450">
        <v>3.4033498474735868</v>
      </c>
      <c r="Q44" s="450">
        <v>5.3341244645097641</v>
      </c>
      <c r="R44" s="450">
        <v>13.054589749354381</v>
      </c>
      <c r="S44" s="450">
        <v>1.0539420425846149</v>
      </c>
      <c r="T44" s="450">
        <v>10.820684730613612</v>
      </c>
      <c r="U44" s="450">
        <v>24.929216522552608</v>
      </c>
      <c r="V44" s="450">
        <v>3.4788564917713867</v>
      </c>
      <c r="W44" s="450">
        <v>5.1658941945961852</v>
      </c>
      <c r="X44" s="450">
        <v>8.9111825119970085</v>
      </c>
      <c r="Y44" s="450">
        <v>6.652724750956196</v>
      </c>
      <c r="Z44" s="450">
        <v>24.208657949320777</v>
      </c>
      <c r="AA44" s="407"/>
      <c r="AB44" s="410">
        <v>1968</v>
      </c>
      <c r="AC44" s="412">
        <v>3.1237891405673253</v>
      </c>
      <c r="AD44" s="412">
        <v>4.149465183076142</v>
      </c>
      <c r="AE44" s="412">
        <v>10.872565195437012</v>
      </c>
      <c r="AF44" s="412">
        <v>90.998193187774504</v>
      </c>
      <c r="AG44" s="407"/>
      <c r="AH44" s="410">
        <v>1968</v>
      </c>
      <c r="AI44" s="412">
        <v>67.410423746833843</v>
      </c>
      <c r="AJ44" s="412">
        <v>41.73358896002113</v>
      </c>
      <c r="AK44" s="408"/>
      <c r="AL44" s="408"/>
    </row>
    <row r="45" spans="1:38" ht="18.25" x14ac:dyDescent="0.8">
      <c r="A45" s="410">
        <v>1969</v>
      </c>
      <c r="B45" s="412">
        <v>9.8180992917493608</v>
      </c>
      <c r="C45" s="412">
        <v>22.727773291853087</v>
      </c>
      <c r="D45" s="412">
        <v>27.832283929850067</v>
      </c>
      <c r="E45" s="412">
        <v>53.981726207703105</v>
      </c>
      <c r="F45" s="412">
        <f t="shared" si="0"/>
        <v>114.35988272115561</v>
      </c>
      <c r="G45" s="407"/>
      <c r="H45" s="454">
        <v>1969</v>
      </c>
      <c r="I45" s="450">
        <v>9.1130840110563476</v>
      </c>
      <c r="J45" s="450">
        <v>46.50588187897678</v>
      </c>
      <c r="K45" s="450">
        <v>3.4496903776305134E-2</v>
      </c>
      <c r="L45" s="450">
        <v>1.2626729197032467</v>
      </c>
      <c r="M45" s="450">
        <v>56.916135713512681</v>
      </c>
      <c r="N45" s="450">
        <v>1.7889265785616435</v>
      </c>
      <c r="O45" s="450">
        <v>0.49187043843133543</v>
      </c>
      <c r="P45" s="450">
        <v>3.6728358517150985</v>
      </c>
      <c r="Q45" s="450">
        <v>5.9536328687080768</v>
      </c>
      <c r="R45" s="450">
        <v>13.929785682110072</v>
      </c>
      <c r="S45" s="450">
        <v>1.1466020412343667</v>
      </c>
      <c r="T45" s="450">
        <v>10.800035268340968</v>
      </c>
      <c r="U45" s="450">
        <v>25.876422991685409</v>
      </c>
      <c r="V45" s="450">
        <v>3.7764005546394968</v>
      </c>
      <c r="W45" s="450">
        <v>5.4563039920406382</v>
      </c>
      <c r="X45" s="450">
        <v>9.3939786027436369</v>
      </c>
      <c r="Y45" s="450">
        <v>6.9870079978256801</v>
      </c>
      <c r="Z45" s="450">
        <v>25.613691147249455</v>
      </c>
      <c r="AA45" s="407"/>
      <c r="AB45" s="410">
        <v>1969</v>
      </c>
      <c r="AC45" s="412">
        <v>3.4558784923371175</v>
      </c>
      <c r="AD45" s="412">
        <v>4.3586046476775229</v>
      </c>
      <c r="AE45" s="412">
        <v>10.857121958508559</v>
      </c>
      <c r="AF45" s="412">
        <v>95.688277622632398</v>
      </c>
      <c r="AG45" s="407"/>
      <c r="AH45" s="410">
        <v>1969</v>
      </c>
      <c r="AI45" s="412">
        <v>71.325069200352146</v>
      </c>
      <c r="AJ45" s="412">
        <v>43.034813520803461</v>
      </c>
      <c r="AK45" s="408"/>
      <c r="AL45" s="408"/>
    </row>
    <row r="46" spans="1:38" ht="18.25" x14ac:dyDescent="0.8">
      <c r="A46" s="410">
        <v>1970</v>
      </c>
      <c r="B46" s="412">
        <v>10.419297991942255</v>
      </c>
      <c r="C46" s="412">
        <v>22.546020592313329</v>
      </c>
      <c r="D46" s="412">
        <v>32.15588052924263</v>
      </c>
      <c r="E46" s="412">
        <v>53.176085878368411</v>
      </c>
      <c r="F46" s="412">
        <f t="shared" si="0"/>
        <v>118.29728499186663</v>
      </c>
      <c r="G46" s="407"/>
      <c r="H46" s="454">
        <v>1970</v>
      </c>
      <c r="I46" s="450">
        <v>9.5534395345248804</v>
      </c>
      <c r="J46" s="450">
        <v>46.965870613495227</v>
      </c>
      <c r="K46" s="450">
        <v>3.6802610070981533E-2</v>
      </c>
      <c r="L46" s="450">
        <v>1.3571344061685111</v>
      </c>
      <c r="M46" s="450">
        <v>57.913247164259602</v>
      </c>
      <c r="N46" s="450">
        <v>1.7430339970198405</v>
      </c>
      <c r="O46" s="450">
        <v>0.47516253791506013</v>
      </c>
      <c r="P46" s="450">
        <v>3.7807990436238921</v>
      </c>
      <c r="Q46" s="450">
        <v>5.9989955785587927</v>
      </c>
      <c r="R46" s="450">
        <v>15.247667744256358</v>
      </c>
      <c r="S46" s="450">
        <v>1.2765117889196189</v>
      </c>
      <c r="T46" s="450">
        <v>10.865354790927309</v>
      </c>
      <c r="U46" s="450">
        <v>27.389534324103288</v>
      </c>
      <c r="V46" s="450">
        <v>4.1252278733535217</v>
      </c>
      <c r="W46" s="450">
        <v>5.5328784127713728</v>
      </c>
      <c r="X46" s="450">
        <v>9.9215582123521138</v>
      </c>
      <c r="Y46" s="450">
        <v>7.415843426467946</v>
      </c>
      <c r="Z46" s="450">
        <v>26.995507924944953</v>
      </c>
      <c r="AA46" s="407"/>
      <c r="AB46" s="410">
        <v>1970</v>
      </c>
      <c r="AC46" s="412">
        <v>3.6162081049912032</v>
      </c>
      <c r="AD46" s="412">
        <v>4.472940839735549</v>
      </c>
      <c r="AE46" s="412">
        <v>10.93572597185887</v>
      </c>
      <c r="AF46" s="412">
        <v>99.272410075281016</v>
      </c>
      <c r="AG46" s="407"/>
      <c r="AH46" s="410">
        <v>1970</v>
      </c>
      <c r="AI46" s="412">
        <v>73.627026872890681</v>
      </c>
      <c r="AJ46" s="412">
        <v>44.670258118975951</v>
      </c>
      <c r="AK46" s="408"/>
      <c r="AL46" s="408"/>
    </row>
    <row r="47" spans="1:38" ht="18.25" x14ac:dyDescent="0.8">
      <c r="A47" s="410">
        <v>1971</v>
      </c>
      <c r="B47" s="412">
        <v>11.064023750485696</v>
      </c>
      <c r="C47" s="412">
        <v>22.439232335228763</v>
      </c>
      <c r="D47" s="412">
        <v>29.743555136934184</v>
      </c>
      <c r="E47" s="412">
        <v>57.940265445445547</v>
      </c>
      <c r="F47" s="412">
        <f t="shared" si="0"/>
        <v>121.18707666809419</v>
      </c>
      <c r="G47" s="407"/>
      <c r="H47" s="454">
        <v>1971</v>
      </c>
      <c r="I47" s="450">
        <v>10.004293480606385</v>
      </c>
      <c r="J47" s="450">
        <v>46.807018238891331</v>
      </c>
      <c r="K47" s="450">
        <v>3.6967132038462226E-2</v>
      </c>
      <c r="L47" s="450">
        <v>1.4758664343189736</v>
      </c>
      <c r="M47" s="450">
        <v>58.324145285855153</v>
      </c>
      <c r="N47" s="450">
        <v>1.7707906858976712</v>
      </c>
      <c r="O47" s="450">
        <v>0.42250416317915507</v>
      </c>
      <c r="P47" s="450">
        <v>3.8335875807445214</v>
      </c>
      <c r="Q47" s="450">
        <v>6.0268824298213479</v>
      </c>
      <c r="R47" s="450">
        <v>16.069227768425325</v>
      </c>
      <c r="S47" s="450">
        <v>1.507936709509357</v>
      </c>
      <c r="T47" s="450">
        <v>11.007569364684052</v>
      </c>
      <c r="U47" s="450">
        <v>28.584733842618732</v>
      </c>
      <c r="V47" s="450">
        <v>4.4929879952337197</v>
      </c>
      <c r="W47" s="450">
        <v>5.9354595075062928</v>
      </c>
      <c r="X47" s="450">
        <v>10.206209334899524</v>
      </c>
      <c r="Y47" s="450">
        <v>7.6166582721594187</v>
      </c>
      <c r="Z47" s="450">
        <v>28.251315109798959</v>
      </c>
      <c r="AA47" s="407"/>
      <c r="AB47" s="410">
        <v>1971</v>
      </c>
      <c r="AC47" s="412">
        <v>3.7780122565461078</v>
      </c>
      <c r="AD47" s="412">
        <v>4.5398107175325304</v>
      </c>
      <c r="AE47" s="412">
        <v>11.072067598897693</v>
      </c>
      <c r="AF47" s="412">
        <v>101.79718609511785</v>
      </c>
      <c r="AG47" s="407"/>
      <c r="AH47" s="410">
        <v>1971</v>
      </c>
      <c r="AI47" s="412">
        <v>75.265094990711432</v>
      </c>
      <c r="AJ47" s="412">
        <v>45.921981677382753</v>
      </c>
      <c r="AK47" s="408"/>
      <c r="AL47" s="408"/>
    </row>
    <row r="48" spans="1:38" ht="18.25" x14ac:dyDescent="0.8">
      <c r="A48" s="410">
        <v>1972</v>
      </c>
      <c r="B48" s="412">
        <v>11.409856735316417</v>
      </c>
      <c r="C48" s="412">
        <v>22.521359636927983</v>
      </c>
      <c r="D48" s="412">
        <v>31.440202688496584</v>
      </c>
      <c r="E48" s="412">
        <v>61.627620786401828</v>
      </c>
      <c r="F48" s="412">
        <f t="shared" si="0"/>
        <v>126.9990398471428</v>
      </c>
      <c r="G48" s="407"/>
      <c r="H48" s="454">
        <v>1972</v>
      </c>
      <c r="I48" s="450">
        <v>10.53961608575317</v>
      </c>
      <c r="J48" s="450">
        <v>47.68032542294246</v>
      </c>
      <c r="K48" s="450">
        <v>3.895023829082165E-2</v>
      </c>
      <c r="L48" s="450">
        <v>1.5160767763075012</v>
      </c>
      <c r="M48" s="450">
        <v>59.77496852329395</v>
      </c>
      <c r="N48" s="450">
        <v>1.4507364323430383</v>
      </c>
      <c r="O48" s="450">
        <v>0.40736235339310706</v>
      </c>
      <c r="P48" s="450">
        <v>4.1094586870508678</v>
      </c>
      <c r="Q48" s="450">
        <v>5.9675574727870133</v>
      </c>
      <c r="R48" s="450">
        <v>17.671897977039968</v>
      </c>
      <c r="S48" s="450">
        <v>1.8153570900784439</v>
      </c>
      <c r="T48" s="450">
        <v>11.029969308884631</v>
      </c>
      <c r="U48" s="450">
        <v>30.517224376003043</v>
      </c>
      <c r="V48" s="450">
        <v>4.9371915129993074</v>
      </c>
      <c r="W48" s="450">
        <v>6.6935286017091347</v>
      </c>
      <c r="X48" s="450">
        <v>11.432050463696136</v>
      </c>
      <c r="Y48" s="450">
        <v>7.6765188966542235</v>
      </c>
      <c r="Z48" s="450">
        <v>30.739289475058801</v>
      </c>
      <c r="AA48" s="407"/>
      <c r="AB48" s="410">
        <v>1972</v>
      </c>
      <c r="AC48" s="412">
        <v>3.9606384909277432</v>
      </c>
      <c r="AD48" s="412">
        <v>4.7795082291553515</v>
      </c>
      <c r="AE48" s="412">
        <v>11.092980123757252</v>
      </c>
      <c r="AF48" s="412">
        <v>107.16591300330248</v>
      </c>
      <c r="AG48" s="407"/>
      <c r="AH48" s="410">
        <v>1972</v>
      </c>
      <c r="AI48" s="412">
        <v>79.893922686014207</v>
      </c>
      <c r="AJ48" s="412">
        <v>47.105117161128589</v>
      </c>
      <c r="AK48" s="408"/>
      <c r="AL48" s="408"/>
    </row>
    <row r="49" spans="1:38" ht="18.25" x14ac:dyDescent="0.8">
      <c r="A49" s="410">
        <v>1973</v>
      </c>
      <c r="B49" s="412">
        <v>11.985462596176806</v>
      </c>
      <c r="C49" s="412">
        <v>22.845241639670679</v>
      </c>
      <c r="D49" s="412">
        <v>31.949334338139728</v>
      </c>
      <c r="E49" s="412">
        <v>64.64241050279027</v>
      </c>
      <c r="F49" s="412">
        <f t="shared" si="0"/>
        <v>131.42244907677747</v>
      </c>
      <c r="G49" s="407"/>
      <c r="H49" s="454">
        <v>1973</v>
      </c>
      <c r="I49" s="450">
        <v>11.335022855878371</v>
      </c>
      <c r="J49" s="450">
        <v>48.924259790500031</v>
      </c>
      <c r="K49" s="450">
        <v>4.086436526084658E-2</v>
      </c>
      <c r="L49" s="450">
        <v>1.6949789489267242</v>
      </c>
      <c r="M49" s="450">
        <v>61.995125960565971</v>
      </c>
      <c r="N49" s="450">
        <v>1.2487408300123313</v>
      </c>
      <c r="O49" s="450">
        <v>0.45419375888398872</v>
      </c>
      <c r="P49" s="450">
        <v>4.4349157568719502</v>
      </c>
      <c r="Q49" s="450">
        <v>6.1378503457682703</v>
      </c>
      <c r="R49" s="450">
        <v>17.668905192905861</v>
      </c>
      <c r="S49" s="450">
        <v>1.9517941119325941</v>
      </c>
      <c r="T49" s="450">
        <v>11.121303796784851</v>
      </c>
      <c r="U49" s="450">
        <v>30.742003101623304</v>
      </c>
      <c r="V49" s="450">
        <v>5.4007273698123388</v>
      </c>
      <c r="W49" s="450">
        <v>7.1225366490427895</v>
      </c>
      <c r="X49" s="450">
        <v>12.142759315485684</v>
      </c>
      <c r="Y49" s="450">
        <v>7.8814463344791195</v>
      </c>
      <c r="Z49" s="450">
        <v>32.547469668819936</v>
      </c>
      <c r="AA49" s="407"/>
      <c r="AB49" s="410">
        <v>1973</v>
      </c>
      <c r="AC49" s="412">
        <v>4.2786523860643699</v>
      </c>
      <c r="AD49" s="412">
        <v>4.9193564867467687</v>
      </c>
      <c r="AE49" s="412">
        <v>11.189382356471835</v>
      </c>
      <c r="AF49" s="412">
        <v>111.03505784749453</v>
      </c>
      <c r="AG49" s="407"/>
      <c r="AH49" s="410">
        <v>1973</v>
      </c>
      <c r="AI49" s="412">
        <v>83.1402894277401</v>
      </c>
      <c r="AJ49" s="412">
        <v>48.282159649037382</v>
      </c>
      <c r="AK49" s="408"/>
      <c r="AL49" s="408"/>
    </row>
    <row r="50" spans="1:38" ht="18.25" x14ac:dyDescent="0.8">
      <c r="A50" s="410">
        <v>1974</v>
      </c>
      <c r="B50" s="412">
        <v>12.417104447253724</v>
      </c>
      <c r="C50" s="412">
        <v>23.166759762647075</v>
      </c>
      <c r="D50" s="412">
        <v>33.167504302795997</v>
      </c>
      <c r="E50" s="412">
        <v>66.97271443633349</v>
      </c>
      <c r="F50" s="412">
        <f t="shared" si="0"/>
        <v>135.72408294903028</v>
      </c>
      <c r="G50" s="407"/>
      <c r="H50" s="454">
        <v>1974</v>
      </c>
      <c r="I50" s="450">
        <v>11.958857141619831</v>
      </c>
      <c r="J50" s="450">
        <v>49.075133563877444</v>
      </c>
      <c r="K50" s="450">
        <v>4.1355710179362681E-2</v>
      </c>
      <c r="L50" s="450">
        <v>1.8183861266479719</v>
      </c>
      <c r="M50" s="450">
        <v>62.893732542324607</v>
      </c>
      <c r="N50" s="450">
        <v>1.3402126442519933</v>
      </c>
      <c r="O50" s="450">
        <v>0.4722300178570048</v>
      </c>
      <c r="P50" s="450">
        <v>4.4977478069212271</v>
      </c>
      <c r="Q50" s="450">
        <v>6.3101904690302248</v>
      </c>
      <c r="R50" s="450">
        <v>20.014599417252953</v>
      </c>
      <c r="S50" s="450">
        <v>2.0947253902052165</v>
      </c>
      <c r="T50" s="450">
        <v>11.292134937688305</v>
      </c>
      <c r="U50" s="450">
        <v>33.401459745146475</v>
      </c>
      <c r="V50" s="450">
        <v>5.8007812345852319</v>
      </c>
      <c r="W50" s="450">
        <v>7.1454475685522549</v>
      </c>
      <c r="X50" s="450">
        <v>12.164243997224766</v>
      </c>
      <c r="Y50" s="450">
        <v>8.0082273921667415</v>
      </c>
      <c r="Z50" s="450">
        <v>33.118700192528991</v>
      </c>
      <c r="AA50" s="407"/>
      <c r="AB50" s="410">
        <v>1974</v>
      </c>
      <c r="AC50" s="412">
        <v>4.5755657927467732</v>
      </c>
      <c r="AD50" s="412">
        <v>5.0073270598673112</v>
      </c>
      <c r="AE50" s="412">
        <v>11.370692305020828</v>
      </c>
      <c r="AF50" s="412">
        <v>114.7704977913954</v>
      </c>
      <c r="AG50" s="407"/>
      <c r="AH50" s="410">
        <v>1974</v>
      </c>
      <c r="AI50" s="412">
        <v>85.583563102648839</v>
      </c>
      <c r="AJ50" s="412">
        <v>50.140519846381451</v>
      </c>
      <c r="AK50" s="408"/>
      <c r="AL50" s="408"/>
    </row>
    <row r="51" spans="1:38" ht="18.25" x14ac:dyDescent="0.8">
      <c r="A51" s="410">
        <v>1975</v>
      </c>
      <c r="B51" s="412">
        <v>13.042915256372723</v>
      </c>
      <c r="C51" s="412">
        <v>21.564097322083086</v>
      </c>
      <c r="D51" s="412">
        <v>31.772358778459772</v>
      </c>
      <c r="E51" s="412">
        <v>68.421863754407013</v>
      </c>
      <c r="F51" s="412">
        <f t="shared" si="0"/>
        <v>134.8012351113226</v>
      </c>
      <c r="G51" s="407"/>
      <c r="H51" s="454">
        <v>1975</v>
      </c>
      <c r="I51" s="450">
        <v>12.08453912291311</v>
      </c>
      <c r="J51" s="450">
        <v>48.34118412921714</v>
      </c>
      <c r="K51" s="450">
        <v>4.0578693881938535E-2</v>
      </c>
      <c r="L51" s="450">
        <v>1.6484524246178975</v>
      </c>
      <c r="M51" s="450">
        <v>62.114754370630095</v>
      </c>
      <c r="N51" s="450">
        <v>1.3067287701977865</v>
      </c>
      <c r="O51" s="450">
        <v>0.45313853123507214</v>
      </c>
      <c r="P51" s="450">
        <v>3.8194620305897704</v>
      </c>
      <c r="Q51" s="450">
        <v>5.5793293320226294</v>
      </c>
      <c r="R51" s="450">
        <v>20.039176450392745</v>
      </c>
      <c r="S51" s="450">
        <v>2.2613182615083578</v>
      </c>
      <c r="T51" s="450">
        <v>11.386134612432636</v>
      </c>
      <c r="U51" s="450">
        <v>33.686629324333737</v>
      </c>
      <c r="V51" s="450">
        <v>6.1565214420566292</v>
      </c>
      <c r="W51" s="450">
        <v>7.1793139156893329</v>
      </c>
      <c r="X51" s="450">
        <v>12.14841901575824</v>
      </c>
      <c r="Y51" s="450">
        <v>7.9362677108319293</v>
      </c>
      <c r="Z51" s="450">
        <v>33.420522084336127</v>
      </c>
      <c r="AA51" s="407"/>
      <c r="AB51" s="410">
        <v>1975</v>
      </c>
      <c r="AC51" s="412">
        <v>4.4416803859996223</v>
      </c>
      <c r="AD51" s="412">
        <v>4.9437550418541383</v>
      </c>
      <c r="AE51" s="412">
        <v>11.44371709378728</v>
      </c>
      <c r="AF51" s="412">
        <v>113.97208258968156</v>
      </c>
      <c r="AG51" s="407"/>
      <c r="AH51" s="410">
        <v>1975</v>
      </c>
      <c r="AI51" s="412">
        <v>83.436959759693664</v>
      </c>
      <c r="AJ51" s="412">
        <v>51.364275351628919</v>
      </c>
      <c r="AK51" s="408"/>
      <c r="AL51" s="408"/>
    </row>
    <row r="52" spans="1:38" ht="18.25" x14ac:dyDescent="0.8">
      <c r="A52" s="410">
        <v>1976</v>
      </c>
      <c r="B52" s="412">
        <v>13.674169482955303</v>
      </c>
      <c r="C52" s="412">
        <v>21.791134305062947</v>
      </c>
      <c r="D52" s="412">
        <v>32.466127918875443</v>
      </c>
      <c r="E52" s="412">
        <v>70.518879903643324</v>
      </c>
      <c r="F52" s="412">
        <f t="shared" si="0"/>
        <v>138.45031161053703</v>
      </c>
      <c r="G52" s="407"/>
      <c r="H52" s="454">
        <v>1976</v>
      </c>
      <c r="I52" s="450">
        <v>12.560114656825679</v>
      </c>
      <c r="J52" s="450">
        <v>48.760465114291236</v>
      </c>
      <c r="K52" s="450">
        <v>6.0283593903476221E-2</v>
      </c>
      <c r="L52" s="450">
        <v>1.7240245716476013</v>
      </c>
      <c r="M52" s="450">
        <v>63.104887936667993</v>
      </c>
      <c r="N52" s="450">
        <v>1.3163197203863977</v>
      </c>
      <c r="O52" s="450">
        <v>0.40735496569313867</v>
      </c>
      <c r="P52" s="450">
        <v>4.4011829334242289</v>
      </c>
      <c r="Q52" s="450">
        <v>6.1248576195037652</v>
      </c>
      <c r="R52" s="450">
        <v>20.374120556975392</v>
      </c>
      <c r="S52" s="450">
        <v>2.3692345309772396</v>
      </c>
      <c r="T52" s="450">
        <v>11.613808438227721</v>
      </c>
      <c r="U52" s="450">
        <v>34.357163526180351</v>
      </c>
      <c r="V52" s="450">
        <v>6.5797551660263931</v>
      </c>
      <c r="W52" s="450">
        <v>7.5504695843023519</v>
      </c>
      <c r="X52" s="450">
        <v>12.725614192247306</v>
      </c>
      <c r="Y52" s="450">
        <v>8.0075635856088461</v>
      </c>
      <c r="Z52" s="450">
        <v>34.863402528184892</v>
      </c>
      <c r="AA52" s="407"/>
      <c r="AB52" s="410">
        <v>1976</v>
      </c>
      <c r="AC52" s="412">
        <v>4.603739587470443</v>
      </c>
      <c r="AD52" s="412">
        <v>5.0231015008087612</v>
      </c>
      <c r="AE52" s="412">
        <v>11.683318187793581</v>
      </c>
      <c r="AF52" s="412">
        <v>117.14015233446422</v>
      </c>
      <c r="AG52" s="407"/>
      <c r="AH52" s="410">
        <v>1976</v>
      </c>
      <c r="AI52" s="412">
        <v>86.430675875199768</v>
      </c>
      <c r="AJ52" s="412">
        <v>52.019635735337232</v>
      </c>
      <c r="AK52" s="408"/>
      <c r="AL52" s="408"/>
    </row>
    <row r="53" spans="1:38" ht="18.25" x14ac:dyDescent="0.8">
      <c r="A53" s="410">
        <v>1977</v>
      </c>
      <c r="B53" s="412">
        <v>14.818424462900845</v>
      </c>
      <c r="C53" s="412">
        <v>22.016559253452368</v>
      </c>
      <c r="D53" s="412">
        <v>32.961678313235829</v>
      </c>
      <c r="E53" s="412">
        <v>73.542421731722527</v>
      </c>
      <c r="F53" s="412">
        <f t="shared" si="0"/>
        <v>143.33908376131157</v>
      </c>
      <c r="G53" s="407"/>
      <c r="H53" s="454">
        <v>1977</v>
      </c>
      <c r="I53" s="450">
        <v>12.945359644955797</v>
      </c>
      <c r="J53" s="450">
        <v>48.35400481458754</v>
      </c>
      <c r="K53" s="450">
        <v>6.3727932121217343E-2</v>
      </c>
      <c r="L53" s="450">
        <v>1.8792808043025619</v>
      </c>
      <c r="M53" s="450">
        <v>63.242373195967119</v>
      </c>
      <c r="N53" s="450">
        <v>1.4349779499936455</v>
      </c>
      <c r="O53" s="450">
        <v>0.37486402066201019</v>
      </c>
      <c r="P53" s="450">
        <v>4.5483961185905812</v>
      </c>
      <c r="Q53" s="450">
        <v>6.3582380892462371</v>
      </c>
      <c r="R53" s="450">
        <v>22.07803413363532</v>
      </c>
      <c r="S53" s="450">
        <v>2.4803817447155807</v>
      </c>
      <c r="T53" s="450">
        <v>11.637045865501799</v>
      </c>
      <c r="U53" s="450">
        <v>36.195461743852697</v>
      </c>
      <c r="V53" s="450">
        <v>7.1682461945046025</v>
      </c>
      <c r="W53" s="450">
        <v>8.2115782161104001</v>
      </c>
      <c r="X53" s="450">
        <v>13.790846804109862</v>
      </c>
      <c r="Y53" s="450">
        <v>8.3723395175206505</v>
      </c>
      <c r="Z53" s="450">
        <v>37.543010732245513</v>
      </c>
      <c r="AA53" s="407"/>
      <c r="AB53" s="410">
        <v>1977</v>
      </c>
      <c r="AC53" s="412">
        <v>4.8587992699138773</v>
      </c>
      <c r="AD53" s="412">
        <v>5.0302120027979411</v>
      </c>
      <c r="AE53" s="412">
        <v>11.677335591840571</v>
      </c>
      <c r="AF53" s="412">
        <v>121.77273689675917</v>
      </c>
      <c r="AG53" s="407"/>
      <c r="AH53" s="410">
        <v>1977</v>
      </c>
      <c r="AI53" s="412">
        <v>90.316601287850474</v>
      </c>
      <c r="AJ53" s="412">
        <v>53.022482473461082</v>
      </c>
      <c r="AK53" s="408"/>
      <c r="AL53" s="408"/>
    </row>
    <row r="54" spans="1:38" ht="18.25" x14ac:dyDescent="0.8">
      <c r="A54" s="410">
        <v>1978</v>
      </c>
      <c r="B54" s="412">
        <v>16.071310912212983</v>
      </c>
      <c r="C54" s="412">
        <v>22.090759915804956</v>
      </c>
      <c r="D54" s="412">
        <v>33.452888665900133</v>
      </c>
      <c r="E54" s="412">
        <v>76.201789615120674</v>
      </c>
      <c r="F54" s="412">
        <f t="shared" si="0"/>
        <v>147.81674910903874</v>
      </c>
      <c r="G54" s="407"/>
      <c r="H54" s="454">
        <v>1978</v>
      </c>
      <c r="I54" s="450">
        <v>13.427547065212089</v>
      </c>
      <c r="J54" s="450">
        <v>48.827460766190342</v>
      </c>
      <c r="K54" s="450">
        <v>7.0577725957794241E-2</v>
      </c>
      <c r="L54" s="450">
        <v>1.8869421587546706</v>
      </c>
      <c r="M54" s="450">
        <v>64.212527716114892</v>
      </c>
      <c r="N54" s="450">
        <v>1.5556435430645825</v>
      </c>
      <c r="O54" s="450">
        <v>0.41455121845554488</v>
      </c>
      <c r="P54" s="450">
        <v>4.7801112624067494</v>
      </c>
      <c r="Q54" s="450">
        <v>6.7503060239268766</v>
      </c>
      <c r="R54" s="450">
        <v>22.711019779378514</v>
      </c>
      <c r="S54" s="450">
        <v>2.6487540997106387</v>
      </c>
      <c r="T54" s="450">
        <v>11.649189369552843</v>
      </c>
      <c r="U54" s="450">
        <v>37.008963248641997</v>
      </c>
      <c r="V54" s="450">
        <v>7.7574888625328153</v>
      </c>
      <c r="W54" s="450">
        <v>8.8249871183654349</v>
      </c>
      <c r="X54" s="450">
        <v>14.754891073685835</v>
      </c>
      <c r="Y54" s="450">
        <v>8.507585065770888</v>
      </c>
      <c r="Z54" s="450">
        <v>39.844952120354975</v>
      </c>
      <c r="AA54" s="407"/>
      <c r="AB54" s="410">
        <v>1978</v>
      </c>
      <c r="AC54" s="412">
        <v>5.1896580465982334</v>
      </c>
      <c r="AD54" s="412">
        <v>5.1775624163329335</v>
      </c>
      <c r="AE54" s="412">
        <v>11.68092930512339</v>
      </c>
      <c r="AF54" s="412">
        <v>125.76859934098418</v>
      </c>
      <c r="AG54" s="407"/>
      <c r="AH54" s="410">
        <v>1978</v>
      </c>
      <c r="AI54" s="412">
        <v>93.377769632797069</v>
      </c>
      <c r="AJ54" s="412">
        <v>54.43897947624167</v>
      </c>
      <c r="AK54" s="408"/>
      <c r="AL54" s="408"/>
    </row>
    <row r="55" spans="1:38" ht="18.25" x14ac:dyDescent="0.8">
      <c r="A55" s="410">
        <v>1979</v>
      </c>
      <c r="B55" s="412">
        <v>16.770818882437165</v>
      </c>
      <c r="C55" s="412">
        <v>22.563110234717787</v>
      </c>
      <c r="D55" s="412">
        <v>33.654473519523194</v>
      </c>
      <c r="E55" s="412">
        <v>78.139074473195137</v>
      </c>
      <c r="F55" s="412">
        <f t="shared" si="0"/>
        <v>151.12747710987327</v>
      </c>
      <c r="G55" s="407"/>
      <c r="H55" s="454">
        <v>1979</v>
      </c>
      <c r="I55" s="450">
        <v>14.07604479951188</v>
      </c>
      <c r="J55" s="450">
        <v>49.431529604049899</v>
      </c>
      <c r="K55" s="450">
        <v>7.5821649321313217E-2</v>
      </c>
      <c r="L55" s="450">
        <v>1.9925939350322857</v>
      </c>
      <c r="M55" s="450">
        <v>65.575989987915378</v>
      </c>
      <c r="N55" s="450">
        <v>1.6659240256836203</v>
      </c>
      <c r="O55" s="450">
        <v>0.44522210385712407</v>
      </c>
      <c r="P55" s="450">
        <v>5.0477792215844062</v>
      </c>
      <c r="Q55" s="450">
        <v>7.1589253511251503</v>
      </c>
      <c r="R55" s="450">
        <v>22.889259513584015</v>
      </c>
      <c r="S55" s="450">
        <v>2.7821721799615871</v>
      </c>
      <c r="T55" s="450">
        <v>11.732505515589366</v>
      </c>
      <c r="U55" s="450">
        <v>37.403937209134966</v>
      </c>
      <c r="V55" s="450">
        <v>8.403919229806764</v>
      </c>
      <c r="W55" s="450">
        <v>9.0480412393199021</v>
      </c>
      <c r="X55" s="450">
        <v>15.090318009329916</v>
      </c>
      <c r="Y55" s="450">
        <v>8.4463460832412096</v>
      </c>
      <c r="Z55" s="450">
        <v>40.98862456169779</v>
      </c>
      <c r="AA55" s="407"/>
      <c r="AB55" s="410">
        <v>1979</v>
      </c>
      <c r="AC55" s="412">
        <v>5.6266059685905487</v>
      </c>
      <c r="AD55" s="412">
        <v>5.3800755516831549</v>
      </c>
      <c r="AE55" s="412">
        <v>11.768797175465128</v>
      </c>
      <c r="AF55" s="412">
        <v>128.35199841413444</v>
      </c>
      <c r="AG55" s="407"/>
      <c r="AH55" s="410">
        <v>1979</v>
      </c>
      <c r="AI55" s="412">
        <v>95.765521148687554</v>
      </c>
      <c r="AJ55" s="412">
        <v>55.361955961185743</v>
      </c>
      <c r="AK55" s="408"/>
      <c r="AL55" s="408"/>
    </row>
    <row r="56" spans="1:38" ht="18.25" x14ac:dyDescent="0.8">
      <c r="A56" s="410">
        <v>1980</v>
      </c>
      <c r="B56" s="412">
        <v>17.513071565902766</v>
      </c>
      <c r="C56" s="412">
        <v>21.232388517408886</v>
      </c>
      <c r="D56" s="412">
        <v>32.52640326197745</v>
      </c>
      <c r="E56" s="412">
        <v>79.990303570282009</v>
      </c>
      <c r="F56" s="412">
        <f t="shared" si="0"/>
        <v>151.26216691557113</v>
      </c>
      <c r="G56" s="407"/>
      <c r="H56" s="454">
        <v>1980</v>
      </c>
      <c r="I56" s="450">
        <v>14.33565459382632</v>
      </c>
      <c r="J56" s="450">
        <v>49.247672366069565</v>
      </c>
      <c r="K56" s="450">
        <v>7.875605014517198E-2</v>
      </c>
      <c r="L56" s="450">
        <v>2.1170247758575678</v>
      </c>
      <c r="M56" s="450">
        <v>65.779107785898631</v>
      </c>
      <c r="N56" s="450">
        <v>1.7641520907768837</v>
      </c>
      <c r="O56" s="450">
        <v>0.4268491433594952</v>
      </c>
      <c r="P56" s="450">
        <v>5.0956949799972682</v>
      </c>
      <c r="Q56" s="450">
        <v>7.2866962141336469</v>
      </c>
      <c r="R56" s="450">
        <v>21.169451268228222</v>
      </c>
      <c r="S56" s="450">
        <v>2.9236842758071329</v>
      </c>
      <c r="T56" s="450">
        <v>11.881849157752544</v>
      </c>
      <c r="U56" s="450">
        <v>35.974984701787903</v>
      </c>
      <c r="V56" s="450">
        <v>9.0032130891153273</v>
      </c>
      <c r="W56" s="450">
        <v>9.1852305783687509</v>
      </c>
      <c r="X56" s="450">
        <v>15.278988870706456</v>
      </c>
      <c r="Y56" s="450">
        <v>8.7539456755604022</v>
      </c>
      <c r="Z56" s="450">
        <v>42.221378213750938</v>
      </c>
      <c r="AA56" s="407"/>
      <c r="AB56" s="410">
        <v>1980</v>
      </c>
      <c r="AC56" s="412">
        <v>5.7431329656282077</v>
      </c>
      <c r="AD56" s="412">
        <v>5.2665859563352369</v>
      </c>
      <c r="AE56" s="412">
        <v>11.914345005171274</v>
      </c>
      <c r="AF56" s="412">
        <v>128.33810298843639</v>
      </c>
      <c r="AG56" s="407"/>
      <c r="AH56" s="410">
        <v>1980</v>
      </c>
      <c r="AI56" s="412">
        <v>94.443625365572359</v>
      </c>
      <c r="AJ56" s="412">
        <v>56.818541549998756</v>
      </c>
      <c r="AK56" s="408"/>
      <c r="AL56" s="408"/>
    </row>
    <row r="57" spans="1:38" ht="18.25" x14ac:dyDescent="0.8">
      <c r="A57" s="410">
        <v>1981</v>
      </c>
      <c r="B57" s="412">
        <v>17.293672920859386</v>
      </c>
      <c r="C57" s="412">
        <v>21.020243602661154</v>
      </c>
      <c r="D57" s="412">
        <v>32.890389349487108</v>
      </c>
      <c r="E57" s="412">
        <v>81.682556718595023</v>
      </c>
      <c r="F57" s="412">
        <f t="shared" si="0"/>
        <v>152.88686259160266</v>
      </c>
      <c r="G57" s="407"/>
      <c r="H57" s="454">
        <v>1981</v>
      </c>
      <c r="I57" s="450">
        <v>14.473469914408103</v>
      </c>
      <c r="J57" s="450">
        <v>48.72128160736866</v>
      </c>
      <c r="K57" s="450">
        <v>7.7571760417213864E-2</v>
      </c>
      <c r="L57" s="450">
        <v>2.0236275019281256</v>
      </c>
      <c r="M57" s="450">
        <v>65.295950784122113</v>
      </c>
      <c r="N57" s="450">
        <v>1.8825185542623553</v>
      </c>
      <c r="O57" s="450">
        <v>0.43005564523411394</v>
      </c>
      <c r="P57" s="450">
        <v>5.0805832584552881</v>
      </c>
      <c r="Q57" s="450">
        <v>7.3931574579517569</v>
      </c>
      <c r="R57" s="450">
        <v>22.339495385142719</v>
      </c>
      <c r="S57" s="450">
        <v>2.9635643736006791</v>
      </c>
      <c r="T57" s="450">
        <v>12.02005923842793</v>
      </c>
      <c r="U57" s="450">
        <v>37.323118997171328</v>
      </c>
      <c r="V57" s="450">
        <v>9.5866461047578699</v>
      </c>
      <c r="W57" s="450">
        <v>9.2477948501941611</v>
      </c>
      <c r="X57" s="450">
        <v>15.336390023234246</v>
      </c>
      <c r="Y57" s="450">
        <v>8.7038043741712059</v>
      </c>
      <c r="Z57" s="450">
        <v>42.87463535235748</v>
      </c>
      <c r="AA57" s="407"/>
      <c r="AB57" s="410">
        <v>1981</v>
      </c>
      <c r="AC57" s="412">
        <v>5.9735553912353243</v>
      </c>
      <c r="AD57" s="412">
        <v>5.2996374219543254</v>
      </c>
      <c r="AE57" s="412">
        <v>12.100594583613455</v>
      </c>
      <c r="AF57" s="412">
        <v>129.5130751947996</v>
      </c>
      <c r="AG57" s="407"/>
      <c r="AH57" s="410">
        <v>1981</v>
      </c>
      <c r="AI57" s="412">
        <v>95.209722212529144</v>
      </c>
      <c r="AJ57" s="412">
        <v>57.677140379073535</v>
      </c>
      <c r="AK57" s="408"/>
      <c r="AL57" s="408"/>
    </row>
    <row r="58" spans="1:38" ht="18.25" x14ac:dyDescent="0.8">
      <c r="A58" s="410">
        <v>1982</v>
      </c>
      <c r="B58" s="412">
        <v>18.134411434700738</v>
      </c>
      <c r="C58" s="412">
        <v>19.652006566992</v>
      </c>
      <c r="D58" s="412">
        <v>30.833794268691726</v>
      </c>
      <c r="E58" s="412">
        <v>83.591190376367507</v>
      </c>
      <c r="F58" s="412">
        <f t="shared" si="0"/>
        <v>152.21140264675196</v>
      </c>
      <c r="G58" s="407"/>
      <c r="H58" s="454">
        <v>1982</v>
      </c>
      <c r="I58" s="450">
        <v>14.551440602766499</v>
      </c>
      <c r="J58" s="450">
        <v>47.623268979281768</v>
      </c>
      <c r="K58" s="450">
        <v>7.1151964610430302E-2</v>
      </c>
      <c r="L58" s="450">
        <v>1.7490827860052993</v>
      </c>
      <c r="M58" s="450">
        <v>63.994944332663991</v>
      </c>
      <c r="N58" s="450">
        <v>2.0619484929001235</v>
      </c>
      <c r="O58" s="450">
        <v>0.37503841141767696</v>
      </c>
      <c r="P58" s="450">
        <v>5.0005489341910074</v>
      </c>
      <c r="Q58" s="450">
        <v>7.4375358385088077</v>
      </c>
      <c r="R58" s="450">
        <v>22.300212350196688</v>
      </c>
      <c r="S58" s="450">
        <v>2.9132229917122565</v>
      </c>
      <c r="T58" s="450">
        <v>12.121008206496819</v>
      </c>
      <c r="U58" s="450">
        <v>37.334443548405766</v>
      </c>
      <c r="V58" s="450">
        <v>10.289174173615297</v>
      </c>
      <c r="W58" s="450">
        <v>9.3599861630058889</v>
      </c>
      <c r="X58" s="450">
        <v>15.341438694894235</v>
      </c>
      <c r="Y58" s="450">
        <v>8.4538798956579839</v>
      </c>
      <c r="Z58" s="450">
        <v>43.444478927173407</v>
      </c>
      <c r="AA58" s="407"/>
      <c r="AB58" s="410">
        <v>1982</v>
      </c>
      <c r="AC58" s="412">
        <v>6.0663165512534647</v>
      </c>
      <c r="AD58" s="412">
        <v>5.2020259274574263</v>
      </c>
      <c r="AE58" s="412">
        <v>12.193967090564644</v>
      </c>
      <c r="AF58" s="412">
        <v>128.74909307747643</v>
      </c>
      <c r="AG58" s="407"/>
      <c r="AH58" s="410">
        <v>1982</v>
      </c>
      <c r="AI58" s="412">
        <v>93.536423961480054</v>
      </c>
      <c r="AJ58" s="412">
        <v>58.674978685271917</v>
      </c>
      <c r="AK58" s="408"/>
      <c r="AL58" s="408"/>
    </row>
    <row r="59" spans="1:38" ht="18.25" x14ac:dyDescent="0.8">
      <c r="A59" s="410">
        <v>1983</v>
      </c>
      <c r="B59" s="412">
        <v>19.346249447861119</v>
      </c>
      <c r="C59" s="412">
        <v>19.385341498955935</v>
      </c>
      <c r="D59" s="412">
        <v>31.669482045394606</v>
      </c>
      <c r="E59" s="412">
        <v>83.890666569071271</v>
      </c>
      <c r="F59" s="412">
        <f t="shared" si="0"/>
        <v>154.29173956128292</v>
      </c>
      <c r="G59" s="407"/>
      <c r="H59" s="454">
        <v>1983</v>
      </c>
      <c r="I59" s="450">
        <v>14.845518377206744</v>
      </c>
      <c r="J59" s="450">
        <v>46.909416319289903</v>
      </c>
      <c r="K59" s="450">
        <v>7.1539180974272282E-2</v>
      </c>
      <c r="L59" s="450">
        <v>1.824943431099904</v>
      </c>
      <c r="M59" s="450">
        <v>63.651417308570821</v>
      </c>
      <c r="N59" s="450">
        <v>2.1116631318563899</v>
      </c>
      <c r="O59" s="450">
        <v>0.39214357371626529</v>
      </c>
      <c r="P59" s="450">
        <v>5.3117694746896493</v>
      </c>
      <c r="Q59" s="450">
        <v>7.8155761802623047</v>
      </c>
      <c r="R59" s="450">
        <v>22.684850196429252</v>
      </c>
      <c r="S59" s="450">
        <v>2.8439230149828347</v>
      </c>
      <c r="T59" s="450">
        <v>12.020098472536137</v>
      </c>
      <c r="U59" s="450">
        <v>37.548871683948221</v>
      </c>
      <c r="V59" s="450">
        <v>11.053203603520943</v>
      </c>
      <c r="W59" s="450">
        <v>9.6158425347196079</v>
      </c>
      <c r="X59" s="450">
        <v>15.854107270937311</v>
      </c>
      <c r="Y59" s="450">
        <v>8.7527209793237066</v>
      </c>
      <c r="Z59" s="450">
        <v>45.27587438850157</v>
      </c>
      <c r="AA59" s="407"/>
      <c r="AB59" s="410">
        <v>1983</v>
      </c>
      <c r="AC59" s="412">
        <v>6.3570474717651733</v>
      </c>
      <c r="AD59" s="412">
        <v>5.199075024877402</v>
      </c>
      <c r="AE59" s="412">
        <v>12.092814851048166</v>
      </c>
      <c r="AF59" s="412">
        <v>130.64280221359218</v>
      </c>
      <c r="AG59" s="407"/>
      <c r="AH59" s="410">
        <v>1983</v>
      </c>
      <c r="AI59" s="412">
        <v>94.972486138438796</v>
      </c>
      <c r="AJ59" s="412">
        <v>59.319253422844113</v>
      </c>
      <c r="AK59" s="408"/>
      <c r="AL59" s="408"/>
    </row>
    <row r="60" spans="1:38" ht="18.25" x14ac:dyDescent="0.8">
      <c r="A60" s="410">
        <v>1984</v>
      </c>
      <c r="B60" s="412">
        <v>20.292348238800955</v>
      </c>
      <c r="C60" s="412">
        <v>20.071622085051487</v>
      </c>
      <c r="D60" s="412">
        <v>30.868906920586571</v>
      </c>
      <c r="E60" s="412">
        <v>86.147032500653125</v>
      </c>
      <c r="F60" s="412">
        <f t="shared" si="0"/>
        <v>157.37990974509214</v>
      </c>
      <c r="G60" s="407"/>
      <c r="H60" s="454">
        <v>1984</v>
      </c>
      <c r="I60" s="450">
        <v>15.429670156221023</v>
      </c>
      <c r="J60" s="450">
        <v>46.662067411310147</v>
      </c>
      <c r="K60" s="450">
        <v>8.425427940463398E-2</v>
      </c>
      <c r="L60" s="450">
        <v>2.0974278588211432</v>
      </c>
      <c r="M60" s="450">
        <v>64.27341970575695</v>
      </c>
      <c r="N60" s="450">
        <v>2.2233179548412685</v>
      </c>
      <c r="O60" s="450">
        <v>0.42965583213079145</v>
      </c>
      <c r="P60" s="450">
        <v>5.688377355965768</v>
      </c>
      <c r="Q60" s="450">
        <v>8.3413511429378282</v>
      </c>
      <c r="R60" s="450">
        <v>22.794470260022852</v>
      </c>
      <c r="S60" s="450">
        <v>2.9155501283883236</v>
      </c>
      <c r="T60" s="450">
        <v>12.192334110243372</v>
      </c>
      <c r="U60" s="450">
        <v>37.902354498654546</v>
      </c>
      <c r="V60" s="450">
        <v>11.752802593824073</v>
      </c>
      <c r="W60" s="450">
        <v>9.8924212281754915</v>
      </c>
      <c r="X60" s="450">
        <v>16.275738234916641</v>
      </c>
      <c r="Y60" s="450">
        <v>8.9418223408266009</v>
      </c>
      <c r="Z60" s="450">
        <v>46.862784397742814</v>
      </c>
      <c r="AA60" s="407"/>
      <c r="AB60" s="410">
        <v>1984</v>
      </c>
      <c r="AC60" s="412">
        <v>6.8444824505378081</v>
      </c>
      <c r="AD60" s="412">
        <v>5.2186599368722177</v>
      </c>
      <c r="AE60" s="412">
        <v>12.26657480958016</v>
      </c>
      <c r="AF60" s="412">
        <v>133.05019254810193</v>
      </c>
      <c r="AG60" s="407"/>
      <c r="AH60" s="410">
        <v>1984</v>
      </c>
      <c r="AI60" s="412">
        <v>97.363974181498719</v>
      </c>
      <c r="AJ60" s="412">
        <v>60.01593556359343</v>
      </c>
      <c r="AK60" s="408"/>
      <c r="AL60" s="408"/>
    </row>
    <row r="61" spans="1:38" ht="18.25" x14ac:dyDescent="0.8">
      <c r="A61" s="410">
        <v>1985</v>
      </c>
      <c r="B61" s="412">
        <v>21.856987492798449</v>
      </c>
      <c r="C61" s="412">
        <v>19.273445983641999</v>
      </c>
      <c r="D61" s="412">
        <v>29.952782485604359</v>
      </c>
      <c r="E61" s="412">
        <v>87.87621419398539</v>
      </c>
      <c r="F61" s="412">
        <f t="shared" si="0"/>
        <v>158.95943015603018</v>
      </c>
      <c r="G61" s="407"/>
      <c r="H61" s="454">
        <v>1985</v>
      </c>
      <c r="I61" s="450">
        <v>15.840987425554044</v>
      </c>
      <c r="J61" s="450">
        <v>46.013480848948504</v>
      </c>
      <c r="K61" s="450">
        <v>8.6871287792010699E-2</v>
      </c>
      <c r="L61" s="450">
        <v>1.9903584772213563</v>
      </c>
      <c r="M61" s="450">
        <v>63.931698039515915</v>
      </c>
      <c r="N61" s="450">
        <v>2.3377136504663953</v>
      </c>
      <c r="O61" s="450">
        <v>0.35344059798728</v>
      </c>
      <c r="P61" s="450">
        <v>5.7747469472971797</v>
      </c>
      <c r="Q61" s="450">
        <v>8.4659011957508561</v>
      </c>
      <c r="R61" s="450">
        <v>23.051528485992954</v>
      </c>
      <c r="S61" s="450">
        <v>2.9458662766506509</v>
      </c>
      <c r="T61" s="450">
        <v>12.216344124957871</v>
      </c>
      <c r="U61" s="450">
        <v>38.21373888760148</v>
      </c>
      <c r="V61" s="450">
        <v>12.564786006292557</v>
      </c>
      <c r="W61" s="450">
        <v>10.159732449482599</v>
      </c>
      <c r="X61" s="450">
        <v>16.588469746731647</v>
      </c>
      <c r="Y61" s="450">
        <v>9.0351038306551743</v>
      </c>
      <c r="Z61" s="450">
        <v>48.348092033161976</v>
      </c>
      <c r="AA61" s="407"/>
      <c r="AB61" s="410">
        <v>1985</v>
      </c>
      <c r="AC61" s="412">
        <v>7.3546437835407614</v>
      </c>
      <c r="AD61" s="412">
        <v>5.2616738293364245</v>
      </c>
      <c r="AE61" s="412">
        <v>12.290256196175033</v>
      </c>
      <c r="AF61" s="412">
        <v>134.05285634697799</v>
      </c>
      <c r="AG61" s="407"/>
      <c r="AH61" s="410">
        <v>1985</v>
      </c>
      <c r="AI61" s="412">
        <v>98.232108306345708</v>
      </c>
      <c r="AJ61" s="412">
        <v>60.727321849684515</v>
      </c>
      <c r="AK61" s="408"/>
      <c r="AL61" s="408"/>
    </row>
    <row r="62" spans="1:38" ht="18.25" x14ac:dyDescent="0.8">
      <c r="A62" s="410">
        <v>1986</v>
      </c>
      <c r="B62" s="412">
        <v>23.360913351319411</v>
      </c>
      <c r="C62" s="412">
        <v>19.096835426701002</v>
      </c>
      <c r="D62" s="412">
        <v>29.457237529740233</v>
      </c>
      <c r="E62" s="412">
        <v>89.600828554928938</v>
      </c>
      <c r="F62" s="412">
        <f t="shared" si="0"/>
        <v>161.51581486268958</v>
      </c>
      <c r="G62" s="407"/>
      <c r="H62" s="454">
        <v>1986</v>
      </c>
      <c r="I62" s="450">
        <v>16.166132788715998</v>
      </c>
      <c r="J62" s="450">
        <v>45.517950797898749</v>
      </c>
      <c r="K62" s="450">
        <v>8.8127736776446933E-2</v>
      </c>
      <c r="L62" s="450">
        <v>2.0201264616483883</v>
      </c>
      <c r="M62" s="450">
        <v>63.792337785039585</v>
      </c>
      <c r="N62" s="450">
        <v>1.8732937214444438</v>
      </c>
      <c r="O62" s="450">
        <v>0.40649535827266575</v>
      </c>
      <c r="P62" s="450">
        <v>6.0878730740112559</v>
      </c>
      <c r="Q62" s="450">
        <v>8.3676621537283644</v>
      </c>
      <c r="R62" s="450">
        <v>23.098436742554853</v>
      </c>
      <c r="S62" s="450">
        <v>2.8301138340451302</v>
      </c>
      <c r="T62" s="450">
        <v>12.244161202578578</v>
      </c>
      <c r="U62" s="450">
        <v>38.172711779178556</v>
      </c>
      <c r="V62" s="450">
        <v>13.597939358511919</v>
      </c>
      <c r="W62" s="450">
        <v>10.694918216862993</v>
      </c>
      <c r="X62" s="450">
        <v>17.430767976398229</v>
      </c>
      <c r="Y62" s="450">
        <v>9.4594775929699342</v>
      </c>
      <c r="Z62" s="450">
        <v>51.183103144743072</v>
      </c>
      <c r="AA62" s="407"/>
      <c r="AB62" s="410">
        <v>1986</v>
      </c>
      <c r="AC62" s="412">
        <v>7.6170014269775175</v>
      </c>
      <c r="AD62" s="412">
        <v>5.3047317185512251</v>
      </c>
      <c r="AE62" s="412">
        <v>12.324333737849779</v>
      </c>
      <c r="AF62" s="412">
        <v>136.26974797931103</v>
      </c>
      <c r="AG62" s="407"/>
      <c r="AH62" s="410">
        <v>1986</v>
      </c>
      <c r="AI62" s="412">
        <v>99.427086516992233</v>
      </c>
      <c r="AJ62" s="412">
        <v>62.088728345697355</v>
      </c>
      <c r="AK62" s="408"/>
      <c r="AL62" s="408"/>
    </row>
    <row r="63" spans="1:38" ht="18.25" x14ac:dyDescent="0.8">
      <c r="A63" s="410">
        <v>1987</v>
      </c>
      <c r="B63" s="412">
        <v>24.383879093592945</v>
      </c>
      <c r="C63" s="412">
        <v>19.275980343130698</v>
      </c>
      <c r="D63" s="412">
        <v>30.698418422388858</v>
      </c>
      <c r="E63" s="412">
        <v>90.668247257656702</v>
      </c>
      <c r="F63" s="412">
        <f t="shared" si="0"/>
        <v>165.02652511676922</v>
      </c>
      <c r="G63" s="407"/>
      <c r="H63" s="454">
        <v>1987</v>
      </c>
      <c r="I63" s="450">
        <v>16.573892466593229</v>
      </c>
      <c r="J63" s="450">
        <v>45.020187682020747</v>
      </c>
      <c r="K63" s="450">
        <v>9.2467625909820383E-2</v>
      </c>
      <c r="L63" s="450">
        <v>2.1673069979072626</v>
      </c>
      <c r="M63" s="450">
        <v>63.853854772431056</v>
      </c>
      <c r="N63" s="450">
        <v>2.0577856965825219</v>
      </c>
      <c r="O63" s="450">
        <v>0.40689409436155544</v>
      </c>
      <c r="P63" s="450">
        <v>6.4267814572704376</v>
      </c>
      <c r="Q63" s="450">
        <v>8.8914612482145152</v>
      </c>
      <c r="R63" s="450">
        <v>23.708910034852238</v>
      </c>
      <c r="S63" s="450">
        <v>2.9554598310773499</v>
      </c>
      <c r="T63" s="450">
        <v>12.143630536352189</v>
      </c>
      <c r="U63" s="450">
        <v>38.808000402281777</v>
      </c>
      <c r="V63" s="450">
        <v>14.719794628371766</v>
      </c>
      <c r="W63" s="450">
        <v>11.153190791710255</v>
      </c>
      <c r="X63" s="450">
        <v>18.216358403420287</v>
      </c>
      <c r="Y63" s="450">
        <v>9.3838648703395435</v>
      </c>
      <c r="Z63" s="450">
        <v>53.473208693841848</v>
      </c>
      <c r="AA63" s="407"/>
      <c r="AB63" s="410">
        <v>1987</v>
      </c>
      <c r="AC63" s="412">
        <v>8.1552252934892753</v>
      </c>
      <c r="AD63" s="412">
        <v>5.42605974377918</v>
      </c>
      <c r="AE63" s="412">
        <v>12.225122035442281</v>
      </c>
      <c r="AF63" s="412">
        <v>139.22011804405849</v>
      </c>
      <c r="AG63" s="407"/>
      <c r="AH63" s="410">
        <v>1987</v>
      </c>
      <c r="AI63" s="412">
        <v>102.45098573034203</v>
      </c>
      <c r="AJ63" s="412">
        <v>62.575539386427188</v>
      </c>
      <c r="AK63" s="408"/>
      <c r="AL63" s="408"/>
    </row>
    <row r="64" spans="1:38" ht="18.25" x14ac:dyDescent="0.8">
      <c r="A64" s="410">
        <v>1988</v>
      </c>
      <c r="B64" s="412">
        <v>25.43312336473619</v>
      </c>
      <c r="C64" s="412">
        <v>19.496209443815907</v>
      </c>
      <c r="D64" s="412">
        <v>30.953332027306313</v>
      </c>
      <c r="E64" s="412">
        <v>93.374245093623514</v>
      </c>
      <c r="F64" s="412">
        <f t="shared" si="0"/>
        <v>169.25690992948194</v>
      </c>
      <c r="G64" s="407"/>
      <c r="H64" s="454">
        <v>1988</v>
      </c>
      <c r="I64" s="450">
        <v>17.231971672821668</v>
      </c>
      <c r="J64" s="450">
        <v>44.717748143469521</v>
      </c>
      <c r="K64" s="450">
        <v>9.4893150261656525E-2</v>
      </c>
      <c r="L64" s="450">
        <v>2.417810837990241</v>
      </c>
      <c r="M64" s="450">
        <v>64.462423804543093</v>
      </c>
      <c r="N64" s="450">
        <v>1.9705341830937715</v>
      </c>
      <c r="O64" s="450">
        <v>0.35351285503081575</v>
      </c>
      <c r="P64" s="450">
        <v>6.8141828498393995</v>
      </c>
      <c r="Q64" s="450">
        <v>9.1382298879639876</v>
      </c>
      <c r="R64" s="450">
        <v>23.752844016280797</v>
      </c>
      <c r="S64" s="450">
        <v>2.8601205188751959</v>
      </c>
      <c r="T64" s="450">
        <v>12.217140709307499</v>
      </c>
      <c r="U64" s="450">
        <v>38.830105244463489</v>
      </c>
      <c r="V64" s="450">
        <v>16.160692118394859</v>
      </c>
      <c r="W64" s="450">
        <v>11.883779267220817</v>
      </c>
      <c r="X64" s="450">
        <v>19.341619693850056</v>
      </c>
      <c r="Y64" s="450">
        <v>9.4400599130456282</v>
      </c>
      <c r="Z64" s="450">
        <v>56.826150992511359</v>
      </c>
      <c r="AA64" s="407"/>
      <c r="AB64" s="410">
        <v>1988</v>
      </c>
      <c r="AC64" s="412">
        <v>8.8126937318536953</v>
      </c>
      <c r="AD64" s="412">
        <v>5.5693316159496957</v>
      </c>
      <c r="AE64" s="412">
        <v>12.304363611615534</v>
      </c>
      <c r="AF64" s="412">
        <v>142.570520970063</v>
      </c>
      <c r="AG64" s="407"/>
      <c r="AH64" s="410">
        <v>1988</v>
      </c>
      <c r="AI64" s="412">
        <v>105.06223904758278</v>
      </c>
      <c r="AJ64" s="412">
        <v>64.194670881899128</v>
      </c>
      <c r="AK64" s="408"/>
      <c r="AL64" s="408"/>
    </row>
    <row r="65" spans="1:38" ht="18.25" x14ac:dyDescent="0.8">
      <c r="A65" s="410">
        <v>1989</v>
      </c>
      <c r="B65" s="412">
        <v>25.935933713659864</v>
      </c>
      <c r="C65" s="412">
        <v>19.677145615360608</v>
      </c>
      <c r="D65" s="412">
        <v>30.427386113971139</v>
      </c>
      <c r="E65" s="412">
        <v>92.649224872024945</v>
      </c>
      <c r="F65" s="412">
        <f t="shared" si="0"/>
        <v>168.68969031501655</v>
      </c>
      <c r="G65" s="407"/>
      <c r="H65" s="454">
        <v>1989</v>
      </c>
      <c r="I65" s="450">
        <v>17.818748890087107</v>
      </c>
      <c r="J65" s="450">
        <v>44.134662215557228</v>
      </c>
      <c r="K65" s="450">
        <v>9.7061411475391074E-2</v>
      </c>
      <c r="L65" s="450">
        <v>2.5792777054393978</v>
      </c>
      <c r="M65" s="450">
        <v>64.629750222559124</v>
      </c>
      <c r="N65" s="450">
        <v>2.1571105003119913</v>
      </c>
      <c r="O65" s="450">
        <v>0.35905333712119925</v>
      </c>
      <c r="P65" s="450">
        <v>6.983211630166501</v>
      </c>
      <c r="Q65" s="450">
        <v>9.4993754675996911</v>
      </c>
      <c r="R65" s="450">
        <v>23.774625898127766</v>
      </c>
      <c r="S65" s="450">
        <v>2.9389031665677452</v>
      </c>
      <c r="T65" s="450">
        <v>12.329616342018452</v>
      </c>
      <c r="U65" s="450">
        <v>39.043145406713961</v>
      </c>
      <c r="V65" s="450">
        <v>17.253937697105428</v>
      </c>
      <c r="W65" s="450">
        <v>11.079579995678527</v>
      </c>
      <c r="X65" s="450">
        <v>18.028761426648945</v>
      </c>
      <c r="Y65" s="450">
        <v>9.155140098710886</v>
      </c>
      <c r="Z65" s="450">
        <v>55.517419218143786</v>
      </c>
      <c r="AA65" s="407"/>
      <c r="AB65" s="410">
        <v>1989</v>
      </c>
      <c r="AC65" s="412">
        <v>9.5420799402553715</v>
      </c>
      <c r="AD65" s="412">
        <v>5.7236906640134508</v>
      </c>
      <c r="AE65" s="412">
        <v>12.419489460537848</v>
      </c>
      <c r="AF65" s="412">
        <v>141.00443025020991</v>
      </c>
      <c r="AG65" s="407"/>
      <c r="AH65" s="410">
        <v>1989</v>
      </c>
      <c r="AI65" s="412">
        <v>103.18242200781117</v>
      </c>
      <c r="AJ65" s="412">
        <v>65.507268307205393</v>
      </c>
      <c r="AK65" s="408"/>
      <c r="AL65" s="408"/>
    </row>
    <row r="66" spans="1:38" ht="18.25" x14ac:dyDescent="0.8">
      <c r="A66" s="410">
        <v>1990</v>
      </c>
      <c r="B66" s="412">
        <v>24.369591362903197</v>
      </c>
      <c r="C66" s="412">
        <v>20.443067161691779</v>
      </c>
      <c r="D66" s="412">
        <v>28.761698404259427</v>
      </c>
      <c r="E66" s="412">
        <v>94.491080584673824</v>
      </c>
      <c r="F66" s="412">
        <f t="shared" si="0"/>
        <v>168.06543751352822</v>
      </c>
      <c r="G66" s="407"/>
      <c r="H66" s="454">
        <v>1990</v>
      </c>
      <c r="I66" s="450">
        <v>18.084007891728596</v>
      </c>
      <c r="J66" s="450">
        <v>44.173854737013883</v>
      </c>
      <c r="K66" s="450">
        <v>0.10350534993042938</v>
      </c>
      <c r="L66" s="450">
        <v>2.6528536994813816</v>
      </c>
      <c r="M66" s="450">
        <v>65.014221678154286</v>
      </c>
      <c r="N66" s="450">
        <v>2.0261978441628807</v>
      </c>
      <c r="O66" s="450">
        <v>0.37886542371365273</v>
      </c>
      <c r="P66" s="450">
        <v>7.1957175420736341</v>
      </c>
      <c r="Q66" s="450">
        <v>9.6007808099501677</v>
      </c>
      <c r="R66" s="450">
        <v>21.963632775023143</v>
      </c>
      <c r="S66" s="450">
        <v>3.0043877902295892</v>
      </c>
      <c r="T66" s="450">
        <v>13.719568968140678</v>
      </c>
      <c r="U66" s="450">
        <v>38.687589533393407</v>
      </c>
      <c r="V66" s="450">
        <v>18.47351560804487</v>
      </c>
      <c r="W66" s="450">
        <v>10.381465212375872</v>
      </c>
      <c r="X66" s="450">
        <v>16.969485938118847</v>
      </c>
      <c r="Y66" s="450">
        <v>8.9383787334907652</v>
      </c>
      <c r="Z66" s="450">
        <v>54.762845492030351</v>
      </c>
      <c r="AA66" s="407"/>
      <c r="AB66" s="410">
        <v>1990</v>
      </c>
      <c r="AC66" s="412">
        <v>9.9455092147039537</v>
      </c>
      <c r="AD66" s="412">
        <v>5.9774475917573575</v>
      </c>
      <c r="AE66" s="412">
        <v>12.869071592717155</v>
      </c>
      <c r="AF66" s="412">
        <v>139.27340911434973</v>
      </c>
      <c r="AG66" s="407"/>
      <c r="AH66" s="410">
        <v>1990</v>
      </c>
      <c r="AI66" s="412">
        <v>101.24568231986538</v>
      </c>
      <c r="AJ66" s="412">
        <v>66.819755193662843</v>
      </c>
      <c r="AK66" s="408"/>
      <c r="AL66" s="408"/>
    </row>
    <row r="67" spans="1:38" ht="18.25" x14ac:dyDescent="0.8">
      <c r="A67" s="410">
        <v>1991</v>
      </c>
      <c r="B67" s="412">
        <v>25.899427427993029</v>
      </c>
      <c r="C67" s="412">
        <v>20.254537353603634</v>
      </c>
      <c r="D67" s="412">
        <v>26.255898388195085</v>
      </c>
      <c r="E67" s="412">
        <v>99.399272364301993</v>
      </c>
      <c r="F67" s="412">
        <f t="shared" si="0"/>
        <v>171.80913553409374</v>
      </c>
      <c r="G67" s="407"/>
      <c r="H67" s="454">
        <v>1991</v>
      </c>
      <c r="I67" s="450">
        <v>18.514302687428874</v>
      </c>
      <c r="J67" s="450">
        <v>43.50442300745631</v>
      </c>
      <c r="K67" s="450">
        <v>0.10457789078344551</v>
      </c>
      <c r="L67" s="450">
        <v>2.6351978353914611</v>
      </c>
      <c r="M67" s="450">
        <v>64.758501421060089</v>
      </c>
      <c r="N67" s="450">
        <v>2.0915436960447922</v>
      </c>
      <c r="O67" s="450">
        <v>0.3697520626818151</v>
      </c>
      <c r="P67" s="450">
        <v>7.3108762192534318</v>
      </c>
      <c r="Q67" s="450">
        <v>9.7721719779800384</v>
      </c>
      <c r="R67" s="450">
        <v>21.169507335203676</v>
      </c>
      <c r="S67" s="450">
        <v>2.6943285626648228</v>
      </c>
      <c r="T67" s="450">
        <v>13.583972822458367</v>
      </c>
      <c r="U67" s="450">
        <v>37.447808720326861</v>
      </c>
      <c r="V67" s="450">
        <v>19.826218056881658</v>
      </c>
      <c r="W67" s="450">
        <v>11.954590939372769</v>
      </c>
      <c r="X67" s="450">
        <v>19.210663536793245</v>
      </c>
      <c r="Y67" s="450">
        <v>8.8391808816790807</v>
      </c>
      <c r="Z67" s="450">
        <v>59.830653414726754</v>
      </c>
      <c r="AA67" s="407"/>
      <c r="AB67" s="410">
        <v>1991</v>
      </c>
      <c r="AC67" s="412">
        <v>10.337406433442295</v>
      </c>
      <c r="AD67" s="412">
        <v>5.8582615172839896</v>
      </c>
      <c r="AE67" s="412">
        <v>12.881865137277638</v>
      </c>
      <c r="AF67" s="412">
        <v>142.73160244608979</v>
      </c>
      <c r="AG67" s="407"/>
      <c r="AH67" s="410">
        <v>1991</v>
      </c>
      <c r="AI67" s="412">
        <v>103.61387187845787</v>
      </c>
      <c r="AJ67" s="412">
        <v>68.19526365563587</v>
      </c>
      <c r="AK67" s="408"/>
      <c r="AL67" s="408"/>
    </row>
    <row r="68" spans="1:38" ht="18.25" x14ac:dyDescent="0.8">
      <c r="A68" s="410">
        <v>1992</v>
      </c>
      <c r="B68" s="412">
        <v>27.891677071536144</v>
      </c>
      <c r="C68" s="412">
        <v>20.143145230444723</v>
      </c>
      <c r="D68" s="412">
        <v>26.046431440020051</v>
      </c>
      <c r="E68" s="412">
        <v>99.415719207251897</v>
      </c>
      <c r="F68" s="412">
        <f t="shared" si="0"/>
        <v>173.49697294925281</v>
      </c>
      <c r="G68" s="407"/>
      <c r="H68" s="454">
        <v>1992</v>
      </c>
      <c r="I68" s="450">
        <v>18.940384595254024</v>
      </c>
      <c r="J68" s="450">
        <v>45.344230340232201</v>
      </c>
      <c r="K68" s="450">
        <v>9.7767462784401876E-2</v>
      </c>
      <c r="L68" s="450">
        <v>2.5642533919039883</v>
      </c>
      <c r="M68" s="450">
        <v>66.946635790174611</v>
      </c>
      <c r="N68" s="450">
        <v>2.1392069072370337</v>
      </c>
      <c r="O68" s="450">
        <v>0.42581706469400143</v>
      </c>
      <c r="P68" s="450">
        <v>7.4142458708295038</v>
      </c>
      <c r="Q68" s="450">
        <v>9.9792698427605391</v>
      </c>
      <c r="R68" s="450">
        <v>20.649399076355852</v>
      </c>
      <c r="S68" s="450">
        <v>2.7042219948937851</v>
      </c>
      <c r="T68" s="450">
        <v>13.609493565064358</v>
      </c>
      <c r="U68" s="450">
        <v>36.963114636313996</v>
      </c>
      <c r="V68" s="450">
        <v>21.047918282091196</v>
      </c>
      <c r="W68" s="450">
        <v>11.487559430231189</v>
      </c>
      <c r="X68" s="450">
        <v>18.408494236123936</v>
      </c>
      <c r="Y68" s="450">
        <v>8.6639807315573396</v>
      </c>
      <c r="Z68" s="450">
        <v>59.607952680003656</v>
      </c>
      <c r="AA68" s="407"/>
      <c r="AB68" s="410">
        <v>1992</v>
      </c>
      <c r="AC68" s="412">
        <v>10.95502190836851</v>
      </c>
      <c r="AD68" s="412">
        <v>5.9488191408937334</v>
      </c>
      <c r="AE68" s="412">
        <v>12.809007286343364</v>
      </c>
      <c r="AF68" s="412">
        <v>143.78412461364724</v>
      </c>
      <c r="AG68" s="407"/>
      <c r="AH68" s="410">
        <v>1992</v>
      </c>
      <c r="AI68" s="412">
        <v>103.77874625891002</v>
      </c>
      <c r="AJ68" s="412">
        <v>69.718226690342789</v>
      </c>
      <c r="AK68" s="408"/>
      <c r="AL68" s="408"/>
    </row>
    <row r="69" spans="1:38" ht="18.25" x14ac:dyDescent="0.8">
      <c r="A69" s="410">
        <v>1993</v>
      </c>
      <c r="B69" s="412">
        <v>30.20560038000038</v>
      </c>
      <c r="C69" s="412">
        <v>20.550060666147104</v>
      </c>
      <c r="D69" s="412">
        <v>25.186522022960808</v>
      </c>
      <c r="E69" s="412">
        <v>102.76791090495973</v>
      </c>
      <c r="F69" s="412">
        <f t="shared" si="0"/>
        <v>178.71009397406803</v>
      </c>
      <c r="G69" s="407"/>
      <c r="H69" s="454">
        <v>1993</v>
      </c>
      <c r="I69" s="450">
        <v>19.476441426517439</v>
      </c>
      <c r="J69" s="450">
        <v>45.81015821363124</v>
      </c>
      <c r="K69" s="450">
        <v>8.9893285630492259E-2</v>
      </c>
      <c r="L69" s="450">
        <v>2.6075609067977927</v>
      </c>
      <c r="M69" s="450">
        <v>67.984053832576961</v>
      </c>
      <c r="N69" s="450">
        <v>2.2260237023006297</v>
      </c>
      <c r="O69" s="450">
        <v>0.51293721074790755</v>
      </c>
      <c r="P69" s="450">
        <v>7.5851087888710005</v>
      </c>
      <c r="Q69" s="450">
        <v>10.324069701919537</v>
      </c>
      <c r="R69" s="450">
        <v>20.361832981081406</v>
      </c>
      <c r="S69" s="450">
        <v>2.1144112367895285</v>
      </c>
      <c r="T69" s="450">
        <v>13.407175931364119</v>
      </c>
      <c r="U69" s="450">
        <v>35.88342014923505</v>
      </c>
      <c r="V69" s="450">
        <v>22.817248429102229</v>
      </c>
      <c r="W69" s="450">
        <v>12.891841104339921</v>
      </c>
      <c r="X69" s="450">
        <v>20.499501724834214</v>
      </c>
      <c r="Y69" s="450">
        <v>8.3099590320601173</v>
      </c>
      <c r="Z69" s="450">
        <v>64.518550290336492</v>
      </c>
      <c r="AA69" s="407"/>
      <c r="AB69" s="410">
        <v>1993</v>
      </c>
      <c r="AC69" s="412">
        <v>11.755555212585836</v>
      </c>
      <c r="AD69" s="412">
        <v>6.0733657028261359</v>
      </c>
      <c r="AE69" s="412">
        <v>12.581165203821211</v>
      </c>
      <c r="AF69" s="412">
        <v>148.30000785483483</v>
      </c>
      <c r="AG69" s="407"/>
      <c r="AH69" s="410">
        <v>1993</v>
      </c>
      <c r="AI69" s="412">
        <v>106.73002179233563</v>
      </c>
      <c r="AJ69" s="412">
        <v>71.980072181732396</v>
      </c>
      <c r="AK69" s="408"/>
      <c r="AL69" s="408"/>
    </row>
    <row r="70" spans="1:38" ht="18.25" x14ac:dyDescent="0.8">
      <c r="A70" s="410">
        <v>1994</v>
      </c>
      <c r="B70" s="412">
        <v>32.616612951577203</v>
      </c>
      <c r="C70" s="412">
        <v>21.154208804811944</v>
      </c>
      <c r="D70" s="412">
        <v>26.073116996206309</v>
      </c>
      <c r="E70" s="412">
        <v>103.63347676135831</v>
      </c>
      <c r="F70" s="412">
        <f t="shared" si="0"/>
        <v>183.47741551395376</v>
      </c>
      <c r="G70" s="407"/>
      <c r="H70" s="454">
        <v>1994</v>
      </c>
      <c r="I70" s="450">
        <v>20.108155368925487</v>
      </c>
      <c r="J70" s="450">
        <v>46.098733185448282</v>
      </c>
      <c r="K70" s="450">
        <v>0.10023114611098147</v>
      </c>
      <c r="L70" s="450">
        <v>2.5457190686492068</v>
      </c>
      <c r="M70" s="450">
        <v>68.852838769133953</v>
      </c>
      <c r="N70" s="450">
        <v>2.4353975029686459</v>
      </c>
      <c r="O70" s="450">
        <v>0.41707138973786284</v>
      </c>
      <c r="P70" s="450">
        <v>8.0826939758558964</v>
      </c>
      <c r="Q70" s="450">
        <v>10.935162868562404</v>
      </c>
      <c r="R70" s="450">
        <v>20.231429177966529</v>
      </c>
      <c r="S70" s="450">
        <v>2.1201851514066696</v>
      </c>
      <c r="T70" s="450">
        <v>13.463327014252068</v>
      </c>
      <c r="U70" s="450">
        <v>35.814941343625264</v>
      </c>
      <c r="V70" s="450">
        <v>24.648920165753335</v>
      </c>
      <c r="W70" s="450">
        <v>13.498281719244076</v>
      </c>
      <c r="X70" s="450">
        <v>21.513683252126121</v>
      </c>
      <c r="Y70" s="450">
        <v>8.2135873955086005</v>
      </c>
      <c r="Z70" s="450">
        <v>67.87447253263214</v>
      </c>
      <c r="AA70" s="407"/>
      <c r="AB70" s="410">
        <v>1994</v>
      </c>
      <c r="AC70" s="412">
        <v>12.721757880115284</v>
      </c>
      <c r="AD70" s="412">
        <v>6.2510685850743632</v>
      </c>
      <c r="AE70" s="412">
        <v>12.590725586379458</v>
      </c>
      <c r="AF70" s="412">
        <v>151.91386346238468</v>
      </c>
      <c r="AG70" s="407"/>
      <c r="AH70" s="410">
        <v>1994</v>
      </c>
      <c r="AI70" s="412">
        <v>109.36002201689311</v>
      </c>
      <c r="AJ70" s="412">
        <v>74.117393497060675</v>
      </c>
      <c r="AK70" s="408"/>
      <c r="AL70" s="408"/>
    </row>
    <row r="71" spans="1:38" ht="18.25" x14ac:dyDescent="0.8">
      <c r="A71" s="410">
        <v>1995</v>
      </c>
      <c r="B71" s="412">
        <v>35.204285108184038</v>
      </c>
      <c r="C71" s="412">
        <v>21.254018016976268</v>
      </c>
      <c r="D71" s="412">
        <v>25.908589752602992</v>
      </c>
      <c r="E71" s="412">
        <v>107.22800012634818</v>
      </c>
      <c r="F71" s="412">
        <f t="shared" ref="F71:F96" si="1">SUM(B71:E71)</f>
        <v>189.59489300411147</v>
      </c>
      <c r="G71" s="407"/>
      <c r="H71" s="454">
        <v>1995</v>
      </c>
      <c r="I71" s="450">
        <v>20.164884876246944</v>
      </c>
      <c r="J71" s="450">
        <v>46.954302348801491</v>
      </c>
      <c r="K71" s="450">
        <v>0.17103940146466867</v>
      </c>
      <c r="L71" s="450">
        <v>2.6332180128990825</v>
      </c>
      <c r="M71" s="450">
        <v>69.923444639412182</v>
      </c>
      <c r="N71" s="450">
        <v>2.8194131736764145</v>
      </c>
      <c r="O71" s="450">
        <v>0.37664808320307142</v>
      </c>
      <c r="P71" s="450">
        <v>8.4826261763977353</v>
      </c>
      <c r="Q71" s="450">
        <v>11.678687433277222</v>
      </c>
      <c r="R71" s="450">
        <v>20.312030273783723</v>
      </c>
      <c r="S71" s="450">
        <v>2.0623093892691462</v>
      </c>
      <c r="T71" s="450">
        <v>13.510120799671071</v>
      </c>
      <c r="U71" s="450">
        <v>35.884460462723936</v>
      </c>
      <c r="V71" s="450">
        <v>26.66862977360233</v>
      </c>
      <c r="W71" s="450">
        <v>14.273220048511948</v>
      </c>
      <c r="X71" s="450">
        <v>22.7008985847791</v>
      </c>
      <c r="Y71" s="450">
        <v>8.4655520618047468</v>
      </c>
      <c r="Z71" s="450">
        <v>72.108300468698118</v>
      </c>
      <c r="AA71" s="407"/>
      <c r="AB71" s="410">
        <v>1995</v>
      </c>
      <c r="AC71" s="412">
        <v>13.46845923784776</v>
      </c>
      <c r="AD71" s="412">
        <v>6.4035174875682577</v>
      </c>
      <c r="AE71" s="412">
        <v>12.616582517675646</v>
      </c>
      <c r="AF71" s="412">
        <v>157.10633376101981</v>
      </c>
      <c r="AG71" s="407"/>
      <c r="AH71" s="410">
        <v>1995</v>
      </c>
      <c r="AI71" s="412">
        <v>112.54782313972504</v>
      </c>
      <c r="AJ71" s="412">
        <v>77.047069864386444</v>
      </c>
      <c r="AK71" s="408"/>
      <c r="AL71" s="408"/>
    </row>
    <row r="72" spans="1:38" ht="18.25" x14ac:dyDescent="0.8">
      <c r="A72" s="410">
        <v>1996</v>
      </c>
      <c r="B72" s="412">
        <v>36.803791593165109</v>
      </c>
      <c r="C72" s="412">
        <v>21.82218435978519</v>
      </c>
      <c r="D72" s="412">
        <v>26.073468066595328</v>
      </c>
      <c r="E72" s="412">
        <v>109.13885342297519</v>
      </c>
      <c r="F72" s="412">
        <f t="shared" si="1"/>
        <v>193.8382974425208</v>
      </c>
      <c r="G72" s="407"/>
      <c r="H72" s="454">
        <v>1996</v>
      </c>
      <c r="I72" s="450">
        <v>20.915204686553565</v>
      </c>
      <c r="J72" s="450">
        <v>47.108037427575567</v>
      </c>
      <c r="K72" s="450">
        <v>0.160830520375494</v>
      </c>
      <c r="L72" s="450">
        <v>2.7460061495551074</v>
      </c>
      <c r="M72" s="450">
        <v>70.930078784059731</v>
      </c>
      <c r="N72" s="450">
        <v>2.52467087085338</v>
      </c>
      <c r="O72" s="450">
        <v>0.38555953891118283</v>
      </c>
      <c r="P72" s="450">
        <v>8.5514800157247972</v>
      </c>
      <c r="Q72" s="450">
        <v>11.461710425489361</v>
      </c>
      <c r="R72" s="450">
        <v>20.416229078818787</v>
      </c>
      <c r="S72" s="450">
        <v>2.3491388055029891</v>
      </c>
      <c r="T72" s="450">
        <v>13.571698775275511</v>
      </c>
      <c r="U72" s="450">
        <v>36.337066659597284</v>
      </c>
      <c r="V72" s="450">
        <v>28.562909227230584</v>
      </c>
      <c r="W72" s="450">
        <v>14.712101547865725</v>
      </c>
      <c r="X72" s="450">
        <v>23.345549982441177</v>
      </c>
      <c r="Y72" s="450">
        <v>8.4888808158369535</v>
      </c>
      <c r="Z72" s="450">
        <v>75.109441573374426</v>
      </c>
      <c r="AA72" s="407"/>
      <c r="AB72" s="410">
        <v>1996</v>
      </c>
      <c r="AC72" s="412">
        <v>14.511947410309141</v>
      </c>
      <c r="AD72" s="412">
        <v>6.6317069566676263</v>
      </c>
      <c r="AE72" s="412">
        <v>12.634992029631801</v>
      </c>
      <c r="AF72" s="412">
        <v>160.05965104591223</v>
      </c>
      <c r="AG72" s="407"/>
      <c r="AH72" s="410">
        <v>1996</v>
      </c>
      <c r="AI72" s="412">
        <v>114.35788886026774</v>
      </c>
      <c r="AJ72" s="412">
        <v>79.480408582253077</v>
      </c>
      <c r="AK72" s="408"/>
      <c r="AL72" s="408"/>
    </row>
    <row r="73" spans="1:38" ht="18.25" x14ac:dyDescent="0.8">
      <c r="A73" s="410">
        <v>1997</v>
      </c>
      <c r="B73" s="412">
        <v>37.966643348164176</v>
      </c>
      <c r="C73" s="412">
        <v>22.431308591248516</v>
      </c>
      <c r="D73" s="412">
        <v>26.635345040220042</v>
      </c>
      <c r="E73" s="412">
        <v>111.60025908266299</v>
      </c>
      <c r="F73" s="412">
        <f t="shared" si="1"/>
        <v>198.63355606229572</v>
      </c>
      <c r="G73" s="407"/>
      <c r="H73" s="454">
        <v>1997</v>
      </c>
      <c r="I73" s="450">
        <v>21.985023493078515</v>
      </c>
      <c r="J73" s="450">
        <v>46.773105705974558</v>
      </c>
      <c r="K73" s="450">
        <v>0.16883777041244211</v>
      </c>
      <c r="L73" s="450">
        <v>2.8806174870860861</v>
      </c>
      <c r="M73" s="450">
        <v>71.807584456551595</v>
      </c>
      <c r="N73" s="450">
        <v>2.779984461915511</v>
      </c>
      <c r="O73" s="450">
        <v>0.42792607502434504</v>
      </c>
      <c r="P73" s="450">
        <v>9.056058334272711</v>
      </c>
      <c r="Q73" s="450">
        <v>12.263968871212567</v>
      </c>
      <c r="R73" s="450">
        <v>19.907577726415717</v>
      </c>
      <c r="S73" s="450">
        <v>2.3340450536347319</v>
      </c>
      <c r="T73" s="450">
        <v>13.755049723936159</v>
      </c>
      <c r="U73" s="450">
        <v>35.996672503986609</v>
      </c>
      <c r="V73" s="450">
        <v>30.706805681823791</v>
      </c>
      <c r="W73" s="450">
        <v>15.198026365110028</v>
      </c>
      <c r="X73" s="450">
        <v>24.136128539346689</v>
      </c>
      <c r="Y73" s="450">
        <v>8.5243696442644232</v>
      </c>
      <c r="Z73" s="450">
        <v>78.56533023054493</v>
      </c>
      <c r="AA73" s="407"/>
      <c r="AB73" s="410">
        <v>1997</v>
      </c>
      <c r="AC73" s="412">
        <v>15.950828217866004</v>
      </c>
      <c r="AD73" s="412">
        <v>6.8763242938369142</v>
      </c>
      <c r="AE73" s="412">
        <v>12.791582816401185</v>
      </c>
      <c r="AF73" s="412">
        <v>163.01482073419157</v>
      </c>
      <c r="AG73" s="407"/>
      <c r="AH73" s="410">
        <v>1997</v>
      </c>
      <c r="AI73" s="412">
        <v>116.54488715926702</v>
      </c>
      <c r="AJ73" s="412">
        <v>82.08866890302869</v>
      </c>
      <c r="AK73" s="408"/>
      <c r="AL73" s="408"/>
    </row>
    <row r="74" spans="1:38" ht="18.25" x14ac:dyDescent="0.8">
      <c r="A74" s="410">
        <v>1998</v>
      </c>
      <c r="B74" s="412">
        <v>37.962047552365313</v>
      </c>
      <c r="C74" s="412">
        <v>22.625464552492296</v>
      </c>
      <c r="D74" s="412">
        <v>26.72595611137146</v>
      </c>
      <c r="E74" s="412">
        <v>111.32992928037989</v>
      </c>
      <c r="F74" s="412">
        <f t="shared" si="1"/>
        <v>198.64339749660894</v>
      </c>
      <c r="G74" s="407"/>
      <c r="H74" s="454">
        <v>1998</v>
      </c>
      <c r="I74" s="450">
        <v>22.723216967504658</v>
      </c>
      <c r="J74" s="450">
        <v>46.23210802078691</v>
      </c>
      <c r="K74" s="450">
        <v>0.17201777493658343</v>
      </c>
      <c r="L74" s="450">
        <v>2.989047891532723</v>
      </c>
      <c r="M74" s="450">
        <v>72.116390654760863</v>
      </c>
      <c r="N74" s="450">
        <v>2.3071258349084602</v>
      </c>
      <c r="O74" s="450">
        <v>0.44267512659741054</v>
      </c>
      <c r="P74" s="450">
        <v>9.0816244245181856</v>
      </c>
      <c r="Q74" s="450">
        <v>11.831425386024057</v>
      </c>
      <c r="R74" s="450">
        <v>18.81864682967899</v>
      </c>
      <c r="S74" s="450">
        <v>2.2215074551169551</v>
      </c>
      <c r="T74" s="450">
        <v>13.699602808133626</v>
      </c>
      <c r="U74" s="450">
        <v>34.739757092929572</v>
      </c>
      <c r="V74" s="450">
        <v>32.655315184604689</v>
      </c>
      <c r="W74" s="450">
        <v>15.056455168819218</v>
      </c>
      <c r="X74" s="450">
        <v>23.903644489429198</v>
      </c>
      <c r="Y74" s="450">
        <v>8.3404095200413302</v>
      </c>
      <c r="Z74" s="450">
        <v>79.955824362894447</v>
      </c>
      <c r="AA74" s="407"/>
      <c r="AB74" s="410">
        <v>1998</v>
      </c>
      <c r="AC74" s="412">
        <v>16.818094881839684</v>
      </c>
      <c r="AD74" s="412">
        <v>7.2667429989352206</v>
      </c>
      <c r="AE74" s="412">
        <v>12.751402120686963</v>
      </c>
      <c r="AF74" s="412">
        <v>161.80715749514707</v>
      </c>
      <c r="AG74" s="407"/>
      <c r="AH74" s="410">
        <v>1998</v>
      </c>
      <c r="AI74" s="412">
        <v>114.01619842108195</v>
      </c>
      <c r="AJ74" s="412">
        <v>84.627199075526988</v>
      </c>
      <c r="AK74" s="408"/>
      <c r="AL74" s="408"/>
    </row>
    <row r="75" spans="1:38" ht="18.25" x14ac:dyDescent="0.8">
      <c r="A75" s="410">
        <v>1999</v>
      </c>
      <c r="B75" s="412">
        <v>38.76996545916073</v>
      </c>
      <c r="C75" s="412">
        <v>22.907186941230432</v>
      </c>
      <c r="D75" s="412">
        <v>26.679171055061413</v>
      </c>
      <c r="E75" s="412">
        <v>112.97346710278399</v>
      </c>
      <c r="F75" s="412">
        <f t="shared" si="1"/>
        <v>201.32979055823657</v>
      </c>
      <c r="G75" s="407"/>
      <c r="H75" s="454">
        <v>1999</v>
      </c>
      <c r="I75" s="450">
        <v>23.560125089835743</v>
      </c>
      <c r="J75" s="450">
        <v>45.270101728743732</v>
      </c>
      <c r="K75" s="450">
        <v>0.21547569004398173</v>
      </c>
      <c r="L75" s="450">
        <v>3.0715519705972456</v>
      </c>
      <c r="M75" s="450">
        <v>72.117254479220705</v>
      </c>
      <c r="N75" s="450">
        <v>2.3279518102358514</v>
      </c>
      <c r="O75" s="450">
        <v>0.52857388386800697</v>
      </c>
      <c r="P75" s="450">
        <v>9.504389878383158</v>
      </c>
      <c r="Q75" s="450">
        <v>12.360915572487016</v>
      </c>
      <c r="R75" s="450">
        <v>17.128901820434429</v>
      </c>
      <c r="S75" s="450">
        <v>2.1095645509806333</v>
      </c>
      <c r="T75" s="450">
        <v>13.765773860125318</v>
      </c>
      <c r="U75" s="450">
        <v>33.004240231540379</v>
      </c>
      <c r="V75" s="450">
        <v>34.825032134100766</v>
      </c>
      <c r="W75" s="450">
        <v>15.615212666684751</v>
      </c>
      <c r="X75" s="450">
        <v>24.824496045295039</v>
      </c>
      <c r="Y75" s="450">
        <v>8.5826394289079033</v>
      </c>
      <c r="Z75" s="450">
        <v>83.847380274988467</v>
      </c>
      <c r="AA75" s="407"/>
      <c r="AB75" s="410">
        <v>1999</v>
      </c>
      <c r="AC75" s="412">
        <v>17.84950526166028</v>
      </c>
      <c r="AD75" s="412">
        <v>7.4603792659521897</v>
      </c>
      <c r="AE75" s="412">
        <v>12.794689159173101</v>
      </c>
      <c r="AF75" s="412">
        <v>163.22521687145098</v>
      </c>
      <c r="AG75" s="407"/>
      <c r="AH75" s="410">
        <v>1999</v>
      </c>
      <c r="AI75" s="412">
        <v>114.69927997784961</v>
      </c>
      <c r="AJ75" s="412">
        <v>86.630510580386954</v>
      </c>
      <c r="AK75" s="408"/>
      <c r="AL75" s="408"/>
    </row>
    <row r="76" spans="1:38" ht="18.25" x14ac:dyDescent="0.8">
      <c r="A76" s="410">
        <v>2000</v>
      </c>
      <c r="B76" s="412">
        <v>39.615793888757395</v>
      </c>
      <c r="C76" s="412">
        <v>23.379265627099215</v>
      </c>
      <c r="D76" s="412">
        <v>27.359275083716042</v>
      </c>
      <c r="E76" s="412">
        <v>117.17024084557939</v>
      </c>
      <c r="F76" s="412">
        <f t="shared" si="1"/>
        <v>207.52457544515204</v>
      </c>
      <c r="G76" s="407"/>
      <c r="H76" s="454">
        <v>2000</v>
      </c>
      <c r="I76" s="450">
        <v>23.740823284236711</v>
      </c>
      <c r="J76" s="450">
        <v>46.441176101352376</v>
      </c>
      <c r="K76" s="450">
        <v>0.2881680574477356</v>
      </c>
      <c r="L76" s="450">
        <v>3.2382999451801</v>
      </c>
      <c r="M76" s="450">
        <v>73.708467388216917</v>
      </c>
      <c r="N76" s="450">
        <v>2.8539660095803869</v>
      </c>
      <c r="O76" s="450">
        <v>0.54528080897206588</v>
      </c>
      <c r="P76" s="450">
        <v>9.7646780757896732</v>
      </c>
      <c r="Q76" s="450">
        <v>13.163924894342125</v>
      </c>
      <c r="R76" s="450">
        <v>16.916194725677716</v>
      </c>
      <c r="S76" s="450">
        <v>2.0722254226660732</v>
      </c>
      <c r="T76" s="450">
        <v>13.729279899316058</v>
      </c>
      <c r="U76" s="450">
        <v>32.717700047659847</v>
      </c>
      <c r="V76" s="450">
        <v>37.235560161617805</v>
      </c>
      <c r="W76" s="450">
        <v>16.194559300067695</v>
      </c>
      <c r="X76" s="450">
        <v>25.667122661605916</v>
      </c>
      <c r="Y76" s="450">
        <v>8.8372409916417247</v>
      </c>
      <c r="Z76" s="450">
        <v>87.93448311493313</v>
      </c>
      <c r="AA76" s="407"/>
      <c r="AB76" s="410">
        <v>2000</v>
      </c>
      <c r="AC76" s="412">
        <v>18.634360161115971</v>
      </c>
      <c r="AD76" s="412">
        <v>7.6665766717827282</v>
      </c>
      <c r="AE76" s="412">
        <v>12.825511674717525</v>
      </c>
      <c r="AF76" s="412">
        <v>168.39812693753578</v>
      </c>
      <c r="AG76" s="407"/>
      <c r="AH76" s="410">
        <v>2000</v>
      </c>
      <c r="AI76" s="412">
        <v>118.44848975385011</v>
      </c>
      <c r="AJ76" s="412">
        <v>89.076085691301927</v>
      </c>
      <c r="AK76" s="408"/>
      <c r="AL76" s="408"/>
    </row>
    <row r="77" spans="1:38" ht="18.25" x14ac:dyDescent="0.8">
      <c r="A77" s="410">
        <v>2001</v>
      </c>
      <c r="B77" s="412">
        <v>43.255624327755214</v>
      </c>
      <c r="C77" s="412">
        <v>23.536636471891626</v>
      </c>
      <c r="D77" s="412">
        <v>27.542616790867054</v>
      </c>
      <c r="E77" s="412">
        <v>119.01177120307671</v>
      </c>
      <c r="F77" s="412">
        <f t="shared" si="1"/>
        <v>213.34664879359059</v>
      </c>
      <c r="G77" s="407"/>
      <c r="H77" s="454">
        <v>2001</v>
      </c>
      <c r="I77" s="450">
        <v>24.966040353003425</v>
      </c>
      <c r="J77" s="450">
        <v>46.354505402600338</v>
      </c>
      <c r="K77" s="450">
        <v>0.30215653857711477</v>
      </c>
      <c r="L77" s="450">
        <v>3.233500764144341</v>
      </c>
      <c r="M77" s="450">
        <v>74.856203058325207</v>
      </c>
      <c r="N77" s="450">
        <v>2.5701846020358987</v>
      </c>
      <c r="O77" s="450">
        <v>0.54278813029286621</v>
      </c>
      <c r="P77" s="450">
        <v>9.5859825164701657</v>
      </c>
      <c r="Q77" s="450">
        <v>12.698955248798931</v>
      </c>
      <c r="R77" s="450">
        <v>17.800183475805298</v>
      </c>
      <c r="S77" s="450">
        <v>2.045846099726996</v>
      </c>
      <c r="T77" s="450">
        <v>13.784995174851886</v>
      </c>
      <c r="U77" s="450">
        <v>33.631024750384185</v>
      </c>
      <c r="V77" s="450">
        <v>39.652908158813922</v>
      </c>
      <c r="W77" s="450">
        <v>17.031978603606561</v>
      </c>
      <c r="X77" s="450">
        <v>26.903654153311894</v>
      </c>
      <c r="Y77" s="450">
        <v>8.5719248203498903</v>
      </c>
      <c r="Z77" s="450">
        <v>92.160465736082273</v>
      </c>
      <c r="AA77" s="407"/>
      <c r="AB77" s="410">
        <v>2001</v>
      </c>
      <c r="AC77" s="412">
        <v>20.647988165154242</v>
      </c>
      <c r="AD77" s="412">
        <v>7.961804554667502</v>
      </c>
      <c r="AE77" s="412">
        <v>12.882457492560999</v>
      </c>
      <c r="AF77" s="412">
        <v>171.85439858120787</v>
      </c>
      <c r="AG77" s="407"/>
      <c r="AH77" s="410">
        <v>2001</v>
      </c>
      <c r="AI77" s="412">
        <v>121.54843348729793</v>
      </c>
      <c r="AJ77" s="412">
        <v>91.79821530629269</v>
      </c>
      <c r="AK77" s="408"/>
      <c r="AL77" s="408"/>
    </row>
    <row r="78" spans="1:38" ht="18.25" x14ac:dyDescent="0.8">
      <c r="A78" s="410">
        <v>2002</v>
      </c>
      <c r="B78" s="412">
        <v>47.518205310780289</v>
      </c>
      <c r="C78" s="412">
        <v>24.163237095264105</v>
      </c>
      <c r="D78" s="412">
        <v>30.454674089006819</v>
      </c>
      <c r="E78" s="412">
        <v>118.59130064752424</v>
      </c>
      <c r="F78" s="412">
        <f t="shared" si="1"/>
        <v>220.72741714257546</v>
      </c>
      <c r="G78" s="407"/>
      <c r="H78" s="454">
        <v>2002</v>
      </c>
      <c r="I78" s="450">
        <v>26.481451379242898</v>
      </c>
      <c r="J78" s="450">
        <v>45.349800814262615</v>
      </c>
      <c r="K78" s="450">
        <v>0.3428213836437719</v>
      </c>
      <c r="L78" s="450">
        <v>3.4495484471965154</v>
      </c>
      <c r="M78" s="450">
        <v>75.623622024345806</v>
      </c>
      <c r="N78" s="450">
        <v>2.9837495352869534</v>
      </c>
      <c r="O78" s="450">
        <v>0.62600073448439342</v>
      </c>
      <c r="P78" s="450">
        <v>9.9210204406625806</v>
      </c>
      <c r="Q78" s="450">
        <v>13.530770710433927</v>
      </c>
      <c r="R78" s="450">
        <v>19.016835048699281</v>
      </c>
      <c r="S78" s="450">
        <v>1.9959075088559157</v>
      </c>
      <c r="T78" s="450">
        <v>13.953261094934781</v>
      </c>
      <c r="U78" s="450">
        <v>34.966003652489974</v>
      </c>
      <c r="V78" s="450">
        <v>42.068969117477131</v>
      </c>
      <c r="W78" s="450">
        <v>17.752811816536969</v>
      </c>
      <c r="X78" s="450">
        <v>28.229690639757383</v>
      </c>
      <c r="Y78" s="450">
        <v>8.5555491815342712</v>
      </c>
      <c r="Z78" s="450">
        <v>96.607020755305754</v>
      </c>
      <c r="AA78" s="407"/>
      <c r="AB78" s="410">
        <v>2002</v>
      </c>
      <c r="AC78" s="412">
        <v>23.012459562818179</v>
      </c>
      <c r="AD78" s="412">
        <v>8.218674973768616</v>
      </c>
      <c r="AE78" s="412">
        <v>12.952048888528907</v>
      </c>
      <c r="AF78" s="412">
        <v>176.54423371745975</v>
      </c>
      <c r="AG78" s="407"/>
      <c r="AH78" s="410">
        <v>2002</v>
      </c>
      <c r="AI78" s="412">
        <v>126.22544505861309</v>
      </c>
      <c r="AJ78" s="412">
        <v>94.501972083962386</v>
      </c>
      <c r="AK78" s="408"/>
      <c r="AL78" s="408"/>
    </row>
    <row r="79" spans="1:38" ht="18.25" x14ac:dyDescent="0.8">
      <c r="A79" s="410">
        <v>2003</v>
      </c>
      <c r="B79" s="412">
        <v>54.081128704985474</v>
      </c>
      <c r="C79" s="412">
        <v>23.635353485812864</v>
      </c>
      <c r="D79" s="412">
        <v>31.551798873921975</v>
      </c>
      <c r="E79" s="412">
        <v>120.63476607681548</v>
      </c>
      <c r="F79" s="412">
        <f t="shared" si="1"/>
        <v>229.90304714153578</v>
      </c>
      <c r="G79" s="407"/>
      <c r="H79" s="454">
        <v>2003</v>
      </c>
      <c r="I79" s="450">
        <v>28.979583801415465</v>
      </c>
      <c r="J79" s="450">
        <v>42.362693337574775</v>
      </c>
      <c r="K79" s="450">
        <v>0.41729299997240854</v>
      </c>
      <c r="L79" s="450">
        <v>3.6405574968437371</v>
      </c>
      <c r="M79" s="450">
        <v>75.400127635806385</v>
      </c>
      <c r="N79" s="450">
        <v>3.8822403235310317</v>
      </c>
      <c r="O79" s="450">
        <v>0.61139820330287076</v>
      </c>
      <c r="P79" s="450">
        <v>10.195805505099855</v>
      </c>
      <c r="Q79" s="450">
        <v>14.689444031933757</v>
      </c>
      <c r="R79" s="450">
        <v>20.2384808488627</v>
      </c>
      <c r="S79" s="450">
        <v>2.4103026047020455</v>
      </c>
      <c r="T79" s="450">
        <v>14.169332947490126</v>
      </c>
      <c r="U79" s="450">
        <v>36.818116401054873</v>
      </c>
      <c r="V79" s="450">
        <v>44.361926375232656</v>
      </c>
      <c r="W79" s="450">
        <v>19.285775213057605</v>
      </c>
      <c r="X79" s="450">
        <v>30.53307206781464</v>
      </c>
      <c r="Y79" s="450">
        <v>8.8145854166358841</v>
      </c>
      <c r="Z79" s="450">
        <v>102.99535907274078</v>
      </c>
      <c r="AA79" s="407"/>
      <c r="AB79" s="410">
        <v>2003</v>
      </c>
      <c r="AC79" s="412">
        <v>26.475952410937552</v>
      </c>
      <c r="AD79" s="412">
        <v>8.6146525240281377</v>
      </c>
      <c r="AE79" s="412">
        <v>13.073821302605884</v>
      </c>
      <c r="AF79" s="412">
        <v>181.73862090396423</v>
      </c>
      <c r="AG79" s="407"/>
      <c r="AH79" s="410">
        <v>2003</v>
      </c>
      <c r="AI79" s="412">
        <v>133.1149948835822</v>
      </c>
      <c r="AJ79" s="412">
        <v>96.788052257953581</v>
      </c>
      <c r="AK79" s="408"/>
      <c r="AL79" s="408"/>
    </row>
    <row r="80" spans="1:38" ht="18.25" x14ac:dyDescent="0.8">
      <c r="A80" s="410">
        <v>2004</v>
      </c>
      <c r="B80" s="412">
        <v>61.452739954031721</v>
      </c>
      <c r="C80" s="412">
        <v>24.068787097428416</v>
      </c>
      <c r="D80" s="412">
        <v>32.353264908541078</v>
      </c>
      <c r="E80" s="412">
        <v>124.42303019715244</v>
      </c>
      <c r="F80" s="412">
        <f t="shared" si="1"/>
        <v>242.29782215715366</v>
      </c>
      <c r="G80" s="407"/>
      <c r="H80" s="454">
        <v>2004</v>
      </c>
      <c r="I80" s="450">
        <v>31.466949815854537</v>
      </c>
      <c r="J80" s="450">
        <v>41.57785641047505</v>
      </c>
      <c r="K80" s="450">
        <v>0.52268676774518541</v>
      </c>
      <c r="L80" s="450">
        <v>3.8857347756571201</v>
      </c>
      <c r="M80" s="450">
        <v>77.453227769731882</v>
      </c>
      <c r="N80" s="450">
        <v>4.6183948858225676</v>
      </c>
      <c r="O80" s="450">
        <v>0.69544864565703768</v>
      </c>
      <c r="P80" s="450">
        <v>10.696533537804417</v>
      </c>
      <c r="Q80" s="450">
        <v>16.010377069284022</v>
      </c>
      <c r="R80" s="450">
        <v>21.910668751531933</v>
      </c>
      <c r="S80" s="450">
        <v>2.398237830470078</v>
      </c>
      <c r="T80" s="450">
        <v>14.450297141516328</v>
      </c>
      <c r="U80" s="450">
        <v>38.75920372351834</v>
      </c>
      <c r="V80" s="450">
        <v>47.019137354162346</v>
      </c>
      <c r="W80" s="450">
        <v>20.856414933186709</v>
      </c>
      <c r="X80" s="450">
        <v>32.810956670627817</v>
      </c>
      <c r="Y80" s="450">
        <v>9.3885046366425282</v>
      </c>
      <c r="Z80" s="450">
        <v>110.07501359461939</v>
      </c>
      <c r="AA80" s="407"/>
      <c r="AB80" s="410">
        <v>2004</v>
      </c>
      <c r="AC80" s="412">
        <v>30.081994896316928</v>
      </c>
      <c r="AD80" s="412">
        <v>8.8903307259865869</v>
      </c>
      <c r="AE80" s="412">
        <v>13.25657751966359</v>
      </c>
      <c r="AF80" s="412">
        <v>190.06891901518651</v>
      </c>
      <c r="AG80" s="407"/>
      <c r="AH80" s="410">
        <v>2004</v>
      </c>
      <c r="AI80" s="412">
        <v>143.31469894714235</v>
      </c>
      <c r="AJ80" s="412">
        <v>98.983123210011328</v>
      </c>
      <c r="AK80" s="408"/>
      <c r="AL80" s="408"/>
    </row>
    <row r="81" spans="1:38" ht="18.25" x14ac:dyDescent="0.8">
      <c r="A81" s="410">
        <v>2005</v>
      </c>
      <c r="B81" s="412">
        <v>70.018730402034492</v>
      </c>
      <c r="C81" s="412">
        <v>24.419101855053668</v>
      </c>
      <c r="D81" s="412">
        <v>31.527447351906872</v>
      </c>
      <c r="E81" s="412">
        <v>131.8066361423505</v>
      </c>
      <c r="F81" s="412">
        <f t="shared" si="1"/>
        <v>257.77191575134555</v>
      </c>
      <c r="G81" s="407"/>
      <c r="H81" s="454">
        <v>2005</v>
      </c>
      <c r="I81" s="450">
        <v>35.533859420666779</v>
      </c>
      <c r="J81" s="450">
        <v>41.256959169991504</v>
      </c>
      <c r="K81" s="450">
        <v>0.56808250237949154</v>
      </c>
      <c r="L81" s="450">
        <v>4.1097769463551366</v>
      </c>
      <c r="M81" s="450">
        <v>81.468678039392927</v>
      </c>
      <c r="N81" s="450">
        <v>6.7588629742217003</v>
      </c>
      <c r="O81" s="450">
        <v>0.69979459599777616</v>
      </c>
      <c r="P81" s="450">
        <v>10.980534085102983</v>
      </c>
      <c r="Q81" s="450">
        <v>18.43919165532246</v>
      </c>
      <c r="R81" s="450">
        <v>23.134760067728998</v>
      </c>
      <c r="S81" s="450">
        <v>2.2475068737019601</v>
      </c>
      <c r="T81" s="450">
        <v>14.766197619703982</v>
      </c>
      <c r="U81" s="450">
        <v>40.148464561134936</v>
      </c>
      <c r="V81" s="450">
        <v>50.116658695823858</v>
      </c>
      <c r="W81" s="450">
        <v>22.440719607917082</v>
      </c>
      <c r="X81" s="450">
        <v>35.160330774095492</v>
      </c>
      <c r="Y81" s="450">
        <v>9.9978724176587903</v>
      </c>
      <c r="Z81" s="450">
        <v>117.7155814954952</v>
      </c>
      <c r="AA81" s="407"/>
      <c r="AB81" s="410">
        <v>2005</v>
      </c>
      <c r="AC81" s="412">
        <v>35.594892580782833</v>
      </c>
      <c r="AD81" s="412">
        <v>9.2596760786293295</v>
      </c>
      <c r="AE81" s="412">
        <v>13.414304122135817</v>
      </c>
      <c r="AF81" s="412">
        <v>199.50304296979755</v>
      </c>
      <c r="AG81" s="407"/>
      <c r="AH81" s="410">
        <v>2005</v>
      </c>
      <c r="AI81" s="412">
        <v>155.70346668854867</v>
      </c>
      <c r="AJ81" s="412">
        <v>102.06844906279684</v>
      </c>
      <c r="AK81" s="408"/>
      <c r="AL81" s="408"/>
    </row>
    <row r="82" spans="1:38" ht="18.25" x14ac:dyDescent="0.8">
      <c r="A82" s="410">
        <v>2006</v>
      </c>
      <c r="B82" s="412">
        <v>79.146098993570718</v>
      </c>
      <c r="C82" s="412">
        <v>24.889768237423972</v>
      </c>
      <c r="D82" s="412">
        <v>32.376174461327501</v>
      </c>
      <c r="E82" s="412">
        <v>135.60943853482618</v>
      </c>
      <c r="F82" s="412">
        <f t="shared" si="1"/>
        <v>272.02148022714834</v>
      </c>
      <c r="G82" s="407"/>
      <c r="H82" s="454">
        <v>2006</v>
      </c>
      <c r="I82" s="450">
        <v>37.3624629654336</v>
      </c>
      <c r="J82" s="450">
        <v>41.237670682296269</v>
      </c>
      <c r="K82" s="450">
        <v>0.62785200004798258</v>
      </c>
      <c r="L82" s="450">
        <v>4.6205183774774818</v>
      </c>
      <c r="M82" s="450">
        <v>83.848504025255338</v>
      </c>
      <c r="N82" s="450">
        <v>7.2056362747594358</v>
      </c>
      <c r="O82" s="450">
        <v>0.63646993008337105</v>
      </c>
      <c r="P82" s="450">
        <v>11.484915244317246</v>
      </c>
      <c r="Q82" s="450">
        <v>19.327021449160053</v>
      </c>
      <c r="R82" s="450">
        <v>24.620022065818898</v>
      </c>
      <c r="S82" s="450">
        <v>2.0851499151302919</v>
      </c>
      <c r="T82" s="450">
        <v>14.971378768721348</v>
      </c>
      <c r="U82" s="450">
        <v>41.67655074967054</v>
      </c>
      <c r="V82" s="450">
        <v>53.562188633142362</v>
      </c>
      <c r="W82" s="450">
        <v>24.83263598914515</v>
      </c>
      <c r="X82" s="450">
        <v>38.73206806126845</v>
      </c>
      <c r="Y82" s="450">
        <v>10.042511319506492</v>
      </c>
      <c r="Z82" s="450">
        <v>127.16940400306245</v>
      </c>
      <c r="AA82" s="407"/>
      <c r="AB82" s="410">
        <v>2006</v>
      </c>
      <c r="AC82" s="412">
        <v>38.020405673824712</v>
      </c>
      <c r="AD82" s="412">
        <v>9.9358471998188946</v>
      </c>
      <c r="AE82" s="412">
        <v>13.560874104123123</v>
      </c>
      <c r="AF82" s="412">
        <v>210.50435324938164</v>
      </c>
      <c r="AG82" s="407"/>
      <c r="AH82" s="410">
        <v>2006</v>
      </c>
      <c r="AI82" s="412">
        <v>165.97591051287566</v>
      </c>
      <c r="AJ82" s="412">
        <v>106.04556971427274</v>
      </c>
      <c r="AK82" s="408"/>
      <c r="AL82" s="408"/>
    </row>
    <row r="83" spans="1:38" ht="18.25" x14ac:dyDescent="0.8">
      <c r="A83" s="410">
        <v>2007</v>
      </c>
      <c r="B83" s="412">
        <v>92.138163362545626</v>
      </c>
      <c r="C83" s="412">
        <v>25.131633494713927</v>
      </c>
      <c r="D83" s="412">
        <v>34.843502212601734</v>
      </c>
      <c r="E83" s="412">
        <v>140.54778616840093</v>
      </c>
      <c r="F83" s="412">
        <f t="shared" si="1"/>
        <v>292.66108523826222</v>
      </c>
      <c r="G83" s="407"/>
      <c r="H83" s="454">
        <v>2007</v>
      </c>
      <c r="I83" s="450">
        <v>40.755855723199417</v>
      </c>
      <c r="J83" s="450">
        <v>41.43891942802238</v>
      </c>
      <c r="K83" s="450">
        <v>0.72836361022339668</v>
      </c>
      <c r="L83" s="450">
        <v>5.0476789054161406</v>
      </c>
      <c r="M83" s="450">
        <v>87.970817666861322</v>
      </c>
      <c r="N83" s="450">
        <v>9.7922150265710215</v>
      </c>
      <c r="O83" s="450">
        <v>0.64820089667889813</v>
      </c>
      <c r="P83" s="450">
        <v>11.783668976302462</v>
      </c>
      <c r="Q83" s="450">
        <v>22.224084899552381</v>
      </c>
      <c r="R83" s="450">
        <v>25.981324716177589</v>
      </c>
      <c r="S83" s="450">
        <v>2.5729544553451014</v>
      </c>
      <c r="T83" s="450">
        <v>15.381792528998515</v>
      </c>
      <c r="U83" s="450">
        <v>43.936071700521204</v>
      </c>
      <c r="V83" s="450">
        <v>56.912949628085471</v>
      </c>
      <c r="W83" s="450">
        <v>27.331903951979232</v>
      </c>
      <c r="X83" s="450">
        <v>42.58084714747018</v>
      </c>
      <c r="Y83" s="450">
        <v>11.704410243792413</v>
      </c>
      <c r="Z83" s="450">
        <v>138.5301109713273</v>
      </c>
      <c r="AA83" s="407"/>
      <c r="AB83" s="410">
        <v>2007</v>
      </c>
      <c r="AC83" s="412">
        <v>42.877581860019028</v>
      </c>
      <c r="AD83" s="412">
        <v>10.368129374876197</v>
      </c>
      <c r="AE83" s="412">
        <v>13.954044220333847</v>
      </c>
      <c r="AF83" s="412">
        <v>225.46132978303314</v>
      </c>
      <c r="AG83" s="407"/>
      <c r="AH83" s="410">
        <v>2007</v>
      </c>
      <c r="AI83" s="412">
        <v>182.81243772057354</v>
      </c>
      <c r="AJ83" s="412">
        <v>109.8486475176887</v>
      </c>
      <c r="AK83" s="408"/>
      <c r="AL83" s="408"/>
    </row>
    <row r="84" spans="1:38" ht="18.25" x14ac:dyDescent="0.8">
      <c r="A84" s="410">
        <v>2008</v>
      </c>
      <c r="B84" s="412">
        <v>97.957050825161645</v>
      </c>
      <c r="C84" s="412">
        <v>24.641278554708283</v>
      </c>
      <c r="D84" s="412">
        <v>33.586248738651065</v>
      </c>
      <c r="E84" s="412">
        <v>143.89459191731623</v>
      </c>
      <c r="F84" s="412">
        <f t="shared" si="1"/>
        <v>300.07917003583725</v>
      </c>
      <c r="G84" s="407"/>
      <c r="H84" s="454">
        <v>2008</v>
      </c>
      <c r="I84" s="450">
        <v>42.465526680987509</v>
      </c>
      <c r="J84" s="450">
        <v>41.308690245724335</v>
      </c>
      <c r="K84" s="450">
        <v>0.68922623108100778</v>
      </c>
      <c r="L84" s="450">
        <v>5.42075939204401</v>
      </c>
      <c r="M84" s="450">
        <v>89.884202549836857</v>
      </c>
      <c r="N84" s="450">
        <v>8.7043299581597289</v>
      </c>
      <c r="O84" s="450">
        <v>0.63158345388630333</v>
      </c>
      <c r="P84" s="450">
        <v>11.707087855777182</v>
      </c>
      <c r="Q84" s="450">
        <v>21.043001267823215</v>
      </c>
      <c r="R84" s="450">
        <v>26.86212810298051</v>
      </c>
      <c r="S84" s="450">
        <v>2.3224977536819673</v>
      </c>
      <c r="T84" s="450">
        <v>15.684582487994192</v>
      </c>
      <c r="U84" s="450">
        <v>44.86920834465667</v>
      </c>
      <c r="V84" s="450">
        <v>60.384205024746691</v>
      </c>
      <c r="W84" s="450">
        <v>28.407814795940485</v>
      </c>
      <c r="X84" s="450">
        <v>43.944865552255322</v>
      </c>
      <c r="Y84" s="450">
        <v>11.545872500577993</v>
      </c>
      <c r="Z84" s="450">
        <v>144.28275787352047</v>
      </c>
      <c r="AA84" s="407"/>
      <c r="AB84" s="410">
        <v>2008</v>
      </c>
      <c r="AC84" s="412">
        <v>45.016760171875703</v>
      </c>
      <c r="AD84" s="412">
        <v>10.659598834691822</v>
      </c>
      <c r="AE84" s="412">
        <v>14.325283660888545</v>
      </c>
      <c r="AF84" s="412">
        <v>230.07752736838117</v>
      </c>
      <c r="AG84" s="407"/>
      <c r="AH84" s="410">
        <v>2008</v>
      </c>
      <c r="AI84" s="412">
        <v>185.59212707793949</v>
      </c>
      <c r="AJ84" s="412">
        <v>114.48704295789773</v>
      </c>
      <c r="AK84" s="408"/>
      <c r="AL84" s="408"/>
    </row>
    <row r="85" spans="1:38" ht="18.25" x14ac:dyDescent="0.8">
      <c r="A85" s="410">
        <v>2009</v>
      </c>
      <c r="B85" s="412">
        <v>108.60732517884946</v>
      </c>
      <c r="C85" s="412">
        <v>22.832656196481206</v>
      </c>
      <c r="D85" s="412">
        <v>29.760395820634429</v>
      </c>
      <c r="E85" s="412">
        <v>144.54186433708827</v>
      </c>
      <c r="F85" s="412">
        <f t="shared" si="1"/>
        <v>305.74224153305335</v>
      </c>
      <c r="G85" s="407"/>
      <c r="H85" s="454">
        <v>2009</v>
      </c>
      <c r="I85" s="450">
        <v>44.110305679651788</v>
      </c>
      <c r="J85" s="450">
        <v>40.045651722086305</v>
      </c>
      <c r="K85" s="450">
        <v>0.64008822484367189</v>
      </c>
      <c r="L85" s="450">
        <v>5.0590168902894863</v>
      </c>
      <c r="M85" s="450">
        <v>89.855062516871243</v>
      </c>
      <c r="N85" s="450">
        <v>9.3310566123723557</v>
      </c>
      <c r="O85" s="450">
        <v>0.65315413546206957</v>
      </c>
      <c r="P85" s="450">
        <v>11.133905403517943</v>
      </c>
      <c r="Q85" s="450">
        <v>21.118116151352368</v>
      </c>
      <c r="R85" s="450">
        <v>27.791362462427038</v>
      </c>
      <c r="S85" s="450">
        <v>1.8979230360982291</v>
      </c>
      <c r="T85" s="450">
        <v>15.868063878923602</v>
      </c>
      <c r="U85" s="450">
        <v>45.557349377448872</v>
      </c>
      <c r="V85" s="450">
        <v>63.778299193120858</v>
      </c>
      <c r="W85" s="450">
        <v>29.312060745687212</v>
      </c>
      <c r="X85" s="450">
        <v>44.847629845934499</v>
      </c>
      <c r="Y85" s="450">
        <v>11.273723702638296</v>
      </c>
      <c r="Z85" s="450">
        <v>149.21171348738088</v>
      </c>
      <c r="AA85" s="407"/>
      <c r="AB85" s="410">
        <v>2009</v>
      </c>
      <c r="AC85" s="412">
        <v>47.846449441418365</v>
      </c>
      <c r="AD85" s="412">
        <v>10.636281311742005</v>
      </c>
      <c r="AE85" s="412">
        <v>14.51573916713382</v>
      </c>
      <c r="AF85" s="412">
        <v>232.74377161275919</v>
      </c>
      <c r="AG85" s="407"/>
      <c r="AH85" s="410">
        <v>2009</v>
      </c>
      <c r="AI85" s="412">
        <v>186.70618208914556</v>
      </c>
      <c r="AJ85" s="412">
        <v>119.0360594439078</v>
      </c>
      <c r="AK85" s="408"/>
      <c r="AL85" s="408"/>
    </row>
    <row r="86" spans="1:38" ht="18.25" x14ac:dyDescent="0.8">
      <c r="A86" s="410">
        <v>2010</v>
      </c>
      <c r="B86" s="412">
        <v>120.2763960643193</v>
      </c>
      <c r="C86" s="412">
        <v>23.518794039219028</v>
      </c>
      <c r="D86" s="412">
        <v>30.99846135973096</v>
      </c>
      <c r="E86" s="412">
        <v>152.77015094357552</v>
      </c>
      <c r="F86" s="412">
        <f t="shared" si="1"/>
        <v>327.56380240684479</v>
      </c>
      <c r="G86" s="407"/>
      <c r="H86" s="454">
        <v>2010</v>
      </c>
      <c r="I86" s="450">
        <v>48.645068276615334</v>
      </c>
      <c r="J86" s="450">
        <v>40.482022234443463</v>
      </c>
      <c r="K86" s="450">
        <v>0.77500927207200287</v>
      </c>
      <c r="L86" s="450">
        <v>5.6920238242934014</v>
      </c>
      <c r="M86" s="450">
        <v>95.594123607424194</v>
      </c>
      <c r="N86" s="450">
        <v>12.06041153466702</v>
      </c>
      <c r="O86" s="450">
        <v>0.77554246021752038</v>
      </c>
      <c r="P86" s="450">
        <v>11.789863324592574</v>
      </c>
      <c r="Q86" s="450">
        <v>24.625817319477115</v>
      </c>
      <c r="R86" s="450">
        <v>30.005348340894223</v>
      </c>
      <c r="S86" s="450">
        <v>2.5999376591849526</v>
      </c>
      <c r="T86" s="450">
        <v>16.540806324939176</v>
      </c>
      <c r="U86" s="450">
        <v>49.146092325018351</v>
      </c>
      <c r="V86" s="450">
        <v>67.082105005499145</v>
      </c>
      <c r="W86" s="450">
        <v>31.365286047524229</v>
      </c>
      <c r="X86" s="450">
        <v>47.822878467701734</v>
      </c>
      <c r="Y86" s="450">
        <v>11.9274996342</v>
      </c>
      <c r="Z86" s="450">
        <v>158.19776915492511</v>
      </c>
      <c r="AA86" s="407"/>
      <c r="AB86" s="410">
        <v>2010</v>
      </c>
      <c r="AC86" s="412">
        <v>54.169471119110717</v>
      </c>
      <c r="AD86" s="412">
        <v>10.858146029209077</v>
      </c>
      <c r="AE86" s="412">
        <v>14.811402040991164</v>
      </c>
      <c r="AF86" s="412">
        <v>247.72478321753383</v>
      </c>
      <c r="AG86" s="407"/>
      <c r="AH86" s="410">
        <v>2010</v>
      </c>
      <c r="AI86" s="412">
        <v>205.20035224228801</v>
      </c>
      <c r="AJ86" s="412">
        <v>122.36345016455677</v>
      </c>
      <c r="AK86" s="408"/>
      <c r="AL86" s="408"/>
    </row>
    <row r="87" spans="1:38" ht="18.25" x14ac:dyDescent="0.8">
      <c r="A87" s="410">
        <v>2011</v>
      </c>
      <c r="B87" s="412">
        <v>128.96864018472189</v>
      </c>
      <c r="C87" s="412">
        <v>23.624131088359022</v>
      </c>
      <c r="D87" s="412">
        <v>31.373131974633925</v>
      </c>
      <c r="E87" s="412">
        <v>158.81534533031876</v>
      </c>
      <c r="F87" s="412">
        <f t="shared" si="1"/>
        <v>342.78124857803363</v>
      </c>
      <c r="G87" s="407"/>
      <c r="H87" s="454">
        <v>2011</v>
      </c>
      <c r="I87" s="450">
        <v>51.728205925561014</v>
      </c>
      <c r="J87" s="450">
        <v>40.989823283448587</v>
      </c>
      <c r="K87" s="450">
        <v>0.80008431544971736</v>
      </c>
      <c r="L87" s="450">
        <v>6.1585554514619743</v>
      </c>
      <c r="M87" s="450">
        <v>99.676668975921302</v>
      </c>
      <c r="N87" s="450">
        <v>11.785987122343508</v>
      </c>
      <c r="O87" s="450">
        <v>0.7976284459906352</v>
      </c>
      <c r="P87" s="450">
        <v>12.020111817964739</v>
      </c>
      <c r="Q87" s="450">
        <v>24.603727386298885</v>
      </c>
      <c r="R87" s="450">
        <v>29.973849257061591</v>
      </c>
      <c r="S87" s="450">
        <v>2.6763263332876464</v>
      </c>
      <c r="T87" s="450">
        <v>16.919946487272096</v>
      </c>
      <c r="U87" s="450">
        <v>49.570122077621335</v>
      </c>
      <c r="V87" s="450">
        <v>71.159010155033101</v>
      </c>
      <c r="W87" s="450">
        <v>34.070744240397183</v>
      </c>
      <c r="X87" s="450">
        <v>51.954303478201894</v>
      </c>
      <c r="Y87" s="450">
        <v>11.746672264559935</v>
      </c>
      <c r="Z87" s="450">
        <v>168.93073013819213</v>
      </c>
      <c r="AA87" s="407"/>
      <c r="AB87" s="410">
        <v>2011</v>
      </c>
      <c r="AC87" s="412">
        <v>58.234185644416549</v>
      </c>
      <c r="AD87" s="412">
        <v>11.187976184225729</v>
      </c>
      <c r="AE87" s="412">
        <v>15.417294974105454</v>
      </c>
      <c r="AF87" s="412">
        <v>257.94179177528588</v>
      </c>
      <c r="AG87" s="407"/>
      <c r="AH87" s="410">
        <v>2011</v>
      </c>
      <c r="AI87" s="412">
        <v>215.06389084573252</v>
      </c>
      <c r="AJ87" s="412">
        <v>127.71735773230111</v>
      </c>
      <c r="AK87" s="408"/>
      <c r="AL87" s="408"/>
    </row>
    <row r="88" spans="1:38" ht="18.25" x14ac:dyDescent="0.8">
      <c r="A88" s="410">
        <v>2012</v>
      </c>
      <c r="B88" s="412">
        <v>140.27042036676471</v>
      </c>
      <c r="C88" s="412">
        <v>23.448041605968371</v>
      </c>
      <c r="D88" s="412">
        <v>30.692686311789718</v>
      </c>
      <c r="E88" s="412">
        <v>163.49783470687805</v>
      </c>
      <c r="F88" s="412">
        <f t="shared" si="1"/>
        <v>357.90898299140088</v>
      </c>
      <c r="G88" s="407"/>
      <c r="H88" s="454">
        <v>2012</v>
      </c>
      <c r="I88" s="450">
        <v>53.488633155744552</v>
      </c>
      <c r="J88" s="450">
        <v>41.043020054584844</v>
      </c>
      <c r="K88" s="450">
        <v>0.85652409662157569</v>
      </c>
      <c r="L88" s="450">
        <v>6.5855839111151333</v>
      </c>
      <c r="M88" s="450">
        <v>101.9737612180661</v>
      </c>
      <c r="N88" s="450">
        <v>15.481692432199175</v>
      </c>
      <c r="O88" s="450">
        <v>0.81113010534279295</v>
      </c>
      <c r="P88" s="450">
        <v>12.001649663672209</v>
      </c>
      <c r="Q88" s="450">
        <v>28.294472201214177</v>
      </c>
      <c r="R88" s="450">
        <v>32.550818493861428</v>
      </c>
      <c r="S88" s="450">
        <v>2.4229729772283397</v>
      </c>
      <c r="T88" s="450">
        <v>17.427654870474736</v>
      </c>
      <c r="U88" s="450">
        <v>52.401446341564508</v>
      </c>
      <c r="V88" s="450">
        <v>74.965416577752052</v>
      </c>
      <c r="W88" s="450">
        <v>34.735813079986457</v>
      </c>
      <c r="X88" s="450">
        <v>52.84430433225991</v>
      </c>
      <c r="Y88" s="450">
        <v>12.693769240557661</v>
      </c>
      <c r="Z88" s="450">
        <v>175.23930323055609</v>
      </c>
      <c r="AA88" s="407"/>
      <c r="AB88" s="410">
        <v>2012</v>
      </c>
      <c r="AC88" s="412">
        <v>62.469594262302977</v>
      </c>
      <c r="AD88" s="412">
        <v>11.498500161869302</v>
      </c>
      <c r="AE88" s="412">
        <v>15.378587450882927</v>
      </c>
      <c r="AF88" s="412">
        <v>268.56230111634562</v>
      </c>
      <c r="AG88" s="407"/>
      <c r="AH88" s="410">
        <v>2012</v>
      </c>
      <c r="AI88" s="412">
        <v>224.87100019005402</v>
      </c>
      <c r="AJ88" s="412">
        <v>133.03798280134683</v>
      </c>
      <c r="AK88" s="408"/>
      <c r="AL88" s="408"/>
    </row>
    <row r="89" spans="1:38" ht="18.25" x14ac:dyDescent="0.8">
      <c r="A89" s="410">
        <v>2013</v>
      </c>
      <c r="B89" s="412">
        <v>143.98932521294455</v>
      </c>
      <c r="C89" s="412">
        <v>23.494032692320712</v>
      </c>
      <c r="D89" s="412">
        <v>31.163704019628966</v>
      </c>
      <c r="E89" s="412">
        <v>163.3949474444878</v>
      </c>
      <c r="F89" s="412">
        <f t="shared" si="1"/>
        <v>362.04200936938201</v>
      </c>
      <c r="G89" s="407"/>
      <c r="H89" s="454">
        <v>2013</v>
      </c>
      <c r="I89" s="450">
        <v>47.385125508117767</v>
      </c>
      <c r="J89" s="450">
        <v>41.763708311893346</v>
      </c>
      <c r="K89" s="450">
        <v>0.93361589667300182</v>
      </c>
      <c r="L89" s="450">
        <v>7.2360709237834353</v>
      </c>
      <c r="M89" s="450">
        <v>97.31852064046754</v>
      </c>
      <c r="N89" s="450">
        <v>16.232215913020919</v>
      </c>
      <c r="O89" s="450">
        <v>0.85111117490974653</v>
      </c>
      <c r="P89" s="450">
        <v>11.924993608063975</v>
      </c>
      <c r="Q89" s="450">
        <v>29.008320695994641</v>
      </c>
      <c r="R89" s="450">
        <v>32.898951787003298</v>
      </c>
      <c r="S89" s="450">
        <v>2.9412463413724184</v>
      </c>
      <c r="T89" s="450">
        <v>18.046127264837203</v>
      </c>
      <c r="U89" s="450">
        <v>53.886325393212921</v>
      </c>
      <c r="V89" s="450">
        <v>78.801484695775642</v>
      </c>
      <c r="W89" s="450">
        <v>35.585329225839345</v>
      </c>
      <c r="X89" s="450">
        <v>54.050923097715355</v>
      </c>
      <c r="Y89" s="450">
        <v>13.391105620376575</v>
      </c>
      <c r="Z89" s="450">
        <v>181.82884263970692</v>
      </c>
      <c r="AA89" s="407"/>
      <c r="AB89" s="410">
        <v>2013</v>
      </c>
      <c r="AC89" s="412">
        <v>58.464604245770282</v>
      </c>
      <c r="AD89" s="412">
        <v>11.60657253163208</v>
      </c>
      <c r="AE89" s="412">
        <v>15.233750315860846</v>
      </c>
      <c r="AF89" s="412">
        <v>276.73708227611883</v>
      </c>
      <c r="AG89" s="407"/>
      <c r="AH89" s="410">
        <v>2013</v>
      </c>
      <c r="AI89" s="412">
        <v>223.98082935963433</v>
      </c>
      <c r="AJ89" s="412">
        <v>138.06118000974769</v>
      </c>
      <c r="AK89" s="408"/>
      <c r="AL89" s="408"/>
    </row>
    <row r="90" spans="1:38" ht="18.25" x14ac:dyDescent="0.8">
      <c r="A90" s="410">
        <v>2014</v>
      </c>
      <c r="B90" s="412">
        <v>147.87525054900669</v>
      </c>
      <c r="C90" s="412">
        <v>24.10563585104731</v>
      </c>
      <c r="D90" s="412">
        <v>31.907245663048851</v>
      </c>
      <c r="E90" s="412">
        <v>168.74529082572872</v>
      </c>
      <c r="F90" s="412">
        <f t="shared" si="1"/>
        <v>372.63342288883155</v>
      </c>
      <c r="G90" s="407"/>
      <c r="H90" s="454">
        <v>2014</v>
      </c>
      <c r="I90" s="450">
        <v>47.254754656481232</v>
      </c>
      <c r="J90" s="450">
        <v>42.300824763703361</v>
      </c>
      <c r="K90" s="450">
        <v>1.0378593479594649</v>
      </c>
      <c r="L90" s="450">
        <v>7.6159785367332447</v>
      </c>
      <c r="M90" s="450">
        <v>98.209417304877292</v>
      </c>
      <c r="N90" s="450">
        <v>16.03341475991153</v>
      </c>
      <c r="O90" s="450">
        <v>0.81004514006764261</v>
      </c>
      <c r="P90" s="450">
        <v>12.136088461081973</v>
      </c>
      <c r="Q90" s="450">
        <v>28.979548361061148</v>
      </c>
      <c r="R90" s="450">
        <v>32.946595066140084</v>
      </c>
      <c r="S90" s="450">
        <v>3.1324642114382013</v>
      </c>
      <c r="T90" s="450">
        <v>18.487214472014102</v>
      </c>
      <c r="U90" s="450">
        <v>54.566273749592391</v>
      </c>
      <c r="V90" s="450">
        <v>82.914981275540242</v>
      </c>
      <c r="W90" s="450">
        <v>37.334408933106687</v>
      </c>
      <c r="X90" s="450">
        <v>56.740088235433028</v>
      </c>
      <c r="Y90" s="450">
        <v>13.888705029220789</v>
      </c>
      <c r="Z90" s="450">
        <v>190.87818347330077</v>
      </c>
      <c r="AA90" s="407"/>
      <c r="AB90" s="410">
        <v>2014</v>
      </c>
      <c r="AC90" s="412">
        <v>59.259485129533623</v>
      </c>
      <c r="AD90" s="412">
        <v>11.72837196911216</v>
      </c>
      <c r="AE90" s="412">
        <v>15.281258581324188</v>
      </c>
      <c r="AF90" s="412">
        <v>286.36430720886159</v>
      </c>
      <c r="AG90" s="407"/>
      <c r="AH90" s="410">
        <v>2014</v>
      </c>
      <c r="AI90" s="412">
        <v>230.66404190509564</v>
      </c>
      <c r="AJ90" s="412">
        <v>141.96938098373596</v>
      </c>
      <c r="AK90" s="408"/>
      <c r="AL90" s="408"/>
    </row>
    <row r="91" spans="1:38" ht="18.25" x14ac:dyDescent="0.8">
      <c r="A91" s="410">
        <v>2015</v>
      </c>
      <c r="B91" s="412">
        <v>146.4960975381378</v>
      </c>
      <c r="C91" s="412">
        <v>23.918147778616735</v>
      </c>
      <c r="D91" s="412">
        <v>32.057817307934641</v>
      </c>
      <c r="E91" s="412">
        <v>170.58452573203155</v>
      </c>
      <c r="F91" s="412">
        <f t="shared" si="1"/>
        <v>373.05658835672074</v>
      </c>
      <c r="G91" s="407"/>
      <c r="H91" s="454">
        <v>2015</v>
      </c>
      <c r="I91" s="450">
        <v>46.936592959016046</v>
      </c>
      <c r="J91" s="450">
        <v>42.355119084353113</v>
      </c>
      <c r="K91" s="450">
        <v>1.0461382532363328</v>
      </c>
      <c r="L91" s="450">
        <v>8.203866372053799</v>
      </c>
      <c r="M91" s="450">
        <v>98.541716668659291</v>
      </c>
      <c r="N91" s="450">
        <v>13.996323559247315</v>
      </c>
      <c r="O91" s="450">
        <v>0.78916099402235185</v>
      </c>
      <c r="P91" s="450">
        <v>12.210246156378982</v>
      </c>
      <c r="Q91" s="450">
        <v>26.995730709648647</v>
      </c>
      <c r="R91" s="450">
        <v>30.132981666712134</v>
      </c>
      <c r="S91" s="450">
        <v>2.9354427928002216</v>
      </c>
      <c r="T91" s="450">
        <v>18.960909531429344</v>
      </c>
      <c r="U91" s="450">
        <v>52.029333990941701</v>
      </c>
      <c r="V91" s="450">
        <v>87.141711676873484</v>
      </c>
      <c r="W91" s="450">
        <v>37.355141448256433</v>
      </c>
      <c r="X91" s="450">
        <v>56.847840167169608</v>
      </c>
      <c r="Y91" s="450">
        <v>14.145113695171551</v>
      </c>
      <c r="Z91" s="450">
        <v>195.48980698747107</v>
      </c>
      <c r="AA91" s="407"/>
      <c r="AB91" s="410">
        <v>2015</v>
      </c>
      <c r="AC91" s="412">
        <v>59.494341940750928</v>
      </c>
      <c r="AD91" s="412">
        <v>11.849780630373221</v>
      </c>
      <c r="AE91" s="412">
        <v>15.32323107541794</v>
      </c>
      <c r="AF91" s="412">
        <v>286.38923471017864</v>
      </c>
      <c r="AG91" s="407"/>
      <c r="AH91" s="410">
        <v>2015</v>
      </c>
      <c r="AI91" s="412">
        <v>226.15288721447186</v>
      </c>
      <c r="AJ91" s="412">
        <v>146.90370114224885</v>
      </c>
      <c r="AK91" s="408"/>
      <c r="AL91" s="408"/>
    </row>
    <row r="92" spans="1:38" ht="18.25" x14ac:dyDescent="0.8">
      <c r="A92" s="410">
        <v>2016</v>
      </c>
      <c r="B92" s="412">
        <v>151.50998919661507</v>
      </c>
      <c r="C92" s="412">
        <v>23.635731453148651</v>
      </c>
      <c r="D92" s="412">
        <v>31.670538853917435</v>
      </c>
      <c r="E92" s="412">
        <v>173.34546128643862</v>
      </c>
      <c r="F92" s="412">
        <f t="shared" si="1"/>
        <v>380.16172079011977</v>
      </c>
      <c r="G92" s="407"/>
      <c r="H92" s="454">
        <v>2016</v>
      </c>
      <c r="I92" s="450">
        <v>47.319863986887093</v>
      </c>
      <c r="J92" s="450">
        <v>42.534405398816425</v>
      </c>
      <c r="K92" s="450">
        <v>1.0728702510704007</v>
      </c>
      <c r="L92" s="450">
        <v>8.3215148447284211</v>
      </c>
      <c r="M92" s="450">
        <v>99.248654481502342</v>
      </c>
      <c r="N92" s="450">
        <v>16.778957210157166</v>
      </c>
      <c r="O92" s="450">
        <v>0.81058603173033594</v>
      </c>
      <c r="P92" s="450">
        <v>12.275948899985373</v>
      </c>
      <c r="Q92" s="450">
        <v>29.865492141872874</v>
      </c>
      <c r="R92" s="450">
        <v>30.248895277878383</v>
      </c>
      <c r="S92" s="450">
        <v>2.3690718221009615</v>
      </c>
      <c r="T92" s="450">
        <v>19.729419899856765</v>
      </c>
      <c r="U92" s="450">
        <v>52.347386999836111</v>
      </c>
      <c r="V92" s="450">
        <v>91.360968944767819</v>
      </c>
      <c r="W92" s="450">
        <v>37.256706578975873</v>
      </c>
      <c r="X92" s="450">
        <v>56.694274837585837</v>
      </c>
      <c r="Y92" s="450">
        <v>13.388236805578915</v>
      </c>
      <c r="Z92" s="450">
        <v>198.70018716690845</v>
      </c>
      <c r="AA92" s="407"/>
      <c r="AB92" s="410">
        <v>2016</v>
      </c>
      <c r="AC92" s="412">
        <v>61.47689648858649</v>
      </c>
      <c r="AD92" s="412">
        <v>11.932718208730002</v>
      </c>
      <c r="AE92" s="412">
        <v>15.52021451376701</v>
      </c>
      <c r="AF92" s="412">
        <v>291.2318915790363</v>
      </c>
      <c r="AG92" s="407"/>
      <c r="AH92" s="410">
        <v>2016</v>
      </c>
      <c r="AI92" s="412">
        <v>228.40437375500915</v>
      </c>
      <c r="AJ92" s="412">
        <v>151.75734703511063</v>
      </c>
      <c r="AK92" s="408"/>
      <c r="AL92" s="408"/>
    </row>
    <row r="93" spans="1:38" ht="18.25" x14ac:dyDescent="0.8">
      <c r="A93" s="410">
        <v>2017</v>
      </c>
      <c r="B93" s="412">
        <v>155.94164381458148</v>
      </c>
      <c r="C93" s="412">
        <v>24.164242289119983</v>
      </c>
      <c r="D93" s="412">
        <v>30.905968635080203</v>
      </c>
      <c r="E93" s="412">
        <v>179.9663373668613</v>
      </c>
      <c r="F93" s="412">
        <f t="shared" si="1"/>
        <v>390.97819210564296</v>
      </c>
      <c r="G93" s="407"/>
      <c r="H93" s="454">
        <v>2017</v>
      </c>
      <c r="I93" s="450">
        <v>48.193864874968298</v>
      </c>
      <c r="J93" s="450">
        <v>42.966720176059937</v>
      </c>
      <c r="K93" s="450">
        <v>1.1167529556053424</v>
      </c>
      <c r="L93" s="450">
        <v>8.9197014866673143</v>
      </c>
      <c r="M93" s="450">
        <v>101.19703949330091</v>
      </c>
      <c r="N93" s="450">
        <v>15.883739444080209</v>
      </c>
      <c r="O93" s="450">
        <v>0.74180712884800659</v>
      </c>
      <c r="P93" s="450">
        <v>12.462126052846727</v>
      </c>
      <c r="Q93" s="450">
        <v>29.087672625774943</v>
      </c>
      <c r="R93" s="450">
        <v>31.722329142281126</v>
      </c>
      <c r="S93" s="450">
        <v>2.9946017838605483</v>
      </c>
      <c r="T93" s="450">
        <v>20.290224227494903</v>
      </c>
      <c r="U93" s="450">
        <v>55.007155153636575</v>
      </c>
      <c r="V93" s="450">
        <v>95.962021105190203</v>
      </c>
      <c r="W93" s="450">
        <v>37.948895582202709</v>
      </c>
      <c r="X93" s="450">
        <v>57.511866439067731</v>
      </c>
      <c r="Y93" s="450">
        <v>14.263541706469944</v>
      </c>
      <c r="Z93" s="450">
        <v>205.68632483293055</v>
      </c>
      <c r="AA93" s="407"/>
      <c r="AB93" s="410">
        <v>2017</v>
      </c>
      <c r="AC93" s="412">
        <v>62.826615354381978</v>
      </c>
      <c r="AD93" s="412">
        <v>12.284921842314425</v>
      </c>
      <c r="AE93" s="412">
        <v>15.633744316258339</v>
      </c>
      <c r="AF93" s="412">
        <v>300.2329105926882</v>
      </c>
      <c r="AG93" s="407"/>
      <c r="AH93" s="410">
        <v>2017</v>
      </c>
      <c r="AI93" s="412">
        <v>233.72910837354215</v>
      </c>
      <c r="AJ93" s="412">
        <v>157.24908373210081</v>
      </c>
      <c r="AK93" s="408"/>
      <c r="AL93" s="408"/>
    </row>
    <row r="94" spans="1:38" ht="18.25" x14ac:dyDescent="0.8">
      <c r="A94" s="410">
        <v>2018</v>
      </c>
      <c r="B94" s="412">
        <v>165.658057528993</v>
      </c>
      <c r="C94" s="412">
        <v>24.398581018056053</v>
      </c>
      <c r="D94" s="412">
        <v>31.617052726870146</v>
      </c>
      <c r="E94" s="412">
        <v>185.63481226601067</v>
      </c>
      <c r="F94" s="412">
        <f t="shared" si="1"/>
        <v>407.30850353992992</v>
      </c>
      <c r="G94" s="407"/>
      <c r="H94" s="454">
        <v>2018</v>
      </c>
      <c r="I94" s="450">
        <v>50.10388312986835</v>
      </c>
      <c r="J94" s="450">
        <v>44.210744443498022</v>
      </c>
      <c r="K94" s="450">
        <v>1.0924328483333829</v>
      </c>
      <c r="L94" s="450">
        <v>9.1391108675283519</v>
      </c>
      <c r="M94" s="450">
        <v>104.54617128922811</v>
      </c>
      <c r="N94" s="450">
        <v>17.661378763811072</v>
      </c>
      <c r="O94" s="450">
        <v>0.69402954413407891</v>
      </c>
      <c r="P94" s="450">
        <v>12.275287955366853</v>
      </c>
      <c r="Q94" s="450">
        <v>30.630696263312004</v>
      </c>
      <c r="R94" s="450">
        <v>33.11747531877122</v>
      </c>
      <c r="S94" s="450">
        <v>3.1203683559487709</v>
      </c>
      <c r="T94" s="450">
        <v>20.960572185171461</v>
      </c>
      <c r="U94" s="450">
        <v>57.198415859891455</v>
      </c>
      <c r="V94" s="450">
        <v>100.72716264813596</v>
      </c>
      <c r="W94" s="450">
        <v>39.232568009585677</v>
      </c>
      <c r="X94" s="450">
        <v>59.468932675489775</v>
      </c>
      <c r="Y94" s="450">
        <v>15.504556794286859</v>
      </c>
      <c r="Z94" s="450">
        <v>214.93322012749829</v>
      </c>
      <c r="AA94" s="407"/>
      <c r="AB94" s="410">
        <v>2018</v>
      </c>
      <c r="AC94" s="412">
        <v>66.683958387549325</v>
      </c>
      <c r="AD94" s="412">
        <v>12.865490458510118</v>
      </c>
      <c r="AE94" s="412">
        <v>15.823784792101048</v>
      </c>
      <c r="AF94" s="412">
        <v>311.93526990176935</v>
      </c>
      <c r="AG94" s="407"/>
      <c r="AH94" s="410">
        <v>2018</v>
      </c>
      <c r="AI94" s="412">
        <v>244.60167601246087</v>
      </c>
      <c r="AJ94" s="412">
        <v>162.70682752746893</v>
      </c>
      <c r="AK94" s="408"/>
      <c r="AL94" s="408"/>
    </row>
    <row r="95" spans="1:38" ht="18.25" x14ac:dyDescent="0.8">
      <c r="A95" s="410">
        <v>2019</v>
      </c>
      <c r="B95" s="412">
        <v>172.18307234546546</v>
      </c>
      <c r="C95" s="412">
        <v>24.30924999076543</v>
      </c>
      <c r="D95" s="412">
        <v>32.02612785054238</v>
      </c>
      <c r="E95" s="412">
        <v>185.78217649430303</v>
      </c>
      <c r="F95" s="412">
        <f t="shared" si="1"/>
        <v>414.30062668107632</v>
      </c>
      <c r="G95" s="407"/>
      <c r="H95" s="454">
        <v>2019</v>
      </c>
      <c r="I95" s="450">
        <v>51.326781894704155</v>
      </c>
      <c r="J95" s="450">
        <v>45.923422935165107</v>
      </c>
      <c r="K95" s="450">
        <v>1.1439907990605838</v>
      </c>
      <c r="L95" s="450">
        <v>9.2187135884701021</v>
      </c>
      <c r="M95" s="450">
        <v>107.61290921739996</v>
      </c>
      <c r="N95" s="450">
        <v>16.653690435490766</v>
      </c>
      <c r="O95" s="450">
        <v>0.64001965750035139</v>
      </c>
      <c r="P95" s="450">
        <v>12.153714502898346</v>
      </c>
      <c r="Q95" s="450">
        <v>29.447424595889462</v>
      </c>
      <c r="R95" s="450">
        <v>32.639149568364822</v>
      </c>
      <c r="S95" s="450">
        <v>3.1224225400935581</v>
      </c>
      <c r="T95" s="450">
        <v>21.638740265013212</v>
      </c>
      <c r="U95" s="450">
        <v>57.400312373471593</v>
      </c>
      <c r="V95" s="450">
        <v>105.65066044368328</v>
      </c>
      <c r="W95" s="450">
        <v>39.580524203266329</v>
      </c>
      <c r="X95" s="450">
        <v>59.88471553649488</v>
      </c>
      <c r="Y95" s="450">
        <v>14.724080310870784</v>
      </c>
      <c r="Z95" s="450">
        <v>219.83998049431526</v>
      </c>
      <c r="AA95" s="407"/>
      <c r="AB95" s="410">
        <v>2019</v>
      </c>
      <c r="AC95" s="412">
        <v>69.805140510681227</v>
      </c>
      <c r="AD95" s="412">
        <v>12.748556010498151</v>
      </c>
      <c r="AE95" s="412">
        <v>15.935373365861828</v>
      </c>
      <c r="AF95" s="412">
        <v>315.81155679403508</v>
      </c>
      <c r="AG95" s="407"/>
      <c r="AH95" s="410">
        <v>2019</v>
      </c>
      <c r="AI95" s="412">
        <v>245.16816264049089</v>
      </c>
      <c r="AJ95" s="412">
        <v>169.13246404058543</v>
      </c>
      <c r="AK95" s="408"/>
      <c r="AL95" s="408"/>
    </row>
    <row r="96" spans="1:38" ht="18.25" x14ac:dyDescent="0.8">
      <c r="A96" s="410">
        <v>2020</v>
      </c>
      <c r="B96" s="412">
        <v>180.8436882353034</v>
      </c>
      <c r="C96" s="412">
        <v>24.328975632574316</v>
      </c>
      <c r="D96" s="412">
        <v>32.602246561446265</v>
      </c>
      <c r="E96" s="412">
        <v>188.24795341707889</v>
      </c>
      <c r="F96" s="412">
        <f t="shared" si="1"/>
        <v>426.02286384640286</v>
      </c>
      <c r="G96" s="407"/>
      <c r="H96" s="454">
        <v>2020</v>
      </c>
      <c r="I96" s="450">
        <v>52.709817188027628</v>
      </c>
      <c r="J96" s="450">
        <v>46.037848558506937</v>
      </c>
      <c r="K96" s="450">
        <v>1.1252185235907479</v>
      </c>
      <c r="L96" s="450">
        <v>9.4086258851079627</v>
      </c>
      <c r="M96" s="450">
        <v>109.28151015523328</v>
      </c>
      <c r="N96" s="450">
        <v>19.054671700667399</v>
      </c>
      <c r="O96" s="450">
        <v>0.49800710952039129</v>
      </c>
      <c r="P96" s="450">
        <v>12.040998812530354</v>
      </c>
      <c r="Q96" s="450">
        <v>31.593677622718143</v>
      </c>
      <c r="R96" s="450">
        <v>31.489787607512941</v>
      </c>
      <c r="S96" s="450">
        <v>3.5971455302850606</v>
      </c>
      <c r="T96" s="450">
        <v>22.501963882218636</v>
      </c>
      <c r="U96" s="450">
        <v>57.588897020016631</v>
      </c>
      <c r="V96" s="450">
        <v>110.8949747545291</v>
      </c>
      <c r="W96" s="450">
        <v>40.568305783535997</v>
      </c>
      <c r="X96" s="450">
        <v>61.332657232641225</v>
      </c>
      <c r="Y96" s="450">
        <v>14.762841277728493</v>
      </c>
      <c r="Z96" s="450">
        <v>227.55877904843481</v>
      </c>
      <c r="AA96" s="407"/>
      <c r="AB96" s="410">
        <v>2020</v>
      </c>
      <c r="AC96" s="412">
        <v>72.513728610954473</v>
      </c>
      <c r="AD96" s="412">
        <v>12.913940796270589</v>
      </c>
      <c r="AE96" s="412">
        <v>15.983806864061743</v>
      </c>
      <c r="AF96" s="412">
        <v>324.61138757511605</v>
      </c>
      <c r="AG96" s="407"/>
      <c r="AH96" s="410">
        <v>2020</v>
      </c>
      <c r="AI96" s="412">
        <v>250.56251425208151</v>
      </c>
      <c r="AJ96" s="412">
        <v>175.46034959432134</v>
      </c>
      <c r="AK96" s="408"/>
      <c r="AL96" s="408"/>
    </row>
    <row r="97" spans="1:38" ht="18.25" x14ac:dyDescent="0.8">
      <c r="A97" s="410" t="s">
        <v>1261</v>
      </c>
      <c r="B97" s="412">
        <f>SUM(B6:B96)</f>
        <v>3274.6545922388573</v>
      </c>
      <c r="C97" s="412">
        <f t="shared" ref="C97:F97" si="2">SUM(C6:C96)</f>
        <v>1744.6428828750452</v>
      </c>
      <c r="D97" s="412">
        <f t="shared" si="2"/>
        <v>2120.427293331873</v>
      </c>
      <c r="E97" s="412">
        <f t="shared" si="2"/>
        <v>6844.3056708541799</v>
      </c>
      <c r="F97" s="412">
        <f t="shared" si="2"/>
        <v>13984.030439299953</v>
      </c>
      <c r="G97" s="407"/>
      <c r="H97" s="454" t="s">
        <v>1261</v>
      </c>
      <c r="I97" s="450">
        <v>1506.546589858377</v>
      </c>
      <c r="J97" s="450">
        <v>3215.2901796297133</v>
      </c>
      <c r="K97" s="450">
        <v>19.372226683217811</v>
      </c>
      <c r="L97" s="450">
        <v>208.73456554048147</v>
      </c>
      <c r="M97" s="450">
        <v>4949.9435617117897</v>
      </c>
      <c r="N97" s="450">
        <v>330.07554679109433</v>
      </c>
      <c r="O97" s="450">
        <v>33.672369847412781</v>
      </c>
      <c r="P97" s="450">
        <v>547.35628234578348</v>
      </c>
      <c r="Q97" s="450">
        <v>911.10419898429063</v>
      </c>
      <c r="R97" s="450">
        <v>1528.8978403178037</v>
      </c>
      <c r="S97" s="450">
        <v>139.86964787644209</v>
      </c>
      <c r="T97" s="450">
        <v>1141.5664152181951</v>
      </c>
      <c r="U97" s="450">
        <v>2810.333903412441</v>
      </c>
      <c r="V97" s="450">
        <v>1951.4394097653903</v>
      </c>
      <c r="W97" s="450">
        <v>1016.6392948543905</v>
      </c>
      <c r="X97" s="450">
        <v>1606.8786567078387</v>
      </c>
      <c r="Y97" s="450">
        <v>737.69141386381466</v>
      </c>
      <c r="Z97" s="450">
        <v>5312.6487751914347</v>
      </c>
      <c r="AA97" s="413"/>
      <c r="AB97" s="410" t="s">
        <v>1261</v>
      </c>
      <c r="AC97" s="412">
        <v>1327.3002610653602</v>
      </c>
      <c r="AD97" s="412">
        <v>466.76800598651698</v>
      </c>
      <c r="AE97" s="412">
        <v>1081.6674816822822</v>
      </c>
      <c r="AF97" s="412">
        <v>11108.294690565792</v>
      </c>
      <c r="AG97" s="413"/>
      <c r="AH97" s="410" t="s">
        <v>1261</v>
      </c>
      <c r="AI97" s="412">
        <v>8729.3426310122213</v>
      </c>
      <c r="AJ97" s="412">
        <v>5254.6878082877329</v>
      </c>
      <c r="AK97" s="414"/>
      <c r="AL97" s="408"/>
    </row>
    <row r="98" spans="1:38" x14ac:dyDescent="0.8">
      <c r="AC98" s="415"/>
      <c r="AD98" s="415"/>
      <c r="AE98" s="415"/>
      <c r="AF98" s="415"/>
      <c r="AI98" s="415"/>
      <c r="AJ98" s="415"/>
      <c r="AK98" s="414"/>
    </row>
  </sheetData>
  <mergeCells count="12">
    <mergeCell ref="A3:A5"/>
    <mergeCell ref="B3:F4"/>
    <mergeCell ref="H3:H5"/>
    <mergeCell ref="I3:Z3"/>
    <mergeCell ref="AB3:AB5"/>
    <mergeCell ref="AH3:AH5"/>
    <mergeCell ref="AI3:AJ4"/>
    <mergeCell ref="I4:M4"/>
    <mergeCell ref="N4:Q4"/>
    <mergeCell ref="R4:U4"/>
    <mergeCell ref="V4:Z4"/>
    <mergeCell ref="AC3:AF4"/>
  </mergeCells>
  <phoneticPr fontId="7" type="noConversion"/>
  <conditionalFormatting sqref="A1">
    <cfRule type="cellIs" dxfId="4" priority="1" operator="lessThan">
      <formula>0</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DABFB-C540-4215-84C6-54018FB7F02D}">
  <dimension ref="A1:AE98"/>
  <sheetViews>
    <sheetView zoomScale="55" zoomScaleNormal="55" workbookViewId="0"/>
  </sheetViews>
  <sheetFormatPr defaultColWidth="8.8671875" defaultRowHeight="18" x14ac:dyDescent="0.8"/>
  <cols>
    <col min="1" max="19" width="12.78125" style="449" customWidth="1"/>
    <col min="20" max="21" width="12.78125" style="411" customWidth="1"/>
    <col min="22" max="22" width="20.0859375" style="411" customWidth="1"/>
    <col min="23" max="23" width="15" style="411" customWidth="1"/>
    <col min="24" max="29" width="12.78125" style="411" customWidth="1"/>
    <col min="30" max="30" width="12.0859375" style="409" bestFit="1" customWidth="1"/>
    <col min="31" max="16384" width="8.8671875" style="409"/>
  </cols>
  <sheetData>
    <row r="1" spans="1:31" x14ac:dyDescent="0.8">
      <c r="A1" s="6" t="s">
        <v>1559</v>
      </c>
      <c r="B1" s="453"/>
      <c r="C1" s="453"/>
      <c r="D1" s="453"/>
      <c r="E1" s="453"/>
      <c r="F1" s="453"/>
      <c r="G1" s="453"/>
      <c r="H1" s="453"/>
      <c r="I1" s="453"/>
      <c r="J1" s="453"/>
      <c r="K1" s="453"/>
      <c r="L1" s="453"/>
      <c r="M1" s="453"/>
      <c r="N1" s="453"/>
      <c r="O1" s="453"/>
      <c r="P1" s="453"/>
      <c r="Q1" s="453"/>
      <c r="R1" s="453"/>
      <c r="S1" s="453"/>
      <c r="T1" s="407"/>
      <c r="U1" s="407"/>
      <c r="V1" s="407"/>
      <c r="W1" s="407"/>
      <c r="X1" s="407"/>
      <c r="Y1" s="407"/>
      <c r="Z1" s="407"/>
      <c r="AA1" s="407"/>
      <c r="AB1" s="407"/>
      <c r="AC1" s="407"/>
      <c r="AD1" s="408"/>
    </row>
    <row r="2" spans="1:31" x14ac:dyDescent="0.8">
      <c r="A2" s="453"/>
      <c r="B2" s="453"/>
      <c r="C2" s="453"/>
      <c r="D2" s="453"/>
      <c r="E2" s="453"/>
      <c r="F2" s="453"/>
      <c r="G2" s="453"/>
      <c r="H2" s="453"/>
      <c r="I2" s="453"/>
      <c r="J2" s="453"/>
      <c r="K2" s="453"/>
      <c r="L2" s="453"/>
      <c r="M2" s="453"/>
      <c r="N2" s="453"/>
      <c r="O2" s="453"/>
      <c r="P2" s="453"/>
      <c r="Q2" s="453"/>
      <c r="R2" s="453"/>
      <c r="S2" s="453"/>
      <c r="T2" s="407"/>
      <c r="U2" s="407"/>
      <c r="W2" s="407"/>
      <c r="X2" s="407"/>
      <c r="Z2" s="407"/>
      <c r="AA2" s="407"/>
      <c r="AB2" s="407"/>
      <c r="AC2" s="407"/>
      <c r="AD2" s="408"/>
    </row>
    <row r="3" spans="1:31" s="411" customFormat="1" ht="17.399999999999999" customHeight="1" x14ac:dyDescent="0.65">
      <c r="A3" s="729" t="s">
        <v>1253</v>
      </c>
      <c r="B3" s="723" t="s">
        <v>799</v>
      </c>
      <c r="C3" s="724"/>
      <c r="D3" s="724"/>
      <c r="E3" s="724"/>
      <c r="F3" s="724"/>
      <c r="G3" s="724"/>
      <c r="H3" s="724"/>
      <c r="I3" s="724"/>
      <c r="J3" s="724"/>
      <c r="K3" s="724"/>
      <c r="L3" s="724"/>
      <c r="M3" s="724"/>
      <c r="N3" s="724"/>
      <c r="O3" s="724"/>
      <c r="P3" s="724"/>
      <c r="Q3" s="724"/>
      <c r="R3" s="724"/>
      <c r="S3" s="725"/>
      <c r="T3" s="407"/>
      <c r="U3" s="716" t="s">
        <v>1253</v>
      </c>
      <c r="V3" s="727" t="s">
        <v>1255</v>
      </c>
      <c r="W3" s="727"/>
      <c r="X3" s="727"/>
      <c r="Y3" s="727"/>
      <c r="Z3" s="407"/>
      <c r="AA3" s="716" t="s">
        <v>1253</v>
      </c>
      <c r="AB3" s="719" t="s">
        <v>1256</v>
      </c>
      <c r="AC3" s="720"/>
      <c r="AD3" s="407"/>
    </row>
    <row r="4" spans="1:31" s="444" customFormat="1" x14ac:dyDescent="0.65">
      <c r="A4" s="729"/>
      <c r="B4" s="723" t="s">
        <v>1257</v>
      </c>
      <c r="C4" s="724"/>
      <c r="D4" s="724"/>
      <c r="E4" s="724"/>
      <c r="F4" s="725"/>
      <c r="G4" s="723" t="s">
        <v>1258</v>
      </c>
      <c r="H4" s="724"/>
      <c r="I4" s="724"/>
      <c r="J4" s="725"/>
      <c r="K4" s="723" t="s">
        <v>1259</v>
      </c>
      <c r="L4" s="724"/>
      <c r="M4" s="724"/>
      <c r="N4" s="725"/>
      <c r="O4" s="726" t="s">
        <v>1378</v>
      </c>
      <c r="P4" s="726"/>
      <c r="Q4" s="726"/>
      <c r="R4" s="726"/>
      <c r="S4" s="726"/>
      <c r="T4" s="443"/>
      <c r="U4" s="717"/>
      <c r="V4" s="727"/>
      <c r="W4" s="727"/>
      <c r="X4" s="727"/>
      <c r="Y4" s="727"/>
      <c r="Z4" s="443"/>
      <c r="AA4" s="717"/>
      <c r="AB4" s="721"/>
      <c r="AC4" s="722"/>
      <c r="AD4" s="443"/>
      <c r="AE4" s="443"/>
    </row>
    <row r="5" spans="1:31" s="448" customFormat="1" ht="67.2" customHeight="1" x14ac:dyDescent="0.8">
      <c r="A5" s="729"/>
      <c r="B5" s="442" t="s">
        <v>605</v>
      </c>
      <c r="C5" s="442" t="s">
        <v>615</v>
      </c>
      <c r="D5" s="442" t="s">
        <v>279</v>
      </c>
      <c r="E5" s="442" t="s">
        <v>283</v>
      </c>
      <c r="F5" s="442" t="s">
        <v>1261</v>
      </c>
      <c r="G5" s="442" t="s">
        <v>1263</v>
      </c>
      <c r="H5" s="442" t="s">
        <v>1264</v>
      </c>
      <c r="I5" s="442" t="s">
        <v>294</v>
      </c>
      <c r="J5" s="442" t="s">
        <v>1261</v>
      </c>
      <c r="K5" s="442" t="s">
        <v>1266</v>
      </c>
      <c r="L5" s="442" t="s">
        <v>293</v>
      </c>
      <c r="M5" s="442" t="s">
        <v>1265</v>
      </c>
      <c r="N5" s="442" t="s">
        <v>1261</v>
      </c>
      <c r="O5" s="442" t="s">
        <v>385</v>
      </c>
      <c r="P5" s="442" t="s">
        <v>1262</v>
      </c>
      <c r="Q5" s="442" t="s">
        <v>272</v>
      </c>
      <c r="R5" s="442" t="s">
        <v>1375</v>
      </c>
      <c r="S5" s="442" t="s">
        <v>1261</v>
      </c>
      <c r="T5" s="446"/>
      <c r="U5" s="718"/>
      <c r="V5" s="445" t="s">
        <v>1270</v>
      </c>
      <c r="W5" s="445" t="s">
        <v>1268</v>
      </c>
      <c r="X5" s="445" t="s">
        <v>1269</v>
      </c>
      <c r="Y5" s="445" t="s">
        <v>1267</v>
      </c>
      <c r="Z5" s="446"/>
      <c r="AA5" s="718"/>
      <c r="AB5" s="445" t="s">
        <v>1271</v>
      </c>
      <c r="AC5" s="445" t="s">
        <v>1272</v>
      </c>
      <c r="AD5" s="447"/>
      <c r="AE5" s="447"/>
    </row>
    <row r="6" spans="1:31" ht="18.25" x14ac:dyDescent="0.8">
      <c r="A6" s="454">
        <v>1930</v>
      </c>
      <c r="B6" s="450">
        <v>2.4169551417410145E-3</v>
      </c>
      <c r="C6" s="450">
        <v>6.0291867980939219E-4</v>
      </c>
      <c r="D6" s="450">
        <v>0</v>
      </c>
      <c r="E6" s="450">
        <v>0</v>
      </c>
      <c r="F6" s="450">
        <v>3.0198738215504069E-3</v>
      </c>
      <c r="G6" s="451">
        <v>0</v>
      </c>
      <c r="H6" s="451">
        <v>0</v>
      </c>
      <c r="I6" s="451">
        <v>2.3902168667516476E-3</v>
      </c>
      <c r="J6" s="450">
        <v>2.3902168667516476E-3</v>
      </c>
      <c r="K6" s="451">
        <v>0.18005734687992195</v>
      </c>
      <c r="L6" s="451">
        <v>0</v>
      </c>
      <c r="M6" s="451">
        <v>1.4083483879976528</v>
      </c>
      <c r="N6" s="450">
        <v>1.5884057348775749</v>
      </c>
      <c r="O6" s="450">
        <v>7.6980143818918597E-4</v>
      </c>
      <c r="P6" s="450">
        <v>5.4311671126712289E-3</v>
      </c>
      <c r="Q6" s="450">
        <v>7.8433946206400776E-3</v>
      </c>
      <c r="R6" s="450">
        <v>3.7201388382438529</v>
      </c>
      <c r="S6" s="450">
        <v>3.7341832014153535</v>
      </c>
      <c r="T6" s="407"/>
      <c r="U6" s="410">
        <v>1930</v>
      </c>
      <c r="V6" s="412">
        <v>2.1694822982554712E-6</v>
      </c>
      <c r="W6" s="412">
        <v>2.4993517216691836E-7</v>
      </c>
      <c r="X6" s="412">
        <v>1.4083483879976528</v>
      </c>
      <c r="Y6" s="412">
        <v>3.9196482195661071</v>
      </c>
      <c r="Z6" s="407"/>
      <c r="AA6" s="410">
        <v>1930</v>
      </c>
      <c r="AB6" s="412">
        <v>5.3279990269812307</v>
      </c>
      <c r="AC6" s="412">
        <v>0</v>
      </c>
      <c r="AD6" s="408"/>
      <c r="AE6" s="408"/>
    </row>
    <row r="7" spans="1:31" ht="18.25" x14ac:dyDescent="0.8">
      <c r="A7" s="454">
        <v>1931</v>
      </c>
      <c r="B7" s="450">
        <v>3.3697186818122996E-3</v>
      </c>
      <c r="C7" s="450">
        <v>7.9184466304955221E-4</v>
      </c>
      <c r="D7" s="450">
        <v>0</v>
      </c>
      <c r="E7" s="450">
        <v>0</v>
      </c>
      <c r="F7" s="450">
        <v>4.1615633448618518E-3</v>
      </c>
      <c r="G7" s="450">
        <v>0</v>
      </c>
      <c r="H7" s="450">
        <v>0</v>
      </c>
      <c r="I7" s="450">
        <v>2.3920671045860411E-3</v>
      </c>
      <c r="J7" s="450">
        <v>2.3920671045860411E-3</v>
      </c>
      <c r="K7" s="450">
        <v>0.18850272841842144</v>
      </c>
      <c r="L7" s="450">
        <v>0</v>
      </c>
      <c r="M7" s="450">
        <v>1.4157229981178696</v>
      </c>
      <c r="N7" s="450">
        <v>1.6042257265362911</v>
      </c>
      <c r="O7" s="450">
        <v>1.1165933006729183E-3</v>
      </c>
      <c r="P7" s="450">
        <v>5.8007104844560722E-3</v>
      </c>
      <c r="Q7" s="450">
        <v>8.2961561920290201E-3</v>
      </c>
      <c r="R7" s="450">
        <v>3.6107109360509182</v>
      </c>
      <c r="S7" s="450">
        <v>3.625924396028076</v>
      </c>
      <c r="T7" s="407"/>
      <c r="U7" s="410">
        <v>1931</v>
      </c>
      <c r="V7" s="412">
        <v>2.7927009526702724E-6</v>
      </c>
      <c r="W7" s="412">
        <v>3.6849813171310163E-7</v>
      </c>
      <c r="X7" s="412">
        <v>1.4157229981178696</v>
      </c>
      <c r="Y7" s="412">
        <v>3.8209775936968606</v>
      </c>
      <c r="Z7" s="407"/>
      <c r="AA7" s="410">
        <v>1931</v>
      </c>
      <c r="AB7" s="412">
        <v>5.2352075177137012</v>
      </c>
      <c r="AC7" s="412">
        <v>1.4962353001131974E-3</v>
      </c>
      <c r="AD7" s="408"/>
      <c r="AE7" s="408"/>
    </row>
    <row r="8" spans="1:31" ht="18.25" x14ac:dyDescent="0.8">
      <c r="A8" s="454">
        <v>1932</v>
      </c>
      <c r="B8" s="450">
        <v>4.1105246776608111E-3</v>
      </c>
      <c r="C8" s="450">
        <v>1.1450712558835497E-3</v>
      </c>
      <c r="D8" s="450">
        <v>0</v>
      </c>
      <c r="E8" s="450">
        <v>0</v>
      </c>
      <c r="F8" s="450">
        <v>5.2555959335443608E-3</v>
      </c>
      <c r="G8" s="450">
        <v>0</v>
      </c>
      <c r="H8" s="450">
        <v>0</v>
      </c>
      <c r="I8" s="450">
        <v>2.3866900355543129E-3</v>
      </c>
      <c r="J8" s="450">
        <v>2.3866900355543129E-3</v>
      </c>
      <c r="K8" s="450">
        <v>0.13817433484290303</v>
      </c>
      <c r="L8" s="450">
        <v>0</v>
      </c>
      <c r="M8" s="450">
        <v>1.4237618011456135</v>
      </c>
      <c r="N8" s="450">
        <v>1.5619361359885164</v>
      </c>
      <c r="O8" s="450">
        <v>8.5099385028533344E-4</v>
      </c>
      <c r="P8" s="450">
        <v>2.3315387833322343E-3</v>
      </c>
      <c r="Q8" s="450">
        <v>3.3345587520924665E-3</v>
      </c>
      <c r="R8" s="450">
        <v>3.6080027063439646</v>
      </c>
      <c r="S8" s="450">
        <v>3.6145197977296748</v>
      </c>
      <c r="T8" s="407"/>
      <c r="U8" s="410">
        <v>1932</v>
      </c>
      <c r="V8" s="412">
        <v>3.3261318225715404E-6</v>
      </c>
      <c r="W8" s="412">
        <v>4.7584538313487549E-7</v>
      </c>
      <c r="X8" s="412">
        <v>1.4237618011456135</v>
      </c>
      <c r="Y8" s="412">
        <v>3.7603326165644706</v>
      </c>
      <c r="Z8" s="407"/>
      <c r="AA8" s="410">
        <v>1932</v>
      </c>
      <c r="AB8" s="412">
        <v>5.1814700793948534</v>
      </c>
      <c r="AC8" s="412">
        <v>2.6281402924379928E-3</v>
      </c>
      <c r="AD8" s="408"/>
      <c r="AE8" s="408"/>
    </row>
    <row r="9" spans="1:31" ht="18.25" x14ac:dyDescent="0.8">
      <c r="A9" s="454">
        <v>1933</v>
      </c>
      <c r="B9" s="450">
        <v>4.6794539729217103E-3</v>
      </c>
      <c r="C9" s="450">
        <v>1.7437974005234179E-3</v>
      </c>
      <c r="D9" s="450">
        <v>0</v>
      </c>
      <c r="E9" s="450">
        <v>0</v>
      </c>
      <c r="F9" s="450">
        <v>6.4232513734451286E-3</v>
      </c>
      <c r="G9" s="450">
        <v>0</v>
      </c>
      <c r="H9" s="450">
        <v>0</v>
      </c>
      <c r="I9" s="450">
        <v>2.3918952380648506E-3</v>
      </c>
      <c r="J9" s="450">
        <v>2.3918952380648506E-3</v>
      </c>
      <c r="K9" s="450">
        <v>0.12743889629294919</v>
      </c>
      <c r="L9" s="450">
        <v>0</v>
      </c>
      <c r="M9" s="450">
        <v>1.4306787621073995</v>
      </c>
      <c r="N9" s="450">
        <v>1.5581176584003487</v>
      </c>
      <c r="O9" s="450">
        <v>9.4204912857597098E-4</v>
      </c>
      <c r="P9" s="450">
        <v>3.2787264140609527E-3</v>
      </c>
      <c r="Q9" s="450">
        <v>4.6892232451300293E-3</v>
      </c>
      <c r="R9" s="450">
        <v>3.4414854970750905</v>
      </c>
      <c r="S9" s="450">
        <v>3.4503954958628573</v>
      </c>
      <c r="T9" s="407"/>
      <c r="U9" s="410">
        <v>1933</v>
      </c>
      <c r="V9" s="412">
        <v>3.8204797297587812E-6</v>
      </c>
      <c r="W9" s="412">
        <v>5.7137996131074536E-7</v>
      </c>
      <c r="X9" s="412">
        <v>1.4306787621073995</v>
      </c>
      <c r="Y9" s="412">
        <v>3.5866451469076255</v>
      </c>
      <c r="Z9" s="407"/>
      <c r="AA9" s="410">
        <v>1933</v>
      </c>
      <c r="AB9" s="412">
        <v>5.013925476319173</v>
      </c>
      <c r="AC9" s="412">
        <v>3.4028245555435717E-3</v>
      </c>
      <c r="AD9" s="408"/>
      <c r="AE9" s="408"/>
    </row>
    <row r="10" spans="1:31" ht="18.25" x14ac:dyDescent="0.8">
      <c r="A10" s="454">
        <v>1934</v>
      </c>
      <c r="B10" s="450">
        <v>5.2080028494582431E-3</v>
      </c>
      <c r="C10" s="450">
        <v>2.8144616913318926E-3</v>
      </c>
      <c r="D10" s="450">
        <v>0</v>
      </c>
      <c r="E10" s="450">
        <v>0</v>
      </c>
      <c r="F10" s="450">
        <v>8.0224645407901349E-3</v>
      </c>
      <c r="G10" s="450">
        <v>0</v>
      </c>
      <c r="H10" s="450">
        <v>0</v>
      </c>
      <c r="I10" s="450">
        <v>2.3856766836590436E-3</v>
      </c>
      <c r="J10" s="450">
        <v>2.3856766836590436E-3</v>
      </c>
      <c r="K10" s="450">
        <v>0.14246728762307836</v>
      </c>
      <c r="L10" s="450">
        <v>0</v>
      </c>
      <c r="M10" s="450">
        <v>1.4397757453431157</v>
      </c>
      <c r="N10" s="450">
        <v>1.5822430329661941</v>
      </c>
      <c r="O10" s="450">
        <v>8.9530815218953792E-4</v>
      </c>
      <c r="P10" s="450">
        <v>2.7808457363702162E-3</v>
      </c>
      <c r="Q10" s="450">
        <v>3.9771560116102908E-3</v>
      </c>
      <c r="R10" s="450">
        <v>3.3258446101806429</v>
      </c>
      <c r="S10" s="450">
        <v>3.3334979200808128</v>
      </c>
      <c r="T10" s="407"/>
      <c r="U10" s="410">
        <v>1934</v>
      </c>
      <c r="V10" s="412">
        <v>4.3767280604056675E-6</v>
      </c>
      <c r="W10" s="412">
        <v>6.7264057944704657E-7</v>
      </c>
      <c r="X10" s="412">
        <v>1.4397757453431157</v>
      </c>
      <c r="Y10" s="412">
        <v>3.4863682995597003</v>
      </c>
      <c r="Z10" s="407"/>
      <c r="AA10" s="410">
        <v>1934</v>
      </c>
      <c r="AB10" s="412">
        <v>4.921887194844647</v>
      </c>
      <c r="AC10" s="412">
        <v>4.2618994268100738E-3</v>
      </c>
      <c r="AD10" s="408"/>
      <c r="AE10" s="408"/>
    </row>
    <row r="11" spans="1:31" ht="18.25" x14ac:dyDescent="0.8">
      <c r="A11" s="454">
        <v>1935</v>
      </c>
      <c r="B11" s="450">
        <v>8.0862836563445669E-3</v>
      </c>
      <c r="C11" s="450">
        <v>1.1498088445259763E-2</v>
      </c>
      <c r="D11" s="450">
        <v>0</v>
      </c>
      <c r="E11" s="450">
        <v>0</v>
      </c>
      <c r="F11" s="450">
        <v>1.9584372101604332E-2</v>
      </c>
      <c r="G11" s="450">
        <v>0</v>
      </c>
      <c r="H11" s="450">
        <v>0</v>
      </c>
      <c r="I11" s="450">
        <v>2.3929775926429513E-3</v>
      </c>
      <c r="J11" s="450">
        <v>2.3929775926429513E-3</v>
      </c>
      <c r="K11" s="450">
        <v>8.2888572848862224E-2</v>
      </c>
      <c r="L11" s="450">
        <v>0</v>
      </c>
      <c r="M11" s="450">
        <v>1.4485662041731342</v>
      </c>
      <c r="N11" s="450">
        <v>1.5314547770219964</v>
      </c>
      <c r="O11" s="450">
        <v>8.3103484211097354E-4</v>
      </c>
      <c r="P11" s="450">
        <v>2.4651165261273087E-3</v>
      </c>
      <c r="Q11" s="450">
        <v>3.52560118059777E-3</v>
      </c>
      <c r="R11" s="450">
        <v>3.2617354144665103</v>
      </c>
      <c r="S11" s="450">
        <v>3.2685571670153464</v>
      </c>
      <c r="T11" s="407"/>
      <c r="U11" s="410">
        <v>1935</v>
      </c>
      <c r="V11" s="412">
        <v>8.8642834137281551E-6</v>
      </c>
      <c r="W11" s="412">
        <v>1.1425371461071608E-6</v>
      </c>
      <c r="X11" s="412">
        <v>1.4485662041731342</v>
      </c>
      <c r="Y11" s="412">
        <v>3.3734130827378959</v>
      </c>
      <c r="Z11" s="407"/>
      <c r="AA11" s="410">
        <v>1935</v>
      </c>
      <c r="AB11" s="412">
        <v>4.8167530899197235</v>
      </c>
      <c r="AC11" s="412">
        <v>5.2362038118665983E-3</v>
      </c>
      <c r="AD11" s="408"/>
      <c r="AE11" s="408"/>
    </row>
    <row r="12" spans="1:31" ht="18.25" x14ac:dyDescent="0.8">
      <c r="A12" s="454">
        <v>1936</v>
      </c>
      <c r="B12" s="450">
        <v>9.7577724909466389E-3</v>
      </c>
      <c r="C12" s="450">
        <v>2.082096472933298E-2</v>
      </c>
      <c r="D12" s="450">
        <v>0</v>
      </c>
      <c r="E12" s="450">
        <v>0</v>
      </c>
      <c r="F12" s="450">
        <v>3.0578737220279619E-2</v>
      </c>
      <c r="G12" s="450">
        <v>0</v>
      </c>
      <c r="H12" s="450">
        <v>0</v>
      </c>
      <c r="I12" s="450">
        <v>2.6735489006067493E-3</v>
      </c>
      <c r="J12" s="450">
        <v>2.6735489006067493E-3</v>
      </c>
      <c r="K12" s="450">
        <v>8.2929512102915021E-2</v>
      </c>
      <c r="L12" s="450">
        <v>0</v>
      </c>
      <c r="M12" s="450">
        <v>1.4564154009892718</v>
      </c>
      <c r="N12" s="450">
        <v>1.5393449130921868</v>
      </c>
      <c r="O12" s="450">
        <v>1.2106644878835135E-3</v>
      </c>
      <c r="P12" s="450">
        <v>5.4645440234349224E-3</v>
      </c>
      <c r="Q12" s="450">
        <v>7.8153720752167279E-3</v>
      </c>
      <c r="R12" s="450">
        <v>3.18929752581364</v>
      </c>
      <c r="S12" s="450">
        <v>3.2037881064001752</v>
      </c>
      <c r="T12" s="407"/>
      <c r="U12" s="410">
        <v>1936</v>
      </c>
      <c r="V12" s="412">
        <v>1.120813394565552E-5</v>
      </c>
      <c r="W12" s="412">
        <v>1.4730052530416003E-6</v>
      </c>
      <c r="X12" s="412">
        <v>1.4564154009892718</v>
      </c>
      <c r="Y12" s="412">
        <v>3.3199572234847783</v>
      </c>
      <c r="Z12" s="407"/>
      <c r="AA12" s="410">
        <v>1936</v>
      </c>
      <c r="AB12" s="412">
        <v>4.7662510420749138</v>
      </c>
      <c r="AC12" s="412">
        <v>1.0134263538335153E-2</v>
      </c>
      <c r="AD12" s="408"/>
      <c r="AE12" s="408"/>
    </row>
    <row r="13" spans="1:31" ht="18.25" x14ac:dyDescent="0.8">
      <c r="A13" s="454">
        <v>1937</v>
      </c>
      <c r="B13" s="450">
        <v>1.102869175632918E-2</v>
      </c>
      <c r="C13" s="450">
        <v>3.0467905080237681E-2</v>
      </c>
      <c r="D13" s="450">
        <v>0</v>
      </c>
      <c r="E13" s="450">
        <v>0</v>
      </c>
      <c r="F13" s="450">
        <v>4.1496596836566861E-2</v>
      </c>
      <c r="G13" s="450">
        <v>0</v>
      </c>
      <c r="H13" s="450">
        <v>0</v>
      </c>
      <c r="I13" s="450">
        <v>2.9145164677545198E-3</v>
      </c>
      <c r="J13" s="450">
        <v>2.9145164677545198E-3</v>
      </c>
      <c r="K13" s="450">
        <v>5.7415803884751163E-2</v>
      </c>
      <c r="L13" s="450">
        <v>0</v>
      </c>
      <c r="M13" s="450">
        <v>1.4626752053887946</v>
      </c>
      <c r="N13" s="450">
        <v>1.5200910092735458</v>
      </c>
      <c r="O13" s="450">
        <v>1.9413864563429602E-3</v>
      </c>
      <c r="P13" s="450">
        <v>9.7147449305509757E-3</v>
      </c>
      <c r="Q13" s="450">
        <v>1.3893994800385286E-2</v>
      </c>
      <c r="R13" s="450">
        <v>3.1680987628223827</v>
      </c>
      <c r="S13" s="450">
        <v>3.1936488890096619</v>
      </c>
      <c r="T13" s="407"/>
      <c r="U13" s="410">
        <v>1937</v>
      </c>
      <c r="V13" s="412">
        <v>1.3117698670789959E-5</v>
      </c>
      <c r="W13" s="412">
        <v>1.7657834086662944E-6</v>
      </c>
      <c r="X13" s="412">
        <v>1.4626752053887946</v>
      </c>
      <c r="Y13" s="412">
        <v>3.2954609227166545</v>
      </c>
      <c r="Z13" s="407"/>
      <c r="AA13" s="410">
        <v>1937</v>
      </c>
      <c r="AB13" s="412">
        <v>4.7417556276165893</v>
      </c>
      <c r="AC13" s="412">
        <v>1.6395383970939773E-2</v>
      </c>
      <c r="AD13" s="408"/>
      <c r="AE13" s="408"/>
    </row>
    <row r="14" spans="1:31" ht="18.25" x14ac:dyDescent="0.8">
      <c r="A14" s="454">
        <v>1938</v>
      </c>
      <c r="B14" s="450">
        <v>1.2434399826261796E-2</v>
      </c>
      <c r="C14" s="450">
        <v>4.7457014793488531E-2</v>
      </c>
      <c r="D14" s="450">
        <v>0</v>
      </c>
      <c r="E14" s="450">
        <v>0</v>
      </c>
      <c r="F14" s="450">
        <v>5.9891414619750324E-2</v>
      </c>
      <c r="G14" s="450">
        <v>0</v>
      </c>
      <c r="H14" s="450">
        <v>0</v>
      </c>
      <c r="I14" s="450">
        <v>3.1893979552367266E-3</v>
      </c>
      <c r="J14" s="450">
        <v>3.1893979552367266E-3</v>
      </c>
      <c r="K14" s="450">
        <v>3.1780898852526066E-2</v>
      </c>
      <c r="L14" s="450">
        <v>0</v>
      </c>
      <c r="M14" s="450">
        <v>1.4710480986291556</v>
      </c>
      <c r="N14" s="450">
        <v>1.5028289974816817</v>
      </c>
      <c r="O14" s="450">
        <v>2.307456873634442E-3</v>
      </c>
      <c r="P14" s="450">
        <v>1.0006187278467502E-2</v>
      </c>
      <c r="Q14" s="450">
        <v>1.4310814644396805E-2</v>
      </c>
      <c r="R14" s="450">
        <v>3.2337090529849148</v>
      </c>
      <c r="S14" s="450">
        <v>3.2603335117814134</v>
      </c>
      <c r="T14" s="407"/>
      <c r="U14" s="410">
        <v>1938</v>
      </c>
      <c r="V14" s="412">
        <v>1.5750713239591862E-5</v>
      </c>
      <c r="W14" s="412">
        <v>2.1183987308907544E-6</v>
      </c>
      <c r="X14" s="412">
        <v>1.4710480986291556</v>
      </c>
      <c r="Y14" s="412">
        <v>3.3551773540969565</v>
      </c>
      <c r="Z14" s="407"/>
      <c r="AA14" s="410">
        <v>1938</v>
      </c>
      <c r="AB14" s="412">
        <v>4.8027379580655047</v>
      </c>
      <c r="AC14" s="412">
        <v>2.3505363772577236E-2</v>
      </c>
      <c r="AD14" s="408"/>
      <c r="AE14" s="408"/>
    </row>
    <row r="15" spans="1:31" ht="18.25" x14ac:dyDescent="0.8">
      <c r="A15" s="454">
        <v>1939</v>
      </c>
      <c r="B15" s="450">
        <v>1.3492960599705436E-2</v>
      </c>
      <c r="C15" s="450">
        <v>4.3644513284603503E-2</v>
      </c>
      <c r="D15" s="450">
        <v>0</v>
      </c>
      <c r="E15" s="450">
        <v>0</v>
      </c>
      <c r="F15" s="450">
        <v>5.713747388430894E-2</v>
      </c>
      <c r="G15" s="450">
        <v>0</v>
      </c>
      <c r="H15" s="450">
        <v>0</v>
      </c>
      <c r="I15" s="450">
        <v>3.4702070614447801E-3</v>
      </c>
      <c r="J15" s="450">
        <v>3.4702070614447801E-3</v>
      </c>
      <c r="K15" s="450">
        <v>3.7428600157655395E-2</v>
      </c>
      <c r="L15" s="450">
        <v>0</v>
      </c>
      <c r="M15" s="450">
        <v>1.4786018301011885</v>
      </c>
      <c r="N15" s="450">
        <v>1.5160304302588439</v>
      </c>
      <c r="O15" s="450">
        <v>3.4962831439072327E-3</v>
      </c>
      <c r="P15" s="450">
        <v>1.6272197758672884E-2</v>
      </c>
      <c r="Q15" s="450">
        <v>2.3272441290645353E-2</v>
      </c>
      <c r="R15" s="450">
        <v>3.3230806196931715</v>
      </c>
      <c r="S15" s="450">
        <v>3.3661215418863968</v>
      </c>
      <c r="T15" s="407"/>
      <c r="U15" s="410">
        <v>1939</v>
      </c>
      <c r="V15" s="412">
        <v>1.8195112548720511E-5</v>
      </c>
      <c r="W15" s="412">
        <v>2.5331255995992167E-6</v>
      </c>
      <c r="X15" s="412">
        <v>1.4786018301011885</v>
      </c>
      <c r="Y15" s="412">
        <v>3.4641370947516581</v>
      </c>
      <c r="Z15" s="407"/>
      <c r="AA15" s="410">
        <v>1939</v>
      </c>
      <c r="AB15" s="412">
        <v>4.9089108427925421</v>
      </c>
      <c r="AC15" s="412">
        <v>3.3848810298452679E-2</v>
      </c>
      <c r="AD15" s="408"/>
      <c r="AE15" s="408"/>
    </row>
    <row r="16" spans="1:31" ht="18.25" x14ac:dyDescent="0.8">
      <c r="A16" s="454">
        <v>1940</v>
      </c>
      <c r="B16" s="450">
        <v>2.1968993806763322E-2</v>
      </c>
      <c r="C16" s="450">
        <v>4.5465444952630482E-2</v>
      </c>
      <c r="D16" s="450">
        <v>0</v>
      </c>
      <c r="E16" s="450">
        <v>0</v>
      </c>
      <c r="F16" s="450">
        <v>6.7434438759393811E-2</v>
      </c>
      <c r="G16" s="450">
        <v>0</v>
      </c>
      <c r="H16" s="450">
        <v>0</v>
      </c>
      <c r="I16" s="450">
        <v>3.7965862702151695E-3</v>
      </c>
      <c r="J16" s="450">
        <v>3.7965862702151695E-3</v>
      </c>
      <c r="K16" s="450">
        <v>3.8586143401807736E-2</v>
      </c>
      <c r="L16" s="450">
        <v>0</v>
      </c>
      <c r="M16" s="450">
        <v>1.4856212724664581</v>
      </c>
      <c r="N16" s="450">
        <v>1.5242074158682659</v>
      </c>
      <c r="O16" s="450">
        <v>4.2632747411837004E-3</v>
      </c>
      <c r="P16" s="450">
        <v>1.7638333764531597E-2</v>
      </c>
      <c r="Q16" s="450">
        <v>2.5226284309449547E-2</v>
      </c>
      <c r="R16" s="450">
        <v>3.3071034077678942</v>
      </c>
      <c r="S16" s="450">
        <v>3.3542313005830593</v>
      </c>
      <c r="T16" s="407"/>
      <c r="U16" s="410">
        <v>1940</v>
      </c>
      <c r="V16" s="412">
        <v>4.3204081635845485E-5</v>
      </c>
      <c r="W16" s="412">
        <v>4.973500691867836E-6</v>
      </c>
      <c r="X16" s="412">
        <v>1.4856212724664581</v>
      </c>
      <c r="Y16" s="412">
        <v>3.4640002914321477</v>
      </c>
      <c r="Z16" s="407"/>
      <c r="AA16" s="410">
        <v>1940</v>
      </c>
      <c r="AB16" s="412">
        <v>4.9124099111861517</v>
      </c>
      <c r="AC16" s="412">
        <v>3.7259830294782123E-2</v>
      </c>
      <c r="AD16" s="408"/>
      <c r="AE16" s="408"/>
    </row>
    <row r="17" spans="1:31" ht="18.25" x14ac:dyDescent="0.8">
      <c r="A17" s="454">
        <v>1941</v>
      </c>
      <c r="B17" s="450">
        <v>2.8040855173435658E-2</v>
      </c>
      <c r="C17" s="450">
        <v>4.9951309846163361E-2</v>
      </c>
      <c r="D17" s="450">
        <v>0</v>
      </c>
      <c r="E17" s="450">
        <v>0</v>
      </c>
      <c r="F17" s="450">
        <v>7.7992165019599019E-2</v>
      </c>
      <c r="G17" s="450">
        <v>0</v>
      </c>
      <c r="H17" s="450">
        <v>0</v>
      </c>
      <c r="I17" s="450">
        <v>4.1330811895379229E-3</v>
      </c>
      <c r="J17" s="450">
        <v>4.1330811895379229E-3</v>
      </c>
      <c r="K17" s="450">
        <v>4.0536931046373931E-2</v>
      </c>
      <c r="L17" s="450">
        <v>0</v>
      </c>
      <c r="M17" s="450">
        <v>1.4939426915510876</v>
      </c>
      <c r="N17" s="450">
        <v>1.5344796225974615</v>
      </c>
      <c r="O17" s="450">
        <v>4.1902474895769912E-3</v>
      </c>
      <c r="P17" s="450">
        <v>1.4439753996147699E-2</v>
      </c>
      <c r="Q17" s="450">
        <v>2.0651686521422699E-2</v>
      </c>
      <c r="R17" s="450">
        <v>3.2379896992607486</v>
      </c>
      <c r="S17" s="450">
        <v>3.2772713872678962</v>
      </c>
      <c r="T17" s="407"/>
      <c r="U17" s="410">
        <v>1941</v>
      </c>
      <c r="V17" s="412">
        <v>6.1308475652749545E-5</v>
      </c>
      <c r="W17" s="412">
        <v>7.0175579444606608E-6</v>
      </c>
      <c r="X17" s="412">
        <v>1.4939426915510876</v>
      </c>
      <c r="Y17" s="412">
        <v>3.3998652384898098</v>
      </c>
      <c r="Z17" s="407"/>
      <c r="AA17" s="410">
        <v>1941</v>
      </c>
      <c r="AB17" s="412">
        <v>4.8498508603118315</v>
      </c>
      <c r="AC17" s="412">
        <v>4.4025395762663184E-2</v>
      </c>
      <c r="AD17" s="408"/>
      <c r="AE17" s="408"/>
    </row>
    <row r="18" spans="1:31" ht="18.25" x14ac:dyDescent="0.8">
      <c r="A18" s="454">
        <v>1942</v>
      </c>
      <c r="B18" s="450">
        <v>5.3303027997726543E-2</v>
      </c>
      <c r="C18" s="450">
        <v>6.0610771537170698E-2</v>
      </c>
      <c r="D18" s="450">
        <v>0</v>
      </c>
      <c r="E18" s="450">
        <v>3.230880927901704E-3</v>
      </c>
      <c r="F18" s="450">
        <v>0.11714468046279895</v>
      </c>
      <c r="G18" s="450">
        <v>0</v>
      </c>
      <c r="H18" s="450">
        <v>0</v>
      </c>
      <c r="I18" s="450">
        <v>4.5166702552253812E-3</v>
      </c>
      <c r="J18" s="450">
        <v>4.5166702552253812E-3</v>
      </c>
      <c r="K18" s="450">
        <v>0.21846113026620115</v>
      </c>
      <c r="L18" s="450">
        <v>0</v>
      </c>
      <c r="M18" s="450">
        <v>1.5010872391135428</v>
      </c>
      <c r="N18" s="450">
        <v>1.719548369379744</v>
      </c>
      <c r="O18" s="450">
        <v>5.105195109725953E-3</v>
      </c>
      <c r="P18" s="450">
        <v>1.9089473788532652E-2</v>
      </c>
      <c r="Q18" s="450">
        <v>2.7301699782757056E-2</v>
      </c>
      <c r="R18" s="450">
        <v>3.2529404567519968</v>
      </c>
      <c r="S18" s="450">
        <v>3.3044368254330125</v>
      </c>
      <c r="T18" s="407"/>
      <c r="U18" s="410">
        <v>1942</v>
      </c>
      <c r="V18" s="412">
        <v>1.4990930104967127E-4</v>
      </c>
      <c r="W18" s="412">
        <v>1.4258498641830531E-5</v>
      </c>
      <c r="X18" s="412">
        <v>1.5010872391135428</v>
      </c>
      <c r="Y18" s="412">
        <v>3.6443951386175457</v>
      </c>
      <c r="Z18" s="407"/>
      <c r="AA18" s="410">
        <v>1942</v>
      </c>
      <c r="AB18" s="412">
        <v>5.0941340662448678</v>
      </c>
      <c r="AC18" s="412">
        <v>5.15124792859133E-2</v>
      </c>
      <c r="AD18" s="408"/>
      <c r="AE18" s="408"/>
    </row>
    <row r="19" spans="1:31" ht="18.25" x14ac:dyDescent="0.8">
      <c r="A19" s="454">
        <v>1943</v>
      </c>
      <c r="B19" s="450">
        <v>4.2942593985134912E-2</v>
      </c>
      <c r="C19" s="450">
        <v>6.9846409416880903E-2</v>
      </c>
      <c r="D19" s="450">
        <v>0</v>
      </c>
      <c r="E19" s="450">
        <v>3.561120585214966E-3</v>
      </c>
      <c r="F19" s="450">
        <v>0.11635012398723077</v>
      </c>
      <c r="G19" s="450">
        <v>0</v>
      </c>
      <c r="H19" s="450">
        <v>0</v>
      </c>
      <c r="I19" s="450">
        <v>4.9324458878695493E-3</v>
      </c>
      <c r="J19" s="450">
        <v>4.9324458878695493E-3</v>
      </c>
      <c r="K19" s="450">
        <v>0.19872788785901976</v>
      </c>
      <c r="L19" s="450">
        <v>0</v>
      </c>
      <c r="M19" s="450">
        <v>1.508596629130782</v>
      </c>
      <c r="N19" s="450">
        <v>1.7073245169898017</v>
      </c>
      <c r="O19" s="450">
        <v>5.5352452736232719E-3</v>
      </c>
      <c r="P19" s="450">
        <v>1.8679596556481562E-2</v>
      </c>
      <c r="Q19" s="450">
        <v>2.6715494774635279E-2</v>
      </c>
      <c r="R19" s="450">
        <v>3.2983719427594367</v>
      </c>
      <c r="S19" s="450">
        <v>3.3493022793641769</v>
      </c>
      <c r="T19" s="407"/>
      <c r="U19" s="410">
        <v>1943</v>
      </c>
      <c r="V19" s="412">
        <v>9.5145952911921555E-5</v>
      </c>
      <c r="W19" s="412">
        <v>1.4418605551022679E-5</v>
      </c>
      <c r="X19" s="412">
        <v>1.508596629130782</v>
      </c>
      <c r="Y19" s="412">
        <v>3.6692031725398344</v>
      </c>
      <c r="Z19" s="407"/>
      <c r="AA19" s="410">
        <v>1943</v>
      </c>
      <c r="AB19" s="412">
        <v>5.1083116233306338</v>
      </c>
      <c r="AC19" s="412">
        <v>6.959774289844417E-2</v>
      </c>
      <c r="AD19" s="408"/>
      <c r="AE19" s="408"/>
    </row>
    <row r="20" spans="1:31" ht="18.25" x14ac:dyDescent="0.8">
      <c r="A20" s="454">
        <v>1944</v>
      </c>
      <c r="B20" s="450">
        <v>4.5152959865928002E-2</v>
      </c>
      <c r="C20" s="450">
        <v>6.1239460186701511E-2</v>
      </c>
      <c r="D20" s="450">
        <v>0</v>
      </c>
      <c r="E20" s="450">
        <v>2.6540230009439699E-3</v>
      </c>
      <c r="F20" s="450">
        <v>0.10904644305357349</v>
      </c>
      <c r="G20" s="450">
        <v>0</v>
      </c>
      <c r="H20" s="450">
        <v>0</v>
      </c>
      <c r="I20" s="450">
        <v>4.5931161689539415E-3</v>
      </c>
      <c r="J20" s="450">
        <v>4.5931161689539415E-3</v>
      </c>
      <c r="K20" s="450">
        <v>0.18155166062284023</v>
      </c>
      <c r="L20" s="450">
        <v>0</v>
      </c>
      <c r="M20" s="450">
        <v>1.5163170682423293</v>
      </c>
      <c r="N20" s="450">
        <v>1.6978687288651695</v>
      </c>
      <c r="O20" s="450">
        <v>5.296527449847533E-3</v>
      </c>
      <c r="P20" s="450">
        <v>1.4303626132808358E-2</v>
      </c>
      <c r="Q20" s="450">
        <v>2.0456996919282277E-2</v>
      </c>
      <c r="R20" s="450">
        <v>3.2889667574724042</v>
      </c>
      <c r="S20" s="450">
        <v>3.3290239079743422</v>
      </c>
      <c r="T20" s="407"/>
      <c r="U20" s="410">
        <v>1944</v>
      </c>
      <c r="V20" s="412">
        <v>1.107942408636173E-4</v>
      </c>
      <c r="W20" s="412">
        <v>2.0138430569699729E-5</v>
      </c>
      <c r="X20" s="412">
        <v>1.5163170682423293</v>
      </c>
      <c r="Y20" s="412">
        <v>3.624084195148277</v>
      </c>
      <c r="Z20" s="407"/>
      <c r="AA20" s="410">
        <v>1944</v>
      </c>
      <c r="AB20" s="412">
        <v>5.0641527237845221</v>
      </c>
      <c r="AC20" s="412">
        <v>7.6379472277517471E-2</v>
      </c>
      <c r="AD20" s="408"/>
      <c r="AE20" s="408"/>
    </row>
    <row r="21" spans="1:31" ht="18.25" x14ac:dyDescent="0.8">
      <c r="A21" s="454">
        <v>1945</v>
      </c>
      <c r="B21" s="450">
        <v>3.4927300539457695E-2</v>
      </c>
      <c r="C21" s="450">
        <v>5.2524860020086134E-2</v>
      </c>
      <c r="D21" s="450">
        <v>0</v>
      </c>
      <c r="E21" s="450">
        <v>2.3086516459682417E-4</v>
      </c>
      <c r="F21" s="450">
        <v>8.7683025724140648E-2</v>
      </c>
      <c r="G21" s="450">
        <v>0</v>
      </c>
      <c r="H21" s="450">
        <v>0</v>
      </c>
      <c r="I21" s="450">
        <v>4.3069359728220959E-3</v>
      </c>
      <c r="J21" s="450">
        <v>4.3069359728220959E-3</v>
      </c>
      <c r="K21" s="450">
        <v>3.5561403596571901E-2</v>
      </c>
      <c r="L21" s="450">
        <v>0</v>
      </c>
      <c r="M21" s="450">
        <v>1.5259440305911589</v>
      </c>
      <c r="N21" s="450">
        <v>1.5615054341877308</v>
      </c>
      <c r="O21" s="450">
        <v>4.334983185077205E-3</v>
      </c>
      <c r="P21" s="450">
        <v>5.1609582443551995E-3</v>
      </c>
      <c r="Q21" s="450">
        <v>7.381184737704681E-3</v>
      </c>
      <c r="R21" s="450">
        <v>3.290611428903083</v>
      </c>
      <c r="S21" s="450">
        <v>3.3074885550702202</v>
      </c>
      <c r="T21" s="407"/>
      <c r="U21" s="410">
        <v>1945</v>
      </c>
      <c r="V21" s="412">
        <v>6.5601101035166911E-5</v>
      </c>
      <c r="W21" s="412">
        <v>2.247485782737235E-5</v>
      </c>
      <c r="X21" s="412">
        <v>1.5259440305911589</v>
      </c>
      <c r="Y21" s="412">
        <v>3.4349518444048921</v>
      </c>
      <c r="Z21" s="407"/>
      <c r="AA21" s="410">
        <v>1945</v>
      </c>
      <c r="AB21" s="412">
        <v>4.8831450972670289</v>
      </c>
      <c r="AC21" s="412">
        <v>7.7838853687884416E-2</v>
      </c>
      <c r="AD21" s="408"/>
      <c r="AE21" s="408"/>
    </row>
    <row r="22" spans="1:31" ht="18.25" x14ac:dyDescent="0.8">
      <c r="A22" s="454">
        <v>1946</v>
      </c>
      <c r="B22" s="450">
        <v>2.8368637534595165E-2</v>
      </c>
      <c r="C22" s="450">
        <v>4.1192133699719746E-2</v>
      </c>
      <c r="D22" s="450">
        <v>0</v>
      </c>
      <c r="E22" s="450">
        <v>2.9295601653635045E-4</v>
      </c>
      <c r="F22" s="450">
        <v>6.9853727250851261E-2</v>
      </c>
      <c r="G22" s="450">
        <v>0</v>
      </c>
      <c r="H22" s="450">
        <v>0</v>
      </c>
      <c r="I22" s="450">
        <v>4.0332621202055045E-3</v>
      </c>
      <c r="J22" s="450">
        <v>4.0332621202055045E-3</v>
      </c>
      <c r="K22" s="450">
        <v>0.12457291933160472</v>
      </c>
      <c r="L22" s="450">
        <v>0</v>
      </c>
      <c r="M22" s="450">
        <v>1.5334184431250228</v>
      </c>
      <c r="N22" s="450">
        <v>1.6579913624566276</v>
      </c>
      <c r="O22" s="450">
        <v>3.2979909156520141E-3</v>
      </c>
      <c r="P22" s="450">
        <v>2.5265258575195557E-3</v>
      </c>
      <c r="Q22" s="450">
        <v>3.6134285952297016E-3</v>
      </c>
      <c r="R22" s="450">
        <v>3.322175965988579</v>
      </c>
      <c r="S22" s="450">
        <v>3.3316139113569805</v>
      </c>
      <c r="T22" s="407"/>
      <c r="U22" s="410">
        <v>1946</v>
      </c>
      <c r="V22" s="412">
        <v>4.6240238036041044E-5</v>
      </c>
      <c r="W22" s="412">
        <v>2.4606204158501385E-5</v>
      </c>
      <c r="X22" s="412">
        <v>1.5334184431250228</v>
      </c>
      <c r="Y22" s="412">
        <v>3.5300029736174472</v>
      </c>
      <c r="Z22" s="407"/>
      <c r="AA22" s="410">
        <v>1946</v>
      </c>
      <c r="AB22" s="412">
        <v>4.991591401070572</v>
      </c>
      <c r="AC22" s="412">
        <v>7.1900862114093148E-2</v>
      </c>
      <c r="AD22" s="408"/>
      <c r="AE22" s="408"/>
    </row>
    <row r="23" spans="1:31" ht="18.25" x14ac:dyDescent="0.8">
      <c r="A23" s="454">
        <v>1947</v>
      </c>
      <c r="B23" s="450">
        <v>2.621007208346466E-2</v>
      </c>
      <c r="C23" s="450">
        <v>3.7981393233037723E-2</v>
      </c>
      <c r="D23" s="450">
        <v>0</v>
      </c>
      <c r="E23" s="450">
        <v>2.9350030458617256E-4</v>
      </c>
      <c r="F23" s="450">
        <v>6.4484965621088561E-2</v>
      </c>
      <c r="G23" s="450">
        <v>0</v>
      </c>
      <c r="H23" s="450">
        <v>0</v>
      </c>
      <c r="I23" s="450">
        <v>3.7612950226434648E-3</v>
      </c>
      <c r="J23" s="450">
        <v>3.7612950226434648E-3</v>
      </c>
      <c r="K23" s="450">
        <v>9.2261491172017401E-2</v>
      </c>
      <c r="L23" s="450">
        <v>0</v>
      </c>
      <c r="M23" s="450">
        <v>1.5406751392231703</v>
      </c>
      <c r="N23" s="450">
        <v>1.6329366303951878</v>
      </c>
      <c r="O23" s="450">
        <v>3.7562233472865992E-3</v>
      </c>
      <c r="P23" s="450">
        <v>7.391609401583666E-3</v>
      </c>
      <c r="Q23" s="450">
        <v>1.0571454353795143E-2</v>
      </c>
      <c r="R23" s="450">
        <v>3.298407051818899</v>
      </c>
      <c r="S23" s="450">
        <v>3.3201263389215643</v>
      </c>
      <c r="T23" s="407"/>
      <c r="U23" s="410">
        <v>1947</v>
      </c>
      <c r="V23" s="412">
        <v>5.2312824160791069E-5</v>
      </c>
      <c r="W23" s="412">
        <v>2.7010204677442747E-5</v>
      </c>
      <c r="X23" s="412">
        <v>1.5406751392231703</v>
      </c>
      <c r="Y23" s="412">
        <v>3.4805547677084756</v>
      </c>
      <c r="Z23" s="407"/>
      <c r="AA23" s="410">
        <v>1947</v>
      </c>
      <c r="AB23" s="412">
        <v>4.9577478019385506</v>
      </c>
      <c r="AC23" s="412">
        <v>6.3561428021933986E-2</v>
      </c>
      <c r="AD23" s="408"/>
      <c r="AE23" s="408"/>
    </row>
    <row r="24" spans="1:31" ht="18.25" x14ac:dyDescent="0.8">
      <c r="A24" s="454">
        <v>1948</v>
      </c>
      <c r="B24" s="450">
        <v>2.4458984141142386E-2</v>
      </c>
      <c r="C24" s="450">
        <v>3.4474081692174204E-2</v>
      </c>
      <c r="D24" s="450">
        <v>0</v>
      </c>
      <c r="E24" s="450">
        <v>3.8744867467625847E-4</v>
      </c>
      <c r="F24" s="450">
        <v>5.9320514507992847E-2</v>
      </c>
      <c r="G24" s="450">
        <v>0</v>
      </c>
      <c r="H24" s="450">
        <v>6.5905817117290849E-5</v>
      </c>
      <c r="I24" s="450">
        <v>3.5161686044589279E-3</v>
      </c>
      <c r="J24" s="450">
        <v>3.5820744215762186E-3</v>
      </c>
      <c r="K24" s="450">
        <v>5.9557602886500333E-2</v>
      </c>
      <c r="L24" s="450">
        <v>0</v>
      </c>
      <c r="M24" s="450">
        <v>1.5498734234721794</v>
      </c>
      <c r="N24" s="450">
        <v>1.6094310263586797</v>
      </c>
      <c r="O24" s="450">
        <v>4.7565124394309041E-3</v>
      </c>
      <c r="P24" s="450">
        <v>9.2897248398393743E-3</v>
      </c>
      <c r="Q24" s="450">
        <v>1.3286132527868423E-2</v>
      </c>
      <c r="R24" s="450">
        <v>3.3162422916349774</v>
      </c>
      <c r="S24" s="450">
        <v>3.343574661442116</v>
      </c>
      <c r="T24" s="407"/>
      <c r="U24" s="410">
        <v>1948</v>
      </c>
      <c r="V24" s="412">
        <v>6.1258688190309727E-5</v>
      </c>
      <c r="W24" s="412">
        <v>3.2188490462717902E-5</v>
      </c>
      <c r="X24" s="412">
        <v>1.5498734234721794</v>
      </c>
      <c r="Y24" s="412">
        <v>3.4659414060795326</v>
      </c>
      <c r="Z24" s="407"/>
      <c r="AA24" s="410">
        <v>1948</v>
      </c>
      <c r="AB24" s="412">
        <v>4.9562430634328996</v>
      </c>
      <c r="AC24" s="412">
        <v>5.9665213297464902E-2</v>
      </c>
      <c r="AD24" s="408"/>
      <c r="AE24" s="408"/>
    </row>
    <row r="25" spans="1:31" ht="18.25" x14ac:dyDescent="0.8">
      <c r="A25" s="454">
        <v>1949</v>
      </c>
      <c r="B25" s="450">
        <v>2.4321592992734828E-2</v>
      </c>
      <c r="C25" s="450">
        <v>3.6078343986345546E-2</v>
      </c>
      <c r="D25" s="450">
        <v>0</v>
      </c>
      <c r="E25" s="450">
        <v>6.6550899238143244E-4</v>
      </c>
      <c r="F25" s="450">
        <v>6.1065445971461803E-2</v>
      </c>
      <c r="G25" s="450">
        <v>1.6025578949179745E-3</v>
      </c>
      <c r="H25" s="450">
        <v>6.6084171183790883E-5</v>
      </c>
      <c r="I25" s="450">
        <v>3.2864203882708677E-3</v>
      </c>
      <c r="J25" s="450">
        <v>4.9550624543726329E-3</v>
      </c>
      <c r="K25" s="450">
        <v>0.110930481223579</v>
      </c>
      <c r="L25" s="450">
        <v>0</v>
      </c>
      <c r="M25" s="450">
        <v>1.5561059793829719</v>
      </c>
      <c r="N25" s="450">
        <v>1.6670364606065509</v>
      </c>
      <c r="O25" s="450">
        <v>5.7997645987282135E-3</v>
      </c>
      <c r="P25" s="450">
        <v>1.4790699156763849E-2</v>
      </c>
      <c r="Q25" s="450">
        <v>2.1153607083586583E-2</v>
      </c>
      <c r="R25" s="450">
        <v>3.3639368368169835</v>
      </c>
      <c r="S25" s="450">
        <v>3.4056809076560621</v>
      </c>
      <c r="T25" s="407"/>
      <c r="U25" s="410">
        <v>1949</v>
      </c>
      <c r="V25" s="412">
        <v>4.814252586626312E-4</v>
      </c>
      <c r="W25" s="412">
        <v>4.1150301838329312E-5</v>
      </c>
      <c r="X25" s="412">
        <v>1.5561059793829719</v>
      </c>
      <c r="Y25" s="412">
        <v>3.5821093217449742</v>
      </c>
      <c r="Z25" s="407"/>
      <c r="AA25" s="410">
        <v>1949</v>
      </c>
      <c r="AB25" s="412">
        <v>5.0828288441909022</v>
      </c>
      <c r="AC25" s="412">
        <v>5.5909032497545808E-2</v>
      </c>
      <c r="AD25" s="408"/>
      <c r="AE25" s="408"/>
    </row>
    <row r="26" spans="1:31" ht="18.25" x14ac:dyDescent="0.8">
      <c r="A26" s="454">
        <v>1950</v>
      </c>
      <c r="B26" s="450">
        <v>2.8915780727117854E-2</v>
      </c>
      <c r="C26" s="450">
        <v>5.0660072020111413E-2</v>
      </c>
      <c r="D26" s="450">
        <v>0</v>
      </c>
      <c r="E26" s="450">
        <v>9.4118140723438817E-4</v>
      </c>
      <c r="F26" s="450">
        <v>8.0517034154463651E-2</v>
      </c>
      <c r="G26" s="450">
        <v>4.2880751015416108E-3</v>
      </c>
      <c r="H26" s="450">
        <v>6.6107445600710907E-5</v>
      </c>
      <c r="I26" s="450">
        <v>4.1829484528229334E-3</v>
      </c>
      <c r="J26" s="450">
        <v>8.5371309999652551E-3</v>
      </c>
      <c r="K26" s="450">
        <v>0.26895541671257411</v>
      </c>
      <c r="L26" s="450">
        <v>0</v>
      </c>
      <c r="M26" s="450">
        <v>1.5653298687433186</v>
      </c>
      <c r="N26" s="450">
        <v>1.8342852854558926</v>
      </c>
      <c r="O26" s="450">
        <v>5.560480720121842E-3</v>
      </c>
      <c r="P26" s="450">
        <v>5.2216754001711517E-3</v>
      </c>
      <c r="Q26" s="450">
        <v>7.4680222052070947E-3</v>
      </c>
      <c r="R26" s="450">
        <v>3.3295123096895405</v>
      </c>
      <c r="S26" s="450">
        <v>3.3477624880150407</v>
      </c>
      <c r="T26" s="407"/>
      <c r="U26" s="410">
        <v>1950</v>
      </c>
      <c r="V26" s="412">
        <v>1.2610283404154686E-3</v>
      </c>
      <c r="W26" s="412">
        <v>5.4402410982685355E-5</v>
      </c>
      <c r="X26" s="412">
        <v>1.5653298687433186</v>
      </c>
      <c r="Y26" s="412">
        <v>3.7044566391306457</v>
      </c>
      <c r="Z26" s="407"/>
      <c r="AA26" s="410">
        <v>1950</v>
      </c>
      <c r="AB26" s="412">
        <v>5.2155609894694859</v>
      </c>
      <c r="AC26" s="412">
        <v>5.5540949155876006E-2</v>
      </c>
      <c r="AD26" s="408"/>
      <c r="AE26" s="408"/>
    </row>
    <row r="27" spans="1:31" ht="18.25" x14ac:dyDescent="0.8">
      <c r="A27" s="454">
        <v>1951</v>
      </c>
      <c r="B27" s="450">
        <v>3.2532251817596267E-2</v>
      </c>
      <c r="C27" s="450">
        <v>6.5651427676415935E-2</v>
      </c>
      <c r="D27" s="450">
        <v>0</v>
      </c>
      <c r="E27" s="450">
        <v>1.2195511797203379E-3</v>
      </c>
      <c r="F27" s="450">
        <v>9.9403230673732537E-2</v>
      </c>
      <c r="G27" s="450">
        <v>1.2785317370378026E-2</v>
      </c>
      <c r="H27" s="450">
        <v>6.7078244772489248E-5</v>
      </c>
      <c r="I27" s="450">
        <v>7.1734847492723828E-3</v>
      </c>
      <c r="J27" s="450">
        <v>2.0025880364422897E-2</v>
      </c>
      <c r="K27" s="450">
        <v>0.35160726765540173</v>
      </c>
      <c r="L27" s="450">
        <v>0</v>
      </c>
      <c r="M27" s="450">
        <v>1.5720715326143768</v>
      </c>
      <c r="N27" s="450">
        <v>1.9236788002697787</v>
      </c>
      <c r="O27" s="450">
        <v>8.0115254249677227E-3</v>
      </c>
      <c r="P27" s="450">
        <v>1.574040484937857E-2</v>
      </c>
      <c r="Q27" s="450">
        <v>2.2511872900076457E-2</v>
      </c>
      <c r="R27" s="450">
        <v>3.3076210613434172</v>
      </c>
      <c r="S27" s="450">
        <v>3.3538848645178398</v>
      </c>
      <c r="T27" s="407"/>
      <c r="U27" s="410">
        <v>1951</v>
      </c>
      <c r="V27" s="412">
        <v>4.6798323732243621E-3</v>
      </c>
      <c r="W27" s="412">
        <v>7.1930894014048038E-5</v>
      </c>
      <c r="X27" s="412">
        <v>1.5720715326143768</v>
      </c>
      <c r="Y27" s="412">
        <v>3.8201694799441586</v>
      </c>
      <c r="Z27" s="407"/>
      <c r="AA27" s="410">
        <v>1951</v>
      </c>
      <c r="AB27" s="412">
        <v>5.3331027942469857</v>
      </c>
      <c r="AC27" s="412">
        <v>6.388998157878914E-2</v>
      </c>
      <c r="AD27" s="408"/>
      <c r="AE27" s="408"/>
    </row>
    <row r="28" spans="1:31" ht="18.25" x14ac:dyDescent="0.8">
      <c r="A28" s="454">
        <v>1952</v>
      </c>
      <c r="B28" s="450">
        <v>3.9625782352979776E-2</v>
      </c>
      <c r="C28" s="450">
        <v>8.7759746469825234E-2</v>
      </c>
      <c r="D28" s="450">
        <v>0</v>
      </c>
      <c r="E28" s="450">
        <v>1.4937136900348047E-3</v>
      </c>
      <c r="F28" s="450">
        <v>0.12887924251283983</v>
      </c>
      <c r="G28" s="450">
        <v>6.4122989405816944E-3</v>
      </c>
      <c r="H28" s="450">
        <v>6.6911130089605182E-5</v>
      </c>
      <c r="I28" s="450">
        <v>1.1054261808313232E-2</v>
      </c>
      <c r="J28" s="450">
        <v>1.7533471878984533E-2</v>
      </c>
      <c r="K28" s="450">
        <v>0.43067312933186591</v>
      </c>
      <c r="L28" s="450">
        <v>0</v>
      </c>
      <c r="M28" s="450">
        <v>1.5795129765191844</v>
      </c>
      <c r="N28" s="450">
        <v>2.0101861058510502</v>
      </c>
      <c r="O28" s="450">
        <v>1.0841581876384615E-2</v>
      </c>
      <c r="P28" s="450">
        <v>2.4853270814808287E-2</v>
      </c>
      <c r="Q28" s="450">
        <v>3.5545062473804907E-2</v>
      </c>
      <c r="R28" s="450">
        <v>3.3134561495167145</v>
      </c>
      <c r="S28" s="450">
        <v>3.3846960646817124</v>
      </c>
      <c r="T28" s="407"/>
      <c r="U28" s="410">
        <v>1952</v>
      </c>
      <c r="V28" s="412">
        <v>4.1181434042117122E-3</v>
      </c>
      <c r="W28" s="412">
        <v>9.6628202429908499E-5</v>
      </c>
      <c r="X28" s="412">
        <v>1.5795129765191844</v>
      </c>
      <c r="Y28" s="412">
        <v>3.9575671367987604</v>
      </c>
      <c r="Z28" s="407"/>
      <c r="AA28" s="410">
        <v>1952</v>
      </c>
      <c r="AB28" s="412">
        <v>5.4657987669721324</v>
      </c>
      <c r="AC28" s="412">
        <v>7.5496117952454478E-2</v>
      </c>
      <c r="AD28" s="408"/>
      <c r="AE28" s="408"/>
    </row>
    <row r="29" spans="1:31" ht="18.25" x14ac:dyDescent="0.8">
      <c r="A29" s="454">
        <v>1953</v>
      </c>
      <c r="B29" s="450">
        <v>5.0619297885163637E-2</v>
      </c>
      <c r="C29" s="450">
        <v>0.11209381372352228</v>
      </c>
      <c r="D29" s="450">
        <v>0</v>
      </c>
      <c r="E29" s="450">
        <v>1.7802024610364883E-3</v>
      </c>
      <c r="F29" s="450">
        <v>0.16449331406972242</v>
      </c>
      <c r="G29" s="450">
        <v>9.4547145002814546E-3</v>
      </c>
      <c r="H29" s="450">
        <v>8.7484694034674517E-5</v>
      </c>
      <c r="I29" s="450">
        <v>1.2843379482117697E-2</v>
      </c>
      <c r="J29" s="450">
        <v>2.2385578676433825E-2</v>
      </c>
      <c r="K29" s="450">
        <v>0.46817387274618105</v>
      </c>
      <c r="L29" s="450">
        <v>0</v>
      </c>
      <c r="M29" s="450">
        <v>1.5842524527110151</v>
      </c>
      <c r="N29" s="450">
        <v>2.0524263254571959</v>
      </c>
      <c r="O29" s="450">
        <v>1.6135556303946669E-2</v>
      </c>
      <c r="P29" s="450">
        <v>4.7117659253073985E-2</v>
      </c>
      <c r="Q29" s="450">
        <v>6.7387514273255011E-2</v>
      </c>
      <c r="R29" s="450">
        <v>3.3028031788718923</v>
      </c>
      <c r="S29" s="450">
        <v>3.4334439087021682</v>
      </c>
      <c r="T29" s="407"/>
      <c r="U29" s="410">
        <v>1953</v>
      </c>
      <c r="V29" s="412">
        <v>5.4416936027550569E-3</v>
      </c>
      <c r="W29" s="412">
        <v>1.3023926244221194E-4</v>
      </c>
      <c r="X29" s="412">
        <v>1.5842524527110151</v>
      </c>
      <c r="Y29" s="412">
        <v>4.0829247413293084</v>
      </c>
      <c r="Z29" s="407"/>
      <c r="AA29" s="410">
        <v>1953</v>
      </c>
      <c r="AB29" s="412">
        <v>5.5814598352380518</v>
      </c>
      <c r="AC29" s="412">
        <v>9.1289291667468922E-2</v>
      </c>
      <c r="AD29" s="408"/>
      <c r="AE29" s="408"/>
    </row>
    <row r="30" spans="1:31" ht="18.25" x14ac:dyDescent="0.8">
      <c r="A30" s="454">
        <v>1954</v>
      </c>
      <c r="B30" s="450">
        <v>5.6779252055079193E-2</v>
      </c>
      <c r="C30" s="450">
        <v>0.14141328459142899</v>
      </c>
      <c r="D30" s="450">
        <v>0</v>
      </c>
      <c r="E30" s="450">
        <v>2.052474822992081E-3</v>
      </c>
      <c r="F30" s="450">
        <v>0.20024501146950027</v>
      </c>
      <c r="G30" s="450">
        <v>1.5163125850246395E-2</v>
      </c>
      <c r="H30" s="450">
        <v>1.2383069158114818E-4</v>
      </c>
      <c r="I30" s="450">
        <v>1.5528298906841476E-2</v>
      </c>
      <c r="J30" s="450">
        <v>3.0815255448669018E-2</v>
      </c>
      <c r="K30" s="450">
        <v>0.55198607331541849</v>
      </c>
      <c r="L30" s="450">
        <v>0</v>
      </c>
      <c r="M30" s="450">
        <v>1.5889576516992909</v>
      </c>
      <c r="N30" s="450">
        <v>2.1409437250147096</v>
      </c>
      <c r="O30" s="450">
        <v>2.1124572191679472E-2</v>
      </c>
      <c r="P30" s="450">
        <v>5.5859797262182882E-2</v>
      </c>
      <c r="Q30" s="450">
        <v>7.9890489998416025E-2</v>
      </c>
      <c r="R30" s="450">
        <v>3.3729569283185672</v>
      </c>
      <c r="S30" s="450">
        <v>3.5298317877708456</v>
      </c>
      <c r="T30" s="407"/>
      <c r="U30" s="410">
        <v>1954</v>
      </c>
      <c r="V30" s="412">
        <v>7.7364025634917037E-3</v>
      </c>
      <c r="W30" s="412">
        <v>1.6689576570875098E-4</v>
      </c>
      <c r="X30" s="412">
        <v>1.5889576516992909</v>
      </c>
      <c r="Y30" s="412">
        <v>4.304974829675233</v>
      </c>
      <c r="Z30" s="407"/>
      <c r="AA30" s="410">
        <v>1954</v>
      </c>
      <c r="AB30" s="412">
        <v>5.7869417549487787</v>
      </c>
      <c r="AC30" s="412">
        <v>0.11489402475494508</v>
      </c>
      <c r="AD30" s="408"/>
      <c r="AE30" s="408"/>
    </row>
    <row r="31" spans="1:31" ht="18.25" x14ac:dyDescent="0.8">
      <c r="A31" s="454">
        <v>1955</v>
      </c>
      <c r="B31" s="450">
        <v>6.6416771703981553E-2</v>
      </c>
      <c r="C31" s="450">
        <v>0.17566810514471751</v>
      </c>
      <c r="D31" s="450">
        <v>0</v>
      </c>
      <c r="E31" s="450">
        <v>3.9489258731953093E-3</v>
      </c>
      <c r="F31" s="450">
        <v>0.24603380272189437</v>
      </c>
      <c r="G31" s="450">
        <v>1.6461397788400032E-2</v>
      </c>
      <c r="H31" s="450">
        <v>1.3382547427383544E-4</v>
      </c>
      <c r="I31" s="450">
        <v>1.7341070191052251E-2</v>
      </c>
      <c r="J31" s="450">
        <v>3.3936293453726118E-2</v>
      </c>
      <c r="K31" s="450">
        <v>0.66550209947226258</v>
      </c>
      <c r="L31" s="450">
        <v>0</v>
      </c>
      <c r="M31" s="450">
        <v>1.5937923827620639</v>
      </c>
      <c r="N31" s="450">
        <v>2.2592944822343264</v>
      </c>
      <c r="O31" s="450">
        <v>2.3502308969607422E-2</v>
      </c>
      <c r="P31" s="450">
        <v>5.4646129204059729E-2</v>
      </c>
      <c r="Q31" s="450">
        <v>7.8154706114278411E-2</v>
      </c>
      <c r="R31" s="450">
        <v>3.3488259150495341</v>
      </c>
      <c r="S31" s="450">
        <v>3.5051290593374795</v>
      </c>
      <c r="T31" s="407"/>
      <c r="U31" s="410">
        <v>1955</v>
      </c>
      <c r="V31" s="412">
        <v>9.4202803171374375E-3</v>
      </c>
      <c r="W31" s="412">
        <v>2.0987689852740987E-4</v>
      </c>
      <c r="X31" s="412">
        <v>1.5937923827620639</v>
      </c>
      <c r="Y31" s="412">
        <v>4.4409710977696975</v>
      </c>
      <c r="Z31" s="407"/>
      <c r="AA31" s="410">
        <v>1955</v>
      </c>
      <c r="AB31" s="412">
        <v>5.9045221361935978</v>
      </c>
      <c r="AC31" s="412">
        <v>0.13987150155383024</v>
      </c>
      <c r="AD31" s="408"/>
      <c r="AE31" s="408"/>
    </row>
    <row r="32" spans="1:31" ht="18.25" x14ac:dyDescent="0.8">
      <c r="A32" s="454">
        <v>1956</v>
      </c>
      <c r="B32" s="450">
        <v>8.2703809438621531E-2</v>
      </c>
      <c r="C32" s="450">
        <v>0.24676278223298309</v>
      </c>
      <c r="D32" s="450">
        <v>0</v>
      </c>
      <c r="E32" s="450">
        <v>4.9300379226723083E-3</v>
      </c>
      <c r="F32" s="450">
        <v>0.33439662959427696</v>
      </c>
      <c r="G32" s="450">
        <v>1.741097480508063E-2</v>
      </c>
      <c r="H32" s="450">
        <v>5.0175147728147469E-4</v>
      </c>
      <c r="I32" s="450">
        <v>2.1791489333877787E-2</v>
      </c>
      <c r="J32" s="450">
        <v>3.9704215616239893E-2</v>
      </c>
      <c r="K32" s="450">
        <v>0.74759816557821812</v>
      </c>
      <c r="L32" s="450">
        <v>0</v>
      </c>
      <c r="M32" s="450">
        <v>1.5967424078867463</v>
      </c>
      <c r="N32" s="450">
        <v>2.3443405734649643</v>
      </c>
      <c r="O32" s="450">
        <v>2.9587101683967911E-2</v>
      </c>
      <c r="P32" s="450">
        <v>7.7985421605065913E-2</v>
      </c>
      <c r="Q32" s="450">
        <v>0.11153448186572068</v>
      </c>
      <c r="R32" s="450">
        <v>3.2996977135420473</v>
      </c>
      <c r="S32" s="450">
        <v>3.5188047186968019</v>
      </c>
      <c r="T32" s="407"/>
      <c r="U32" s="410">
        <v>1956</v>
      </c>
      <c r="V32" s="412">
        <v>1.1047845838806202E-2</v>
      </c>
      <c r="W32" s="412">
        <v>2.5951881505132491E-4</v>
      </c>
      <c r="X32" s="412">
        <v>1.5967424078867463</v>
      </c>
      <c r="Y32" s="412">
        <v>4.629196364831679</v>
      </c>
      <c r="Z32" s="407"/>
      <c r="AA32" s="410">
        <v>1956</v>
      </c>
      <c r="AB32" s="412">
        <v>6.0680952189420454</v>
      </c>
      <c r="AC32" s="412">
        <v>0.16915091843023766</v>
      </c>
      <c r="AD32" s="408"/>
      <c r="AE32" s="408"/>
    </row>
    <row r="33" spans="1:31" ht="18.25" x14ac:dyDescent="0.8">
      <c r="A33" s="454">
        <v>1957</v>
      </c>
      <c r="B33" s="450">
        <v>9.5004460549471259E-2</v>
      </c>
      <c r="C33" s="450">
        <v>0.31432259275230429</v>
      </c>
      <c r="D33" s="450">
        <v>0</v>
      </c>
      <c r="E33" s="450">
        <v>7.0036606621210751E-3</v>
      </c>
      <c r="F33" s="450">
        <v>0.41633071396389665</v>
      </c>
      <c r="G33" s="450">
        <v>2.7240646085122069E-2</v>
      </c>
      <c r="H33" s="450">
        <v>6.6891828563746746E-4</v>
      </c>
      <c r="I33" s="450">
        <v>2.7185466274183733E-2</v>
      </c>
      <c r="J33" s="450">
        <v>5.5095030644943269E-2</v>
      </c>
      <c r="K33" s="450">
        <v>0.88217585162799594</v>
      </c>
      <c r="L33" s="450">
        <v>0</v>
      </c>
      <c r="M33" s="450">
        <v>1.6015485348555603</v>
      </c>
      <c r="N33" s="450">
        <v>2.4837243864835563</v>
      </c>
      <c r="O33" s="450">
        <v>3.4772230035221549E-2</v>
      </c>
      <c r="P33" s="450">
        <v>8.2659907624151083E-2</v>
      </c>
      <c r="Q33" s="450">
        <v>0.11821991569933551</v>
      </c>
      <c r="R33" s="450">
        <v>3.3306804178681682</v>
      </c>
      <c r="S33" s="450">
        <v>3.5663324712268762</v>
      </c>
      <c r="T33" s="407"/>
      <c r="U33" s="410">
        <v>1957</v>
      </c>
      <c r="V33" s="412">
        <v>1.5275248790741391E-2</v>
      </c>
      <c r="W33" s="412">
        <v>3.1216988709706459E-4</v>
      </c>
      <c r="X33" s="412">
        <v>1.6015485348555603</v>
      </c>
      <c r="Y33" s="412">
        <v>4.9043466487858742</v>
      </c>
      <c r="Z33" s="407"/>
      <c r="AA33" s="410">
        <v>1957</v>
      </c>
      <c r="AB33" s="412">
        <v>6.3024990040299116</v>
      </c>
      <c r="AC33" s="412">
        <v>0.21898359828936181</v>
      </c>
      <c r="AD33" s="408"/>
      <c r="AE33" s="408"/>
    </row>
    <row r="34" spans="1:31" ht="18.25" x14ac:dyDescent="0.8">
      <c r="A34" s="454">
        <v>1958</v>
      </c>
      <c r="B34" s="450">
        <v>0.13251176525037589</v>
      </c>
      <c r="C34" s="450">
        <v>0.46164367144052926</v>
      </c>
      <c r="D34" s="450">
        <v>0</v>
      </c>
      <c r="E34" s="450">
        <v>8.4787115507889421E-3</v>
      </c>
      <c r="F34" s="450">
        <v>0.60263414824169415</v>
      </c>
      <c r="G34" s="450">
        <v>4.1024790579126461E-2</v>
      </c>
      <c r="H34" s="450">
        <v>1.0050476003407155E-3</v>
      </c>
      <c r="I34" s="450">
        <v>3.6450319186158014E-2</v>
      </c>
      <c r="J34" s="450">
        <v>7.8480157365625192E-2</v>
      </c>
      <c r="K34" s="450">
        <v>1.8521868683793041</v>
      </c>
      <c r="L34" s="450">
        <v>0</v>
      </c>
      <c r="M34" s="450">
        <v>1.6059786723551945</v>
      </c>
      <c r="N34" s="450">
        <v>3.4581655407344987</v>
      </c>
      <c r="O34" s="450">
        <v>4.1831330279816559E-2</v>
      </c>
      <c r="P34" s="450">
        <v>0.11293533368839009</v>
      </c>
      <c r="Q34" s="450">
        <v>0.16151972596950903</v>
      </c>
      <c r="R34" s="450">
        <v>3.3626631253777677</v>
      </c>
      <c r="S34" s="450">
        <v>3.6789495153154834</v>
      </c>
      <c r="T34" s="407"/>
      <c r="U34" s="410">
        <v>1958</v>
      </c>
      <c r="V34" s="412">
        <v>2.6564609901324383E-2</v>
      </c>
      <c r="W34" s="412">
        <v>3.9012047633279427E-4</v>
      </c>
      <c r="X34" s="412">
        <v>1.6059786723551945</v>
      </c>
      <c r="Y34" s="412">
        <v>6.1852959589244492</v>
      </c>
      <c r="Z34" s="407"/>
      <c r="AA34" s="410">
        <v>1958</v>
      </c>
      <c r="AB34" s="412">
        <v>7.5395670143329045</v>
      </c>
      <c r="AC34" s="412">
        <v>0.27866234732439604</v>
      </c>
      <c r="AD34" s="408"/>
      <c r="AE34" s="408"/>
    </row>
    <row r="35" spans="1:31" ht="18.25" x14ac:dyDescent="0.8">
      <c r="A35" s="454">
        <v>1959</v>
      </c>
      <c r="B35" s="450">
        <v>0.23191794541135646</v>
      </c>
      <c r="C35" s="450">
        <v>0.70553850385141059</v>
      </c>
      <c r="D35" s="450">
        <v>0</v>
      </c>
      <c r="E35" s="450">
        <v>1.429649677261257E-2</v>
      </c>
      <c r="F35" s="450">
        <v>0.95175294603537963</v>
      </c>
      <c r="G35" s="450">
        <v>7.3918811528179071E-2</v>
      </c>
      <c r="H35" s="450">
        <v>1.6750795588244419E-3</v>
      </c>
      <c r="I35" s="450">
        <v>5.084530601262166E-2</v>
      </c>
      <c r="J35" s="450">
        <v>0.12643919709962517</v>
      </c>
      <c r="K35" s="450">
        <v>2.3562594742727163</v>
      </c>
      <c r="L35" s="450">
        <v>0</v>
      </c>
      <c r="M35" s="450">
        <v>1.6112081876450621</v>
      </c>
      <c r="N35" s="450">
        <v>3.9674676619177784</v>
      </c>
      <c r="O35" s="450">
        <v>5.2144861363753292E-2</v>
      </c>
      <c r="P35" s="450">
        <v>0.14900157185247934</v>
      </c>
      <c r="Q35" s="450">
        <v>0.2131015357960786</v>
      </c>
      <c r="R35" s="450">
        <v>3.3777673827335355</v>
      </c>
      <c r="S35" s="450">
        <v>3.7920153517458468</v>
      </c>
      <c r="T35" s="407"/>
      <c r="U35" s="410">
        <v>1959</v>
      </c>
      <c r="V35" s="412">
        <v>4.3369376190283873E-2</v>
      </c>
      <c r="W35" s="412">
        <v>5.3003825191677166E-4</v>
      </c>
      <c r="X35" s="412">
        <v>1.6112081876450621</v>
      </c>
      <c r="Y35" s="412">
        <v>7.1825675547113672</v>
      </c>
      <c r="Z35" s="407"/>
      <c r="AA35" s="410">
        <v>1959</v>
      </c>
      <c r="AB35" s="412">
        <v>8.4648096433838269</v>
      </c>
      <c r="AC35" s="412">
        <v>0.37286551341480373</v>
      </c>
      <c r="AD35" s="408"/>
      <c r="AE35" s="408"/>
    </row>
    <row r="36" spans="1:31" ht="18.25" x14ac:dyDescent="0.8">
      <c r="A36" s="454">
        <v>1960</v>
      </c>
      <c r="B36" s="450">
        <v>0.33032524499534427</v>
      </c>
      <c r="C36" s="450">
        <v>0.98877759937879106</v>
      </c>
      <c r="D36" s="450">
        <v>0</v>
      </c>
      <c r="E36" s="450">
        <v>1.407197669261879E-2</v>
      </c>
      <c r="F36" s="450">
        <v>1.333174821066754</v>
      </c>
      <c r="G36" s="450">
        <v>0.13341467621082587</v>
      </c>
      <c r="H36" s="450">
        <v>2.0071058623942193E-3</v>
      </c>
      <c r="I36" s="450">
        <v>5.3809751298610882E-2</v>
      </c>
      <c r="J36" s="450">
        <v>0.18923153337183096</v>
      </c>
      <c r="K36" s="450">
        <v>2.8302221016859552</v>
      </c>
      <c r="L36" s="450">
        <v>0</v>
      </c>
      <c r="M36" s="450">
        <v>1.6146675589477311</v>
      </c>
      <c r="N36" s="450">
        <v>4.4448896606336863</v>
      </c>
      <c r="O36" s="450">
        <v>6.0891761290299287E-2</v>
      </c>
      <c r="P36" s="450">
        <v>0.16393838761217919</v>
      </c>
      <c r="Q36" s="450">
        <v>0.2344641183428354</v>
      </c>
      <c r="R36" s="450">
        <v>3.4345613652549383</v>
      </c>
      <c r="S36" s="450">
        <v>3.893855632500252</v>
      </c>
      <c r="T36" s="407"/>
      <c r="U36" s="410">
        <v>1960</v>
      </c>
      <c r="V36" s="412">
        <v>6.8215079247616175E-2</v>
      </c>
      <c r="W36" s="412">
        <v>6.9453258549269934E-4</v>
      </c>
      <c r="X36" s="412">
        <v>1.6146675589477311</v>
      </c>
      <c r="Y36" s="412">
        <v>8.1775744767916834</v>
      </c>
      <c r="Z36" s="407"/>
      <c r="AA36" s="410">
        <v>1960</v>
      </c>
      <c r="AB36" s="412">
        <v>9.3148372990063955</v>
      </c>
      <c r="AC36" s="412">
        <v>0.54631434856612737</v>
      </c>
      <c r="AD36" s="408"/>
      <c r="AE36" s="408"/>
    </row>
    <row r="37" spans="1:31" ht="18.25" x14ac:dyDescent="0.8">
      <c r="A37" s="454">
        <v>1961</v>
      </c>
      <c r="B37" s="450">
        <v>0.32163300651769089</v>
      </c>
      <c r="C37" s="450">
        <v>0.81322090435728689</v>
      </c>
      <c r="D37" s="450">
        <v>0</v>
      </c>
      <c r="E37" s="450">
        <v>9.6099345080876766E-3</v>
      </c>
      <c r="F37" s="450">
        <v>1.1444638453830656</v>
      </c>
      <c r="G37" s="450">
        <v>0.11091105856941758</v>
      </c>
      <c r="H37" s="450">
        <v>1.6702137291693712E-3</v>
      </c>
      <c r="I37" s="450">
        <v>3.2839521982841097E-2</v>
      </c>
      <c r="J37" s="450">
        <v>0.14542079428142804</v>
      </c>
      <c r="K37" s="450">
        <v>1.6782473192898846</v>
      </c>
      <c r="L37" s="450">
        <v>0</v>
      </c>
      <c r="M37" s="450">
        <v>1.6205008350908459</v>
      </c>
      <c r="N37" s="450">
        <v>3.2987481543807302</v>
      </c>
      <c r="O37" s="450">
        <v>6.1719267452176631E-2</v>
      </c>
      <c r="P37" s="450">
        <v>0.12143515230705458</v>
      </c>
      <c r="Q37" s="450">
        <v>0.17367613733555004</v>
      </c>
      <c r="R37" s="450">
        <v>3.3689816075369596</v>
      </c>
      <c r="S37" s="450">
        <v>3.725812164631741</v>
      </c>
      <c r="T37" s="407"/>
      <c r="U37" s="410">
        <v>1961</v>
      </c>
      <c r="V37" s="412">
        <v>5.9018071166749765E-2</v>
      </c>
      <c r="W37" s="412">
        <v>7.7260782980716441E-4</v>
      </c>
      <c r="X37" s="412">
        <v>1.6205008350908459</v>
      </c>
      <c r="Y37" s="412">
        <v>6.634153444589562</v>
      </c>
      <c r="Z37" s="407"/>
      <c r="AA37" s="410">
        <v>1961</v>
      </c>
      <c r="AB37" s="412">
        <v>7.527538272033393</v>
      </c>
      <c r="AC37" s="412">
        <v>0.78690668664357222</v>
      </c>
      <c r="AD37" s="408"/>
      <c r="AE37" s="408"/>
    </row>
    <row r="38" spans="1:31" ht="18.25" x14ac:dyDescent="0.8">
      <c r="A38" s="454">
        <v>1962</v>
      </c>
      <c r="B38" s="450">
        <v>0.29835310544087135</v>
      </c>
      <c r="C38" s="450">
        <v>0.74923064644157145</v>
      </c>
      <c r="D38" s="450">
        <v>0</v>
      </c>
      <c r="E38" s="450">
        <v>1.2984148308296726E-2</v>
      </c>
      <c r="F38" s="450">
        <v>1.0605679001907395</v>
      </c>
      <c r="G38" s="450">
        <v>0.11103353883204571</v>
      </c>
      <c r="H38" s="450">
        <v>2.0087308725761453E-3</v>
      </c>
      <c r="I38" s="450">
        <v>3.3463033138363601E-2</v>
      </c>
      <c r="J38" s="450">
        <v>0.14650530284298546</v>
      </c>
      <c r="K38" s="450">
        <v>1.6845049272155401</v>
      </c>
      <c r="L38" s="450">
        <v>0</v>
      </c>
      <c r="M38" s="450">
        <v>1.5982898070749789</v>
      </c>
      <c r="N38" s="450">
        <v>3.282794734290519</v>
      </c>
      <c r="O38" s="450">
        <v>6.3001608766179107E-2</v>
      </c>
      <c r="P38" s="450">
        <v>0.10929225840811946</v>
      </c>
      <c r="Q38" s="450">
        <v>0.15630941222855682</v>
      </c>
      <c r="R38" s="450">
        <v>3.363523260373074</v>
      </c>
      <c r="S38" s="450">
        <v>3.6921265397759293</v>
      </c>
      <c r="T38" s="407"/>
      <c r="U38" s="410">
        <v>1962</v>
      </c>
      <c r="V38" s="412">
        <v>5.9757696584700523E-2</v>
      </c>
      <c r="W38" s="412">
        <v>8.4685445486285698E-4</v>
      </c>
      <c r="X38" s="412">
        <v>1.5982898070749789</v>
      </c>
      <c r="Y38" s="412">
        <v>6.5231001189856297</v>
      </c>
      <c r="Z38" s="407"/>
      <c r="AA38" s="410">
        <v>1962</v>
      </c>
      <c r="AB38" s="412">
        <v>7.3710962951174039</v>
      </c>
      <c r="AC38" s="412">
        <v>0.81089818198276886</v>
      </c>
      <c r="AD38" s="408"/>
      <c r="AE38" s="408"/>
    </row>
    <row r="39" spans="1:31" ht="18.25" x14ac:dyDescent="0.8">
      <c r="A39" s="454">
        <v>1963</v>
      </c>
      <c r="B39" s="450">
        <v>0.3144479063304827</v>
      </c>
      <c r="C39" s="450">
        <v>0.75336139103521693</v>
      </c>
      <c r="D39" s="450">
        <v>0</v>
      </c>
      <c r="E39" s="450">
        <v>1.5053875352346958E-2</v>
      </c>
      <c r="F39" s="450">
        <v>1.0828631727180467</v>
      </c>
      <c r="G39" s="450">
        <v>0.14388200522290923</v>
      </c>
      <c r="H39" s="450">
        <v>2.3416177664919535E-3</v>
      </c>
      <c r="I39" s="450">
        <v>3.8321274021509297E-2</v>
      </c>
      <c r="J39" s="450">
        <v>0.18454489701091048</v>
      </c>
      <c r="K39" s="450">
        <v>1.8518297825591723</v>
      </c>
      <c r="L39" s="450">
        <v>0</v>
      </c>
      <c r="M39" s="450">
        <v>1.6395360521233011</v>
      </c>
      <c r="N39" s="450">
        <v>3.4913658346824734</v>
      </c>
      <c r="O39" s="450">
        <v>6.7799617229405015E-2</v>
      </c>
      <c r="P39" s="450">
        <v>0.12143515230705458</v>
      </c>
      <c r="Q39" s="450">
        <v>0.17367613733555004</v>
      </c>
      <c r="R39" s="450">
        <v>3.377151461488539</v>
      </c>
      <c r="S39" s="450">
        <v>3.7400623683605487</v>
      </c>
      <c r="T39" s="407"/>
      <c r="U39" s="410">
        <v>1963</v>
      </c>
      <c r="V39" s="412">
        <v>7.2757946510569937E-2</v>
      </c>
      <c r="W39" s="412">
        <v>9.7141022429011212E-4</v>
      </c>
      <c r="X39" s="412">
        <v>1.6395360521233011</v>
      </c>
      <c r="Y39" s="412">
        <v>6.7855708639138177</v>
      </c>
      <c r="Z39" s="407"/>
      <c r="AA39" s="410">
        <v>1963</v>
      </c>
      <c r="AB39" s="412">
        <v>7.6985262407821287</v>
      </c>
      <c r="AC39" s="412">
        <v>0.80031003198985207</v>
      </c>
      <c r="AD39" s="408"/>
      <c r="AE39" s="408"/>
    </row>
    <row r="40" spans="1:31" ht="18.25" x14ac:dyDescent="0.8">
      <c r="A40" s="454">
        <v>1964</v>
      </c>
      <c r="B40" s="450">
        <v>0.33083031940555541</v>
      </c>
      <c r="C40" s="450">
        <v>0.80714453387692453</v>
      </c>
      <c r="D40" s="450">
        <v>0</v>
      </c>
      <c r="E40" s="450">
        <v>1.678495750592213E-2</v>
      </c>
      <c r="F40" s="450">
        <v>1.1547598107884023</v>
      </c>
      <c r="G40" s="450">
        <v>0.18358695643712192</v>
      </c>
      <c r="H40" s="450">
        <v>2.6789835853946965E-3</v>
      </c>
      <c r="I40" s="450">
        <v>4.3224353091629794E-2</v>
      </c>
      <c r="J40" s="450">
        <v>0.22949029311414643</v>
      </c>
      <c r="K40" s="450">
        <v>1.9925766776077853</v>
      </c>
      <c r="L40" s="450">
        <v>0</v>
      </c>
      <c r="M40" s="450">
        <v>1.6667474034940204</v>
      </c>
      <c r="N40" s="450">
        <v>3.659324081101806</v>
      </c>
      <c r="O40" s="450">
        <v>7.2284262569765445E-2</v>
      </c>
      <c r="P40" s="450">
        <v>0.12750763480947264</v>
      </c>
      <c r="Q40" s="450">
        <v>0.18236098093331643</v>
      </c>
      <c r="R40" s="450">
        <v>3.4521695356135846</v>
      </c>
      <c r="S40" s="450">
        <v>3.8343224139261389</v>
      </c>
      <c r="T40" s="407"/>
      <c r="U40" s="410">
        <v>1964</v>
      </c>
      <c r="V40" s="412">
        <v>8.9012209335377387E-2</v>
      </c>
      <c r="W40" s="412">
        <v>1.1121759964519817E-3</v>
      </c>
      <c r="X40" s="412">
        <v>1.6667474034940204</v>
      </c>
      <c r="Y40" s="412">
        <v>7.1210248101046449</v>
      </c>
      <c r="Z40" s="407"/>
      <c r="AA40" s="410">
        <v>1964</v>
      </c>
      <c r="AB40" s="412">
        <v>8.048282722776376</v>
      </c>
      <c r="AC40" s="412">
        <v>0.8296138761541183</v>
      </c>
      <c r="AD40" s="408"/>
      <c r="AE40" s="408"/>
    </row>
    <row r="41" spans="1:31" ht="18.25" x14ac:dyDescent="0.8">
      <c r="A41" s="454">
        <v>1965</v>
      </c>
      <c r="B41" s="450">
        <v>0.3521057463406167</v>
      </c>
      <c r="C41" s="450">
        <v>0.9017433051470809</v>
      </c>
      <c r="D41" s="450">
        <v>0</v>
      </c>
      <c r="E41" s="450">
        <v>2.1385699036143027E-2</v>
      </c>
      <c r="F41" s="450">
        <v>1.2752347505238406</v>
      </c>
      <c r="G41" s="450">
        <v>0.2474963568973069</v>
      </c>
      <c r="H41" s="450">
        <v>3.0150344695246529E-3</v>
      </c>
      <c r="I41" s="450">
        <v>5.1697766665548192E-2</v>
      </c>
      <c r="J41" s="450">
        <v>0.30220915803237974</v>
      </c>
      <c r="K41" s="450">
        <v>2.0587810897918186</v>
      </c>
      <c r="L41" s="450">
        <v>0</v>
      </c>
      <c r="M41" s="450">
        <v>1.6769986466826967</v>
      </c>
      <c r="N41" s="450">
        <v>3.7357797364745151</v>
      </c>
      <c r="O41" s="450">
        <v>7.7507679520790379E-2</v>
      </c>
      <c r="P41" s="450">
        <v>0.13481656753492749</v>
      </c>
      <c r="Q41" s="450">
        <v>0.19281419138915479</v>
      </c>
      <c r="R41" s="450">
        <v>3.5265104311144997</v>
      </c>
      <c r="S41" s="450">
        <v>3.9316488695593721</v>
      </c>
      <c r="T41" s="407"/>
      <c r="U41" s="410">
        <v>1965</v>
      </c>
      <c r="V41" s="412">
        <v>0.11198407233055488</v>
      </c>
      <c r="W41" s="412">
        <v>1.2725328761882149E-3</v>
      </c>
      <c r="X41" s="412">
        <v>1.6769986466826967</v>
      </c>
      <c r="Y41" s="412">
        <v>7.4546172627006673</v>
      </c>
      <c r="Z41" s="407"/>
      <c r="AA41" s="410">
        <v>1965</v>
      </c>
      <c r="AB41" s="412">
        <v>8.350346598835273</v>
      </c>
      <c r="AC41" s="412">
        <v>0.89452591575483753</v>
      </c>
      <c r="AD41" s="408"/>
      <c r="AE41" s="408"/>
    </row>
    <row r="42" spans="1:31" ht="18.25" x14ac:dyDescent="0.8">
      <c r="A42" s="454">
        <v>1966</v>
      </c>
      <c r="B42" s="450">
        <v>0.37322860849419026</v>
      </c>
      <c r="C42" s="450">
        <v>1.0303396204718762</v>
      </c>
      <c r="D42" s="450">
        <v>0</v>
      </c>
      <c r="E42" s="450">
        <v>3.5338620865532605E-2</v>
      </c>
      <c r="F42" s="450">
        <v>1.4389068498315991</v>
      </c>
      <c r="G42" s="450">
        <v>0.31587678044204404</v>
      </c>
      <c r="H42" s="450">
        <v>3.3519396610224949E-3</v>
      </c>
      <c r="I42" s="450">
        <v>6.2442519236240467E-2</v>
      </c>
      <c r="J42" s="450">
        <v>0.38167123933930697</v>
      </c>
      <c r="K42" s="450">
        <v>2.1897557453059675</v>
      </c>
      <c r="L42" s="450">
        <v>0</v>
      </c>
      <c r="M42" s="450">
        <v>1.7012339788431505</v>
      </c>
      <c r="N42" s="450">
        <v>3.8909897241491178</v>
      </c>
      <c r="O42" s="450">
        <v>8.6020961355578879E-2</v>
      </c>
      <c r="P42" s="450">
        <v>0.13513344673781624</v>
      </c>
      <c r="Q42" s="450">
        <v>0.19326739093569537</v>
      </c>
      <c r="R42" s="450">
        <v>3.5895098988056668</v>
      </c>
      <c r="S42" s="450">
        <v>4.0039316978347577</v>
      </c>
      <c r="T42" s="407"/>
      <c r="U42" s="410">
        <v>1966</v>
      </c>
      <c r="V42" s="412">
        <v>0.1384825641189287</v>
      </c>
      <c r="W42" s="412">
        <v>1.457559317735758E-3</v>
      </c>
      <c r="X42" s="412">
        <v>1.7012339788431505</v>
      </c>
      <c r="Y42" s="412">
        <v>7.8743254088749666</v>
      </c>
      <c r="Z42" s="407"/>
      <c r="AA42" s="410">
        <v>1966</v>
      </c>
      <c r="AB42" s="412">
        <v>8.7639498570372858</v>
      </c>
      <c r="AC42" s="412">
        <v>0.95154965411749437</v>
      </c>
      <c r="AD42" s="408"/>
      <c r="AE42" s="408"/>
    </row>
    <row r="43" spans="1:31" ht="18.25" x14ac:dyDescent="0.8">
      <c r="A43" s="454">
        <v>1967</v>
      </c>
      <c r="B43" s="450">
        <v>0.35424297394046589</v>
      </c>
      <c r="C43" s="450">
        <v>0.95311715357136328</v>
      </c>
      <c r="D43" s="450">
        <v>0</v>
      </c>
      <c r="E43" s="450">
        <v>3.3507490049268507E-2</v>
      </c>
      <c r="F43" s="450">
        <v>1.3408676175610976</v>
      </c>
      <c r="G43" s="450">
        <v>0.24757270463801234</v>
      </c>
      <c r="H43" s="450">
        <v>3.3468463901798213E-3</v>
      </c>
      <c r="I43" s="450">
        <v>5.8169767297405237E-2</v>
      </c>
      <c r="J43" s="450">
        <v>0.30908931832559744</v>
      </c>
      <c r="K43" s="450">
        <v>1.5130191277659013</v>
      </c>
      <c r="L43" s="450">
        <v>0</v>
      </c>
      <c r="M43" s="450">
        <v>1.7028985017580978</v>
      </c>
      <c r="N43" s="450">
        <v>3.2159176295239993</v>
      </c>
      <c r="O43" s="450">
        <v>8.8113348991752563E-2</v>
      </c>
      <c r="P43" s="450">
        <v>9.8955368855060358E-2</v>
      </c>
      <c r="Q43" s="450">
        <v>0.1415256283279937</v>
      </c>
      <c r="R43" s="450">
        <v>3.4855517389866937</v>
      </c>
      <c r="S43" s="450">
        <v>3.8141460851615001</v>
      </c>
      <c r="T43" s="407"/>
      <c r="U43" s="410">
        <v>1967</v>
      </c>
      <c r="V43" s="412">
        <v>0.11968209473928436</v>
      </c>
      <c r="W43" s="412">
        <v>1.6137597915259459E-3</v>
      </c>
      <c r="X43" s="412">
        <v>1.7028985017580978</v>
      </c>
      <c r="Y43" s="412">
        <v>6.855826294283287</v>
      </c>
      <c r="Z43" s="407"/>
      <c r="AA43" s="410">
        <v>1967</v>
      </c>
      <c r="AB43" s="412">
        <v>7.6098956895639134</v>
      </c>
      <c r="AC43" s="412">
        <v>1.0701249610082824</v>
      </c>
      <c r="AD43" s="408"/>
      <c r="AE43" s="408"/>
    </row>
    <row r="44" spans="1:31" ht="18.25" x14ac:dyDescent="0.8">
      <c r="A44" s="454">
        <v>1968</v>
      </c>
      <c r="B44" s="450">
        <v>0.38709885027093199</v>
      </c>
      <c r="C44" s="450">
        <v>0.91819615190636816</v>
      </c>
      <c r="D44" s="450">
        <v>0</v>
      </c>
      <c r="E44" s="450">
        <v>2.2722567702743789E-2</v>
      </c>
      <c r="F44" s="450">
        <v>1.328017569880044</v>
      </c>
      <c r="G44" s="450">
        <v>0.21447637655824509</v>
      </c>
      <c r="H44" s="450">
        <v>3.2864419175570587E-3</v>
      </c>
      <c r="I44" s="450">
        <v>5.3062148431331328E-2</v>
      </c>
      <c r="J44" s="450">
        <v>0.27082496690713348</v>
      </c>
      <c r="K44" s="450">
        <v>2.0561758467734723</v>
      </c>
      <c r="L44" s="450">
        <v>0</v>
      </c>
      <c r="M44" s="450">
        <v>1.7034204618172586</v>
      </c>
      <c r="N44" s="450">
        <v>3.7595963085907309</v>
      </c>
      <c r="O44" s="450">
        <v>9.6455236861056309E-2</v>
      </c>
      <c r="P44" s="450">
        <v>0.11239063283636549</v>
      </c>
      <c r="Q44" s="450">
        <v>0.16074069668362445</v>
      </c>
      <c r="R44" s="450">
        <v>3.4478174358534335</v>
      </c>
      <c r="S44" s="450">
        <v>3.81740400223448</v>
      </c>
      <c r="T44" s="407"/>
      <c r="U44" s="410">
        <v>1968</v>
      </c>
      <c r="V44" s="412">
        <v>0.12409678329371178</v>
      </c>
      <c r="W44" s="412">
        <v>1.8779002077912383E-3</v>
      </c>
      <c r="X44" s="412">
        <v>1.7034204618172586</v>
      </c>
      <c r="Y44" s="412">
        <v>7.3464477022936245</v>
      </c>
      <c r="Z44" s="407"/>
      <c r="AA44" s="410">
        <v>1968</v>
      </c>
      <c r="AB44" s="412">
        <v>8.1046165633432317</v>
      </c>
      <c r="AC44" s="412">
        <v>1.0712262842691549</v>
      </c>
      <c r="AD44" s="408"/>
      <c r="AE44" s="408"/>
    </row>
    <row r="45" spans="1:31" ht="18.25" x14ac:dyDescent="0.8">
      <c r="A45" s="454">
        <v>1969</v>
      </c>
      <c r="B45" s="450">
        <v>0.40721037478904326</v>
      </c>
      <c r="C45" s="450">
        <v>1.0169722889073651</v>
      </c>
      <c r="D45" s="450">
        <v>0</v>
      </c>
      <c r="E45" s="450">
        <v>2.988168140583335E-2</v>
      </c>
      <c r="F45" s="450">
        <v>1.4540643451022417</v>
      </c>
      <c r="G45" s="450">
        <v>0.31950720210563066</v>
      </c>
      <c r="H45" s="450">
        <v>3.343873318738682E-3</v>
      </c>
      <c r="I45" s="450">
        <v>6.4828528608856587E-2</v>
      </c>
      <c r="J45" s="450">
        <v>0.38767960403322593</v>
      </c>
      <c r="K45" s="450">
        <v>2.2569997699838309</v>
      </c>
      <c r="L45" s="450">
        <v>0</v>
      </c>
      <c r="M45" s="450">
        <v>1.715569548247982</v>
      </c>
      <c r="N45" s="450">
        <v>3.9725693182318129</v>
      </c>
      <c r="O45" s="450">
        <v>0.10655137591972086</v>
      </c>
      <c r="P45" s="450">
        <v>0.12447346466416478</v>
      </c>
      <c r="Q45" s="450">
        <v>0.17802152122297277</v>
      </c>
      <c r="R45" s="450">
        <v>3.5947396625752215</v>
      </c>
      <c r="S45" s="450">
        <v>4.0037860243820802</v>
      </c>
      <c r="T45" s="407"/>
      <c r="U45" s="410">
        <v>1969</v>
      </c>
      <c r="V45" s="412">
        <v>0.15971187713753621</v>
      </c>
      <c r="W45" s="412">
        <v>2.1412805396935587E-3</v>
      </c>
      <c r="X45" s="412">
        <v>1.715569548247982</v>
      </c>
      <c r="Y45" s="412">
        <v>7.9406765858241499</v>
      </c>
      <c r="Z45" s="407"/>
      <c r="AA45" s="410">
        <v>1969</v>
      </c>
      <c r="AB45" s="412">
        <v>8.7261765771766662</v>
      </c>
      <c r="AC45" s="412">
        <v>1.0919227145726944</v>
      </c>
      <c r="AD45" s="408"/>
      <c r="AE45" s="408"/>
    </row>
    <row r="46" spans="1:31" ht="18.25" x14ac:dyDescent="0.8">
      <c r="A46" s="454">
        <v>1970</v>
      </c>
      <c r="B46" s="450">
        <v>0.43795960964862068</v>
      </c>
      <c r="C46" s="450">
        <v>1.1291296359603782</v>
      </c>
      <c r="D46" s="450">
        <v>0</v>
      </c>
      <c r="E46" s="450">
        <v>4.0703577841422499E-2</v>
      </c>
      <c r="F46" s="450">
        <v>1.6077928234504213</v>
      </c>
      <c r="G46" s="450">
        <v>0.39750826773534342</v>
      </c>
      <c r="H46" s="450">
        <v>5.600252390697974E-3</v>
      </c>
      <c r="I46" s="450">
        <v>7.2146400050628251E-2</v>
      </c>
      <c r="J46" s="450">
        <v>0.47525492017666959</v>
      </c>
      <c r="K46" s="450">
        <v>2.4217111461905487</v>
      </c>
      <c r="L46" s="450">
        <v>0</v>
      </c>
      <c r="M46" s="450">
        <v>1.7360406099617629</v>
      </c>
      <c r="N46" s="450">
        <v>4.1577517561523116</v>
      </c>
      <c r="O46" s="450">
        <v>0.11736090719117492</v>
      </c>
      <c r="P46" s="450">
        <v>0.12423895849333724</v>
      </c>
      <c r="Q46" s="450">
        <v>0.17768613130368732</v>
      </c>
      <c r="R46" s="450">
        <v>3.7592124951746535</v>
      </c>
      <c r="S46" s="450">
        <v>4.178498492162853</v>
      </c>
      <c r="T46" s="407"/>
      <c r="U46" s="410">
        <v>1970</v>
      </c>
      <c r="V46" s="412">
        <v>0.1941635464128843</v>
      </c>
      <c r="W46" s="412">
        <v>2.4593081260646122E-3</v>
      </c>
      <c r="X46" s="412">
        <v>1.7360406099617629</v>
      </c>
      <c r="Y46" s="412">
        <v>8.4866345274415451</v>
      </c>
      <c r="Z46" s="407"/>
      <c r="AA46" s="410">
        <v>1970</v>
      </c>
      <c r="AB46" s="412">
        <v>9.2475410295197431</v>
      </c>
      <c r="AC46" s="412">
        <v>1.1717569624225133</v>
      </c>
      <c r="AD46" s="408"/>
      <c r="AE46" s="408"/>
    </row>
    <row r="47" spans="1:31" ht="18.25" x14ac:dyDescent="0.8">
      <c r="A47" s="454">
        <v>1971</v>
      </c>
      <c r="B47" s="450">
        <v>0.48989738667192495</v>
      </c>
      <c r="C47" s="450">
        <v>1.2552735059869646</v>
      </c>
      <c r="D47" s="450">
        <v>0</v>
      </c>
      <c r="E47" s="450">
        <v>4.8607273847007776E-2</v>
      </c>
      <c r="F47" s="450">
        <v>1.7937781665058974</v>
      </c>
      <c r="G47" s="450">
        <v>0.44678256364207414</v>
      </c>
      <c r="H47" s="450">
        <v>7.2673066345941553E-3</v>
      </c>
      <c r="I47" s="450">
        <v>7.8568313333404319E-2</v>
      </c>
      <c r="J47" s="450">
        <v>0.53261818361007263</v>
      </c>
      <c r="K47" s="450">
        <v>2.6181785685625862</v>
      </c>
      <c r="L47" s="450">
        <v>0</v>
      </c>
      <c r="M47" s="450">
        <v>1.7793043186412172</v>
      </c>
      <c r="N47" s="450">
        <v>4.3974828872038039</v>
      </c>
      <c r="O47" s="450">
        <v>0.13388818721982523</v>
      </c>
      <c r="P47" s="450">
        <v>0.14874531333798924</v>
      </c>
      <c r="Q47" s="450">
        <v>0.21273503574967173</v>
      </c>
      <c r="R47" s="450">
        <v>3.8447759768584366</v>
      </c>
      <c r="S47" s="450">
        <v>4.3401445131659226</v>
      </c>
      <c r="T47" s="407"/>
      <c r="U47" s="410">
        <v>1971</v>
      </c>
      <c r="V47" s="412">
        <v>0.22621726036025397</v>
      </c>
      <c r="W47" s="412">
        <v>2.8731665746104243E-3</v>
      </c>
      <c r="X47" s="412">
        <v>1.7793043186412172</v>
      </c>
      <c r="Y47" s="412">
        <v>9.0556290049096138</v>
      </c>
      <c r="Z47" s="407"/>
      <c r="AA47" s="410">
        <v>1971</v>
      </c>
      <c r="AB47" s="412">
        <v>9.8046450276897676</v>
      </c>
      <c r="AC47" s="412">
        <v>1.259378722795929</v>
      </c>
      <c r="AD47" s="408"/>
      <c r="AE47" s="408"/>
    </row>
    <row r="48" spans="1:31" ht="18.25" x14ac:dyDescent="0.8">
      <c r="A48" s="454">
        <v>1972</v>
      </c>
      <c r="B48" s="450">
        <v>0.52451367782963199</v>
      </c>
      <c r="C48" s="450">
        <v>1.371520667781895</v>
      </c>
      <c r="D48" s="450">
        <v>0</v>
      </c>
      <c r="E48" s="450">
        <v>5.4692713298407677E-2</v>
      </c>
      <c r="F48" s="450">
        <v>1.9507270589099346</v>
      </c>
      <c r="G48" s="450">
        <v>0.46936442869880957</v>
      </c>
      <c r="H48" s="450">
        <v>8.5776180614747944E-3</v>
      </c>
      <c r="I48" s="450">
        <v>8.4335583009809451E-2</v>
      </c>
      <c r="J48" s="450">
        <v>0.56227762977009377</v>
      </c>
      <c r="K48" s="450">
        <v>2.6799406015704998</v>
      </c>
      <c r="L48" s="450">
        <v>0</v>
      </c>
      <c r="M48" s="450">
        <v>1.8122821724013618</v>
      </c>
      <c r="N48" s="450">
        <v>4.4922227739718616</v>
      </c>
      <c r="O48" s="450">
        <v>0.15111455949671584</v>
      </c>
      <c r="P48" s="450">
        <v>0.17270096357939085</v>
      </c>
      <c r="Q48" s="450">
        <v>0.24699632436540916</v>
      </c>
      <c r="R48" s="450">
        <v>3.8338174252230113</v>
      </c>
      <c r="S48" s="450">
        <v>4.4046292726645273</v>
      </c>
      <c r="T48" s="407"/>
      <c r="U48" s="410">
        <v>1972</v>
      </c>
      <c r="V48" s="412">
        <v>0.24808293498252046</v>
      </c>
      <c r="W48" s="412">
        <v>3.3140458632157374E-3</v>
      </c>
      <c r="X48" s="412">
        <v>1.8122821724013618</v>
      </c>
      <c r="Y48" s="412">
        <v>9.3461775820693198</v>
      </c>
      <c r="Z48" s="407"/>
      <c r="AA48" s="410">
        <v>1972</v>
      </c>
      <c r="AB48" s="412">
        <v>10.025654742949135</v>
      </c>
      <c r="AC48" s="412">
        <v>1.3842019923672813</v>
      </c>
      <c r="AD48" s="408"/>
      <c r="AE48" s="408"/>
    </row>
    <row r="49" spans="1:31" ht="18.25" x14ac:dyDescent="0.8">
      <c r="A49" s="454">
        <v>1973</v>
      </c>
      <c r="B49" s="450">
        <v>0.55542846283843816</v>
      </c>
      <c r="C49" s="450">
        <v>1.4896639803367204</v>
      </c>
      <c r="D49" s="450">
        <v>0</v>
      </c>
      <c r="E49" s="450">
        <v>4.6394938355223805E-2</v>
      </c>
      <c r="F49" s="450">
        <v>2.0914873815303827</v>
      </c>
      <c r="G49" s="450">
        <v>0.51879518304361794</v>
      </c>
      <c r="H49" s="450">
        <v>9.897360814097594E-3</v>
      </c>
      <c r="I49" s="450">
        <v>9.3419686062767529E-2</v>
      </c>
      <c r="J49" s="450">
        <v>0.6221122299204831</v>
      </c>
      <c r="K49" s="450">
        <v>2.6770410933475133</v>
      </c>
      <c r="L49" s="450">
        <v>0</v>
      </c>
      <c r="M49" s="450">
        <v>1.8229069497767765</v>
      </c>
      <c r="N49" s="450">
        <v>4.4999480431242898</v>
      </c>
      <c r="O49" s="450">
        <v>0.18778044050855047</v>
      </c>
      <c r="P49" s="450">
        <v>0.30354837731173534</v>
      </c>
      <c r="Q49" s="450">
        <v>0.43413384563205826</v>
      </c>
      <c r="R49" s="450">
        <v>3.8464522781493078</v>
      </c>
      <c r="S49" s="450">
        <v>4.7719149416016515</v>
      </c>
      <c r="T49" s="407"/>
      <c r="U49" s="410">
        <v>1973</v>
      </c>
      <c r="V49" s="412">
        <v>0.27557683891619889</v>
      </c>
      <c r="W49" s="412">
        <v>3.8029245180460271E-3</v>
      </c>
      <c r="X49" s="412">
        <v>1.8229069497767765</v>
      </c>
      <c r="Y49" s="412">
        <v>9.8831758829657854</v>
      </c>
      <c r="Z49" s="407"/>
      <c r="AA49" s="410">
        <v>1973</v>
      </c>
      <c r="AB49" s="412">
        <v>10.445108888032271</v>
      </c>
      <c r="AC49" s="412">
        <v>1.5403537081445347</v>
      </c>
      <c r="AD49" s="408"/>
      <c r="AE49" s="408"/>
    </row>
    <row r="50" spans="1:31" ht="18.25" x14ac:dyDescent="0.8">
      <c r="A50" s="454">
        <v>1974</v>
      </c>
      <c r="B50" s="450">
        <v>0.59046112018335006</v>
      </c>
      <c r="C50" s="450">
        <v>1.4595754688776028</v>
      </c>
      <c r="D50" s="450">
        <v>0</v>
      </c>
      <c r="E50" s="450">
        <v>2.5373075569847969E-2</v>
      </c>
      <c r="F50" s="450">
        <v>2.0754096646308007</v>
      </c>
      <c r="G50" s="450">
        <v>0.53150751819318787</v>
      </c>
      <c r="H50" s="450">
        <v>9.8808401987747416E-3</v>
      </c>
      <c r="I50" s="450">
        <v>8.9242401128965809E-2</v>
      </c>
      <c r="J50" s="450">
        <v>0.6306307595209284</v>
      </c>
      <c r="K50" s="450">
        <v>3.0306028162398215</v>
      </c>
      <c r="L50" s="450">
        <v>0</v>
      </c>
      <c r="M50" s="450">
        <v>1.8698105129824854</v>
      </c>
      <c r="N50" s="450">
        <v>4.9004133292223067</v>
      </c>
      <c r="O50" s="450">
        <v>0.20944553832197349</v>
      </c>
      <c r="P50" s="450">
        <v>0.30354837731173534</v>
      </c>
      <c r="Q50" s="450">
        <v>0.43413384563205826</v>
      </c>
      <c r="R50" s="450">
        <v>3.8635229326139218</v>
      </c>
      <c r="S50" s="450">
        <v>4.8106506938796887</v>
      </c>
      <c r="T50" s="407"/>
      <c r="U50" s="410">
        <v>1974</v>
      </c>
      <c r="V50" s="412">
        <v>0.3047078913577399</v>
      </c>
      <c r="W50" s="412">
        <v>4.336596592353005E-3</v>
      </c>
      <c r="X50" s="412">
        <v>1.8698105129824854</v>
      </c>
      <c r="Y50" s="412">
        <v>10.238249446321147</v>
      </c>
      <c r="Z50" s="407"/>
      <c r="AA50" s="410">
        <v>1974</v>
      </c>
      <c r="AB50" s="412">
        <v>10.762136589020336</v>
      </c>
      <c r="AC50" s="412">
        <v>1.6549678582333875</v>
      </c>
      <c r="AD50" s="408"/>
      <c r="AE50" s="408"/>
    </row>
    <row r="51" spans="1:31" ht="18.25" x14ac:dyDescent="0.8">
      <c r="A51" s="454">
        <v>1975</v>
      </c>
      <c r="B51" s="450">
        <v>0.63277161318317865</v>
      </c>
      <c r="C51" s="450">
        <v>1.5382397057835782</v>
      </c>
      <c r="D51" s="450">
        <v>0</v>
      </c>
      <c r="E51" s="450">
        <v>4.3533227714466605E-2</v>
      </c>
      <c r="F51" s="450">
        <v>2.2145445466812235</v>
      </c>
      <c r="G51" s="450">
        <v>0.57381996832382764</v>
      </c>
      <c r="H51" s="450">
        <v>1.1159212864694314E-2</v>
      </c>
      <c r="I51" s="450">
        <v>0.10190876834260096</v>
      </c>
      <c r="J51" s="450">
        <v>0.68688794953112298</v>
      </c>
      <c r="K51" s="450">
        <v>3.1447719538587431</v>
      </c>
      <c r="L51" s="450">
        <v>0</v>
      </c>
      <c r="M51" s="450">
        <v>1.8930100926936833</v>
      </c>
      <c r="N51" s="450">
        <v>5.0377820465524259</v>
      </c>
      <c r="O51" s="450">
        <v>0.23977708637799738</v>
      </c>
      <c r="P51" s="450">
        <v>0.36456644735190247</v>
      </c>
      <c r="Q51" s="450">
        <v>0.52140167962340889</v>
      </c>
      <c r="R51" s="450">
        <v>3.9779555002546414</v>
      </c>
      <c r="S51" s="450">
        <v>5.1037007136079504</v>
      </c>
      <c r="T51" s="407"/>
      <c r="U51" s="410">
        <v>1975</v>
      </c>
      <c r="V51" s="412">
        <v>0.33965237468426035</v>
      </c>
      <c r="W51" s="412">
        <v>4.8954147281065011E-3</v>
      </c>
      <c r="X51" s="412">
        <v>1.8930100926936833</v>
      </c>
      <c r="Y51" s="412">
        <v>10.805357374266674</v>
      </c>
      <c r="Z51" s="407"/>
      <c r="AA51" s="410">
        <v>1975</v>
      </c>
      <c r="AB51" s="412">
        <v>11.301262689285753</v>
      </c>
      <c r="AC51" s="412">
        <v>1.7416525670869698</v>
      </c>
      <c r="AD51" s="408"/>
      <c r="AE51" s="408"/>
    </row>
    <row r="52" spans="1:31" ht="18.25" x14ac:dyDescent="0.8">
      <c r="A52" s="454">
        <v>1976</v>
      </c>
      <c r="B52" s="450">
        <v>0.5966623010271096</v>
      </c>
      <c r="C52" s="450">
        <v>1.5002348864926791</v>
      </c>
      <c r="D52" s="450">
        <v>0</v>
      </c>
      <c r="E52" s="450">
        <v>3.1426658032010016E-2</v>
      </c>
      <c r="F52" s="450">
        <v>2.1283238455517988</v>
      </c>
      <c r="G52" s="450">
        <v>0.56607939947770736</v>
      </c>
      <c r="H52" s="450">
        <v>1.2375867114551575E-2</v>
      </c>
      <c r="I52" s="450">
        <v>0.10165021395718792</v>
      </c>
      <c r="J52" s="450">
        <v>0.68010548054944675</v>
      </c>
      <c r="K52" s="450">
        <v>2.9528665539276702</v>
      </c>
      <c r="L52" s="450">
        <v>0</v>
      </c>
      <c r="M52" s="450">
        <v>1.9526981339053551</v>
      </c>
      <c r="N52" s="450">
        <v>4.9055646878330252</v>
      </c>
      <c r="O52" s="450">
        <v>0.31240748786591022</v>
      </c>
      <c r="P52" s="450">
        <v>0.70485783579251859</v>
      </c>
      <c r="Q52" s="450">
        <v>1.0080852534495368</v>
      </c>
      <c r="R52" s="450">
        <v>3.9348248919130655</v>
      </c>
      <c r="S52" s="450">
        <v>5.9601754690210313</v>
      </c>
      <c r="T52" s="407"/>
      <c r="U52" s="410">
        <v>1976</v>
      </c>
      <c r="V52" s="412">
        <v>0.34309113773901534</v>
      </c>
      <c r="W52" s="412">
        <v>5.2694023182866161E-3</v>
      </c>
      <c r="X52" s="412">
        <v>1.9526981339053551</v>
      </c>
      <c r="Y52" s="412">
        <v>11.373110808992646</v>
      </c>
      <c r="Z52" s="407"/>
      <c r="AA52" s="410">
        <v>1976</v>
      </c>
      <c r="AB52" s="412">
        <v>11.828166262124201</v>
      </c>
      <c r="AC52" s="412">
        <v>1.8460032208310997</v>
      </c>
      <c r="AD52" s="408"/>
      <c r="AE52" s="408"/>
    </row>
    <row r="53" spans="1:31" ht="18.25" x14ac:dyDescent="0.8">
      <c r="A53" s="454">
        <v>1977</v>
      </c>
      <c r="B53" s="450">
        <v>0.61981551651198852</v>
      </c>
      <c r="C53" s="450">
        <v>1.5714139634432214</v>
      </c>
      <c r="D53" s="450">
        <v>0</v>
      </c>
      <c r="E53" s="450">
        <v>4.3214104332334434E-2</v>
      </c>
      <c r="F53" s="450">
        <v>2.2344435842875443</v>
      </c>
      <c r="G53" s="450">
        <v>0.58507551296473737</v>
      </c>
      <c r="H53" s="450">
        <v>1.3531647592127896E-2</v>
      </c>
      <c r="I53" s="450">
        <v>0.11259313869467752</v>
      </c>
      <c r="J53" s="450">
        <v>0.71120029925154271</v>
      </c>
      <c r="K53" s="450">
        <v>3.6471714227790701</v>
      </c>
      <c r="L53" s="450">
        <v>0</v>
      </c>
      <c r="M53" s="450">
        <v>1.9453550041996661</v>
      </c>
      <c r="N53" s="450">
        <v>5.5925264269787363</v>
      </c>
      <c r="O53" s="450">
        <v>0.37116008224864883</v>
      </c>
      <c r="P53" s="450">
        <v>0.80110998634865971</v>
      </c>
      <c r="Q53" s="450">
        <v>1.1457447482600789</v>
      </c>
      <c r="R53" s="450">
        <v>3.9622393355256338</v>
      </c>
      <c r="S53" s="450">
        <v>6.2802541523830211</v>
      </c>
      <c r="T53" s="407"/>
      <c r="U53" s="410">
        <v>1977</v>
      </c>
      <c r="V53" s="412">
        <v>0.39029122320837351</v>
      </c>
      <c r="W53" s="412">
        <v>5.885945622804381E-3</v>
      </c>
      <c r="X53" s="412">
        <v>1.9453550041996661</v>
      </c>
      <c r="Y53" s="412">
        <v>12.476892289870001</v>
      </c>
      <c r="Z53" s="407"/>
      <c r="AA53" s="410">
        <v>1977</v>
      </c>
      <c r="AB53" s="412">
        <v>12.89075557740628</v>
      </c>
      <c r="AC53" s="412">
        <v>1.9276688854945632</v>
      </c>
      <c r="AD53" s="408"/>
      <c r="AE53" s="408"/>
    </row>
    <row r="54" spans="1:31" ht="18.25" x14ac:dyDescent="0.8">
      <c r="A54" s="454">
        <v>1978</v>
      </c>
      <c r="B54" s="450">
        <v>0.70322201576926602</v>
      </c>
      <c r="C54" s="450">
        <v>1.7577435348752246</v>
      </c>
      <c r="D54" s="450">
        <v>0</v>
      </c>
      <c r="E54" s="450">
        <v>6.0086343625317715E-2</v>
      </c>
      <c r="F54" s="450">
        <v>2.5210518942698084</v>
      </c>
      <c r="G54" s="450">
        <v>0.72128500042734012</v>
      </c>
      <c r="H54" s="450">
        <v>1.448984174141923E-2</v>
      </c>
      <c r="I54" s="450">
        <v>0.13135426898116509</v>
      </c>
      <c r="J54" s="450">
        <v>0.86712911114992441</v>
      </c>
      <c r="K54" s="450">
        <v>4.0850168624020666</v>
      </c>
      <c r="L54" s="450">
        <v>0</v>
      </c>
      <c r="M54" s="450">
        <v>1.9184727554403889</v>
      </c>
      <c r="N54" s="450">
        <v>6.0034896178424555</v>
      </c>
      <c r="O54" s="450">
        <v>0.43193705423164824</v>
      </c>
      <c r="P54" s="450">
        <v>0.93120844182058415</v>
      </c>
      <c r="Q54" s="450">
        <v>1.3318111119975913</v>
      </c>
      <c r="R54" s="450">
        <v>3.9846836809009702</v>
      </c>
      <c r="S54" s="450">
        <v>6.679640288950794</v>
      </c>
      <c r="T54" s="407"/>
      <c r="U54" s="410">
        <v>1978</v>
      </c>
      <c r="V54" s="412">
        <v>0.47883833438981577</v>
      </c>
      <c r="W54" s="412">
        <v>6.7980050308283366E-3</v>
      </c>
      <c r="X54" s="412">
        <v>1.9184727554403889</v>
      </c>
      <c r="Y54" s="412">
        <v>13.667201817351948</v>
      </c>
      <c r="Z54" s="407"/>
      <c r="AA54" s="410">
        <v>1978</v>
      </c>
      <c r="AB54" s="412">
        <v>14.047890110801719</v>
      </c>
      <c r="AC54" s="412">
        <v>2.0234208014112616</v>
      </c>
      <c r="AD54" s="408"/>
      <c r="AE54" s="408"/>
    </row>
    <row r="55" spans="1:31" ht="18.25" x14ac:dyDescent="0.8">
      <c r="A55" s="454">
        <v>1979</v>
      </c>
      <c r="B55" s="450">
        <v>0.75499431052044286</v>
      </c>
      <c r="C55" s="450">
        <v>1.8565265643188753</v>
      </c>
      <c r="D55" s="450">
        <v>0</v>
      </c>
      <c r="E55" s="450">
        <v>6.2055580467761266E-2</v>
      </c>
      <c r="F55" s="450">
        <v>2.6735764553070793</v>
      </c>
      <c r="G55" s="450">
        <v>0.81706381386697102</v>
      </c>
      <c r="H55" s="450">
        <v>2.8091870630163492E-2</v>
      </c>
      <c r="I55" s="450">
        <v>0.14729096411054071</v>
      </c>
      <c r="J55" s="450">
        <v>0.99244664860767529</v>
      </c>
      <c r="K55" s="450">
        <v>4.1758067291483121</v>
      </c>
      <c r="L55" s="450">
        <v>0</v>
      </c>
      <c r="M55" s="450">
        <v>1.9071589263691417</v>
      </c>
      <c r="N55" s="450">
        <v>6.0829656555174534</v>
      </c>
      <c r="O55" s="450">
        <v>0.49094660807397783</v>
      </c>
      <c r="P55" s="450">
        <v>1.0416687711405901</v>
      </c>
      <c r="Q55" s="450">
        <v>1.4897910952285032</v>
      </c>
      <c r="R55" s="450">
        <v>3.9994236485618866</v>
      </c>
      <c r="S55" s="450">
        <v>7.0218301230049578</v>
      </c>
      <c r="T55" s="407"/>
      <c r="U55" s="410">
        <v>1979</v>
      </c>
      <c r="V55" s="412">
        <v>0.54736598027570416</v>
      </c>
      <c r="W55" s="412">
        <v>7.6881845218631228E-3</v>
      </c>
      <c r="X55" s="412">
        <v>1.9071589263691417</v>
      </c>
      <c r="Y55" s="412">
        <v>14.308605791270457</v>
      </c>
      <c r="Z55" s="407"/>
      <c r="AA55" s="410">
        <v>1979</v>
      </c>
      <c r="AB55" s="412">
        <v>14.552869720668403</v>
      </c>
      <c r="AC55" s="412">
        <v>2.2179491617687623</v>
      </c>
      <c r="AD55" s="408"/>
      <c r="AE55" s="408"/>
    </row>
    <row r="56" spans="1:31" ht="18.25" x14ac:dyDescent="0.8">
      <c r="A56" s="454">
        <v>1980</v>
      </c>
      <c r="B56" s="450">
        <v>0.80364166070103249</v>
      </c>
      <c r="C56" s="450">
        <v>2.0025123052894824</v>
      </c>
      <c r="D56" s="450">
        <v>0</v>
      </c>
      <c r="E56" s="450">
        <v>6.5962924692842734E-2</v>
      </c>
      <c r="F56" s="450">
        <v>2.8721168906833574</v>
      </c>
      <c r="G56" s="450">
        <v>0.88736467401262031</v>
      </c>
      <c r="H56" s="450">
        <v>3.4589347412638423E-2</v>
      </c>
      <c r="I56" s="450">
        <v>0.15991028713078928</v>
      </c>
      <c r="J56" s="450">
        <v>1.081864308556048</v>
      </c>
      <c r="K56" s="450">
        <v>4.0569957474919631</v>
      </c>
      <c r="L56" s="450">
        <v>0</v>
      </c>
      <c r="M56" s="450">
        <v>1.8959950465871891</v>
      </c>
      <c r="N56" s="450">
        <v>5.9529907940791524</v>
      </c>
      <c r="O56" s="450">
        <v>0.55719536140345483</v>
      </c>
      <c r="P56" s="450">
        <v>1.1590018939091653</v>
      </c>
      <c r="Q56" s="450">
        <v>1.6576005240208973</v>
      </c>
      <c r="R56" s="450">
        <v>4.2323017932506914</v>
      </c>
      <c r="S56" s="450">
        <v>7.6060995725842089</v>
      </c>
      <c r="T56" s="407"/>
      <c r="U56" s="410">
        <v>1980</v>
      </c>
      <c r="V56" s="412">
        <v>0.60305112068267908</v>
      </c>
      <c r="W56" s="412">
        <v>8.6424318354898604E-3</v>
      </c>
      <c r="X56" s="412">
        <v>1.8959950465871891</v>
      </c>
      <c r="Y56" s="412">
        <v>15.005382966797409</v>
      </c>
      <c r="Z56" s="407"/>
      <c r="AA56" s="410">
        <v>1980</v>
      </c>
      <c r="AB56" s="412">
        <v>15.11499367861817</v>
      </c>
      <c r="AC56" s="412">
        <v>2.3980778872845949</v>
      </c>
      <c r="AD56" s="408"/>
      <c r="AE56" s="408"/>
    </row>
    <row r="57" spans="1:31" ht="18.25" x14ac:dyDescent="0.8">
      <c r="A57" s="454">
        <v>1981</v>
      </c>
      <c r="B57" s="450">
        <v>0.81643265062974435</v>
      </c>
      <c r="C57" s="450">
        <v>2.0147315772399526</v>
      </c>
      <c r="D57" s="450">
        <v>0</v>
      </c>
      <c r="E57" s="450">
        <v>6.6433261904461569E-2</v>
      </c>
      <c r="F57" s="450">
        <v>2.8975974897741583</v>
      </c>
      <c r="G57" s="450">
        <v>0.89214170849002539</v>
      </c>
      <c r="H57" s="450">
        <v>3.7320312443568475E-2</v>
      </c>
      <c r="I57" s="450">
        <v>0.1612651067618093</v>
      </c>
      <c r="J57" s="450">
        <v>1.0907271276954031</v>
      </c>
      <c r="K57" s="450">
        <v>4.0682085523768032</v>
      </c>
      <c r="L57" s="450">
        <v>0</v>
      </c>
      <c r="M57" s="450">
        <v>1.880551548667367</v>
      </c>
      <c r="N57" s="450">
        <v>5.9487601010441704</v>
      </c>
      <c r="O57" s="450">
        <v>0.58412525588967823</v>
      </c>
      <c r="P57" s="450">
        <v>1.0198388406677352</v>
      </c>
      <c r="Q57" s="450">
        <v>1.4585700037175204</v>
      </c>
      <c r="R57" s="450">
        <v>4.2940541020707208</v>
      </c>
      <c r="S57" s="450">
        <v>7.3565882023456552</v>
      </c>
      <c r="T57" s="407"/>
      <c r="U57" s="410">
        <v>1981</v>
      </c>
      <c r="V57" s="412">
        <v>0.64549721625708101</v>
      </c>
      <c r="W57" s="412">
        <v>9.5528151469784078E-3</v>
      </c>
      <c r="X57" s="412">
        <v>1.8845674562075225</v>
      </c>
      <c r="Y57" s="412">
        <v>14.754055433247805</v>
      </c>
      <c r="Z57" s="407"/>
      <c r="AA57" s="410">
        <v>1981</v>
      </c>
      <c r="AB57" s="412">
        <v>14.713116913379361</v>
      </c>
      <c r="AC57" s="412">
        <v>2.580556007480026</v>
      </c>
      <c r="AD57" s="408"/>
      <c r="AE57" s="408"/>
    </row>
    <row r="58" spans="1:31" ht="18.25" x14ac:dyDescent="0.8">
      <c r="A58" s="454">
        <v>1982</v>
      </c>
      <c r="B58" s="450">
        <v>0.85304164057975829</v>
      </c>
      <c r="C58" s="450">
        <v>2.0690657123732255</v>
      </c>
      <c r="D58" s="450">
        <v>0</v>
      </c>
      <c r="E58" s="450">
        <v>7.132133744724245E-2</v>
      </c>
      <c r="F58" s="450">
        <v>2.9934286904002261</v>
      </c>
      <c r="G58" s="450">
        <v>0.98261576301670384</v>
      </c>
      <c r="H58" s="450">
        <v>4.019331572026389E-2</v>
      </c>
      <c r="I58" s="450">
        <v>0.1760653053061742</v>
      </c>
      <c r="J58" s="450">
        <v>1.1988743840431419</v>
      </c>
      <c r="K58" s="450">
        <v>4.3209884413333723</v>
      </c>
      <c r="L58" s="450">
        <v>0</v>
      </c>
      <c r="M58" s="450">
        <v>1.857426854963268</v>
      </c>
      <c r="N58" s="450">
        <v>6.1784152962966399</v>
      </c>
      <c r="O58" s="450">
        <v>0.6406187826599008</v>
      </c>
      <c r="P58" s="450">
        <v>1.1421283048655666</v>
      </c>
      <c r="Q58" s="450">
        <v>1.6334679749821344</v>
      </c>
      <c r="R58" s="450">
        <v>4.3474780014531271</v>
      </c>
      <c r="S58" s="450">
        <v>7.7636930639607291</v>
      </c>
      <c r="T58" s="407"/>
      <c r="U58" s="410">
        <v>1982</v>
      </c>
      <c r="V58" s="412">
        <v>0.72583945306641562</v>
      </c>
      <c r="W58" s="412">
        <v>1.0645824995525388E-2</v>
      </c>
      <c r="X58" s="412">
        <v>1.8614613240699533</v>
      </c>
      <c r="Y58" s="412">
        <v>15.536464832568843</v>
      </c>
      <c r="Z58" s="407"/>
      <c r="AA58" s="410">
        <v>1982</v>
      </c>
      <c r="AB58" s="412">
        <v>15.436503308970076</v>
      </c>
      <c r="AC58" s="412">
        <v>2.6979081257306601</v>
      </c>
      <c r="AD58" s="408"/>
      <c r="AE58" s="408"/>
    </row>
    <row r="59" spans="1:31" ht="18.25" x14ac:dyDescent="0.8">
      <c r="A59" s="454">
        <v>1983</v>
      </c>
      <c r="B59" s="450">
        <v>0.89961758336358577</v>
      </c>
      <c r="C59" s="450">
        <v>2.1300815757845193</v>
      </c>
      <c r="D59" s="450">
        <v>0</v>
      </c>
      <c r="E59" s="450">
        <v>7.334353854736933E-2</v>
      </c>
      <c r="F59" s="450">
        <v>3.1030426976954746</v>
      </c>
      <c r="G59" s="450">
        <v>1.0615626690524289</v>
      </c>
      <c r="H59" s="450">
        <v>4.2876460864577678E-2</v>
      </c>
      <c r="I59" s="450">
        <v>0.19731353061388679</v>
      </c>
      <c r="J59" s="450">
        <v>1.3017526605308936</v>
      </c>
      <c r="K59" s="450">
        <v>4.5815967699984794</v>
      </c>
      <c r="L59" s="450">
        <v>0</v>
      </c>
      <c r="M59" s="450">
        <v>1.8475011724813979</v>
      </c>
      <c r="N59" s="450">
        <v>6.4290979424798778</v>
      </c>
      <c r="O59" s="450">
        <v>0.70912614431229215</v>
      </c>
      <c r="P59" s="450">
        <v>1.3142565356575759</v>
      </c>
      <c r="Q59" s="450">
        <v>1.8796451788840864</v>
      </c>
      <c r="R59" s="450">
        <v>4.6093282883009179</v>
      </c>
      <c r="S59" s="450">
        <v>8.5123561471548719</v>
      </c>
      <c r="T59" s="407"/>
      <c r="U59" s="410">
        <v>1983</v>
      </c>
      <c r="V59" s="412">
        <v>0.81812343420203748</v>
      </c>
      <c r="W59" s="412">
        <v>1.1926135671063551E-2</v>
      </c>
      <c r="X59" s="412">
        <v>1.8516133799784615</v>
      </c>
      <c r="Y59" s="412">
        <v>16.664586498009555</v>
      </c>
      <c r="Z59" s="407"/>
      <c r="AA59" s="410">
        <v>1983</v>
      </c>
      <c r="AB59" s="412">
        <v>16.517658069084824</v>
      </c>
      <c r="AC59" s="412">
        <v>2.828591378776292</v>
      </c>
      <c r="AD59" s="408"/>
      <c r="AE59" s="408"/>
    </row>
    <row r="60" spans="1:31" ht="18.25" x14ac:dyDescent="0.8">
      <c r="A60" s="454">
        <v>1984</v>
      </c>
      <c r="B60" s="450">
        <v>0.95975887233226598</v>
      </c>
      <c r="C60" s="450">
        <v>2.1780568963185734</v>
      </c>
      <c r="D60" s="450">
        <v>0</v>
      </c>
      <c r="E60" s="450">
        <v>7.5675573424211551E-2</v>
      </c>
      <c r="F60" s="450">
        <v>3.2134913420750508</v>
      </c>
      <c r="G60" s="450">
        <v>1.0904234100481802</v>
      </c>
      <c r="H60" s="450">
        <v>4.5631831328314811E-2</v>
      </c>
      <c r="I60" s="450">
        <v>0.22574672946345356</v>
      </c>
      <c r="J60" s="450">
        <v>1.3618019708399487</v>
      </c>
      <c r="K60" s="450">
        <v>5.0131178400010796</v>
      </c>
      <c r="L60" s="450">
        <v>0</v>
      </c>
      <c r="M60" s="450">
        <v>1.8173835461450571</v>
      </c>
      <c r="N60" s="450">
        <v>6.8305013861461372</v>
      </c>
      <c r="O60" s="450">
        <v>0.78101322832471287</v>
      </c>
      <c r="P60" s="450">
        <v>1.4700288397330441</v>
      </c>
      <c r="Q60" s="450">
        <v>2.1024301926277058</v>
      </c>
      <c r="R60" s="450">
        <v>4.5330812790543575</v>
      </c>
      <c r="S60" s="450">
        <v>8.8865535397398201</v>
      </c>
      <c r="T60" s="407"/>
      <c r="U60" s="410">
        <v>1984</v>
      </c>
      <c r="V60" s="412">
        <v>0.92056478437400868</v>
      </c>
      <c r="W60" s="412">
        <v>1.338142500236073E-2</v>
      </c>
      <c r="X60" s="412">
        <v>1.8214417672589351</v>
      </c>
      <c r="Y60" s="412">
        <v>17.53696026216565</v>
      </c>
      <c r="Z60" s="407"/>
      <c r="AA60" s="410">
        <v>1984</v>
      </c>
      <c r="AB60" s="412">
        <v>17.308041698786276</v>
      </c>
      <c r="AC60" s="412">
        <v>2.9843065400146829</v>
      </c>
      <c r="AD60" s="408"/>
      <c r="AE60" s="408"/>
    </row>
    <row r="61" spans="1:31" ht="18.25" x14ac:dyDescent="0.8">
      <c r="A61" s="454">
        <v>1985</v>
      </c>
      <c r="B61" s="450">
        <v>1.0126208569745956</v>
      </c>
      <c r="C61" s="450">
        <v>2.2186891360280767</v>
      </c>
      <c r="D61" s="450">
        <v>0</v>
      </c>
      <c r="E61" s="450">
        <v>7.9090866078611363E-2</v>
      </c>
      <c r="F61" s="450">
        <v>3.3104008590812839</v>
      </c>
      <c r="G61" s="450">
        <v>1.1541381445331493</v>
      </c>
      <c r="H61" s="450">
        <v>4.842857963584031E-2</v>
      </c>
      <c r="I61" s="450">
        <v>0.27217477956088354</v>
      </c>
      <c r="J61" s="450">
        <v>1.4747415037298732</v>
      </c>
      <c r="K61" s="450">
        <v>5.4977915449988446</v>
      </c>
      <c r="L61" s="450">
        <v>0</v>
      </c>
      <c r="M61" s="450">
        <v>1.7781008521204886</v>
      </c>
      <c r="N61" s="450">
        <v>7.2758923971193337</v>
      </c>
      <c r="O61" s="450">
        <v>0.88161102153319781</v>
      </c>
      <c r="P61" s="450">
        <v>1.7303138634134112</v>
      </c>
      <c r="Q61" s="450">
        <v>2.4746889386355719</v>
      </c>
      <c r="R61" s="450">
        <v>4.7093389092857771</v>
      </c>
      <c r="S61" s="450">
        <v>9.7959527328679581</v>
      </c>
      <c r="T61" s="407"/>
      <c r="U61" s="410">
        <v>1985</v>
      </c>
      <c r="V61" s="412">
        <v>1.0443839645892989</v>
      </c>
      <c r="W61" s="412">
        <v>1.492206545232933E-2</v>
      </c>
      <c r="X61" s="412">
        <v>1.7822274411265382</v>
      </c>
      <c r="Y61" s="412">
        <v>19.015454021630287</v>
      </c>
      <c r="Z61" s="407"/>
      <c r="AA61" s="410">
        <v>1985</v>
      </c>
      <c r="AB61" s="412">
        <v>18.706699999361827</v>
      </c>
      <c r="AC61" s="412">
        <v>3.1502874934366223</v>
      </c>
      <c r="AD61" s="408"/>
      <c r="AE61" s="408"/>
    </row>
    <row r="62" spans="1:31" ht="18.25" x14ac:dyDescent="0.8">
      <c r="A62" s="454">
        <v>1986</v>
      </c>
      <c r="B62" s="450">
        <v>1.1063838210683796</v>
      </c>
      <c r="C62" s="450">
        <v>2.3035609726859247</v>
      </c>
      <c r="D62" s="450">
        <v>0</v>
      </c>
      <c r="E62" s="450">
        <v>8.2347348403047194E-2</v>
      </c>
      <c r="F62" s="450">
        <v>3.4922921421573516</v>
      </c>
      <c r="G62" s="450">
        <v>1.2651852642742112</v>
      </c>
      <c r="H62" s="450">
        <v>5.8045361235581253E-2</v>
      </c>
      <c r="I62" s="450">
        <v>0.2980794444490909</v>
      </c>
      <c r="J62" s="450">
        <v>1.6213100699588834</v>
      </c>
      <c r="K62" s="450">
        <v>5.5714548504715662</v>
      </c>
      <c r="L62" s="450">
        <v>0</v>
      </c>
      <c r="M62" s="450">
        <v>1.7857595763278546</v>
      </c>
      <c r="N62" s="450">
        <v>7.3572144267994206</v>
      </c>
      <c r="O62" s="450">
        <v>0.99534532718565516</v>
      </c>
      <c r="P62" s="450">
        <v>1.9605083875721632</v>
      </c>
      <c r="Q62" s="450">
        <v>2.8039123556787562</v>
      </c>
      <c r="R62" s="450">
        <v>5.1303306419671797</v>
      </c>
      <c r="S62" s="450">
        <v>10.890096712403754</v>
      </c>
      <c r="T62" s="407"/>
      <c r="U62" s="410">
        <v>1986</v>
      </c>
      <c r="V62" s="412">
        <v>1.183405994257406</v>
      </c>
      <c r="W62" s="412">
        <v>1.6855002972853448E-2</v>
      </c>
      <c r="X62" s="412">
        <v>1.790127978044098</v>
      </c>
      <c r="Y62" s="412">
        <v>20.370524376045054</v>
      </c>
      <c r="Z62" s="407"/>
      <c r="AA62" s="410">
        <v>1986</v>
      </c>
      <c r="AB62" s="412">
        <v>19.996627038666993</v>
      </c>
      <c r="AC62" s="412">
        <v>3.3642863126524136</v>
      </c>
      <c r="AD62" s="408"/>
      <c r="AE62" s="408"/>
    </row>
    <row r="63" spans="1:31" ht="18.25" x14ac:dyDescent="0.8">
      <c r="A63" s="454">
        <v>1987</v>
      </c>
      <c r="B63" s="450">
        <v>1.1910220544977912</v>
      </c>
      <c r="C63" s="450">
        <v>2.3640559256748253</v>
      </c>
      <c r="D63" s="450">
        <v>2.6188399465215122E-3</v>
      </c>
      <c r="E63" s="450">
        <v>8.7658416685394688E-2</v>
      </c>
      <c r="F63" s="450">
        <v>3.6453552368045332</v>
      </c>
      <c r="G63" s="450">
        <v>1.4170935055111673</v>
      </c>
      <c r="H63" s="450">
        <v>6.7215085492754054E-2</v>
      </c>
      <c r="I63" s="450">
        <v>0.34080500195513597</v>
      </c>
      <c r="J63" s="450">
        <v>1.8251135929590574</v>
      </c>
      <c r="K63" s="450">
        <v>5.705289963545142</v>
      </c>
      <c r="L63" s="450">
        <v>0</v>
      </c>
      <c r="M63" s="450">
        <v>1.7773647782846034</v>
      </c>
      <c r="N63" s="450">
        <v>7.4826547418297453</v>
      </c>
      <c r="O63" s="450">
        <v>1.1110467197004086</v>
      </c>
      <c r="P63" s="450">
        <v>2.1807902288724077</v>
      </c>
      <c r="Q63" s="450">
        <v>3.1189586877774955</v>
      </c>
      <c r="R63" s="450">
        <v>5.019959885649298</v>
      </c>
      <c r="S63" s="450">
        <v>11.430755521999609</v>
      </c>
      <c r="T63" s="407"/>
      <c r="U63" s="410">
        <v>1987</v>
      </c>
      <c r="V63" s="412">
        <v>1.3388872975049593</v>
      </c>
      <c r="W63" s="412">
        <v>1.9122874119425554E-2</v>
      </c>
      <c r="X63" s="412">
        <v>1.7817190871207957</v>
      </c>
      <c r="Y63" s="412">
        <v>21.244149834847764</v>
      </c>
      <c r="Z63" s="407"/>
      <c r="AA63" s="410">
        <v>1987</v>
      </c>
      <c r="AB63" s="412">
        <v>20.848036093149933</v>
      </c>
      <c r="AC63" s="412">
        <v>3.5358430004430126</v>
      </c>
      <c r="AD63" s="408"/>
      <c r="AE63" s="408"/>
    </row>
    <row r="64" spans="1:31" ht="18.25" x14ac:dyDescent="0.8">
      <c r="A64" s="454">
        <v>1988</v>
      </c>
      <c r="B64" s="450">
        <v>1.271719733683355</v>
      </c>
      <c r="C64" s="450">
        <v>2.4238841736926378</v>
      </c>
      <c r="D64" s="450">
        <v>3.0803302298917645E-3</v>
      </c>
      <c r="E64" s="450">
        <v>9.7720753901768223E-2</v>
      </c>
      <c r="F64" s="450">
        <v>3.7964049915076528</v>
      </c>
      <c r="G64" s="450">
        <v>1.347948588542198</v>
      </c>
      <c r="H64" s="450">
        <v>7.6595735478041438E-2</v>
      </c>
      <c r="I64" s="450">
        <v>0.37903109134661722</v>
      </c>
      <c r="J64" s="450">
        <v>1.8035754153668568</v>
      </c>
      <c r="K64" s="450">
        <v>5.941666512699153</v>
      </c>
      <c r="L64" s="450">
        <v>0</v>
      </c>
      <c r="M64" s="450">
        <v>1.7526328332293406</v>
      </c>
      <c r="N64" s="450">
        <v>7.6942993459284938</v>
      </c>
      <c r="O64" s="450">
        <v>1.2580213001396587</v>
      </c>
      <c r="P64" s="450">
        <v>2.4671566225627268</v>
      </c>
      <c r="Q64" s="450">
        <v>3.5285189195058524</v>
      </c>
      <c r="R64" s="450">
        <v>4.8851467697249475</v>
      </c>
      <c r="S64" s="450">
        <v>12.138843611933186</v>
      </c>
      <c r="T64" s="407"/>
      <c r="U64" s="410">
        <v>1988</v>
      </c>
      <c r="V64" s="412">
        <v>1.4595628836094732</v>
      </c>
      <c r="W64" s="412">
        <v>2.15300280562827E-2</v>
      </c>
      <c r="X64" s="412">
        <v>1.75718633750903</v>
      </c>
      <c r="Y64" s="412">
        <v>22.194844115561406</v>
      </c>
      <c r="Z64" s="407"/>
      <c r="AA64" s="410">
        <v>1988</v>
      </c>
      <c r="AB64" s="412">
        <v>21.64681970164143</v>
      </c>
      <c r="AC64" s="412">
        <v>3.7863036630947606</v>
      </c>
      <c r="AD64" s="408"/>
      <c r="AE64" s="408"/>
    </row>
    <row r="65" spans="1:31" ht="18.25" x14ac:dyDescent="0.8">
      <c r="A65" s="454">
        <v>1989</v>
      </c>
      <c r="B65" s="450">
        <v>1.3591386875831764</v>
      </c>
      <c r="C65" s="450">
        <v>2.4562725719954521</v>
      </c>
      <c r="D65" s="450">
        <v>3.2722599624742518E-3</v>
      </c>
      <c r="E65" s="450">
        <v>0.1016993455936929</v>
      </c>
      <c r="F65" s="450">
        <v>3.9203828651347954</v>
      </c>
      <c r="G65" s="450">
        <v>1.4632119823308591</v>
      </c>
      <c r="H65" s="450">
        <v>8.5938001262225949E-2</v>
      </c>
      <c r="I65" s="450">
        <v>0.39835524512851994</v>
      </c>
      <c r="J65" s="450">
        <v>1.947505228721605</v>
      </c>
      <c r="K65" s="450">
        <v>6.2946970529497479</v>
      </c>
      <c r="L65" s="450">
        <v>0</v>
      </c>
      <c r="M65" s="450">
        <v>1.7704934290015579</v>
      </c>
      <c r="N65" s="450">
        <v>8.0651904819513049</v>
      </c>
      <c r="O65" s="450">
        <v>1.3747054425763057</v>
      </c>
      <c r="P65" s="450">
        <v>2.5112129908227718</v>
      </c>
      <c r="Q65" s="450">
        <v>3.5915281859255992</v>
      </c>
      <c r="R65" s="450">
        <v>4.5254085185274784</v>
      </c>
      <c r="S65" s="450">
        <v>12.002855137852155</v>
      </c>
      <c r="T65" s="407"/>
      <c r="U65" s="410">
        <v>1989</v>
      </c>
      <c r="V65" s="412">
        <v>1.6535722524240022</v>
      </c>
      <c r="W65" s="412">
        <v>2.434383560985388E-2</v>
      </c>
      <c r="X65" s="412">
        <v>1.7750656078198994</v>
      </c>
      <c r="Y65" s="412">
        <v>22.48295201780611</v>
      </c>
      <c r="Z65" s="407"/>
      <c r="AA65" s="410">
        <v>1989</v>
      </c>
      <c r="AB65" s="412">
        <v>21.926123400615083</v>
      </c>
      <c r="AC65" s="412">
        <v>4.0098103130447802</v>
      </c>
      <c r="AD65" s="408"/>
      <c r="AE65" s="408"/>
    </row>
    <row r="66" spans="1:31" ht="18.25" x14ac:dyDescent="0.8">
      <c r="A66" s="454">
        <v>1990</v>
      </c>
      <c r="B66" s="450">
        <v>1.4530522606235978</v>
      </c>
      <c r="C66" s="450">
        <v>2.578659605137203</v>
      </c>
      <c r="D66" s="450">
        <v>5.7484837578018677E-3</v>
      </c>
      <c r="E66" s="450">
        <v>0.11298138499658492</v>
      </c>
      <c r="F66" s="450">
        <v>4.1504417345151881</v>
      </c>
      <c r="G66" s="450">
        <v>1.3775771086521937</v>
      </c>
      <c r="H66" s="450">
        <v>9.5746091612000331E-2</v>
      </c>
      <c r="I66" s="450">
        <v>0.4094583920514881</v>
      </c>
      <c r="J66" s="450">
        <v>1.8827815923156821</v>
      </c>
      <c r="K66" s="450">
        <v>6.3729910712204161</v>
      </c>
      <c r="L66" s="450">
        <v>0</v>
      </c>
      <c r="M66" s="450">
        <v>1.8119699496186752</v>
      </c>
      <c r="N66" s="450">
        <v>8.1849610208390917</v>
      </c>
      <c r="O66" s="450">
        <v>1.3895670640729016</v>
      </c>
      <c r="P66" s="450">
        <v>1.7580805807049829</v>
      </c>
      <c r="Q66" s="450">
        <v>2.5262165536285339</v>
      </c>
      <c r="R66" s="450">
        <v>4.4775428168268183</v>
      </c>
      <c r="S66" s="450">
        <v>10.151407015233236</v>
      </c>
      <c r="T66" s="407"/>
      <c r="U66" s="410">
        <v>1990</v>
      </c>
      <c r="V66" s="412">
        <v>1.7934430755741564</v>
      </c>
      <c r="W66" s="412">
        <v>2.7712806273035406E-2</v>
      </c>
      <c r="X66" s="412">
        <v>1.7968915429403796</v>
      </c>
      <c r="Y66" s="412">
        <v>20.751543938115628</v>
      </c>
      <c r="Z66" s="407"/>
      <c r="AA66" s="410">
        <v>1990</v>
      </c>
      <c r="AB66" s="412">
        <v>20.103531642966839</v>
      </c>
      <c r="AC66" s="412">
        <v>4.2660597199363597</v>
      </c>
      <c r="AD66" s="408"/>
      <c r="AE66" s="408"/>
    </row>
    <row r="67" spans="1:31" ht="18.25" x14ac:dyDescent="0.8">
      <c r="A67" s="454">
        <v>1991</v>
      </c>
      <c r="B67" s="450">
        <v>1.5783591984967671</v>
      </c>
      <c r="C67" s="450">
        <v>2.6561178369515983</v>
      </c>
      <c r="D67" s="450">
        <v>8.4606294223724121E-3</v>
      </c>
      <c r="E67" s="450">
        <v>0.11757371121035408</v>
      </c>
      <c r="F67" s="450">
        <v>4.3605113760810914</v>
      </c>
      <c r="G67" s="450">
        <v>1.4253175616011278</v>
      </c>
      <c r="H67" s="450">
        <v>0.10442087885576118</v>
      </c>
      <c r="I67" s="450">
        <v>0.44235161085622321</v>
      </c>
      <c r="J67" s="450">
        <v>1.9720900513131121</v>
      </c>
      <c r="K67" s="450">
        <v>6.4050131136043547</v>
      </c>
      <c r="L67" s="450">
        <v>0</v>
      </c>
      <c r="M67" s="450">
        <v>1.7965539602985801</v>
      </c>
      <c r="N67" s="450">
        <v>8.2015670739029343</v>
      </c>
      <c r="O67" s="450">
        <v>1.5279090969669591</v>
      </c>
      <c r="P67" s="450">
        <v>2.1696935256153158</v>
      </c>
      <c r="Q67" s="450">
        <v>3.1168063615109625</v>
      </c>
      <c r="R67" s="450">
        <v>4.5508499426026532</v>
      </c>
      <c r="S67" s="450">
        <v>11.365258926695891</v>
      </c>
      <c r="T67" s="407"/>
      <c r="U67" s="410">
        <v>1991</v>
      </c>
      <c r="V67" s="412">
        <v>1.93039167744651</v>
      </c>
      <c r="W67" s="412">
        <v>3.172776341762637E-2</v>
      </c>
      <c r="X67" s="412">
        <v>1.7769026738836384</v>
      </c>
      <c r="Y67" s="412">
        <v>22.160405313245256</v>
      </c>
      <c r="Z67" s="407"/>
      <c r="AA67" s="410">
        <v>1991</v>
      </c>
      <c r="AB67" s="412">
        <v>21.404995328044947</v>
      </c>
      <c r="AC67" s="412">
        <v>4.4944320999480833</v>
      </c>
      <c r="AD67" s="408"/>
      <c r="AE67" s="408"/>
    </row>
    <row r="68" spans="1:31" ht="18.25" x14ac:dyDescent="0.8">
      <c r="A68" s="454">
        <v>1992</v>
      </c>
      <c r="B68" s="450">
        <v>1.7669386296388554</v>
      </c>
      <c r="C68" s="450">
        <v>3.1836769876848368</v>
      </c>
      <c r="D68" s="450">
        <v>1.0693767092917169E-2</v>
      </c>
      <c r="E68" s="450">
        <v>0.12214433500421835</v>
      </c>
      <c r="F68" s="450">
        <v>5.0834537194208274</v>
      </c>
      <c r="G68" s="450">
        <v>1.4659833715503048</v>
      </c>
      <c r="H68" s="450">
        <v>0.11385463269876896</v>
      </c>
      <c r="I68" s="450">
        <v>0.51537859893511762</v>
      </c>
      <c r="J68" s="450">
        <v>2.0952166031841912</v>
      </c>
      <c r="K68" s="450">
        <v>6.3814867066176184</v>
      </c>
      <c r="L68" s="450">
        <v>0</v>
      </c>
      <c r="M68" s="450">
        <v>1.7533724501817187</v>
      </c>
      <c r="N68" s="450">
        <v>8.1348591567993367</v>
      </c>
      <c r="O68" s="450">
        <v>1.6916800415306112</v>
      </c>
      <c r="P68" s="450">
        <v>2.6689045999914134</v>
      </c>
      <c r="Q68" s="450">
        <v>3.8226414865238199</v>
      </c>
      <c r="R68" s="450">
        <v>4.3949214640859475</v>
      </c>
      <c r="S68" s="450">
        <v>12.578147592131792</v>
      </c>
      <c r="T68" s="407"/>
      <c r="U68" s="410">
        <v>1992</v>
      </c>
      <c r="V68" s="412">
        <v>2.1741621468908159</v>
      </c>
      <c r="W68" s="412">
        <v>3.7169884547871609E-2</v>
      </c>
      <c r="X68" s="412">
        <v>1.7331933568959181</v>
      </c>
      <c r="Y68" s="412">
        <v>23.947151683201547</v>
      </c>
      <c r="Z68" s="407"/>
      <c r="AA68" s="410">
        <v>1992</v>
      </c>
      <c r="AB68" s="412">
        <v>23.171536728958653</v>
      </c>
      <c r="AC68" s="412">
        <v>4.7201403425774959</v>
      </c>
      <c r="AD68" s="408"/>
      <c r="AE68" s="408"/>
    </row>
    <row r="69" spans="1:31" ht="18.25" x14ac:dyDescent="0.8">
      <c r="A69" s="454">
        <v>1993</v>
      </c>
      <c r="B69" s="450">
        <v>2.0232586448798937</v>
      </c>
      <c r="C69" s="450">
        <v>3.5056793543164755</v>
      </c>
      <c r="D69" s="450">
        <v>1.2236048847169133E-2</v>
      </c>
      <c r="E69" s="450">
        <v>0.14078880936210583</v>
      </c>
      <c r="F69" s="450">
        <v>5.6819628574056447</v>
      </c>
      <c r="G69" s="450">
        <v>1.5906328660200051</v>
      </c>
      <c r="H69" s="450">
        <v>0.13535381228062096</v>
      </c>
      <c r="I69" s="450">
        <v>0.57113572381339395</v>
      </c>
      <c r="J69" s="450">
        <v>2.2971224021140202</v>
      </c>
      <c r="K69" s="450">
        <v>6.4391448851769173</v>
      </c>
      <c r="L69" s="450">
        <v>0</v>
      </c>
      <c r="M69" s="450">
        <v>1.7024576808281608</v>
      </c>
      <c r="N69" s="450">
        <v>8.1416025660050781</v>
      </c>
      <c r="O69" s="450">
        <v>1.9212784861018406</v>
      </c>
      <c r="P69" s="450">
        <v>3.1813559230151505</v>
      </c>
      <c r="Q69" s="450">
        <v>4.5461074010622324</v>
      </c>
      <c r="R69" s="450">
        <v>4.4361707442964153</v>
      </c>
      <c r="S69" s="450">
        <v>14.08491255447564</v>
      </c>
      <c r="T69" s="407"/>
      <c r="U69" s="410">
        <v>1993</v>
      </c>
      <c r="V69" s="412">
        <v>2.5058858324414848</v>
      </c>
      <c r="W69" s="412">
        <v>4.4211896867859479E-2</v>
      </c>
      <c r="X69" s="412">
        <v>1.6805878051898153</v>
      </c>
      <c r="Y69" s="412">
        <v>25.974914845501225</v>
      </c>
      <c r="Z69" s="407"/>
      <c r="AA69" s="410">
        <v>1993</v>
      </c>
      <c r="AB69" s="412">
        <v>24.950702976692611</v>
      </c>
      <c r="AC69" s="412">
        <v>5.2548974033077718</v>
      </c>
      <c r="AD69" s="408"/>
      <c r="AE69" s="408"/>
    </row>
    <row r="70" spans="1:31" ht="18.25" x14ac:dyDescent="0.8">
      <c r="A70" s="454">
        <v>1994</v>
      </c>
      <c r="B70" s="450">
        <v>2.2663665314080785</v>
      </c>
      <c r="C70" s="450">
        <v>3.7930970799065085</v>
      </c>
      <c r="D70" s="450">
        <v>2.3376657577801552E-2</v>
      </c>
      <c r="E70" s="450">
        <v>0.14247938771425558</v>
      </c>
      <c r="F70" s="450">
        <v>6.2253196566066444</v>
      </c>
      <c r="G70" s="450">
        <v>1.7481990400514733</v>
      </c>
      <c r="H70" s="450">
        <v>0.15738566284879649</v>
      </c>
      <c r="I70" s="450">
        <v>0.63830911047760508</v>
      </c>
      <c r="J70" s="450">
        <v>2.543893813377875</v>
      </c>
      <c r="K70" s="450">
        <v>6.7495164620701074</v>
      </c>
      <c r="L70" s="450">
        <v>0</v>
      </c>
      <c r="M70" s="450">
        <v>1.6763390158130023</v>
      </c>
      <c r="N70" s="450">
        <v>8.4258554778831094</v>
      </c>
      <c r="O70" s="450">
        <v>2.158421333840963</v>
      </c>
      <c r="P70" s="450">
        <v>3.6046328033032475</v>
      </c>
      <c r="Q70" s="450">
        <v>5.1326135864249798</v>
      </c>
      <c r="R70" s="450">
        <v>4.5258762801403831</v>
      </c>
      <c r="S70" s="450">
        <v>15.421544003709574</v>
      </c>
      <c r="T70" s="407"/>
      <c r="U70" s="410">
        <v>1994</v>
      </c>
      <c r="V70" s="412">
        <v>2.9017190527511687</v>
      </c>
      <c r="W70" s="412">
        <v>5.3503007021869796E-2</v>
      </c>
      <c r="X70" s="412">
        <v>1.6466407653099826</v>
      </c>
      <c r="Y70" s="412">
        <v>28.014750126494178</v>
      </c>
      <c r="Z70" s="407"/>
      <c r="AA70" s="410">
        <v>1994</v>
      </c>
      <c r="AB70" s="412">
        <v>26.834302097366162</v>
      </c>
      <c r="AC70" s="412">
        <v>5.782310854211036</v>
      </c>
      <c r="AD70" s="408"/>
      <c r="AE70" s="408"/>
    </row>
    <row r="71" spans="1:31" ht="18.25" x14ac:dyDescent="0.8">
      <c r="A71" s="454">
        <v>1995</v>
      </c>
      <c r="B71" s="450">
        <v>2.5639903647719215</v>
      </c>
      <c r="C71" s="450">
        <v>4.0711630252172073</v>
      </c>
      <c r="D71" s="450">
        <v>8.5581952888804796E-2</v>
      </c>
      <c r="E71" s="450">
        <v>0.16984273172724562</v>
      </c>
      <c r="F71" s="450">
        <v>6.8905780746051795</v>
      </c>
      <c r="G71" s="450">
        <v>2.0483195379946277</v>
      </c>
      <c r="H71" s="450">
        <v>0.17975073788161094</v>
      </c>
      <c r="I71" s="450">
        <v>0.84043096080285806</v>
      </c>
      <c r="J71" s="450">
        <v>3.0685012366790967</v>
      </c>
      <c r="K71" s="450">
        <v>7.1890481855949719</v>
      </c>
      <c r="L71" s="450">
        <v>0</v>
      </c>
      <c r="M71" s="450">
        <v>1.7046078018498123</v>
      </c>
      <c r="N71" s="450">
        <v>8.8936559874447845</v>
      </c>
      <c r="O71" s="450">
        <v>2.3939663523620793</v>
      </c>
      <c r="P71" s="450">
        <v>3.8124704595874843</v>
      </c>
      <c r="Q71" s="450">
        <v>5.4494008075425384</v>
      </c>
      <c r="R71" s="450">
        <v>4.6957121899628742</v>
      </c>
      <c r="S71" s="450">
        <v>16.351549809454976</v>
      </c>
      <c r="T71" s="407"/>
      <c r="U71" s="410">
        <v>1995</v>
      </c>
      <c r="V71" s="412">
        <v>3.4453367511433308</v>
      </c>
      <c r="W71" s="412">
        <v>6.7739305405802835E-2</v>
      </c>
      <c r="X71" s="412">
        <v>1.6438301256827204</v>
      </c>
      <c r="Y71" s="412">
        <v>30.047378925952181</v>
      </c>
      <c r="Z71" s="407"/>
      <c r="AA71" s="410">
        <v>1995</v>
      </c>
      <c r="AB71" s="412">
        <v>28.853976208255837</v>
      </c>
      <c r="AC71" s="412">
        <v>6.3503088999281951</v>
      </c>
      <c r="AD71" s="408"/>
      <c r="AE71" s="408"/>
    </row>
    <row r="72" spans="1:31" ht="18.25" x14ac:dyDescent="0.8">
      <c r="A72" s="454">
        <v>1996</v>
      </c>
      <c r="B72" s="450">
        <v>2.8049790643556998</v>
      </c>
      <c r="C72" s="450">
        <v>4.2884706834009112</v>
      </c>
      <c r="D72" s="450">
        <v>7.5383769705843401E-2</v>
      </c>
      <c r="E72" s="450">
        <v>0.196602048720314</v>
      </c>
      <c r="F72" s="450">
        <v>7.3654355661827688</v>
      </c>
      <c r="G72" s="450">
        <v>1.8395445326882829</v>
      </c>
      <c r="H72" s="450">
        <v>0.19914779626843895</v>
      </c>
      <c r="I72" s="450">
        <v>0.78819763617503136</v>
      </c>
      <c r="J72" s="450">
        <v>2.8268899651317536</v>
      </c>
      <c r="K72" s="450">
        <v>7.180775894033153</v>
      </c>
      <c r="L72" s="450">
        <v>5.1592769446470653E-5</v>
      </c>
      <c r="M72" s="450">
        <v>1.6960370136762322</v>
      </c>
      <c r="N72" s="450">
        <v>8.8768645004788311</v>
      </c>
      <c r="O72" s="450">
        <v>2.6798174538425146</v>
      </c>
      <c r="P72" s="450">
        <v>4.2263491968558613</v>
      </c>
      <c r="Q72" s="450">
        <v>6.053367032837599</v>
      </c>
      <c r="R72" s="450">
        <v>4.7750678778357782</v>
      </c>
      <c r="S72" s="450">
        <v>17.734601561371754</v>
      </c>
      <c r="T72" s="407"/>
      <c r="U72" s="410">
        <v>1996</v>
      </c>
      <c r="V72" s="412">
        <v>3.7619593909894085</v>
      </c>
      <c r="W72" s="412">
        <v>8.6045016631208088E-2</v>
      </c>
      <c r="X72" s="412">
        <v>1.6491913674923331</v>
      </c>
      <c r="Y72" s="412">
        <v>31.306595818052156</v>
      </c>
      <c r="Z72" s="407"/>
      <c r="AA72" s="410">
        <v>1996</v>
      </c>
      <c r="AB72" s="412">
        <v>29.733643832965953</v>
      </c>
      <c r="AC72" s="412">
        <v>7.0701477601991538</v>
      </c>
      <c r="AD72" s="408"/>
      <c r="AE72" s="408"/>
    </row>
    <row r="73" spans="1:31" ht="18.25" x14ac:dyDescent="0.8">
      <c r="A73" s="454">
        <v>1997</v>
      </c>
      <c r="B73" s="450">
        <v>3.1299877381957639</v>
      </c>
      <c r="C73" s="450">
        <v>4.3551726661652781</v>
      </c>
      <c r="D73" s="450">
        <v>8.0539990462054317E-2</v>
      </c>
      <c r="E73" s="450">
        <v>0.22692531992513551</v>
      </c>
      <c r="F73" s="450">
        <v>7.7926257147482323</v>
      </c>
      <c r="G73" s="450">
        <v>2.063047997914524</v>
      </c>
      <c r="H73" s="450">
        <v>0.21783373692277541</v>
      </c>
      <c r="I73" s="450">
        <v>0.81609678359535442</v>
      </c>
      <c r="J73" s="450">
        <v>3.0969785184326537</v>
      </c>
      <c r="K73" s="450">
        <v>6.9257519780730732</v>
      </c>
      <c r="L73" s="450">
        <v>2.3719988482326365E-4</v>
      </c>
      <c r="M73" s="450">
        <v>1.6927563416327229</v>
      </c>
      <c r="N73" s="450">
        <v>8.61874551959062</v>
      </c>
      <c r="O73" s="450">
        <v>2.9629691930160753</v>
      </c>
      <c r="P73" s="450">
        <v>4.3718320710846275</v>
      </c>
      <c r="Q73" s="450">
        <v>6.2654718792529476</v>
      </c>
      <c r="R73" s="450">
        <v>4.8580204520390158</v>
      </c>
      <c r="S73" s="450">
        <v>18.458293595392668</v>
      </c>
      <c r="T73" s="407"/>
      <c r="U73" s="410">
        <v>1997</v>
      </c>
      <c r="V73" s="412">
        <v>4.197343823522429</v>
      </c>
      <c r="W73" s="412">
        <v>0.11340725794857348</v>
      </c>
      <c r="X73" s="412">
        <v>1.6295351662673929</v>
      </c>
      <c r="Y73" s="412">
        <v>32.026357100425777</v>
      </c>
      <c r="Z73" s="407"/>
      <c r="AA73" s="410">
        <v>1997</v>
      </c>
      <c r="AB73" s="412">
        <v>30.326364621802725</v>
      </c>
      <c r="AC73" s="412">
        <v>7.6402787263614496</v>
      </c>
      <c r="AD73" s="408"/>
      <c r="AE73" s="408"/>
    </row>
    <row r="74" spans="1:31" ht="18.25" x14ac:dyDescent="0.8">
      <c r="A74" s="454">
        <v>1998</v>
      </c>
      <c r="B74" s="450">
        <v>3.4626776362593863</v>
      </c>
      <c r="C74" s="450">
        <v>4.5497793958886934</v>
      </c>
      <c r="D74" s="450">
        <v>7.8064066101833154E-2</v>
      </c>
      <c r="E74" s="450">
        <v>0.2579107580475693</v>
      </c>
      <c r="F74" s="450">
        <v>8.3484318562974806</v>
      </c>
      <c r="G74" s="450">
        <v>1.720271259203674</v>
      </c>
      <c r="H74" s="450">
        <v>0.23706843484691367</v>
      </c>
      <c r="I74" s="450">
        <v>0.63493291023578347</v>
      </c>
      <c r="J74" s="450">
        <v>2.5922726042863711</v>
      </c>
      <c r="K74" s="450">
        <v>6.1242083083801457</v>
      </c>
      <c r="L74" s="450">
        <v>1.0874102908193205E-3</v>
      </c>
      <c r="M74" s="450">
        <v>1.684546266286697</v>
      </c>
      <c r="N74" s="450">
        <v>7.8098419849576617</v>
      </c>
      <c r="O74" s="450">
        <v>3.2496271907089787</v>
      </c>
      <c r="P74" s="450">
        <v>4.5980950398152576</v>
      </c>
      <c r="Q74" s="450">
        <v>6.569270705708302</v>
      </c>
      <c r="R74" s="450">
        <v>4.7945081705912553</v>
      </c>
      <c r="S74" s="450">
        <v>19.211501106823796</v>
      </c>
      <c r="T74" s="407"/>
      <c r="U74" s="410">
        <v>1998</v>
      </c>
      <c r="V74" s="412">
        <v>4.3931640600478534</v>
      </c>
      <c r="W74" s="412">
        <v>0.1580204738466591</v>
      </c>
      <c r="X74" s="412">
        <v>1.6212689484426566</v>
      </c>
      <c r="Y74" s="412">
        <v>31.789594070028134</v>
      </c>
      <c r="Z74" s="407"/>
      <c r="AA74" s="410">
        <v>1998</v>
      </c>
      <c r="AB74" s="412">
        <v>29.766457068938681</v>
      </c>
      <c r="AC74" s="412">
        <v>8.1955904834266313</v>
      </c>
      <c r="AD74" s="408"/>
      <c r="AE74" s="408"/>
    </row>
    <row r="75" spans="1:31" ht="18.25" x14ac:dyDescent="0.8">
      <c r="A75" s="454">
        <v>1999</v>
      </c>
      <c r="B75" s="450">
        <v>3.8221994031435025</v>
      </c>
      <c r="C75" s="450">
        <v>4.5638280709104375</v>
      </c>
      <c r="D75" s="450">
        <v>0.12259209991056172</v>
      </c>
      <c r="E75" s="450">
        <v>0.2959532270855087</v>
      </c>
      <c r="F75" s="450">
        <v>8.8045728010500106</v>
      </c>
      <c r="G75" s="450">
        <v>1.7221461331614027</v>
      </c>
      <c r="H75" s="450">
        <v>0.27863030857081872</v>
      </c>
      <c r="I75" s="450">
        <v>0.64529304255422282</v>
      </c>
      <c r="J75" s="450">
        <v>2.6460694842864445</v>
      </c>
      <c r="K75" s="450">
        <v>5.1100806210972056</v>
      </c>
      <c r="L75" s="450">
        <v>4.9754640075476706E-3</v>
      </c>
      <c r="M75" s="450">
        <v>1.6729026725437541</v>
      </c>
      <c r="N75" s="450">
        <v>6.7879587576485072</v>
      </c>
      <c r="O75" s="450">
        <v>3.5761615732542982</v>
      </c>
      <c r="P75" s="450">
        <v>4.916512580405505</v>
      </c>
      <c r="Q75" s="450">
        <v>7.0932644570149108</v>
      </c>
      <c r="R75" s="450">
        <v>4.94542580550105</v>
      </c>
      <c r="S75" s="450">
        <v>20.531364416175762</v>
      </c>
      <c r="T75" s="407"/>
      <c r="U75" s="410">
        <v>1999</v>
      </c>
      <c r="V75" s="412">
        <v>4.6109467680820986</v>
      </c>
      <c r="W75" s="412">
        <v>0.17987656524237119</v>
      </c>
      <c r="X75" s="412">
        <v>1.6071919064815021</v>
      </c>
      <c r="Y75" s="412">
        <v>32.371950219354758</v>
      </c>
      <c r="Z75" s="407"/>
      <c r="AA75" s="410">
        <v>1999</v>
      </c>
      <c r="AB75" s="412">
        <v>30.07396134214412</v>
      </c>
      <c r="AC75" s="412">
        <v>8.6960041170166065</v>
      </c>
      <c r="AD75" s="408"/>
      <c r="AE75" s="408"/>
    </row>
    <row r="76" spans="1:31" ht="18.25" x14ac:dyDescent="0.8">
      <c r="A76" s="454">
        <v>2000</v>
      </c>
      <c r="B76" s="450">
        <v>3.8430378255600406</v>
      </c>
      <c r="C76" s="450">
        <v>4.8556484409358447</v>
      </c>
      <c r="D76" s="450">
        <v>0.18950509576748853</v>
      </c>
      <c r="E76" s="450">
        <v>0.33445452734151349</v>
      </c>
      <c r="F76" s="450">
        <v>9.2226458896048875</v>
      </c>
      <c r="G76" s="450">
        <v>2.0954495513113862</v>
      </c>
      <c r="H76" s="450">
        <v>0.29413444393756016</v>
      </c>
      <c r="I76" s="450">
        <v>0.7430160450005362</v>
      </c>
      <c r="J76" s="450">
        <v>3.1326000402494825</v>
      </c>
      <c r="K76" s="450">
        <v>4.7150795835139281</v>
      </c>
      <c r="L76" s="450">
        <v>4.896198062246229E-3</v>
      </c>
      <c r="M76" s="450">
        <v>1.6067630686267314</v>
      </c>
      <c r="N76" s="450">
        <v>6.3267388502029061</v>
      </c>
      <c r="O76" s="450">
        <v>3.9245556521887512</v>
      </c>
      <c r="P76" s="450">
        <v>4.9559400962065379</v>
      </c>
      <c r="Q76" s="450">
        <v>7.0774420455662801</v>
      </c>
      <c r="R76" s="450">
        <v>4.9758713147385469</v>
      </c>
      <c r="S76" s="450">
        <v>20.933809108700117</v>
      </c>
      <c r="T76" s="407"/>
      <c r="U76" s="410">
        <v>2000</v>
      </c>
      <c r="V76" s="412">
        <v>4.783830428519436</v>
      </c>
      <c r="W76" s="412">
        <v>0.20922945923968861</v>
      </c>
      <c r="X76" s="412">
        <v>1.5428504324849059</v>
      </c>
      <c r="Y76" s="412">
        <v>33.07988356851336</v>
      </c>
      <c r="Z76" s="407"/>
      <c r="AA76" s="410">
        <v>2000</v>
      </c>
      <c r="AB76" s="412">
        <v>30.311549184984948</v>
      </c>
      <c r="AC76" s="412">
        <v>9.3042447037724401</v>
      </c>
      <c r="AD76" s="408"/>
      <c r="AE76" s="408"/>
    </row>
    <row r="77" spans="1:31" ht="18.25" x14ac:dyDescent="0.8">
      <c r="A77" s="454">
        <v>2001</v>
      </c>
      <c r="B77" s="450">
        <v>4.3077926088291427</v>
      </c>
      <c r="C77" s="450">
        <v>5.1421980382536239</v>
      </c>
      <c r="D77" s="450">
        <v>0.20886911908262684</v>
      </c>
      <c r="E77" s="450">
        <v>0.3667262330663893</v>
      </c>
      <c r="F77" s="450">
        <v>10.025585999231783</v>
      </c>
      <c r="G77" s="450">
        <v>1.8889910827417582</v>
      </c>
      <c r="H77" s="450">
        <v>0.35720984679446549</v>
      </c>
      <c r="I77" s="450">
        <v>1.1282249085337694</v>
      </c>
      <c r="J77" s="450">
        <v>3.374425838069993</v>
      </c>
      <c r="K77" s="450">
        <v>5.2637177953619387</v>
      </c>
      <c r="L77" s="450">
        <v>4.8428953446390194E-3</v>
      </c>
      <c r="M77" s="450">
        <v>1.5993676405221393</v>
      </c>
      <c r="N77" s="450">
        <v>6.8679283312287174</v>
      </c>
      <c r="O77" s="450">
        <v>4.3782111888403783</v>
      </c>
      <c r="P77" s="450">
        <v>5.6502717395420721</v>
      </c>
      <c r="Q77" s="450">
        <v>8.1063241936233741</v>
      </c>
      <c r="R77" s="450">
        <v>4.8528770372189021</v>
      </c>
      <c r="S77" s="450">
        <v>22.987684159224727</v>
      </c>
      <c r="T77" s="407"/>
      <c r="U77" s="410">
        <v>2001</v>
      </c>
      <c r="V77" s="412">
        <v>5.5485149594594505</v>
      </c>
      <c r="W77" s="412">
        <v>0.24668388158753918</v>
      </c>
      <c r="X77" s="412">
        <v>1.5338110263619662</v>
      </c>
      <c r="Y77" s="412">
        <v>35.926614460346258</v>
      </c>
      <c r="Z77" s="407"/>
      <c r="AA77" s="410">
        <v>2001</v>
      </c>
      <c r="AB77" s="412">
        <v>33.350259813236697</v>
      </c>
      <c r="AC77" s="412">
        <v>9.9053645145185207</v>
      </c>
      <c r="AD77" s="408"/>
      <c r="AE77" s="408"/>
    </row>
    <row r="78" spans="1:31" ht="18.25" x14ac:dyDescent="0.8">
      <c r="A78" s="454">
        <v>2002</v>
      </c>
      <c r="B78" s="450">
        <v>5.0876111127165711</v>
      </c>
      <c r="C78" s="450">
        <v>5.2295562834686411</v>
      </c>
      <c r="D78" s="450">
        <v>0.26005606750784382</v>
      </c>
      <c r="E78" s="450">
        <v>0.42323138749132722</v>
      </c>
      <c r="F78" s="450">
        <v>11.000454851184383</v>
      </c>
      <c r="G78" s="450">
        <v>2.3274962066512632</v>
      </c>
      <c r="H78" s="450">
        <v>0.40796491487055125</v>
      </c>
      <c r="I78" s="450">
        <v>1.3945283170609286</v>
      </c>
      <c r="J78" s="450">
        <v>4.1299894385827427</v>
      </c>
      <c r="K78" s="450">
        <v>5.9525182204112372</v>
      </c>
      <c r="L78" s="450">
        <v>4.724851017761311E-3</v>
      </c>
      <c r="M78" s="450">
        <v>1.5828755353636048</v>
      </c>
      <c r="N78" s="450">
        <v>7.5401186067926034</v>
      </c>
      <c r="O78" s="450">
        <v>4.8495493175070497</v>
      </c>
      <c r="P78" s="450">
        <v>6.1353212856079757</v>
      </c>
      <c r="Q78" s="450">
        <v>8.7906706558648189</v>
      </c>
      <c r="R78" s="450">
        <v>5.0721011552407189</v>
      </c>
      <c r="S78" s="450">
        <v>24.847642414220562</v>
      </c>
      <c r="T78" s="407"/>
      <c r="U78" s="410">
        <v>2002</v>
      </c>
      <c r="V78" s="412">
        <v>6.8042257085936741</v>
      </c>
      <c r="W78" s="412">
        <v>0.28346824725520942</v>
      </c>
      <c r="X78" s="412">
        <v>1.5233972670772127</v>
      </c>
      <c r="Y78" s="412">
        <v>38.907114087854197</v>
      </c>
      <c r="Z78" s="407"/>
      <c r="AA78" s="410">
        <v>2002</v>
      </c>
      <c r="AB78" s="412">
        <v>36.826446674288967</v>
      </c>
      <c r="AC78" s="412">
        <v>10.691758636491324</v>
      </c>
      <c r="AD78" s="408"/>
      <c r="AE78" s="408"/>
    </row>
    <row r="79" spans="1:31" ht="18.25" x14ac:dyDescent="0.8">
      <c r="A79" s="454">
        <v>2003</v>
      </c>
      <c r="B79" s="450">
        <v>6.2201435704964254</v>
      </c>
      <c r="C79" s="450">
        <v>4.832153470489466</v>
      </c>
      <c r="D79" s="450">
        <v>0.34843457662443061</v>
      </c>
      <c r="E79" s="450">
        <v>0.47076271608950437</v>
      </c>
      <c r="F79" s="450">
        <v>11.871494333699827</v>
      </c>
      <c r="G79" s="450">
        <v>3.025559616852481</v>
      </c>
      <c r="H79" s="450">
        <v>0.44165886522223263</v>
      </c>
      <c r="I79" s="450">
        <v>1.4507471796542064</v>
      </c>
      <c r="J79" s="450">
        <v>4.9179656617289194</v>
      </c>
      <c r="K79" s="450">
        <v>7.3691364067999805</v>
      </c>
      <c r="L79" s="450">
        <v>5.7212730871903875E-3</v>
      </c>
      <c r="M79" s="450">
        <v>1.5471437593340915</v>
      </c>
      <c r="N79" s="450">
        <v>8.9220014392212619</v>
      </c>
      <c r="O79" s="450">
        <v>5.4564853201594827</v>
      </c>
      <c r="P79" s="450">
        <v>7.3325074916909569</v>
      </c>
      <c r="Q79" s="450">
        <v>10.524866938247923</v>
      </c>
      <c r="R79" s="450">
        <v>5.0558075202371056</v>
      </c>
      <c r="S79" s="450">
        <v>28.369667270335469</v>
      </c>
      <c r="T79" s="407"/>
      <c r="U79" s="410">
        <v>2003</v>
      </c>
      <c r="V79" s="412">
        <v>8.5543768760749028</v>
      </c>
      <c r="W79" s="412">
        <v>0.31723231745878477</v>
      </c>
      <c r="X79" s="412">
        <v>1.4937678103133045</v>
      </c>
      <c r="Y79" s="412">
        <v>43.715751701138494</v>
      </c>
      <c r="Z79" s="407"/>
      <c r="AA79" s="410">
        <v>2003</v>
      </c>
      <c r="AB79" s="412">
        <v>42.42595854219396</v>
      </c>
      <c r="AC79" s="412">
        <v>11.655170162791517</v>
      </c>
      <c r="AD79" s="408"/>
      <c r="AE79" s="408"/>
    </row>
    <row r="80" spans="1:31" ht="18.25" x14ac:dyDescent="0.8">
      <c r="A80" s="454">
        <v>2004</v>
      </c>
      <c r="B80" s="450">
        <v>7.9366598345256563</v>
      </c>
      <c r="C80" s="450">
        <v>5.0007339371551245</v>
      </c>
      <c r="D80" s="450">
        <v>0.45351998457145626</v>
      </c>
      <c r="E80" s="450">
        <v>0.53855305045410384</v>
      </c>
      <c r="F80" s="450">
        <v>13.929466806706341</v>
      </c>
      <c r="G80" s="450">
        <v>3.572481863845177</v>
      </c>
      <c r="H80" s="450">
        <v>0.45540546230592682</v>
      </c>
      <c r="I80" s="450">
        <v>1.6177339332101144</v>
      </c>
      <c r="J80" s="450">
        <v>5.6456212593612189</v>
      </c>
      <c r="K80" s="450">
        <v>8.8968598388858773</v>
      </c>
      <c r="L80" s="450">
        <v>5.6960570994651991E-3</v>
      </c>
      <c r="M80" s="450">
        <v>1.5658733592862748</v>
      </c>
      <c r="N80" s="450">
        <v>10.468429255271618</v>
      </c>
      <c r="O80" s="450">
        <v>6.0795522633403234</v>
      </c>
      <c r="P80" s="450">
        <v>8.2529989537964568</v>
      </c>
      <c r="Q80" s="450">
        <v>11.731082838039516</v>
      </c>
      <c r="R80" s="450">
        <v>5.3455885775162502</v>
      </c>
      <c r="S80" s="450">
        <v>31.409222632692543</v>
      </c>
      <c r="T80" s="407"/>
      <c r="U80" s="410">
        <v>2004</v>
      </c>
      <c r="V80" s="412">
        <v>10.950432044781932</v>
      </c>
      <c r="W80" s="412">
        <v>0.39225467705945616</v>
      </c>
      <c r="X80" s="412">
        <v>1.5400853319668226</v>
      </c>
      <c r="Y80" s="412">
        <v>48.569967900223503</v>
      </c>
      <c r="Z80" s="407"/>
      <c r="AA80" s="410">
        <v>2004</v>
      </c>
      <c r="AB80" s="412">
        <v>49.027663708176064</v>
      </c>
      <c r="AC80" s="412">
        <v>12.42507624585566</v>
      </c>
      <c r="AD80" s="408"/>
      <c r="AE80" s="408"/>
    </row>
    <row r="81" spans="1:31" ht="18.25" x14ac:dyDescent="0.8">
      <c r="A81" s="454">
        <v>2005</v>
      </c>
      <c r="B81" s="450">
        <v>10.776509593713417</v>
      </c>
      <c r="C81" s="450">
        <v>5.3548733807392495</v>
      </c>
      <c r="D81" s="450">
        <v>0.49846644338540064</v>
      </c>
      <c r="E81" s="450">
        <v>0.66337816602424937</v>
      </c>
      <c r="F81" s="450">
        <v>17.293227583862315</v>
      </c>
      <c r="G81" s="450">
        <v>5.1770026754114973</v>
      </c>
      <c r="H81" s="450">
        <v>0.45320652036848047</v>
      </c>
      <c r="I81" s="450">
        <v>1.8549724516860291</v>
      </c>
      <c r="J81" s="450">
        <v>7.4851816474660069</v>
      </c>
      <c r="K81" s="450">
        <v>9.8662687410798551</v>
      </c>
      <c r="L81" s="450">
        <v>5.3389229446427098E-3</v>
      </c>
      <c r="M81" s="450">
        <v>1.6504903865506197</v>
      </c>
      <c r="N81" s="450">
        <v>11.522098050575119</v>
      </c>
      <c r="O81" s="450">
        <v>6.744958815342871</v>
      </c>
      <c r="P81" s="450">
        <v>8.7510457004681221</v>
      </c>
      <c r="Q81" s="450">
        <v>12.511538029990469</v>
      </c>
      <c r="R81" s="450">
        <v>5.7106805743295945</v>
      </c>
      <c r="S81" s="450">
        <v>33.718223120131057</v>
      </c>
      <c r="T81" s="407"/>
      <c r="U81" s="410">
        <v>2005</v>
      </c>
      <c r="V81" s="412">
        <v>14.621812598497037</v>
      </c>
      <c r="W81" s="412">
        <v>0.4954823416252972</v>
      </c>
      <c r="X81" s="412">
        <v>1.5924747464803384</v>
      </c>
      <c r="Y81" s="412">
        <v>53.308960715431816</v>
      </c>
      <c r="Z81" s="407"/>
      <c r="AA81" s="410">
        <v>2005</v>
      </c>
      <c r="AB81" s="412">
        <v>56.315013084505814</v>
      </c>
      <c r="AC81" s="412">
        <v>13.703717317528682</v>
      </c>
      <c r="AD81" s="408"/>
      <c r="AE81" s="408"/>
    </row>
    <row r="82" spans="1:31" ht="18.25" x14ac:dyDescent="0.8">
      <c r="A82" s="454">
        <v>2006</v>
      </c>
      <c r="B82" s="450">
        <v>12.568841021523323</v>
      </c>
      <c r="C82" s="450">
        <v>5.6913885575417904</v>
      </c>
      <c r="D82" s="450">
        <v>0.55799193483219012</v>
      </c>
      <c r="E82" s="450">
        <v>1.0235730224274258</v>
      </c>
      <c r="F82" s="450">
        <v>19.841794536324727</v>
      </c>
      <c r="G82" s="450">
        <v>5.5750430598406586</v>
      </c>
      <c r="H82" s="450">
        <v>0.44908241354996015</v>
      </c>
      <c r="I82" s="450">
        <v>2.0493164444609309</v>
      </c>
      <c r="J82" s="450">
        <v>8.0734419178515502</v>
      </c>
      <c r="K82" s="450">
        <v>10.775587031517158</v>
      </c>
      <c r="L82" s="450">
        <v>4.950033842447109E-3</v>
      </c>
      <c r="M82" s="450">
        <v>1.7438373484685257</v>
      </c>
      <c r="N82" s="450">
        <v>12.524374413828133</v>
      </c>
      <c r="O82" s="450">
        <v>7.7172166792190726</v>
      </c>
      <c r="P82" s="450">
        <v>10.384212515024112</v>
      </c>
      <c r="Q82" s="450">
        <v>14.846507976329914</v>
      </c>
      <c r="R82" s="450">
        <v>5.7585509549932157</v>
      </c>
      <c r="S82" s="450">
        <v>38.706488125566317</v>
      </c>
      <c r="T82" s="407"/>
      <c r="U82" s="410">
        <v>2006</v>
      </c>
      <c r="V82" s="412">
        <v>16.717515354780378</v>
      </c>
      <c r="W82" s="412">
        <v>0.60767918092829454</v>
      </c>
      <c r="X82" s="412">
        <v>1.6725977375903316</v>
      </c>
      <c r="Y82" s="412">
        <v>60.148306720271719</v>
      </c>
      <c r="Z82" s="407"/>
      <c r="AA82" s="410">
        <v>2006</v>
      </c>
      <c r="AB82" s="412">
        <v>63.637036960860087</v>
      </c>
      <c r="AC82" s="412">
        <v>15.509062032710649</v>
      </c>
      <c r="AD82" s="408"/>
      <c r="AE82" s="408"/>
    </row>
    <row r="83" spans="1:31" ht="18.25" x14ac:dyDescent="0.8">
      <c r="A83" s="454">
        <v>2007</v>
      </c>
      <c r="B83" s="450">
        <v>15.32426765773053</v>
      </c>
      <c r="C83" s="450">
        <v>6.257867991562498</v>
      </c>
      <c r="D83" s="450">
        <v>0.66593544431388807</v>
      </c>
      <c r="E83" s="450">
        <v>1.5051105747926703</v>
      </c>
      <c r="F83" s="450">
        <v>23.753181668399588</v>
      </c>
      <c r="G83" s="450">
        <v>7.2567355477160955</v>
      </c>
      <c r="H83" s="450">
        <v>0.45921467894068152</v>
      </c>
      <c r="I83" s="450">
        <v>2.3277791005713548</v>
      </c>
      <c r="J83" s="450">
        <v>10.043729327228132</v>
      </c>
      <c r="K83" s="450">
        <v>11.687476261831222</v>
      </c>
      <c r="L83" s="450">
        <v>6.1169462927077997E-3</v>
      </c>
      <c r="M83" s="450">
        <v>1.8273490732494568</v>
      </c>
      <c r="N83" s="450">
        <v>13.520942281373387</v>
      </c>
      <c r="O83" s="450">
        <v>8.7033749453132447</v>
      </c>
      <c r="P83" s="450">
        <v>12.154665306804869</v>
      </c>
      <c r="Q83" s="450">
        <v>17.377758319758321</v>
      </c>
      <c r="R83" s="450">
        <v>6.5845115136680858</v>
      </c>
      <c r="S83" s="450">
        <v>44.82031008554452</v>
      </c>
      <c r="T83" s="407"/>
      <c r="U83" s="410">
        <v>2007</v>
      </c>
      <c r="V83" s="412">
        <v>20.309942364656138</v>
      </c>
      <c r="W83" s="412">
        <v>0.77370603317123532</v>
      </c>
      <c r="X83" s="412">
        <v>1.7825189241382426</v>
      </c>
      <c r="Y83" s="412">
        <v>69.271996040580007</v>
      </c>
      <c r="Z83" s="407"/>
      <c r="AA83" s="410">
        <v>2007</v>
      </c>
      <c r="AB83" s="412">
        <v>75.010856961806866</v>
      </c>
      <c r="AC83" s="412">
        <v>17.127306400738771</v>
      </c>
      <c r="AD83" s="408"/>
      <c r="AE83" s="408"/>
    </row>
    <row r="84" spans="1:31" ht="18.25" x14ac:dyDescent="0.8">
      <c r="A84" s="454">
        <v>2008</v>
      </c>
      <c r="B84" s="450">
        <v>16.624873964424445</v>
      </c>
      <c r="C84" s="450">
        <v>6.6582133465131328</v>
      </c>
      <c r="D84" s="450">
        <v>0.63143409028158293</v>
      </c>
      <c r="E84" s="450">
        <v>1.77760979324105</v>
      </c>
      <c r="F84" s="450">
        <v>25.692131194460213</v>
      </c>
      <c r="G84" s="450">
        <v>6.5598491326943016</v>
      </c>
      <c r="H84" s="450">
        <v>0.46393810952293763</v>
      </c>
      <c r="I84" s="450">
        <v>2.5085717618588372</v>
      </c>
      <c r="J84" s="450">
        <v>9.5323590040760777</v>
      </c>
      <c r="K84" s="450">
        <v>12.355531047311885</v>
      </c>
      <c r="L84" s="450">
        <v>5.5296524324571425E-3</v>
      </c>
      <c r="M84" s="450">
        <v>1.9082402139986996</v>
      </c>
      <c r="N84" s="450">
        <v>14.269300913743042</v>
      </c>
      <c r="O84" s="450">
        <v>9.6414321424374556</v>
      </c>
      <c r="P84" s="450">
        <v>13.221698695256585</v>
      </c>
      <c r="Q84" s="450">
        <v>18.90331643884906</v>
      </c>
      <c r="R84" s="450">
        <v>6.6968124363392185</v>
      </c>
      <c r="S84" s="450">
        <v>48.463259712882319</v>
      </c>
      <c r="T84" s="407"/>
      <c r="U84" s="410">
        <v>2008</v>
      </c>
      <c r="V84" s="412">
        <v>21.782722629037409</v>
      </c>
      <c r="W84" s="412">
        <v>0.94656449162017564</v>
      </c>
      <c r="X84" s="412">
        <v>1.9150507471471379</v>
      </c>
      <c r="Y84" s="412">
        <v>73.312712957356922</v>
      </c>
      <c r="Z84" s="407"/>
      <c r="AA84" s="410">
        <v>2008</v>
      </c>
      <c r="AB84" s="412">
        <v>78.54356866570653</v>
      </c>
      <c r="AC84" s="412">
        <v>19.413482159455118</v>
      </c>
      <c r="AD84" s="408"/>
      <c r="AE84" s="408"/>
    </row>
    <row r="85" spans="1:31" ht="18.25" x14ac:dyDescent="0.8">
      <c r="A85" s="454">
        <v>2009</v>
      </c>
      <c r="B85" s="450">
        <v>19.649731630856866</v>
      </c>
      <c r="C85" s="450">
        <v>7.0002965219474254</v>
      </c>
      <c r="D85" s="450">
        <v>0.58925806540501058</v>
      </c>
      <c r="E85" s="450">
        <v>1.8364292535438484</v>
      </c>
      <c r="F85" s="450">
        <v>29.075715471753153</v>
      </c>
      <c r="G85" s="450">
        <v>7.2581027292532561</v>
      </c>
      <c r="H85" s="450">
        <v>0.50425428580456177</v>
      </c>
      <c r="I85" s="450">
        <v>2.6791224712193249</v>
      </c>
      <c r="J85" s="450">
        <v>10.441479486277142</v>
      </c>
      <c r="K85" s="450">
        <v>13.573637723051316</v>
      </c>
      <c r="L85" s="450">
        <v>4.5085254528558711E-3</v>
      </c>
      <c r="M85" s="450">
        <v>2.0602817398680018</v>
      </c>
      <c r="N85" s="450">
        <v>15.638427988372174</v>
      </c>
      <c r="O85" s="450">
        <v>10.790842401218722</v>
      </c>
      <c r="P85" s="450">
        <v>14.634572996717443</v>
      </c>
      <c r="Q85" s="450">
        <v>20.923329950306133</v>
      </c>
      <c r="R85" s="450">
        <v>7.1029568842046968</v>
      </c>
      <c r="S85" s="450">
        <v>53.451702232446991</v>
      </c>
      <c r="T85" s="407"/>
      <c r="U85" s="410">
        <v>2009</v>
      </c>
      <c r="V85" s="412">
        <v>25.526689318217468</v>
      </c>
      <c r="W85" s="412">
        <v>1.2229200753900242</v>
      </c>
      <c r="X85" s="412">
        <v>2.2079918638522087</v>
      </c>
      <c r="Y85" s="412">
        <v>79.649723921389779</v>
      </c>
      <c r="Z85" s="407"/>
      <c r="AA85" s="410">
        <v>2009</v>
      </c>
      <c r="AB85" s="412">
        <v>87.192042536406177</v>
      </c>
      <c r="AC85" s="412">
        <v>21.415282642443309</v>
      </c>
      <c r="AD85" s="408"/>
      <c r="AE85" s="408"/>
    </row>
    <row r="86" spans="1:31" ht="18.25" x14ac:dyDescent="0.8">
      <c r="A86" s="454">
        <v>2010</v>
      </c>
      <c r="B86" s="450">
        <v>22.419335449052571</v>
      </c>
      <c r="C86" s="450">
        <v>7.5510959367131179</v>
      </c>
      <c r="D86" s="450">
        <v>0.72448330818634876</v>
      </c>
      <c r="E86" s="450">
        <v>2.2310493508350846</v>
      </c>
      <c r="F86" s="450">
        <v>32.925964044787122</v>
      </c>
      <c r="G86" s="450">
        <v>8.4916854920148293</v>
      </c>
      <c r="H86" s="450">
        <v>0.56227539322241371</v>
      </c>
      <c r="I86" s="450">
        <v>2.9362683882347929</v>
      </c>
      <c r="J86" s="450">
        <v>11.990229273472035</v>
      </c>
      <c r="K86" s="450">
        <v>15.4184008128295</v>
      </c>
      <c r="L86" s="450">
        <v>6.1880882869810817E-3</v>
      </c>
      <c r="M86" s="450">
        <v>2.1665465065981486</v>
      </c>
      <c r="N86" s="450">
        <v>17.591135407714631</v>
      </c>
      <c r="O86" s="450">
        <v>11.928122867784055</v>
      </c>
      <c r="P86" s="450">
        <v>16.187592285517052</v>
      </c>
      <c r="Q86" s="450">
        <v>23.14371144049597</v>
      </c>
      <c r="R86" s="450">
        <v>6.5096407445484186</v>
      </c>
      <c r="S86" s="450">
        <v>57.769067338345494</v>
      </c>
      <c r="T86" s="407"/>
      <c r="U86" s="410">
        <v>2010</v>
      </c>
      <c r="V86" s="412">
        <v>29.351350846333062</v>
      </c>
      <c r="W86" s="412">
        <v>1.3904229954474425</v>
      </c>
      <c r="X86" s="412">
        <v>2.3078552026898205</v>
      </c>
      <c r="Y86" s="412">
        <v>87.22676701984895</v>
      </c>
      <c r="Z86" s="407"/>
      <c r="AA86" s="410">
        <v>2010</v>
      </c>
      <c r="AB86" s="412">
        <v>96.729925298290567</v>
      </c>
      <c r="AC86" s="412">
        <v>23.54647076602874</v>
      </c>
      <c r="AD86" s="408"/>
      <c r="AE86" s="408"/>
    </row>
    <row r="87" spans="1:31" ht="18.25" x14ac:dyDescent="0.8">
      <c r="A87" s="454">
        <v>2011</v>
      </c>
      <c r="B87" s="450">
        <v>24.313655468283745</v>
      </c>
      <c r="C87" s="450">
        <v>8.0453912444145086</v>
      </c>
      <c r="D87" s="450">
        <v>0.74966043038457253</v>
      </c>
      <c r="E87" s="450">
        <v>2.639327097508894</v>
      </c>
      <c r="F87" s="450">
        <v>35.748034240591721</v>
      </c>
      <c r="G87" s="450">
        <v>9.3778352306443438</v>
      </c>
      <c r="H87" s="450">
        <v>0.56584945017125721</v>
      </c>
      <c r="I87" s="450">
        <v>3.2905807797138347</v>
      </c>
      <c r="J87" s="450">
        <v>13.234265460529436</v>
      </c>
      <c r="K87" s="450">
        <v>15.89238874509846</v>
      </c>
      <c r="L87" s="450">
        <v>6.3743950075005338E-3</v>
      </c>
      <c r="M87" s="450">
        <v>2.2534931237624272</v>
      </c>
      <c r="N87" s="450">
        <v>18.152256263868388</v>
      </c>
      <c r="O87" s="450">
        <v>13.187852659024788</v>
      </c>
      <c r="P87" s="450">
        <v>16.908626311657891</v>
      </c>
      <c r="Q87" s="450">
        <v>24.174587629211963</v>
      </c>
      <c r="R87" s="450">
        <v>7.5630176198377042</v>
      </c>
      <c r="S87" s="450">
        <v>61.83408421973234</v>
      </c>
      <c r="T87" s="407"/>
      <c r="U87" s="410">
        <v>2011</v>
      </c>
      <c r="V87" s="412">
        <v>32.017123168916562</v>
      </c>
      <c r="W87" s="412">
        <v>1.4991076871275271</v>
      </c>
      <c r="X87" s="412">
        <v>2.5623099435293253</v>
      </c>
      <c r="Y87" s="412">
        <v>92.890099385148488</v>
      </c>
      <c r="Z87" s="407"/>
      <c r="AA87" s="410">
        <v>2011</v>
      </c>
      <c r="AB87" s="412">
        <v>102.63257879126726</v>
      </c>
      <c r="AC87" s="412">
        <v>26.336061393454635</v>
      </c>
      <c r="AD87" s="408"/>
      <c r="AE87" s="408"/>
    </row>
    <row r="88" spans="1:31" ht="18.25" x14ac:dyDescent="0.8">
      <c r="A88" s="454">
        <v>2012</v>
      </c>
      <c r="B88" s="450">
        <v>26.442008522496259</v>
      </c>
      <c r="C88" s="450">
        <v>8.5947862863686861</v>
      </c>
      <c r="D88" s="450">
        <v>0.79475493886982607</v>
      </c>
      <c r="E88" s="450">
        <v>3.1454763166788102</v>
      </c>
      <c r="F88" s="450">
        <v>38.977026064413586</v>
      </c>
      <c r="G88" s="450">
        <v>11.677982427347557</v>
      </c>
      <c r="H88" s="450">
        <v>0.57385935679279609</v>
      </c>
      <c r="I88" s="450">
        <v>3.2751051996065081</v>
      </c>
      <c r="J88" s="450">
        <v>15.526946983746861</v>
      </c>
      <c r="K88" s="450">
        <v>18.110139439604698</v>
      </c>
      <c r="L88" s="450">
        <v>5.7784847156073377E-3</v>
      </c>
      <c r="M88" s="450">
        <v>2.4484307859627323</v>
      </c>
      <c r="N88" s="450">
        <v>20.564348710283035</v>
      </c>
      <c r="O88" s="450">
        <v>14.282828000138558</v>
      </c>
      <c r="P88" s="450">
        <v>17.774032419845263</v>
      </c>
      <c r="Q88" s="450">
        <v>25.411875355111185</v>
      </c>
      <c r="R88" s="450">
        <v>7.733362833226205</v>
      </c>
      <c r="S88" s="450">
        <v>65.202098608321208</v>
      </c>
      <c r="T88" s="407"/>
      <c r="U88" s="410">
        <v>2012</v>
      </c>
      <c r="V88" s="412">
        <v>35.703119546005105</v>
      </c>
      <c r="W88" s="412">
        <v>1.672448840155186</v>
      </c>
      <c r="X88" s="412">
        <v>2.4800072002191249</v>
      </c>
      <c r="Y88" s="412">
        <v>100.41484478038527</v>
      </c>
      <c r="Z88" s="407"/>
      <c r="AA88" s="410">
        <v>2012</v>
      </c>
      <c r="AB88" s="412">
        <v>111.58743827372336</v>
      </c>
      <c r="AC88" s="412">
        <v>28.682982093041343</v>
      </c>
      <c r="AD88" s="408"/>
      <c r="AE88" s="408"/>
    </row>
    <row r="89" spans="1:31" ht="18.25" x14ac:dyDescent="0.8">
      <c r="A89" s="454">
        <v>2013</v>
      </c>
      <c r="B89" s="450">
        <v>22.86254090196088</v>
      </c>
      <c r="C89" s="450">
        <v>9.4639552638874065</v>
      </c>
      <c r="D89" s="450">
        <v>0.87143864629056689</v>
      </c>
      <c r="E89" s="450">
        <v>3.6855084481359528</v>
      </c>
      <c r="F89" s="450">
        <v>36.883443260274802</v>
      </c>
      <c r="G89" s="450">
        <v>12.425474064616351</v>
      </c>
      <c r="H89" s="450">
        <v>0.60068826843241108</v>
      </c>
      <c r="I89" s="450">
        <v>3.3809946319848838</v>
      </c>
      <c r="J89" s="450">
        <v>16.407156965033646</v>
      </c>
      <c r="K89" s="450">
        <v>18.512273502319587</v>
      </c>
      <c r="L89" s="450">
        <v>7.0085607790306044E-3</v>
      </c>
      <c r="M89" s="450">
        <v>2.7127020667358899</v>
      </c>
      <c r="N89" s="450">
        <v>21.231984129834508</v>
      </c>
      <c r="O89" s="450">
        <v>15.54841895040378</v>
      </c>
      <c r="P89" s="450">
        <v>18.694723622271837</v>
      </c>
      <c r="Q89" s="450">
        <v>26.728205241540891</v>
      </c>
      <c r="R89" s="450">
        <v>8.4953930435850893</v>
      </c>
      <c r="S89" s="450">
        <v>69.466740857801597</v>
      </c>
      <c r="T89" s="407"/>
      <c r="U89" s="410">
        <v>2013</v>
      </c>
      <c r="V89" s="412">
        <v>33.355796490969844</v>
      </c>
      <c r="W89" s="412">
        <v>1.7044318595278729</v>
      </c>
      <c r="X89" s="412">
        <v>2.2781826115866299</v>
      </c>
      <c r="Y89" s="412">
        <v>106.65091425086023</v>
      </c>
      <c r="Z89" s="407"/>
      <c r="AA89" s="410">
        <v>2013</v>
      </c>
      <c r="AB89" s="412">
        <v>112.73552999231649</v>
      </c>
      <c r="AC89" s="412">
        <v>31.253795220628092</v>
      </c>
      <c r="AD89" s="408"/>
      <c r="AE89" s="408"/>
    </row>
    <row r="90" spans="1:31" ht="18.25" x14ac:dyDescent="0.8">
      <c r="A90" s="454">
        <v>2014</v>
      </c>
      <c r="B90" s="450">
        <v>22.753254371715883</v>
      </c>
      <c r="C90" s="450">
        <v>9.9951434403240018</v>
      </c>
      <c r="D90" s="450">
        <v>0.97872369342968479</v>
      </c>
      <c r="E90" s="450">
        <v>4.0449345754217392</v>
      </c>
      <c r="F90" s="450">
        <v>37.772056080891311</v>
      </c>
      <c r="G90" s="450">
        <v>12.415014568408388</v>
      </c>
      <c r="H90" s="450">
        <v>0.58868633397031123</v>
      </c>
      <c r="I90" s="450">
        <v>3.5209545877257868</v>
      </c>
      <c r="J90" s="450">
        <v>16.524655490104486</v>
      </c>
      <c r="K90" s="450">
        <v>18.290181405700029</v>
      </c>
      <c r="L90" s="450">
        <v>7.8748039330956577E-3</v>
      </c>
      <c r="M90" s="450">
        <v>2.9303934388052397</v>
      </c>
      <c r="N90" s="450">
        <v>21.228449648438364</v>
      </c>
      <c r="O90" s="450">
        <v>16.70874811058254</v>
      </c>
      <c r="P90" s="450">
        <v>19.20163257919301</v>
      </c>
      <c r="Q90" s="450">
        <v>27.452942708278407</v>
      </c>
      <c r="R90" s="450">
        <v>8.9867659315185886</v>
      </c>
      <c r="S90" s="450">
        <v>72.35008932957254</v>
      </c>
      <c r="T90" s="407"/>
      <c r="U90" s="410">
        <v>2014</v>
      </c>
      <c r="V90" s="412">
        <v>33.694206773612891</v>
      </c>
      <c r="W90" s="412">
        <v>1.6930535233622583</v>
      </c>
      <c r="X90" s="412">
        <v>2.278613977367971</v>
      </c>
      <c r="Y90" s="412">
        <v>110.20937627466358</v>
      </c>
      <c r="Z90" s="407"/>
      <c r="AA90" s="410">
        <v>2014</v>
      </c>
      <c r="AB90" s="412">
        <v>114.80810161615474</v>
      </c>
      <c r="AC90" s="412">
        <v>33.067148932851964</v>
      </c>
      <c r="AD90" s="408"/>
      <c r="AE90" s="408"/>
    </row>
    <row r="91" spans="1:31" ht="18.25" x14ac:dyDescent="0.8">
      <c r="A91" s="454">
        <v>2015</v>
      </c>
      <c r="B91" s="450">
        <v>22.482190023252393</v>
      </c>
      <c r="C91" s="450">
        <v>10.440719519938263</v>
      </c>
      <c r="D91" s="450">
        <v>0.9886460028127998</v>
      </c>
      <c r="E91" s="450">
        <v>4.5497185534856399</v>
      </c>
      <c r="F91" s="450">
        <v>38.461274099489096</v>
      </c>
      <c r="G91" s="450">
        <v>11.016201940946491</v>
      </c>
      <c r="H91" s="450">
        <v>0.56163785481756512</v>
      </c>
      <c r="I91" s="450">
        <v>3.5108204550830076</v>
      </c>
      <c r="J91" s="450">
        <v>15.088660250847063</v>
      </c>
      <c r="K91" s="450">
        <v>16.651296587895963</v>
      </c>
      <c r="L91" s="450">
        <v>8.7526872536636824E-3</v>
      </c>
      <c r="M91" s="450">
        <v>3.2669983773155131</v>
      </c>
      <c r="N91" s="450">
        <v>19.927047652465141</v>
      </c>
      <c r="O91" s="450">
        <v>17.978722929124157</v>
      </c>
      <c r="P91" s="450">
        <v>18.75997894111747</v>
      </c>
      <c r="Q91" s="450">
        <v>26.821502023587467</v>
      </c>
      <c r="R91" s="450">
        <v>9.4589116415074024</v>
      </c>
      <c r="S91" s="450">
        <v>73.019115535336496</v>
      </c>
      <c r="T91" s="407"/>
      <c r="U91" s="410">
        <v>2015</v>
      </c>
      <c r="V91" s="412">
        <v>33.5921471820024</v>
      </c>
      <c r="W91" s="412">
        <v>1.7402410807305388</v>
      </c>
      <c r="X91" s="412">
        <v>2.3924976107344742</v>
      </c>
      <c r="Y91" s="412">
        <v>108.77121166467037</v>
      </c>
      <c r="Z91" s="407"/>
      <c r="AA91" s="410">
        <v>2015</v>
      </c>
      <c r="AB91" s="412">
        <v>111.26612147895932</v>
      </c>
      <c r="AC91" s="412">
        <v>35.229976059178476</v>
      </c>
      <c r="AD91" s="408"/>
      <c r="AE91" s="408"/>
    </row>
    <row r="92" spans="1:31" ht="18.25" x14ac:dyDescent="0.8">
      <c r="A92" s="454">
        <v>2016</v>
      </c>
      <c r="B92" s="450">
        <v>22.82993314148036</v>
      </c>
      <c r="C92" s="450">
        <v>10.911406352485809</v>
      </c>
      <c r="D92" s="450">
        <v>1.0156266588393656</v>
      </c>
      <c r="E92" s="450">
        <v>4.7026745794441602</v>
      </c>
      <c r="F92" s="450">
        <v>39.459640732249696</v>
      </c>
      <c r="G92" s="450">
        <v>13.448472024337452</v>
      </c>
      <c r="H92" s="450">
        <v>0.57721025763104172</v>
      </c>
      <c r="I92" s="450">
        <v>3.6754989370296496</v>
      </c>
      <c r="J92" s="450">
        <v>17.701181218998144</v>
      </c>
      <c r="K92" s="450">
        <v>16.541819382316238</v>
      </c>
      <c r="L92" s="450">
        <v>9.6411373904916296E-3</v>
      </c>
      <c r="M92" s="450">
        <v>3.6002643075526408</v>
      </c>
      <c r="N92" s="450">
        <v>20.151724827259372</v>
      </c>
      <c r="O92" s="450">
        <v>19.473871887371487</v>
      </c>
      <c r="P92" s="450">
        <v>18.786463912725516</v>
      </c>
      <c r="Q92" s="450">
        <v>26.859368095922047</v>
      </c>
      <c r="R92" s="450">
        <v>9.0777385220887972</v>
      </c>
      <c r="S92" s="450">
        <v>74.19744241810784</v>
      </c>
      <c r="T92" s="407"/>
      <c r="U92" s="410">
        <v>2016</v>
      </c>
      <c r="V92" s="412">
        <v>34.829131444361984</v>
      </c>
      <c r="W92" s="412">
        <v>1.7813444728173489</v>
      </c>
      <c r="X92" s="412">
        <v>2.3848910864697523</v>
      </c>
      <c r="Y92" s="412">
        <v>112.51462219296597</v>
      </c>
      <c r="Z92" s="407"/>
      <c r="AA92" s="410">
        <v>2016</v>
      </c>
      <c r="AB92" s="412">
        <v>114.14300213092868</v>
      </c>
      <c r="AC92" s="412">
        <v>37.366987065686402</v>
      </c>
      <c r="AD92" s="408"/>
      <c r="AE92" s="408"/>
    </row>
    <row r="93" spans="1:31" ht="18.25" x14ac:dyDescent="0.8">
      <c r="A93" s="454">
        <v>2017</v>
      </c>
      <c r="B93" s="450">
        <v>23.372832120565498</v>
      </c>
      <c r="C93" s="450">
        <v>11.518683435757678</v>
      </c>
      <c r="D93" s="450">
        <v>1.0549614367008182</v>
      </c>
      <c r="E93" s="450">
        <v>5.3262688764063562</v>
      </c>
      <c r="F93" s="450">
        <v>41.272745869430352</v>
      </c>
      <c r="G93" s="450">
        <v>12.617897841489768</v>
      </c>
      <c r="H93" s="450">
        <v>0.55173070983207761</v>
      </c>
      <c r="I93" s="450">
        <v>3.74483539546527</v>
      </c>
      <c r="J93" s="450">
        <v>16.914463946787116</v>
      </c>
      <c r="K93" s="450">
        <v>17.375686180560123</v>
      </c>
      <c r="L93" s="450">
        <v>1.1376058872604568E-2</v>
      </c>
      <c r="M93" s="450">
        <v>3.9453815618513115</v>
      </c>
      <c r="N93" s="450">
        <v>21.332443801284036</v>
      </c>
      <c r="O93" s="450">
        <v>20.872364348403444</v>
      </c>
      <c r="P93" s="450">
        <v>18.896790677506026</v>
      </c>
      <c r="Q93" s="450">
        <v>27.01710438944901</v>
      </c>
      <c r="R93" s="450">
        <v>9.6357307817215183</v>
      </c>
      <c r="S93" s="450">
        <v>76.421990197079992</v>
      </c>
      <c r="T93" s="407"/>
      <c r="U93" s="410">
        <v>2017</v>
      </c>
      <c r="V93" s="412">
        <v>35.537403343423797</v>
      </c>
      <c r="W93" s="412">
        <v>1.860341913628641</v>
      </c>
      <c r="X93" s="412">
        <v>2.3678847790772881</v>
      </c>
      <c r="Y93" s="412">
        <v>116.17601377845176</v>
      </c>
      <c r="Z93" s="407"/>
      <c r="AA93" s="410">
        <v>2017</v>
      </c>
      <c r="AB93" s="412">
        <v>116.24506778889068</v>
      </c>
      <c r="AC93" s="412">
        <v>39.69657602569081</v>
      </c>
      <c r="AD93" s="408"/>
      <c r="AE93" s="408"/>
    </row>
    <row r="94" spans="1:31" ht="18.25" x14ac:dyDescent="0.8">
      <c r="A94" s="454">
        <v>2018</v>
      </c>
      <c r="B94" s="450">
        <v>25.077324612216835</v>
      </c>
      <c r="C94" s="450">
        <v>12.437848913692328</v>
      </c>
      <c r="D94" s="450">
        <v>1.031875859487535</v>
      </c>
      <c r="E94" s="450">
        <v>5.7540876047971778</v>
      </c>
      <c r="F94" s="450">
        <v>44.301136990193875</v>
      </c>
      <c r="G94" s="450">
        <v>14.171689645118418</v>
      </c>
      <c r="H94" s="450">
        <v>0.49528008782791577</v>
      </c>
      <c r="I94" s="450">
        <v>3.5958672771171236</v>
      </c>
      <c r="J94" s="450">
        <v>18.262837010063457</v>
      </c>
      <c r="K94" s="450">
        <v>18.234893121653865</v>
      </c>
      <c r="L94" s="450">
        <v>1.4052417238768499E-2</v>
      </c>
      <c r="M94" s="450">
        <v>4.3564039438245352</v>
      </c>
      <c r="N94" s="450">
        <v>22.60534948271717</v>
      </c>
      <c r="O94" s="450">
        <v>22.554956895422464</v>
      </c>
      <c r="P94" s="450">
        <v>19.383563519484333</v>
      </c>
      <c r="Q94" s="450">
        <v>27.713052866103943</v>
      </c>
      <c r="R94" s="450">
        <v>10.837160765007754</v>
      </c>
      <c r="S94" s="450">
        <v>80.488734046018493</v>
      </c>
      <c r="T94" s="407"/>
      <c r="U94" s="410">
        <v>2018</v>
      </c>
      <c r="V94" s="412">
        <v>38.388941877504983</v>
      </c>
      <c r="W94" s="412">
        <v>2.061223259184906</v>
      </c>
      <c r="X94" s="412">
        <v>2.4374749979573296</v>
      </c>
      <c r="Y94" s="412">
        <v>122.77041739434577</v>
      </c>
      <c r="Z94" s="407"/>
      <c r="AA94" s="410">
        <v>2018</v>
      </c>
      <c r="AB94" s="412">
        <v>123.22934347171321</v>
      </c>
      <c r="AC94" s="412">
        <v>42.428714057279791</v>
      </c>
      <c r="AD94" s="408"/>
      <c r="AE94" s="408"/>
    </row>
    <row r="95" spans="1:31" ht="18.25" x14ac:dyDescent="0.8">
      <c r="A95" s="454">
        <v>2019</v>
      </c>
      <c r="B95" s="450">
        <v>26.259025622076059</v>
      </c>
      <c r="C95" s="450">
        <v>13.852182210703122</v>
      </c>
      <c r="D95" s="450">
        <v>1.080245471275044</v>
      </c>
      <c r="E95" s="450">
        <v>5.581429785581328</v>
      </c>
      <c r="F95" s="450">
        <v>46.772883089635549</v>
      </c>
      <c r="G95" s="450">
        <v>13.341334258624967</v>
      </c>
      <c r="H95" s="450">
        <v>0.44652043686002041</v>
      </c>
      <c r="I95" s="450">
        <v>3.7431446241512991</v>
      </c>
      <c r="J95" s="450">
        <v>17.530999319636287</v>
      </c>
      <c r="K95" s="450">
        <v>18.381387684398501</v>
      </c>
      <c r="L95" s="450">
        <v>1.755903050767231E-2</v>
      </c>
      <c r="M95" s="450">
        <v>4.9266840604369513</v>
      </c>
      <c r="N95" s="450">
        <v>23.325630775343125</v>
      </c>
      <c r="O95" s="450">
        <v>24.332305457180944</v>
      </c>
      <c r="P95" s="450">
        <v>20.544709994779172</v>
      </c>
      <c r="Q95" s="450">
        <v>29.373166272123889</v>
      </c>
      <c r="R95" s="450">
        <v>10.303377436766477</v>
      </c>
      <c r="S95" s="450">
        <v>84.553559160850483</v>
      </c>
      <c r="T95" s="407"/>
      <c r="U95" s="410">
        <v>2019</v>
      </c>
      <c r="V95" s="412">
        <v>40.742141632687542</v>
      </c>
      <c r="W95" s="412">
        <v>1.9818689356141874</v>
      </c>
      <c r="X95" s="412">
        <v>2.4649251748260186</v>
      </c>
      <c r="Y95" s="412">
        <v>126.99413660233768</v>
      </c>
      <c r="Z95" s="407"/>
      <c r="AA95" s="410">
        <v>2019</v>
      </c>
      <c r="AB95" s="412">
        <v>126.85615981455587</v>
      </c>
      <c r="AC95" s="412">
        <v>45.326912530909574</v>
      </c>
      <c r="AD95" s="408"/>
      <c r="AE95" s="408"/>
    </row>
    <row r="96" spans="1:31" ht="18.25" x14ac:dyDescent="0.8">
      <c r="A96" s="454">
        <v>2020</v>
      </c>
      <c r="B96" s="450">
        <v>28.45087918545148</v>
      </c>
      <c r="C96" s="450">
        <v>14.683715893598704</v>
      </c>
      <c r="D96" s="450">
        <v>1.0699441777885117</v>
      </c>
      <c r="E96" s="450">
        <v>5.6420730644326484</v>
      </c>
      <c r="F96" s="450">
        <v>49.846612321271351</v>
      </c>
      <c r="G96" s="450">
        <v>15.007092456658372</v>
      </c>
      <c r="H96" s="450">
        <v>0.3121249563545973</v>
      </c>
      <c r="I96" s="450">
        <v>3.7945391586371233</v>
      </c>
      <c r="J96" s="450">
        <v>19.113756571650093</v>
      </c>
      <c r="K96" s="450">
        <v>18.450413021591643</v>
      </c>
      <c r="L96" s="450">
        <v>2.0147134388274777E-2</v>
      </c>
      <c r="M96" s="450">
        <v>5.6000138952632872</v>
      </c>
      <c r="N96" s="450">
        <v>24.070574051243206</v>
      </c>
      <c r="O96" s="450">
        <v>26.245744032006087</v>
      </c>
      <c r="P96" s="450">
        <v>21.132211889627225</v>
      </c>
      <c r="Q96" s="450">
        <v>30.224117695312753</v>
      </c>
      <c r="R96" s="450">
        <v>10.210671674192684</v>
      </c>
      <c r="S96" s="450">
        <v>87.812745291138754</v>
      </c>
      <c r="T96" s="407"/>
      <c r="U96" s="410">
        <v>2020</v>
      </c>
      <c r="V96" s="412">
        <v>44.086755441998761</v>
      </c>
      <c r="W96" s="412">
        <v>2.0711389688420381</v>
      </c>
      <c r="X96" s="412">
        <v>2.503975531620303</v>
      </c>
      <c r="Y96" s="412">
        <v>132.18181829284228</v>
      </c>
      <c r="Z96" s="407"/>
      <c r="AA96" s="410">
        <v>2020</v>
      </c>
      <c r="AB96" s="412">
        <v>132.43399475856623</v>
      </c>
      <c r="AC96" s="412">
        <v>48.409693476737161</v>
      </c>
      <c r="AD96" s="408"/>
      <c r="AE96" s="408"/>
    </row>
    <row r="97" spans="1:31" ht="18.25" x14ac:dyDescent="0.8">
      <c r="A97" s="454" t="s">
        <v>1261</v>
      </c>
      <c r="B97" s="450">
        <v>415.34414432178988</v>
      </c>
      <c r="C97" s="450">
        <v>260.09770431660087</v>
      </c>
      <c r="D97" s="450">
        <v>15.275480341743041</v>
      </c>
      <c r="E97" s="450">
        <v>59.551721762191654</v>
      </c>
      <c r="F97" s="450">
        <v>750.26905074232536</v>
      </c>
      <c r="G97" s="450">
        <v>215.170918557905</v>
      </c>
      <c r="H97" s="450">
        <v>12.53040940109646</v>
      </c>
      <c r="I97" s="450">
        <v>66.909180940846596</v>
      </c>
      <c r="J97" s="450">
        <v>294.61050889984801</v>
      </c>
      <c r="K97" s="450">
        <v>460.53468702387573</v>
      </c>
      <c r="L97" s="450">
        <v>0.1734298209027402</v>
      </c>
      <c r="M97" s="450">
        <v>171.47776027244993</v>
      </c>
      <c r="N97" s="450">
        <v>632.18587711722842</v>
      </c>
      <c r="O97" s="450">
        <v>307.57469338899864</v>
      </c>
      <c r="P97" s="450">
        <v>356.96517301419652</v>
      </c>
      <c r="Q97" s="450">
        <v>510.48897763266723</v>
      </c>
      <c r="R97" s="450">
        <v>422.56031144359292</v>
      </c>
      <c r="S97" s="450">
        <v>1597.5891554794553</v>
      </c>
      <c r="T97" s="413"/>
      <c r="U97" s="410" t="s">
        <v>1261</v>
      </c>
      <c r="V97" s="412">
        <v>573.4862922100325</v>
      </c>
      <c r="W97" s="412">
        <v>25.963705694224945</v>
      </c>
      <c r="X97" s="412">
        <v>159.07327637633492</v>
      </c>
      <c r="Y97" s="412">
        <v>2516.1313179582653</v>
      </c>
      <c r="Z97" s="413"/>
      <c r="AA97" s="410" t="s">
        <v>1261</v>
      </c>
      <c r="AB97" s="412">
        <v>2620.4427184573506</v>
      </c>
      <c r="AC97" s="412">
        <v>654.21187378150626</v>
      </c>
      <c r="AD97" s="414"/>
      <c r="AE97" s="408"/>
    </row>
    <row r="98" spans="1:31" x14ac:dyDescent="0.8">
      <c r="V98" s="415"/>
      <c r="W98" s="415"/>
      <c r="X98" s="415"/>
      <c r="Y98" s="415"/>
      <c r="AB98" s="415"/>
      <c r="AC98" s="415"/>
      <c r="AD98" s="414"/>
    </row>
  </sheetData>
  <mergeCells count="10">
    <mergeCell ref="AB3:AC4"/>
    <mergeCell ref="B4:F4"/>
    <mergeCell ref="G4:J4"/>
    <mergeCell ref="K4:N4"/>
    <mergeCell ref="O4:S4"/>
    <mergeCell ref="A3:A5"/>
    <mergeCell ref="B3:S3"/>
    <mergeCell ref="U3:U5"/>
    <mergeCell ref="V3:Y4"/>
    <mergeCell ref="AA3:AA5"/>
  </mergeCells>
  <phoneticPr fontId="7" type="noConversion"/>
  <conditionalFormatting sqref="A1">
    <cfRule type="cellIs" dxfId="3" priority="1" operator="lessThan">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6BBB7-0FC6-40C4-8FE8-CD97D4FF6A44}">
  <dimension ref="A1:CN74"/>
  <sheetViews>
    <sheetView workbookViewId="0"/>
  </sheetViews>
  <sheetFormatPr defaultColWidth="8.6484375" defaultRowHeight="14.5" x14ac:dyDescent="0.7"/>
  <cols>
    <col min="1" max="1" width="26.0859375" style="7" customWidth="1"/>
    <col min="2" max="6" width="10.78125" style="7" customWidth="1"/>
    <col min="7" max="16384" width="8.6484375" style="7"/>
  </cols>
  <sheetData>
    <row r="1" spans="1:92" ht="17.75" x14ac:dyDescent="0.75">
      <c r="A1" s="6" t="s">
        <v>43</v>
      </c>
    </row>
    <row r="2" spans="1:92" x14ac:dyDescent="0.7">
      <c r="A2" s="8"/>
    </row>
    <row r="3" spans="1:92" x14ac:dyDescent="0.7">
      <c r="A3" s="9" t="s">
        <v>44</v>
      </c>
    </row>
    <row r="4" spans="1:92" s="9" customFormat="1" ht="14.25" x14ac:dyDescent="0.65">
      <c r="A4" s="10" t="s">
        <v>2</v>
      </c>
      <c r="B4" s="11">
        <v>1930</v>
      </c>
      <c r="C4" s="11">
        <v>1931</v>
      </c>
      <c r="D4" s="11">
        <v>1932</v>
      </c>
      <c r="E4" s="11">
        <v>1933</v>
      </c>
      <c r="F4" s="11">
        <v>1934</v>
      </c>
      <c r="G4" s="11">
        <v>1935</v>
      </c>
      <c r="H4" s="11">
        <v>1936</v>
      </c>
      <c r="I4" s="11">
        <v>1937</v>
      </c>
      <c r="J4" s="11">
        <v>1938</v>
      </c>
      <c r="K4" s="11">
        <v>1939</v>
      </c>
      <c r="L4" s="11">
        <v>1940</v>
      </c>
      <c r="M4" s="11">
        <v>1941</v>
      </c>
      <c r="N4" s="11">
        <v>1942</v>
      </c>
      <c r="O4" s="11">
        <v>1943</v>
      </c>
      <c r="P4" s="11">
        <v>1944</v>
      </c>
      <c r="Q4" s="11">
        <v>1945</v>
      </c>
      <c r="R4" s="11">
        <v>1946</v>
      </c>
      <c r="S4" s="11">
        <v>1947</v>
      </c>
      <c r="T4" s="11">
        <v>1948</v>
      </c>
      <c r="U4" s="11">
        <v>1949</v>
      </c>
      <c r="V4" s="11">
        <v>1950</v>
      </c>
      <c r="W4" s="11">
        <v>1951</v>
      </c>
      <c r="X4" s="11">
        <v>1952</v>
      </c>
      <c r="Y4" s="11">
        <v>1953</v>
      </c>
      <c r="Z4" s="11">
        <v>1954</v>
      </c>
      <c r="AA4" s="11">
        <v>1955</v>
      </c>
      <c r="AB4" s="11">
        <v>1956</v>
      </c>
      <c r="AC4" s="11">
        <v>1957</v>
      </c>
      <c r="AD4" s="11">
        <v>1958</v>
      </c>
      <c r="AE4" s="11">
        <v>1959</v>
      </c>
      <c r="AF4" s="11">
        <v>1960</v>
      </c>
      <c r="AG4" s="11">
        <v>1961</v>
      </c>
      <c r="AH4" s="11">
        <v>1962</v>
      </c>
      <c r="AI4" s="11">
        <v>1963</v>
      </c>
      <c r="AJ4" s="11">
        <v>1964</v>
      </c>
      <c r="AK4" s="11">
        <v>1965</v>
      </c>
      <c r="AL4" s="11">
        <v>1966</v>
      </c>
      <c r="AM4" s="11">
        <v>1967</v>
      </c>
      <c r="AN4" s="11">
        <v>1968</v>
      </c>
      <c r="AO4" s="11">
        <v>1969</v>
      </c>
      <c r="AP4" s="11">
        <v>1970</v>
      </c>
      <c r="AQ4" s="11">
        <v>1971</v>
      </c>
      <c r="AR4" s="11">
        <v>1972</v>
      </c>
      <c r="AS4" s="11">
        <v>1973</v>
      </c>
      <c r="AT4" s="11">
        <v>1974</v>
      </c>
      <c r="AU4" s="11">
        <v>1975</v>
      </c>
      <c r="AV4" s="11">
        <v>1976</v>
      </c>
      <c r="AW4" s="11">
        <v>1977</v>
      </c>
      <c r="AX4" s="11">
        <v>1978</v>
      </c>
      <c r="AY4" s="11">
        <v>1979</v>
      </c>
      <c r="AZ4" s="11">
        <v>1980</v>
      </c>
      <c r="BA4" s="11">
        <v>1981</v>
      </c>
      <c r="BB4" s="11">
        <v>1982</v>
      </c>
      <c r="BC4" s="11">
        <v>1983</v>
      </c>
      <c r="BD4" s="11">
        <v>1984</v>
      </c>
      <c r="BE4" s="11">
        <v>1985</v>
      </c>
      <c r="BF4" s="11">
        <v>1986</v>
      </c>
      <c r="BG4" s="11">
        <v>1987</v>
      </c>
      <c r="BH4" s="11">
        <v>1988</v>
      </c>
      <c r="BI4" s="11">
        <v>1989</v>
      </c>
      <c r="BJ4" s="11">
        <v>1990</v>
      </c>
      <c r="BK4" s="11">
        <v>1991</v>
      </c>
      <c r="BL4" s="11">
        <v>1992</v>
      </c>
      <c r="BM4" s="11">
        <v>1993</v>
      </c>
      <c r="BN4" s="11">
        <v>1994</v>
      </c>
      <c r="BO4" s="11">
        <v>1995</v>
      </c>
      <c r="BP4" s="11">
        <v>1996</v>
      </c>
      <c r="BQ4" s="11">
        <v>1997</v>
      </c>
      <c r="BR4" s="11">
        <v>1998</v>
      </c>
      <c r="BS4" s="11">
        <v>1999</v>
      </c>
      <c r="BT4" s="11">
        <v>2000</v>
      </c>
      <c r="BU4" s="11">
        <v>2001</v>
      </c>
      <c r="BV4" s="11">
        <v>2002</v>
      </c>
      <c r="BW4" s="11">
        <v>2003</v>
      </c>
      <c r="BX4" s="11">
        <v>2004</v>
      </c>
      <c r="BY4" s="11">
        <v>2005</v>
      </c>
      <c r="BZ4" s="11">
        <v>2006</v>
      </c>
      <c r="CA4" s="11">
        <v>2007</v>
      </c>
      <c r="CB4" s="11">
        <v>2008</v>
      </c>
      <c r="CC4" s="11">
        <v>2009</v>
      </c>
      <c r="CD4" s="11">
        <v>2010</v>
      </c>
      <c r="CE4" s="11">
        <v>2011</v>
      </c>
      <c r="CF4" s="11">
        <v>2012</v>
      </c>
      <c r="CG4" s="11">
        <v>2013</v>
      </c>
      <c r="CH4" s="11">
        <v>2014</v>
      </c>
      <c r="CI4" s="11">
        <v>2015</v>
      </c>
      <c r="CJ4" s="11">
        <v>2016</v>
      </c>
      <c r="CK4" s="11">
        <v>2017</v>
      </c>
      <c r="CL4" s="11">
        <v>2018</v>
      </c>
      <c r="CM4" s="11">
        <v>2019</v>
      </c>
      <c r="CN4" s="11">
        <v>2020</v>
      </c>
    </row>
    <row r="5" spans="1:92" x14ac:dyDescent="0.7">
      <c r="A5" s="11" t="s">
        <v>3</v>
      </c>
      <c r="B5" s="12"/>
      <c r="C5" s="12"/>
      <c r="D5" s="12"/>
      <c r="E5" s="12"/>
      <c r="F5" s="12"/>
      <c r="G5" s="12"/>
      <c r="H5" s="12"/>
      <c r="I5" s="12"/>
      <c r="J5" s="12"/>
      <c r="K5" s="12"/>
      <c r="L5" s="12"/>
      <c r="M5" s="12">
        <f t="shared" ref="M5:BX8" si="0">M14*M23*M$35</f>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
        <f t="shared" si="0"/>
        <v>0</v>
      </c>
      <c r="AV5" s="12">
        <f t="shared" si="0"/>
        <v>0</v>
      </c>
      <c r="AW5" s="12">
        <f t="shared" si="0"/>
        <v>0</v>
      </c>
      <c r="AX5" s="12">
        <f t="shared" si="0"/>
        <v>0</v>
      </c>
      <c r="AY5" s="12">
        <f t="shared" si="0"/>
        <v>0</v>
      </c>
      <c r="AZ5" s="12">
        <f t="shared" si="0"/>
        <v>0</v>
      </c>
      <c r="BA5" s="12">
        <f t="shared" si="0"/>
        <v>0</v>
      </c>
      <c r="BB5" s="12">
        <f t="shared" si="0"/>
        <v>0</v>
      </c>
      <c r="BC5" s="12">
        <f t="shared" si="0"/>
        <v>0</v>
      </c>
      <c r="BD5" s="12">
        <f t="shared" si="0"/>
        <v>0</v>
      </c>
      <c r="BE5" s="12">
        <f t="shared" si="0"/>
        <v>0</v>
      </c>
      <c r="BF5" s="12">
        <f t="shared" si="0"/>
        <v>0</v>
      </c>
      <c r="BG5" s="12">
        <f t="shared" si="0"/>
        <v>2.3400000000000001E-2</v>
      </c>
      <c r="BH5" s="12">
        <f t="shared" si="0"/>
        <v>2.496E-2</v>
      </c>
      <c r="BI5" s="12">
        <f t="shared" si="0"/>
        <v>2.496E-2</v>
      </c>
      <c r="BJ5" s="12">
        <f t="shared" si="0"/>
        <v>4.6019999999999998E-2</v>
      </c>
      <c r="BK5" s="12">
        <f t="shared" si="0"/>
        <v>6.7080000000000001E-2</v>
      </c>
      <c r="BL5" s="12">
        <f t="shared" si="0"/>
        <v>8.2680000000000003E-2</v>
      </c>
      <c r="BM5" s="12">
        <f t="shared" si="0"/>
        <v>9.2039999999999997E-2</v>
      </c>
      <c r="BN5" s="12">
        <f t="shared" si="0"/>
        <v>0.18720000000000001</v>
      </c>
      <c r="BO5" s="12">
        <f t="shared" si="0"/>
        <v>0.73007999999999995</v>
      </c>
      <c r="BP5" s="12">
        <f t="shared" si="0"/>
        <v>0.57018000000000002</v>
      </c>
      <c r="BQ5" s="12">
        <f t="shared" si="0"/>
        <v>0.59272199999999997</v>
      </c>
      <c r="BR5" s="12">
        <f t="shared" si="0"/>
        <v>0.54989999999999994</v>
      </c>
      <c r="BS5" s="12">
        <f t="shared" si="0"/>
        <v>0.93599999999999994</v>
      </c>
      <c r="BT5" s="12">
        <f t="shared" si="0"/>
        <v>1.482</v>
      </c>
      <c r="BU5" s="12">
        <f t="shared" si="0"/>
        <v>1.56</v>
      </c>
      <c r="BV5" s="12">
        <f t="shared" si="0"/>
        <v>1.95</v>
      </c>
      <c r="BW5" s="12">
        <f t="shared" si="0"/>
        <v>2.6520000000000001</v>
      </c>
      <c r="BX5" s="12">
        <f t="shared" si="0"/>
        <v>3.4476</v>
      </c>
      <c r="BY5" s="12">
        <f t="shared" ref="BY5:CN8" si="1">BY14*BY23*BY$35</f>
        <v>3.6659999999999999</v>
      </c>
      <c r="BZ5" s="12">
        <f t="shared" si="1"/>
        <v>4.056</v>
      </c>
      <c r="CA5" s="12">
        <f t="shared" si="1"/>
        <v>4.875</v>
      </c>
      <c r="CB5" s="12">
        <f t="shared" si="1"/>
        <v>4.3602000000000007</v>
      </c>
      <c r="CC5" s="12">
        <f t="shared" si="1"/>
        <v>3.9077999999999999</v>
      </c>
      <c r="CD5" s="12">
        <f t="shared" si="1"/>
        <v>5.1012000000000004</v>
      </c>
      <c r="CE5" s="12">
        <f t="shared" si="1"/>
        <v>5.1558000000000002</v>
      </c>
      <c r="CF5" s="12">
        <f t="shared" si="1"/>
        <v>5.4443999999999999</v>
      </c>
      <c r="CG5" s="12">
        <f t="shared" si="1"/>
        <v>6.0060000000000002</v>
      </c>
      <c r="CH5" s="12">
        <f t="shared" si="1"/>
        <v>6.8171999999999997</v>
      </c>
      <c r="CI5" s="12">
        <f t="shared" si="1"/>
        <v>6.7001999999999997</v>
      </c>
      <c r="CJ5" s="12">
        <f t="shared" si="1"/>
        <v>6.8078399999999997</v>
      </c>
      <c r="CK5" s="12">
        <f t="shared" si="1"/>
        <v>7.0558799999999993</v>
      </c>
      <c r="CL5" s="12">
        <f t="shared" si="1"/>
        <v>6.7313999999999998</v>
      </c>
      <c r="CM5" s="12">
        <f t="shared" si="1"/>
        <v>7.0979999999999999</v>
      </c>
      <c r="CN5" s="12">
        <f t="shared" si="1"/>
        <v>6.9108000000000001</v>
      </c>
    </row>
    <row r="6" spans="1:92" x14ac:dyDescent="0.7">
      <c r="A6" s="11" t="s">
        <v>4</v>
      </c>
      <c r="B6" s="12"/>
      <c r="C6" s="12"/>
      <c r="D6" s="12"/>
      <c r="E6" s="12"/>
      <c r="F6" s="12"/>
      <c r="G6" s="12"/>
      <c r="H6" s="12"/>
      <c r="I6" s="12"/>
      <c r="J6" s="12"/>
      <c r="K6" s="12"/>
      <c r="L6" s="12"/>
      <c r="M6" s="12">
        <f t="shared" si="0"/>
        <v>0</v>
      </c>
      <c r="N6" s="12">
        <f t="shared" si="0"/>
        <v>0</v>
      </c>
      <c r="O6" s="12">
        <f t="shared" si="0"/>
        <v>0</v>
      </c>
      <c r="P6" s="12">
        <f t="shared" si="0"/>
        <v>0</v>
      </c>
      <c r="Q6" s="12">
        <f t="shared" si="0"/>
        <v>0</v>
      </c>
      <c r="R6" s="12">
        <f t="shared" si="0"/>
        <v>0</v>
      </c>
      <c r="S6" s="12">
        <f t="shared" si="0"/>
        <v>0</v>
      </c>
      <c r="T6" s="12">
        <f t="shared" si="0"/>
        <v>0</v>
      </c>
      <c r="U6" s="12">
        <f t="shared" si="0"/>
        <v>0</v>
      </c>
      <c r="V6" s="12">
        <f t="shared" si="0"/>
        <v>0</v>
      </c>
      <c r="W6" s="12">
        <f t="shared" si="0"/>
        <v>0</v>
      </c>
      <c r="X6" s="12">
        <f t="shared" si="0"/>
        <v>0</v>
      </c>
      <c r="Y6" s="12">
        <f t="shared" si="0"/>
        <v>0</v>
      </c>
      <c r="Z6" s="12">
        <f t="shared" si="0"/>
        <v>0</v>
      </c>
      <c r="AA6" s="12">
        <f t="shared" si="0"/>
        <v>0</v>
      </c>
      <c r="AB6" s="12">
        <f t="shared" si="0"/>
        <v>0</v>
      </c>
      <c r="AC6" s="12">
        <f t="shared" si="0"/>
        <v>0</v>
      </c>
      <c r="AD6" s="12">
        <f t="shared" si="0"/>
        <v>0</v>
      </c>
      <c r="AE6" s="12">
        <f t="shared" si="0"/>
        <v>0</v>
      </c>
      <c r="AF6" s="12">
        <f t="shared" si="0"/>
        <v>0</v>
      </c>
      <c r="AG6" s="12">
        <f t="shared" si="0"/>
        <v>0</v>
      </c>
      <c r="AH6" s="12">
        <f t="shared" si="0"/>
        <v>0</v>
      </c>
      <c r="AI6" s="12">
        <f t="shared" si="0"/>
        <v>0</v>
      </c>
      <c r="AJ6" s="12">
        <f t="shared" si="0"/>
        <v>0</v>
      </c>
      <c r="AK6" s="12">
        <f t="shared" si="0"/>
        <v>0</v>
      </c>
      <c r="AL6" s="12">
        <f t="shared" si="0"/>
        <v>0</v>
      </c>
      <c r="AM6" s="12">
        <f t="shared" si="0"/>
        <v>0</v>
      </c>
      <c r="AN6" s="12">
        <f t="shared" si="0"/>
        <v>0</v>
      </c>
      <c r="AO6" s="12">
        <f t="shared" si="0"/>
        <v>0</v>
      </c>
      <c r="AP6" s="12">
        <f t="shared" si="0"/>
        <v>0</v>
      </c>
      <c r="AQ6" s="12">
        <f t="shared" si="0"/>
        <v>0</v>
      </c>
      <c r="AR6" s="12">
        <f t="shared" si="0"/>
        <v>0</v>
      </c>
      <c r="AS6" s="12">
        <f t="shared" si="0"/>
        <v>0</v>
      </c>
      <c r="AT6" s="12">
        <f t="shared" si="0"/>
        <v>0</v>
      </c>
      <c r="AU6" s="12">
        <f t="shared" si="0"/>
        <v>0</v>
      </c>
      <c r="AV6" s="12">
        <f t="shared" si="0"/>
        <v>0.18713771828</v>
      </c>
      <c r="AW6" s="12">
        <f t="shared" si="0"/>
        <v>0.19649951832000004</v>
      </c>
      <c r="AX6" s="12">
        <f t="shared" si="0"/>
        <v>0.23316825852</v>
      </c>
      <c r="AY6" s="12">
        <f t="shared" si="0"/>
        <v>0.25345033856000004</v>
      </c>
      <c r="AZ6" s="12">
        <f t="shared" si="0"/>
        <v>0.26439089908000002</v>
      </c>
      <c r="BA6" s="12">
        <f t="shared" si="0"/>
        <v>0.22344452920000005</v>
      </c>
      <c r="BB6" s="12">
        <f t="shared" si="0"/>
        <v>0.15943140788000001</v>
      </c>
      <c r="BC6" s="12">
        <f t="shared" si="0"/>
        <v>0.18007697724000002</v>
      </c>
      <c r="BD6" s="12">
        <f t="shared" si="0"/>
        <v>0.24836928828000007</v>
      </c>
      <c r="BE6" s="12">
        <f t="shared" si="0"/>
        <v>0.23340382456000006</v>
      </c>
      <c r="BF6" s="12">
        <f t="shared" si="0"/>
        <v>0.21609908000000003</v>
      </c>
      <c r="BG6" s="12">
        <f t="shared" si="0"/>
        <v>0.21396112000000003</v>
      </c>
      <c r="BH6" s="12">
        <f t="shared" si="0"/>
        <v>0.24421076000000003</v>
      </c>
      <c r="BI6" s="12">
        <f t="shared" si="0"/>
        <v>0.26155352000000004</v>
      </c>
      <c r="BJ6" s="12">
        <f t="shared" si="0"/>
        <v>0.23908000000000004</v>
      </c>
      <c r="BK6" s="12">
        <f t="shared" si="0"/>
        <v>0.22532000000000005</v>
      </c>
      <c r="BL6" s="12">
        <f t="shared" si="0"/>
        <v>0.23564000000000004</v>
      </c>
      <c r="BM6" s="12">
        <f t="shared" si="0"/>
        <v>0.22704000000000005</v>
      </c>
      <c r="BN6" s="12">
        <f t="shared" si="0"/>
        <v>0.22016000000000002</v>
      </c>
      <c r="BO6" s="12">
        <f t="shared" si="0"/>
        <v>0.24424000000000001</v>
      </c>
      <c r="BP6" s="12">
        <f t="shared" si="0"/>
        <v>0.22876000000000005</v>
      </c>
      <c r="BQ6" s="12">
        <f t="shared" si="0"/>
        <v>0.21500000000000002</v>
      </c>
      <c r="BR6" s="12">
        <f t="shared" si="0"/>
        <v>0.17716000000000001</v>
      </c>
      <c r="BS6" s="12">
        <f t="shared" si="0"/>
        <v>0.129</v>
      </c>
      <c r="BT6" s="12">
        <f t="shared" si="0"/>
        <v>0.16168000000000002</v>
      </c>
      <c r="BU6" s="12">
        <f t="shared" si="0"/>
        <v>8.6000000000000021E-2</v>
      </c>
      <c r="BV6" s="12">
        <f t="shared" si="0"/>
        <v>3.4400000000000007E-2</v>
      </c>
      <c r="BW6" s="12">
        <f t="shared" si="0"/>
        <v>1.7200000000000003E-2</v>
      </c>
      <c r="BX6" s="12">
        <f t="shared" si="0"/>
        <v>5.1600000000000007E-2</v>
      </c>
      <c r="BY6" s="12">
        <f t="shared" si="1"/>
        <v>6.8800000000000014E-2</v>
      </c>
      <c r="BZ6" s="12">
        <f t="shared" si="1"/>
        <v>6.8800000000000014E-2</v>
      </c>
      <c r="CA6" s="12">
        <f t="shared" si="1"/>
        <v>6.8800000000000014E-2</v>
      </c>
      <c r="CB6" s="12">
        <f t="shared" si="1"/>
        <v>6.8800000000000014E-2</v>
      </c>
      <c r="CC6" s="12">
        <f t="shared" si="1"/>
        <v>6.8800000000000014E-2</v>
      </c>
      <c r="CD6" s="12">
        <f t="shared" si="1"/>
        <v>6.8800000000000014E-2</v>
      </c>
      <c r="CE6" s="12">
        <f t="shared" si="1"/>
        <v>6.8800000000000014E-2</v>
      </c>
      <c r="CF6" s="12">
        <f t="shared" si="1"/>
        <v>6.8800000000000014E-2</v>
      </c>
      <c r="CG6" s="12">
        <f t="shared" si="1"/>
        <v>6.8800000000000014E-2</v>
      </c>
      <c r="CH6" s="12">
        <f t="shared" si="1"/>
        <v>6.8800000000000014E-2</v>
      </c>
      <c r="CI6" s="12">
        <f t="shared" si="1"/>
        <v>6.8800000000000014E-2</v>
      </c>
      <c r="CJ6" s="12">
        <f t="shared" si="1"/>
        <v>6.8800000000000014E-2</v>
      </c>
      <c r="CK6" s="12">
        <f t="shared" si="1"/>
        <v>5.1600000000000007E-2</v>
      </c>
      <c r="CL6" s="12">
        <f t="shared" si="1"/>
        <v>5.5040000000000006E-2</v>
      </c>
      <c r="CM6" s="12">
        <f t="shared" si="1"/>
        <v>5.5040000000000006E-2</v>
      </c>
      <c r="CN6" s="12">
        <f t="shared" si="1"/>
        <v>5.5040000000000006E-2</v>
      </c>
    </row>
    <row r="7" spans="1:92" x14ac:dyDescent="0.7">
      <c r="A7" s="11" t="s">
        <v>5</v>
      </c>
      <c r="B7" s="12"/>
      <c r="C7" s="12"/>
      <c r="D7" s="12"/>
      <c r="E7" s="12"/>
      <c r="F7" s="12"/>
      <c r="G7" s="12"/>
      <c r="H7" s="12"/>
      <c r="I7" s="12"/>
      <c r="J7" s="12"/>
      <c r="K7" s="12"/>
      <c r="L7" s="12"/>
      <c r="M7" s="12">
        <f t="shared" si="0"/>
        <v>6.4028720000000011E-2</v>
      </c>
      <c r="N7" s="12">
        <f t="shared" si="0"/>
        <v>8.3751960000000014E-2</v>
      </c>
      <c r="O7" s="12">
        <f t="shared" si="0"/>
        <v>9.6041360000000006E-2</v>
      </c>
      <c r="P7" s="12">
        <f t="shared" si="0"/>
        <v>8.6682840000000011E-2</v>
      </c>
      <c r="Q7" s="12">
        <f t="shared" si="0"/>
        <v>1.8751440000000001E-2</v>
      </c>
      <c r="R7" s="12">
        <f t="shared" si="0"/>
        <v>5.8634800000000008E-3</v>
      </c>
      <c r="S7" s="12">
        <f t="shared" si="0"/>
        <v>5.5779599999999999E-3</v>
      </c>
      <c r="T7" s="12">
        <f t="shared" si="0"/>
        <v>5.0963600000000003E-3</v>
      </c>
      <c r="U7" s="12">
        <f t="shared" si="0"/>
        <v>5.318240000000001E-3</v>
      </c>
      <c r="V7" s="12">
        <f t="shared" si="0"/>
        <v>6.1369600000000003E-3</v>
      </c>
      <c r="W7" s="12">
        <f t="shared" si="0"/>
        <v>1.126944E-2</v>
      </c>
      <c r="X7" s="12">
        <f t="shared" si="0"/>
        <v>3.5022898000000007E-3</v>
      </c>
      <c r="Y7" s="12">
        <f t="shared" si="0"/>
        <v>4.1980676400000007E-3</v>
      </c>
      <c r="Z7" s="12">
        <f t="shared" si="0"/>
        <v>5.0826103200000009E-3</v>
      </c>
      <c r="AA7" s="12">
        <f t="shared" si="0"/>
        <v>7.7611990000000016E-3</v>
      </c>
      <c r="AB7" s="12">
        <f t="shared" si="0"/>
        <v>9.7767706800000014E-3</v>
      </c>
      <c r="AC7" s="12">
        <f t="shared" si="0"/>
        <v>9.7549301200000015E-3</v>
      </c>
      <c r="AD7" s="12">
        <f t="shared" si="0"/>
        <v>1.1176126560000001E-2</v>
      </c>
      <c r="AE7" s="12">
        <f t="shared" si="0"/>
        <v>1.1619177920000003E-2</v>
      </c>
      <c r="AF7" s="12">
        <f t="shared" si="0"/>
        <v>1.3561427720000005E-2</v>
      </c>
      <c r="AG7" s="12">
        <f t="shared" si="0"/>
        <v>1.4176083480000002E-2</v>
      </c>
      <c r="AH7" s="12">
        <f t="shared" si="0"/>
        <v>1.4399169200000001E-2</v>
      </c>
      <c r="AI7" s="12">
        <f t="shared" si="0"/>
        <v>1.3452224920000002E-2</v>
      </c>
      <c r="AJ7" s="12">
        <f t="shared" si="0"/>
        <v>1.2924931400000002E-2</v>
      </c>
      <c r="AK7" s="12">
        <f t="shared" si="0"/>
        <v>1.6600385640000003E-2</v>
      </c>
      <c r="AL7" s="12">
        <f t="shared" si="0"/>
        <v>1.7428766880000005E-2</v>
      </c>
      <c r="AM7" s="12">
        <f t="shared" si="0"/>
        <v>1.8366350920000003E-2</v>
      </c>
      <c r="AN7" s="12">
        <f t="shared" si="0"/>
        <v>1.9049648440000004E-2</v>
      </c>
      <c r="AO7" s="12">
        <f t="shared" si="0"/>
        <v>1.9112050040000002E-2</v>
      </c>
      <c r="AP7" s="12">
        <f t="shared" si="0"/>
        <v>2.0965377560000002E-2</v>
      </c>
      <c r="AQ7" s="12">
        <f t="shared" si="0"/>
        <v>2.5662658000000005E-2</v>
      </c>
      <c r="AR7" s="12">
        <f t="shared" si="0"/>
        <v>2.7345941160000001E-2</v>
      </c>
      <c r="AS7" s="12">
        <f t="shared" si="0"/>
        <v>3.020393444000001E-2</v>
      </c>
      <c r="AT7" s="12">
        <f t="shared" si="0"/>
        <v>2.4009015600000003E-2</v>
      </c>
      <c r="AU7" s="12">
        <f t="shared" si="0"/>
        <v>2.386237184E-2</v>
      </c>
      <c r="AV7" s="12">
        <f t="shared" si="0"/>
        <v>2.4331943880000002E-2</v>
      </c>
      <c r="AW7" s="12">
        <f t="shared" si="0"/>
        <v>3.0004249319999999E-2</v>
      </c>
      <c r="AX7" s="12">
        <f t="shared" si="0"/>
        <v>3.1260081520000003E-2</v>
      </c>
      <c r="AY7" s="12">
        <f t="shared" si="0"/>
        <v>3.0609544840000013E-2</v>
      </c>
      <c r="AZ7" s="12">
        <f t="shared" si="0"/>
        <v>2.9601759000000005E-2</v>
      </c>
      <c r="BA7" s="12">
        <f t="shared" si="0"/>
        <v>2.5941905160000004E-2</v>
      </c>
      <c r="BB7" s="12">
        <f t="shared" si="0"/>
        <v>3.3623542120000009E-2</v>
      </c>
      <c r="BC7" s="12">
        <f t="shared" si="0"/>
        <v>3.2263187240000005E-2</v>
      </c>
      <c r="BD7" s="12">
        <f t="shared" si="0"/>
        <v>3.5188262240000011E-2</v>
      </c>
      <c r="BE7" s="12">
        <f t="shared" si="0"/>
        <v>3.7252195160000008E-2</v>
      </c>
      <c r="BF7" s="12">
        <f t="shared" si="0"/>
        <v>4.4338160000000001E-2</v>
      </c>
      <c r="BG7" s="12">
        <f t="shared" si="0"/>
        <v>3.6510440000000005E-2</v>
      </c>
      <c r="BH7" s="12">
        <f t="shared" si="0"/>
        <v>3.3044640000000007E-2</v>
      </c>
      <c r="BI7" s="12">
        <f t="shared" si="0"/>
        <v>3.4518680000000003E-2</v>
      </c>
      <c r="BJ7" s="12">
        <f t="shared" si="0"/>
        <v>3.3935600000000003E-2</v>
      </c>
      <c r="BK7" s="12">
        <f t="shared" si="0"/>
        <v>3.08224E-2</v>
      </c>
      <c r="BL7" s="12">
        <f t="shared" si="0"/>
        <v>2.5645200000000003E-2</v>
      </c>
      <c r="BM7" s="12">
        <f t="shared" si="0"/>
        <v>1.8889040000000003E-2</v>
      </c>
      <c r="BN7" s="12">
        <f t="shared" si="0"/>
        <v>2.1121600000000001E-2</v>
      </c>
      <c r="BO7" s="12">
        <f t="shared" si="0"/>
        <v>2.4854000000000001E-2</v>
      </c>
      <c r="BP7" s="12">
        <f t="shared" si="0"/>
        <v>2.4080000000000004E-2</v>
      </c>
      <c r="BQ7" s="12">
        <f t="shared" si="0"/>
        <v>2.3632800000000002E-2</v>
      </c>
      <c r="BR7" s="12">
        <f t="shared" si="0"/>
        <v>2.4080000000000004E-2</v>
      </c>
      <c r="BS7" s="12">
        <f t="shared" si="0"/>
        <v>2.7864000000000003E-2</v>
      </c>
      <c r="BT7" s="12">
        <f t="shared" si="0"/>
        <v>2.8380000000000006E-2</v>
      </c>
      <c r="BU7" s="12">
        <f t="shared" si="0"/>
        <v>6.8800000000000007E-3</v>
      </c>
      <c r="BV7" s="12">
        <f t="shared" si="0"/>
        <v>0</v>
      </c>
      <c r="BW7" s="12">
        <f t="shared" si="0"/>
        <v>0</v>
      </c>
      <c r="BX7" s="12">
        <f t="shared" si="0"/>
        <v>0</v>
      </c>
      <c r="BY7" s="12">
        <f t="shared" si="1"/>
        <v>0</v>
      </c>
      <c r="BZ7" s="12">
        <f t="shared" si="1"/>
        <v>0</v>
      </c>
      <c r="CA7" s="12">
        <f t="shared" si="1"/>
        <v>0</v>
      </c>
      <c r="CB7" s="12">
        <f t="shared" si="1"/>
        <v>0</v>
      </c>
      <c r="CC7" s="12">
        <f t="shared" si="1"/>
        <v>0</v>
      </c>
      <c r="CD7" s="12">
        <f t="shared" si="1"/>
        <v>0</v>
      </c>
      <c r="CE7" s="12">
        <f t="shared" si="1"/>
        <v>0</v>
      </c>
      <c r="CF7" s="12">
        <f t="shared" si="1"/>
        <v>0</v>
      </c>
      <c r="CG7" s="12">
        <f t="shared" si="1"/>
        <v>0</v>
      </c>
      <c r="CH7" s="12">
        <f t="shared" si="1"/>
        <v>0</v>
      </c>
      <c r="CI7" s="12">
        <f t="shared" si="1"/>
        <v>0</v>
      </c>
      <c r="CJ7" s="12">
        <f t="shared" si="1"/>
        <v>0</v>
      </c>
      <c r="CK7" s="12">
        <f t="shared" si="1"/>
        <v>0</v>
      </c>
      <c r="CL7" s="12">
        <f t="shared" si="1"/>
        <v>0</v>
      </c>
      <c r="CM7" s="12">
        <f t="shared" si="1"/>
        <v>0</v>
      </c>
      <c r="CN7" s="12">
        <f t="shared" si="1"/>
        <v>0</v>
      </c>
    </row>
    <row r="8" spans="1:92" x14ac:dyDescent="0.7">
      <c r="A8" s="11" t="s">
        <v>6</v>
      </c>
      <c r="B8" s="12"/>
      <c r="C8" s="12"/>
      <c r="D8" s="12"/>
      <c r="E8" s="12"/>
      <c r="F8" s="12"/>
      <c r="G8" s="12"/>
      <c r="H8" s="12"/>
      <c r="I8" s="12"/>
      <c r="J8" s="12"/>
      <c r="K8" s="12"/>
      <c r="L8" s="12"/>
      <c r="M8" s="12">
        <f t="shared" si="0"/>
        <v>1.7061E-2</v>
      </c>
      <c r="N8" s="12">
        <f t="shared" si="0"/>
        <v>2.5544200000000003E-2</v>
      </c>
      <c r="O8" s="12">
        <f t="shared" si="0"/>
        <v>3.4212200000000005E-2</v>
      </c>
      <c r="P8" s="12">
        <f t="shared" si="0"/>
        <v>3.8247000000000003E-2</v>
      </c>
      <c r="Q8" s="12">
        <f t="shared" si="0"/>
        <v>1.8803400000000005E-2</v>
      </c>
      <c r="R8" s="12">
        <f t="shared" si="0"/>
        <v>3.4203400000000002E-2</v>
      </c>
      <c r="S8" s="12">
        <f t="shared" si="0"/>
        <v>3.8629800000000006E-2</v>
      </c>
      <c r="T8" s="12">
        <f t="shared" si="0"/>
        <v>4.1716400000000001E-2</v>
      </c>
      <c r="U8" s="12">
        <f t="shared" si="0"/>
        <v>4.70514E-2</v>
      </c>
      <c r="V8" s="12">
        <f t="shared" si="0"/>
        <v>5.0965200000000002E-2</v>
      </c>
      <c r="W8" s="12">
        <f t="shared" si="0"/>
        <v>8.2196400000000003E-2</v>
      </c>
      <c r="X8" s="12">
        <f t="shared" si="0"/>
        <v>0.11360610360000002</v>
      </c>
      <c r="Y8" s="12">
        <f t="shared" si="0"/>
        <v>0.14413572359999999</v>
      </c>
      <c r="Z8" s="12">
        <f t="shared" si="0"/>
        <v>0.12573614019999999</v>
      </c>
      <c r="AA8" s="12">
        <f t="shared" si="0"/>
        <v>0.15342630600000001</v>
      </c>
      <c r="AB8" s="12">
        <f t="shared" si="0"/>
        <v>0.16639041980000002</v>
      </c>
      <c r="AC8" s="12">
        <f t="shared" si="0"/>
        <v>8.2178553600000037E-2</v>
      </c>
      <c r="AD8" s="12">
        <f t="shared" si="0"/>
        <v>8.009535600000002E-2</v>
      </c>
      <c r="AE8" s="12">
        <f t="shared" si="0"/>
        <v>8.5640572600000006E-2</v>
      </c>
      <c r="AF8" s="12">
        <f t="shared" si="0"/>
        <v>0.10523140980000001</v>
      </c>
      <c r="AG8" s="12">
        <f t="shared" si="0"/>
        <v>0.13163254720000003</v>
      </c>
      <c r="AH8" s="12">
        <f t="shared" si="0"/>
        <v>0.13591667100000002</v>
      </c>
      <c r="AI8" s="12">
        <f t="shared" si="0"/>
        <v>0.14872115280000001</v>
      </c>
      <c r="AJ8" s="12">
        <f t="shared" si="0"/>
        <v>0.15385531699999996</v>
      </c>
      <c r="AK8" s="12">
        <f t="shared" si="0"/>
        <v>0.17023954640000002</v>
      </c>
      <c r="AL8" s="12">
        <f t="shared" si="0"/>
        <v>0.17545153120000004</v>
      </c>
      <c r="AM8" s="12">
        <f t="shared" si="0"/>
        <v>0.18934350600000002</v>
      </c>
      <c r="AN8" s="12">
        <f t="shared" si="0"/>
        <v>0.20077515259999998</v>
      </c>
      <c r="AO8" s="12">
        <f t="shared" si="0"/>
        <v>0.21652085400000001</v>
      </c>
      <c r="AP8" s="12">
        <f t="shared" si="0"/>
        <v>0.23088174780000004</v>
      </c>
      <c r="AQ8" s="12">
        <f t="shared" si="0"/>
        <v>0.2229220972</v>
      </c>
      <c r="AR8" s="12">
        <f t="shared" si="0"/>
        <v>0.23561084580000002</v>
      </c>
      <c r="AS8" s="12">
        <f t="shared" si="0"/>
        <v>0.24652967459999994</v>
      </c>
      <c r="AT8" s="12">
        <f t="shared" si="0"/>
        <v>0.25024776040000007</v>
      </c>
      <c r="AU8" s="12">
        <f t="shared" si="0"/>
        <v>0.23992423180000005</v>
      </c>
      <c r="AV8" s="12">
        <f t="shared" si="0"/>
        <v>0.26704039120000012</v>
      </c>
      <c r="AW8" s="12">
        <f t="shared" si="0"/>
        <v>0.26511483019999998</v>
      </c>
      <c r="AX8" s="12">
        <f t="shared" si="0"/>
        <v>0.28265639160000011</v>
      </c>
      <c r="AY8" s="12">
        <f t="shared" si="0"/>
        <v>0.29970109839999998</v>
      </c>
      <c r="AZ8" s="12">
        <f t="shared" si="0"/>
        <v>0.30390341079999994</v>
      </c>
      <c r="BA8" s="12">
        <f t="shared" si="0"/>
        <v>0.31597158999999997</v>
      </c>
      <c r="BB8" s="12">
        <f t="shared" si="0"/>
        <v>0.2962151346000001</v>
      </c>
      <c r="BC8" s="12">
        <f t="shared" si="0"/>
        <v>0.28522846220000003</v>
      </c>
      <c r="BD8" s="12">
        <f t="shared" si="0"/>
        <v>0.34120541839999996</v>
      </c>
      <c r="BE8" s="12">
        <f t="shared" si="0"/>
        <v>0.36152457660000004</v>
      </c>
      <c r="BF8" s="12">
        <f t="shared" si="0"/>
        <v>0.36958020000000003</v>
      </c>
      <c r="BG8" s="12">
        <f t="shared" si="0"/>
        <v>0.3856754</v>
      </c>
      <c r="BH8" s="12">
        <f t="shared" si="0"/>
        <v>0.37389660000000002</v>
      </c>
      <c r="BI8" s="12">
        <f t="shared" si="0"/>
        <v>0.37115760000000003</v>
      </c>
      <c r="BJ8" s="12">
        <f t="shared" si="0"/>
        <v>0.41661400000000004</v>
      </c>
      <c r="BK8" s="12">
        <f t="shared" si="0"/>
        <v>0.40585600000000005</v>
      </c>
      <c r="BL8" s="12">
        <f t="shared" si="0"/>
        <v>0.31787800000000005</v>
      </c>
      <c r="BM8" s="12">
        <f t="shared" si="0"/>
        <v>0.25127960000000005</v>
      </c>
      <c r="BN8" s="12">
        <f t="shared" si="0"/>
        <v>0.25898400000000005</v>
      </c>
      <c r="BO8" s="12">
        <f t="shared" si="0"/>
        <v>0.31889000000000001</v>
      </c>
      <c r="BP8" s="12">
        <f t="shared" si="0"/>
        <v>0.32538000000000006</v>
      </c>
      <c r="BQ8" s="12">
        <f t="shared" si="0"/>
        <v>0.35919400000000001</v>
      </c>
      <c r="BR8" s="12">
        <f t="shared" si="0"/>
        <v>0.43450000000000005</v>
      </c>
      <c r="BS8" s="12">
        <f t="shared" si="0"/>
        <v>0.45056000000000007</v>
      </c>
      <c r="BT8" s="12">
        <f t="shared" si="0"/>
        <v>0.47410000000000002</v>
      </c>
      <c r="BU8" s="12">
        <f t="shared" si="0"/>
        <v>0.49280000000000007</v>
      </c>
      <c r="BV8" s="12">
        <f t="shared" si="0"/>
        <v>0.44440000000000007</v>
      </c>
      <c r="BW8" s="12">
        <f t="shared" si="0"/>
        <v>0.34320000000000001</v>
      </c>
      <c r="BX8" s="12">
        <f t="shared" ref="BX8" si="2">BX17*BX26*BX$35</f>
        <v>0.33660000000000001</v>
      </c>
      <c r="BY8" s="12">
        <f t="shared" si="1"/>
        <v>0.33440000000000003</v>
      </c>
      <c r="BZ8" s="12">
        <f t="shared" si="1"/>
        <v>0.34100000000000003</v>
      </c>
      <c r="CA8" s="12">
        <f t="shared" si="1"/>
        <v>0.2772</v>
      </c>
      <c r="CB8" s="12">
        <f t="shared" si="1"/>
        <v>0.24420000000000003</v>
      </c>
      <c r="CC8" s="12">
        <f t="shared" si="1"/>
        <v>0.19140000000000001</v>
      </c>
      <c r="CD8" s="12">
        <f t="shared" si="1"/>
        <v>0.20020000000000002</v>
      </c>
      <c r="CE8" s="12">
        <f t="shared" si="1"/>
        <v>0.20680000000000001</v>
      </c>
      <c r="CF8" s="12">
        <f t="shared" si="1"/>
        <v>0.31240000000000001</v>
      </c>
      <c r="CG8" s="12">
        <f t="shared" si="1"/>
        <v>0.30800000000000005</v>
      </c>
      <c r="CH8" s="12">
        <f t="shared" si="1"/>
        <v>0.2772</v>
      </c>
      <c r="CI8" s="12">
        <f t="shared" si="1"/>
        <v>0.26400000000000001</v>
      </c>
      <c r="CJ8" s="12">
        <f t="shared" si="1"/>
        <v>0.26444000000000001</v>
      </c>
      <c r="CK8" s="12">
        <f t="shared" si="1"/>
        <v>0.31988000000000005</v>
      </c>
      <c r="CL8" s="12">
        <f t="shared" si="1"/>
        <v>0.30140000000000006</v>
      </c>
      <c r="CM8" s="12">
        <f t="shared" si="1"/>
        <v>0.33</v>
      </c>
      <c r="CN8" s="12">
        <f t="shared" si="1"/>
        <v>0.25080000000000002</v>
      </c>
    </row>
    <row r="9" spans="1:92" x14ac:dyDescent="0.7">
      <c r="A9" s="11" t="s">
        <v>7</v>
      </c>
      <c r="B9" s="12"/>
      <c r="C9" s="12"/>
      <c r="D9" s="12"/>
      <c r="E9" s="12"/>
      <c r="F9" s="12"/>
      <c r="G9" s="12"/>
      <c r="H9" s="12"/>
      <c r="I9" s="12"/>
      <c r="J9" s="12"/>
      <c r="K9" s="12"/>
      <c r="L9" s="12"/>
      <c r="M9" s="12">
        <f>SUM(M5:M8)</f>
        <v>8.1089720000000004E-2</v>
      </c>
      <c r="N9" s="12">
        <f t="shared" ref="N9:BY9" si="3">SUM(N5:N8)</f>
        <v>0.10929616000000002</v>
      </c>
      <c r="O9" s="12">
        <f t="shared" si="3"/>
        <v>0.13025356000000002</v>
      </c>
      <c r="P9" s="12">
        <f t="shared" si="3"/>
        <v>0.12492984000000001</v>
      </c>
      <c r="Q9" s="12">
        <f t="shared" si="3"/>
        <v>3.7554840000000006E-2</v>
      </c>
      <c r="R9" s="12">
        <f t="shared" si="3"/>
        <v>4.0066879999999999E-2</v>
      </c>
      <c r="S9" s="12">
        <f t="shared" si="3"/>
        <v>4.4207760000000006E-2</v>
      </c>
      <c r="T9" s="12">
        <f t="shared" si="3"/>
        <v>4.6812760000000002E-2</v>
      </c>
      <c r="U9" s="12">
        <f t="shared" si="3"/>
        <v>5.2369640000000002E-2</v>
      </c>
      <c r="V9" s="12">
        <f t="shared" si="3"/>
        <v>5.7102159999999999E-2</v>
      </c>
      <c r="W9" s="12">
        <f t="shared" si="3"/>
        <v>9.3465840000000008E-2</v>
      </c>
      <c r="X9" s="12">
        <f t="shared" si="3"/>
        <v>0.11710839340000002</v>
      </c>
      <c r="Y9" s="12">
        <f t="shared" si="3"/>
        <v>0.14833379123999998</v>
      </c>
      <c r="Z9" s="12">
        <f t="shared" si="3"/>
        <v>0.13081875052</v>
      </c>
      <c r="AA9" s="12">
        <f t="shared" si="3"/>
        <v>0.16118750500000001</v>
      </c>
      <c r="AB9" s="12">
        <f t="shared" si="3"/>
        <v>0.17616719048000001</v>
      </c>
      <c r="AC9" s="12">
        <f t="shared" si="3"/>
        <v>9.1933483720000042E-2</v>
      </c>
      <c r="AD9" s="12">
        <f t="shared" si="3"/>
        <v>9.127148256000002E-2</v>
      </c>
      <c r="AE9" s="12">
        <f t="shared" si="3"/>
        <v>9.7259750520000007E-2</v>
      </c>
      <c r="AF9" s="12">
        <f t="shared" si="3"/>
        <v>0.11879283752000001</v>
      </c>
      <c r="AG9" s="12">
        <f t="shared" si="3"/>
        <v>0.14580863068000002</v>
      </c>
      <c r="AH9" s="12">
        <f t="shared" si="3"/>
        <v>0.15031584020000002</v>
      </c>
      <c r="AI9" s="12">
        <f t="shared" si="3"/>
        <v>0.16217337772000001</v>
      </c>
      <c r="AJ9" s="12">
        <f t="shared" si="3"/>
        <v>0.16678024839999997</v>
      </c>
      <c r="AK9" s="12">
        <f t="shared" si="3"/>
        <v>0.18683993204000002</v>
      </c>
      <c r="AL9" s="12">
        <f t="shared" si="3"/>
        <v>0.19288029808000004</v>
      </c>
      <c r="AM9" s="12">
        <f t="shared" si="3"/>
        <v>0.20770985692000002</v>
      </c>
      <c r="AN9" s="12">
        <f t="shared" si="3"/>
        <v>0.21982480103999999</v>
      </c>
      <c r="AO9" s="12">
        <f t="shared" si="3"/>
        <v>0.23563290404000001</v>
      </c>
      <c r="AP9" s="12">
        <f t="shared" si="3"/>
        <v>0.25184712536000003</v>
      </c>
      <c r="AQ9" s="12">
        <f t="shared" si="3"/>
        <v>0.24858475520000001</v>
      </c>
      <c r="AR9" s="12">
        <f t="shared" si="3"/>
        <v>0.26295678696000002</v>
      </c>
      <c r="AS9" s="12">
        <f t="shared" si="3"/>
        <v>0.27673360903999994</v>
      </c>
      <c r="AT9" s="12">
        <f t="shared" si="3"/>
        <v>0.27425677600000009</v>
      </c>
      <c r="AU9" s="12">
        <f t="shared" si="3"/>
        <v>0.26378660364000006</v>
      </c>
      <c r="AV9" s="12">
        <f t="shared" si="3"/>
        <v>0.47851005336000013</v>
      </c>
      <c r="AW9" s="12">
        <f t="shared" si="3"/>
        <v>0.49161859784000006</v>
      </c>
      <c r="AX9" s="12">
        <f t="shared" si="3"/>
        <v>0.54708473164000004</v>
      </c>
      <c r="AY9" s="12">
        <f t="shared" si="3"/>
        <v>0.58376098180000002</v>
      </c>
      <c r="AZ9" s="12">
        <f t="shared" si="3"/>
        <v>0.59789606887999991</v>
      </c>
      <c r="BA9" s="12">
        <f t="shared" si="3"/>
        <v>0.56535802436000004</v>
      </c>
      <c r="BB9" s="12">
        <f t="shared" si="3"/>
        <v>0.4892700846000001</v>
      </c>
      <c r="BC9" s="12">
        <f t="shared" si="3"/>
        <v>0.49756862668000007</v>
      </c>
      <c r="BD9" s="12">
        <f t="shared" si="3"/>
        <v>0.62476296892000005</v>
      </c>
      <c r="BE9" s="12">
        <f t="shared" si="3"/>
        <v>0.63218059632000012</v>
      </c>
      <c r="BF9" s="12">
        <f t="shared" si="3"/>
        <v>0.63001744000000004</v>
      </c>
      <c r="BG9" s="12">
        <f t="shared" si="3"/>
        <v>0.65954696000000002</v>
      </c>
      <c r="BH9" s="12">
        <f t="shared" si="3"/>
        <v>0.67611200000000005</v>
      </c>
      <c r="BI9" s="12">
        <f t="shared" si="3"/>
        <v>0.69218980000000008</v>
      </c>
      <c r="BJ9" s="12">
        <f t="shared" si="3"/>
        <v>0.73564960000000013</v>
      </c>
      <c r="BK9" s="12">
        <f t="shared" si="3"/>
        <v>0.72907840000000013</v>
      </c>
      <c r="BL9" s="12">
        <f t="shared" si="3"/>
        <v>0.66184320000000008</v>
      </c>
      <c r="BM9" s="12">
        <f t="shared" si="3"/>
        <v>0.5892486400000001</v>
      </c>
      <c r="BN9" s="12">
        <f t="shared" si="3"/>
        <v>0.68746560000000012</v>
      </c>
      <c r="BO9" s="12">
        <f t="shared" si="3"/>
        <v>1.3180640000000001</v>
      </c>
      <c r="BP9" s="12">
        <f t="shared" si="3"/>
        <v>1.1484000000000001</v>
      </c>
      <c r="BQ9" s="12">
        <f t="shared" si="3"/>
        <v>1.1905488000000002</v>
      </c>
      <c r="BR9" s="12">
        <f t="shared" si="3"/>
        <v>1.18564</v>
      </c>
      <c r="BS9" s="12">
        <f t="shared" si="3"/>
        <v>1.5434240000000001</v>
      </c>
      <c r="BT9" s="12">
        <f t="shared" si="3"/>
        <v>2.1461600000000001</v>
      </c>
      <c r="BU9" s="12">
        <f t="shared" si="3"/>
        <v>2.14568</v>
      </c>
      <c r="BV9" s="12">
        <f t="shared" si="3"/>
        <v>2.4287999999999998</v>
      </c>
      <c r="BW9" s="12">
        <f t="shared" si="3"/>
        <v>3.0124</v>
      </c>
      <c r="BX9" s="12">
        <f t="shared" si="3"/>
        <v>3.8357999999999999</v>
      </c>
      <c r="BY9" s="12">
        <f t="shared" si="3"/>
        <v>4.0692000000000004</v>
      </c>
      <c r="BZ9" s="12">
        <f t="shared" ref="BZ9:CN9" si="4">SUM(BZ5:BZ8)</f>
        <v>4.4658000000000007</v>
      </c>
      <c r="CA9" s="12">
        <f t="shared" si="4"/>
        <v>5.2210000000000001</v>
      </c>
      <c r="CB9" s="12">
        <f t="shared" si="4"/>
        <v>4.6732000000000014</v>
      </c>
      <c r="CC9" s="12">
        <f t="shared" si="4"/>
        <v>4.1680000000000001</v>
      </c>
      <c r="CD9" s="12">
        <f t="shared" si="4"/>
        <v>5.3702000000000005</v>
      </c>
      <c r="CE9" s="12">
        <f t="shared" si="4"/>
        <v>5.4314000000000009</v>
      </c>
      <c r="CF9" s="12">
        <f t="shared" si="4"/>
        <v>5.8256000000000006</v>
      </c>
      <c r="CG9" s="12">
        <f t="shared" si="4"/>
        <v>6.3828000000000005</v>
      </c>
      <c r="CH9" s="12">
        <f t="shared" si="4"/>
        <v>7.1631999999999998</v>
      </c>
      <c r="CI9" s="12">
        <f t="shared" si="4"/>
        <v>7.0330000000000004</v>
      </c>
      <c r="CJ9" s="12">
        <f t="shared" si="4"/>
        <v>7.1410800000000005</v>
      </c>
      <c r="CK9" s="12">
        <f t="shared" si="4"/>
        <v>7.4273599999999993</v>
      </c>
      <c r="CL9" s="12">
        <f t="shared" si="4"/>
        <v>7.0878399999999999</v>
      </c>
      <c r="CM9" s="12">
        <f t="shared" si="4"/>
        <v>7.4830399999999999</v>
      </c>
      <c r="CN9" s="12">
        <f t="shared" si="4"/>
        <v>7.2166399999999999</v>
      </c>
    </row>
    <row r="10" spans="1:92" x14ac:dyDescent="0.7">
      <c r="A10" s="7" t="s">
        <v>45</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row>
    <row r="11" spans="1:92" x14ac:dyDescent="0.7">
      <c r="B11" s="14"/>
      <c r="C11" s="14"/>
      <c r="D11" s="14"/>
      <c r="E11" s="14"/>
      <c r="F11" s="14"/>
    </row>
    <row r="12" spans="1:92" x14ac:dyDescent="0.7">
      <c r="A12" s="15" t="s">
        <v>46</v>
      </c>
      <c r="B12" s="14"/>
      <c r="C12" s="14"/>
      <c r="D12" s="14"/>
      <c r="E12" s="14"/>
      <c r="F12" s="14"/>
    </row>
    <row r="13" spans="1:92" s="9" customFormat="1" ht="14.25" x14ac:dyDescent="0.65">
      <c r="A13" s="10" t="s">
        <v>2</v>
      </c>
      <c r="B13" s="11">
        <v>1930</v>
      </c>
      <c r="C13" s="11">
        <v>1931</v>
      </c>
      <c r="D13" s="11">
        <v>1932</v>
      </c>
      <c r="E13" s="11">
        <v>1933</v>
      </c>
      <c r="F13" s="11">
        <v>1934</v>
      </c>
      <c r="G13" s="11">
        <v>1935</v>
      </c>
      <c r="H13" s="11">
        <v>1936</v>
      </c>
      <c r="I13" s="11">
        <v>1937</v>
      </c>
      <c r="J13" s="11">
        <v>1938</v>
      </c>
      <c r="K13" s="11">
        <v>1939</v>
      </c>
      <c r="L13" s="11">
        <v>1940</v>
      </c>
      <c r="M13" s="11">
        <v>1941</v>
      </c>
      <c r="N13" s="11">
        <v>1942</v>
      </c>
      <c r="O13" s="11">
        <v>1943</v>
      </c>
      <c r="P13" s="11">
        <v>1944</v>
      </c>
      <c r="Q13" s="11">
        <v>1945</v>
      </c>
      <c r="R13" s="11">
        <v>1946</v>
      </c>
      <c r="S13" s="11">
        <v>1947</v>
      </c>
      <c r="T13" s="11">
        <v>1948</v>
      </c>
      <c r="U13" s="11">
        <v>1949</v>
      </c>
      <c r="V13" s="11">
        <v>1950</v>
      </c>
      <c r="W13" s="11">
        <v>1951</v>
      </c>
      <c r="X13" s="11">
        <v>1952</v>
      </c>
      <c r="Y13" s="11">
        <v>1953</v>
      </c>
      <c r="Z13" s="11">
        <v>1954</v>
      </c>
      <c r="AA13" s="11">
        <v>1955</v>
      </c>
      <c r="AB13" s="11">
        <v>1956</v>
      </c>
      <c r="AC13" s="11">
        <v>1957</v>
      </c>
      <c r="AD13" s="11">
        <v>1958</v>
      </c>
      <c r="AE13" s="11">
        <v>1959</v>
      </c>
      <c r="AF13" s="11">
        <v>1960</v>
      </c>
      <c r="AG13" s="11">
        <v>1961</v>
      </c>
      <c r="AH13" s="11">
        <v>1962</v>
      </c>
      <c r="AI13" s="11">
        <v>1963</v>
      </c>
      <c r="AJ13" s="11">
        <v>1964</v>
      </c>
      <c r="AK13" s="11">
        <v>1965</v>
      </c>
      <c r="AL13" s="11">
        <v>1966</v>
      </c>
      <c r="AM13" s="11">
        <v>1967</v>
      </c>
      <c r="AN13" s="11">
        <v>1968</v>
      </c>
      <c r="AO13" s="11">
        <v>1969</v>
      </c>
      <c r="AP13" s="11">
        <v>1970</v>
      </c>
      <c r="AQ13" s="11">
        <v>1971</v>
      </c>
      <c r="AR13" s="11">
        <v>1972</v>
      </c>
      <c r="AS13" s="11">
        <v>1973</v>
      </c>
      <c r="AT13" s="11">
        <v>1974</v>
      </c>
      <c r="AU13" s="11">
        <v>1975</v>
      </c>
      <c r="AV13" s="11">
        <v>1976</v>
      </c>
      <c r="AW13" s="11">
        <v>1977</v>
      </c>
      <c r="AX13" s="11">
        <v>1978</v>
      </c>
      <c r="AY13" s="11">
        <v>1979</v>
      </c>
      <c r="AZ13" s="11">
        <v>1980</v>
      </c>
      <c r="BA13" s="11">
        <v>1981</v>
      </c>
      <c r="BB13" s="11">
        <v>1982</v>
      </c>
      <c r="BC13" s="11">
        <v>1983</v>
      </c>
      <c r="BD13" s="11">
        <v>1984</v>
      </c>
      <c r="BE13" s="11">
        <v>1985</v>
      </c>
      <c r="BF13" s="11">
        <v>1986</v>
      </c>
      <c r="BG13" s="11">
        <v>1987</v>
      </c>
      <c r="BH13" s="11">
        <v>1988</v>
      </c>
      <c r="BI13" s="11">
        <v>1989</v>
      </c>
      <c r="BJ13" s="11">
        <v>1990</v>
      </c>
      <c r="BK13" s="11">
        <v>1991</v>
      </c>
      <c r="BL13" s="11">
        <v>1992</v>
      </c>
      <c r="BM13" s="11">
        <v>1993</v>
      </c>
      <c r="BN13" s="11">
        <v>1994</v>
      </c>
      <c r="BO13" s="11">
        <v>1995</v>
      </c>
      <c r="BP13" s="11">
        <v>1996</v>
      </c>
      <c r="BQ13" s="11">
        <v>1997</v>
      </c>
      <c r="BR13" s="11">
        <v>1998</v>
      </c>
      <c r="BS13" s="11">
        <v>1999</v>
      </c>
      <c r="BT13" s="11">
        <v>2000</v>
      </c>
      <c r="BU13" s="11">
        <v>2001</v>
      </c>
      <c r="BV13" s="11">
        <v>2002</v>
      </c>
      <c r="BW13" s="11">
        <v>2003</v>
      </c>
      <c r="BX13" s="11">
        <v>2004</v>
      </c>
      <c r="BY13" s="11">
        <v>2005</v>
      </c>
      <c r="BZ13" s="11">
        <v>2006</v>
      </c>
      <c r="CA13" s="11">
        <v>2007</v>
      </c>
      <c r="CB13" s="11">
        <v>2008</v>
      </c>
      <c r="CC13" s="11">
        <v>2009</v>
      </c>
      <c r="CD13" s="11">
        <v>2010</v>
      </c>
      <c r="CE13" s="11">
        <v>2011</v>
      </c>
      <c r="CF13" s="11">
        <v>2012</v>
      </c>
      <c r="CG13" s="11">
        <v>2013</v>
      </c>
      <c r="CH13" s="11">
        <v>2014</v>
      </c>
      <c r="CI13" s="11">
        <v>2015</v>
      </c>
      <c r="CJ13" s="11">
        <v>2016</v>
      </c>
      <c r="CK13" s="11">
        <v>2017</v>
      </c>
      <c r="CL13" s="11">
        <v>2018</v>
      </c>
      <c r="CM13" s="11">
        <v>2019</v>
      </c>
      <c r="CN13" s="11">
        <v>2020</v>
      </c>
    </row>
    <row r="14" spans="1:92" x14ac:dyDescent="0.7">
      <c r="A14" s="11" t="s">
        <v>3</v>
      </c>
      <c r="B14" s="43"/>
      <c r="C14" s="43"/>
      <c r="D14" s="43"/>
      <c r="E14" s="43"/>
      <c r="F14" s="35"/>
      <c r="G14" s="35"/>
      <c r="H14" s="35"/>
      <c r="I14" s="35"/>
      <c r="J14" s="35"/>
      <c r="K14" s="12">
        <v>0</v>
      </c>
      <c r="L14" s="12">
        <v>5.0000000000000004E-6</v>
      </c>
      <c r="M14" s="12">
        <v>6.2000000000000003E-5</v>
      </c>
      <c r="N14" s="12">
        <v>3.1599999999999998E-4</v>
      </c>
      <c r="O14" s="12">
        <v>6.1700000000000004E-4</v>
      </c>
      <c r="P14" s="12">
        <v>8.34E-4</v>
      </c>
      <c r="Q14" s="12">
        <v>2.2100000000000001E-4</v>
      </c>
      <c r="R14" s="12">
        <v>2.2100000000000001E-4</v>
      </c>
      <c r="S14" s="12">
        <v>0</v>
      </c>
      <c r="T14" s="12">
        <v>0</v>
      </c>
      <c r="U14" s="12">
        <v>0</v>
      </c>
      <c r="V14" s="12">
        <v>0</v>
      </c>
      <c r="W14" s="12">
        <v>0</v>
      </c>
      <c r="X14" s="12">
        <v>0</v>
      </c>
      <c r="Y14" s="12">
        <v>0</v>
      </c>
      <c r="Z14" s="12">
        <v>0</v>
      </c>
      <c r="AA14" s="12">
        <v>0</v>
      </c>
      <c r="AB14" s="12">
        <v>0</v>
      </c>
      <c r="AC14" s="12">
        <v>0</v>
      </c>
      <c r="AD14" s="12">
        <v>9.9770000000000002E-4</v>
      </c>
      <c r="AE14" s="12">
        <v>9.9770000000000002E-4</v>
      </c>
      <c r="AF14" s="12">
        <v>9.0700000000000004E-4</v>
      </c>
      <c r="AG14" s="12">
        <v>9.0700000000000004E-4</v>
      </c>
      <c r="AH14" s="12">
        <v>9.0700000000000004E-4</v>
      </c>
      <c r="AI14" s="12">
        <v>9.0700000000000004E-4</v>
      </c>
      <c r="AJ14" s="12">
        <v>9.0700000000000004E-4</v>
      </c>
      <c r="AK14" s="12">
        <v>9.0700000000000004E-4</v>
      </c>
      <c r="AL14" s="12">
        <v>9.0700000000000004E-4</v>
      </c>
      <c r="AM14" s="12">
        <v>9.0700000000000004E-4</v>
      </c>
      <c r="AN14" s="12">
        <v>9.9770000000000002E-4</v>
      </c>
      <c r="AO14" s="12">
        <v>9.9770000000000002E-4</v>
      </c>
      <c r="AP14" s="12">
        <v>9.9770000000000002E-4</v>
      </c>
      <c r="AQ14" s="12">
        <v>9.9770000000000002E-4</v>
      </c>
      <c r="AR14" s="12">
        <v>9.9770000000000002E-4</v>
      </c>
      <c r="AS14" s="12">
        <v>9.9770000000000002E-4</v>
      </c>
      <c r="AT14" s="12">
        <v>9.9770000000000002E-4</v>
      </c>
      <c r="AU14" s="12">
        <v>9.9770000000000002E-4</v>
      </c>
      <c r="AV14" s="12">
        <v>4.9884999999999999E-3</v>
      </c>
      <c r="AW14" s="12">
        <v>4.9884999999999999E-3</v>
      </c>
      <c r="AX14" s="12">
        <v>5.9861999999999997E-3</v>
      </c>
      <c r="AY14" s="12">
        <v>5.9861999999999997E-3</v>
      </c>
      <c r="AZ14" s="12">
        <v>6.9839000000000004E-3</v>
      </c>
      <c r="BA14" s="12">
        <v>6.9839000000000004E-3</v>
      </c>
      <c r="BB14" s="12">
        <v>6.9839000000000004E-3</v>
      </c>
      <c r="BC14" s="12">
        <v>6.9839000000000004E-3</v>
      </c>
      <c r="BD14" s="12">
        <v>6.9839000000000004E-3</v>
      </c>
      <c r="BE14" s="12">
        <v>6.9839000000000004E-3</v>
      </c>
      <c r="BF14" s="12">
        <v>3.0000000000000001E-3</v>
      </c>
      <c r="BG14" s="12">
        <v>3.0000000000000001E-3</v>
      </c>
      <c r="BH14" s="12">
        <v>3.2000000000000002E-3</v>
      </c>
      <c r="BI14" s="12">
        <v>3.2000000000000002E-3</v>
      </c>
      <c r="BJ14" s="12">
        <v>5.8999999999999999E-3</v>
      </c>
      <c r="BK14" s="12">
        <v>8.6E-3</v>
      </c>
      <c r="BL14" s="12">
        <v>1.06E-2</v>
      </c>
      <c r="BM14" s="12">
        <v>1.18E-2</v>
      </c>
      <c r="BN14" s="12">
        <v>2.4E-2</v>
      </c>
      <c r="BO14" s="12">
        <v>9.3600000000000003E-2</v>
      </c>
      <c r="BP14" s="12">
        <v>7.3099999999999998E-2</v>
      </c>
      <c r="BQ14" s="12">
        <v>7.5990000000000002E-2</v>
      </c>
      <c r="BR14" s="12">
        <v>7.0499999999999993E-2</v>
      </c>
      <c r="BS14" s="12">
        <v>0.12</v>
      </c>
      <c r="BT14" s="12">
        <v>0.19</v>
      </c>
      <c r="BU14" s="12">
        <v>0.2</v>
      </c>
      <c r="BV14" s="12">
        <v>0.25</v>
      </c>
      <c r="BW14" s="12">
        <v>0.34</v>
      </c>
      <c r="BX14" s="12">
        <v>0.442</v>
      </c>
      <c r="BY14" s="12">
        <v>0.47</v>
      </c>
      <c r="BZ14" s="12">
        <v>0.52</v>
      </c>
      <c r="CA14" s="12">
        <v>0.625</v>
      </c>
      <c r="CB14" s="12">
        <v>0.55900000000000005</v>
      </c>
      <c r="CC14" s="12">
        <v>0.501</v>
      </c>
      <c r="CD14" s="12">
        <v>0.65400000000000003</v>
      </c>
      <c r="CE14" s="12">
        <v>0.66100000000000003</v>
      </c>
      <c r="CF14" s="12">
        <v>0.69799999999999995</v>
      </c>
      <c r="CG14" s="12">
        <v>0.77</v>
      </c>
      <c r="CH14" s="12">
        <v>0.874</v>
      </c>
      <c r="CI14" s="12">
        <v>0.85899999999999999</v>
      </c>
      <c r="CJ14" s="12">
        <v>0.87280000000000002</v>
      </c>
      <c r="CK14" s="12">
        <v>0.90459999999999996</v>
      </c>
      <c r="CL14" s="12">
        <v>0.86299999999999999</v>
      </c>
      <c r="CM14" s="12">
        <v>0.91</v>
      </c>
      <c r="CN14" s="12">
        <v>0.88600000000000001</v>
      </c>
    </row>
    <row r="15" spans="1:92" x14ac:dyDescent="0.7">
      <c r="A15" s="11" t="s">
        <v>47</v>
      </c>
      <c r="B15" s="35"/>
      <c r="C15" s="35"/>
      <c r="D15" s="35"/>
      <c r="E15" s="35"/>
      <c r="F15" s="35"/>
      <c r="G15" s="35"/>
      <c r="H15" s="35"/>
      <c r="I15" s="35"/>
      <c r="J15" s="35"/>
      <c r="K15" s="12">
        <v>3.039E-3</v>
      </c>
      <c r="L15" s="12">
        <v>5.6800000000000002E-3</v>
      </c>
      <c r="M15" s="12">
        <v>1.4782E-2</v>
      </c>
      <c r="N15" s="12">
        <v>4.4417999999999999E-2</v>
      </c>
      <c r="O15" s="12">
        <v>0.166544</v>
      </c>
      <c r="P15" s="12">
        <v>0.14251800000000001</v>
      </c>
      <c r="Q15" s="12">
        <v>2.9742999999999999E-2</v>
      </c>
      <c r="R15" s="12">
        <v>4.823E-3</v>
      </c>
      <c r="S15" s="12">
        <v>1.1198E-2</v>
      </c>
      <c r="T15" s="12">
        <v>9.0749999999999997E-3</v>
      </c>
      <c r="U15" s="12">
        <v>1.0521000000000001E-2</v>
      </c>
      <c r="V15" s="12">
        <v>1.4265999999999999E-2</v>
      </c>
      <c r="W15" s="12">
        <v>3.7086000000000001E-2</v>
      </c>
      <c r="X15" s="12">
        <v>9.5979647000000001E-2</v>
      </c>
      <c r="Y15" s="12">
        <v>8.4419025000000009E-2</v>
      </c>
      <c r="Z15" s="12">
        <v>6.3244202999999999E-2</v>
      </c>
      <c r="AA15" s="12">
        <v>5.5449445E-2</v>
      </c>
      <c r="AB15" s="12">
        <v>6.1989822E-2</v>
      </c>
      <c r="AC15" s="12">
        <v>7.3705540999999999E-2</v>
      </c>
      <c r="AD15" s="12">
        <v>2.7297071999999999E-2</v>
      </c>
      <c r="AE15" s="12">
        <v>2.8146931E-2</v>
      </c>
      <c r="AF15" s="12">
        <v>3.6343489999999999E-2</v>
      </c>
      <c r="AG15" s="12">
        <v>3.6955715000000007E-2</v>
      </c>
      <c r="AH15" s="12">
        <v>6.2542185E-2</v>
      </c>
      <c r="AI15" s="12">
        <v>6.8791415000000009E-2</v>
      </c>
      <c r="AJ15" s="12">
        <v>7.2095616000000015E-2</v>
      </c>
      <c r="AK15" s="12">
        <v>7.3794426999999996E-2</v>
      </c>
      <c r="AL15" s="12">
        <v>7.2373157999999993E-2</v>
      </c>
      <c r="AM15" s="12">
        <v>8.8347241999999993E-2</v>
      </c>
      <c r="AN15" s="12">
        <v>8.9226125000000003E-2</v>
      </c>
      <c r="AO15" s="12">
        <v>9.0597509000000007E-2</v>
      </c>
      <c r="AP15" s="12">
        <v>0.101590349</v>
      </c>
      <c r="AQ15" s="12">
        <v>0.114721895</v>
      </c>
      <c r="AR15" s="12">
        <v>0.10958646100000001</v>
      </c>
      <c r="AS15" s="12">
        <v>0.11104491700000001</v>
      </c>
      <c r="AT15" s="12">
        <v>0.11104491700000001</v>
      </c>
      <c r="AU15" s="12">
        <v>0.11104491700000001</v>
      </c>
      <c r="AV15" s="12">
        <v>0.108800999</v>
      </c>
      <c r="AW15" s="12">
        <v>0.11424390600000001</v>
      </c>
      <c r="AX15" s="12">
        <v>0.13556294099999999</v>
      </c>
      <c r="AY15" s="12">
        <v>0.14735484800000001</v>
      </c>
      <c r="AZ15" s="12">
        <v>0.15371563899999999</v>
      </c>
      <c r="BA15" s="12">
        <v>0.12990961000000001</v>
      </c>
      <c r="BB15" s="12">
        <v>9.2692679E-2</v>
      </c>
      <c r="BC15" s="12">
        <v>0.104695917</v>
      </c>
      <c r="BD15" s="12">
        <v>0.14440074900000002</v>
      </c>
      <c r="BE15" s="12">
        <v>0.13569989800000001</v>
      </c>
      <c r="BF15" s="12">
        <v>0.125639</v>
      </c>
      <c r="BG15" s="12">
        <v>0.12439600000000001</v>
      </c>
      <c r="BH15" s="12">
        <v>0.141983</v>
      </c>
      <c r="BI15" s="12">
        <v>0.15206600000000001</v>
      </c>
      <c r="BJ15" s="12">
        <v>0.13900000000000001</v>
      </c>
      <c r="BK15" s="12">
        <v>0.13100000000000001</v>
      </c>
      <c r="BL15" s="12">
        <v>0.13700000000000001</v>
      </c>
      <c r="BM15" s="12">
        <v>0.13200000000000001</v>
      </c>
      <c r="BN15" s="12">
        <v>0.128</v>
      </c>
      <c r="BO15" s="12">
        <v>0.14199999999999999</v>
      </c>
      <c r="BP15" s="12">
        <v>0.13300000000000001</v>
      </c>
      <c r="BQ15" s="12">
        <v>0.125</v>
      </c>
      <c r="BR15" s="12">
        <v>0.10299999999999999</v>
      </c>
      <c r="BS15" s="12">
        <v>7.4999999999999997E-2</v>
      </c>
      <c r="BT15" s="12">
        <v>9.4E-2</v>
      </c>
      <c r="BU15" s="12">
        <v>0.05</v>
      </c>
      <c r="BV15" s="12">
        <v>0.02</v>
      </c>
      <c r="BW15" s="12">
        <v>0.01</v>
      </c>
      <c r="BX15" s="12">
        <v>0.03</v>
      </c>
      <c r="BY15" s="12">
        <v>0.04</v>
      </c>
      <c r="BZ15" s="12">
        <v>0.04</v>
      </c>
      <c r="CA15" s="12">
        <v>0.04</v>
      </c>
      <c r="CB15" s="12">
        <v>0.04</v>
      </c>
      <c r="CC15" s="12">
        <v>0.04</v>
      </c>
      <c r="CD15" s="12">
        <v>0.04</v>
      </c>
      <c r="CE15" s="12">
        <v>0.04</v>
      </c>
      <c r="CF15" s="12">
        <v>0.04</v>
      </c>
      <c r="CG15" s="12">
        <v>0.04</v>
      </c>
      <c r="CH15" s="12">
        <v>0.04</v>
      </c>
      <c r="CI15" s="12">
        <v>0.04</v>
      </c>
      <c r="CJ15" s="12">
        <v>0.04</v>
      </c>
      <c r="CK15" s="12">
        <v>0.03</v>
      </c>
      <c r="CL15" s="12">
        <v>3.2000000000000001E-2</v>
      </c>
      <c r="CM15" s="12">
        <v>3.2000000000000001E-2</v>
      </c>
      <c r="CN15" s="12">
        <v>3.2000000000000001E-2</v>
      </c>
    </row>
    <row r="16" spans="1:92" x14ac:dyDescent="0.7">
      <c r="A16" s="11" t="s">
        <v>48</v>
      </c>
      <c r="B16" s="35"/>
      <c r="C16" s="35"/>
      <c r="D16" s="35"/>
      <c r="E16" s="35"/>
      <c r="F16" s="35"/>
      <c r="G16" s="35"/>
      <c r="H16" s="35"/>
      <c r="I16" s="35"/>
      <c r="J16" s="35"/>
      <c r="K16" s="12">
        <v>2.3054000000000002E-2</v>
      </c>
      <c r="L16" s="12">
        <v>2.6919999999999999E-2</v>
      </c>
      <c r="M16" s="12">
        <v>3.7226000000000002E-2</v>
      </c>
      <c r="N16" s="12">
        <v>4.8693E-2</v>
      </c>
      <c r="O16" s="12">
        <v>5.5837999999999999E-2</v>
      </c>
      <c r="P16" s="12">
        <v>5.0396999999999997E-2</v>
      </c>
      <c r="Q16" s="12">
        <v>1.0902E-2</v>
      </c>
      <c r="R16" s="12">
        <v>3.4090000000000001E-3</v>
      </c>
      <c r="S16" s="12">
        <v>3.2429999999999998E-3</v>
      </c>
      <c r="T16" s="12">
        <v>2.9629999999999999E-3</v>
      </c>
      <c r="U16" s="12">
        <v>3.0920000000000001E-3</v>
      </c>
      <c r="V16" s="12">
        <v>3.568E-3</v>
      </c>
      <c r="W16" s="12">
        <v>6.5519999999999997E-3</v>
      </c>
      <c r="X16" s="12">
        <v>2.0362150000000001E-3</v>
      </c>
      <c r="Y16" s="12">
        <v>2.4407370000000001E-3</v>
      </c>
      <c r="Z16" s="12">
        <v>2.955006E-3</v>
      </c>
      <c r="AA16" s="12">
        <v>4.5123250000000002E-3</v>
      </c>
      <c r="AB16" s="12">
        <v>5.6841690000000002E-3</v>
      </c>
      <c r="AC16" s="12">
        <v>5.671471E-3</v>
      </c>
      <c r="AD16" s="12">
        <v>6.4977479999999994E-3</v>
      </c>
      <c r="AE16" s="12">
        <v>6.7553360000000007E-3</v>
      </c>
      <c r="AF16" s="12">
        <v>7.8845510000000018E-3</v>
      </c>
      <c r="AG16" s="12">
        <v>8.2419090000000004E-3</v>
      </c>
      <c r="AH16" s="12">
        <v>8.3716099999999998E-3</v>
      </c>
      <c r="AI16" s="12">
        <v>7.8210610000000007E-3</v>
      </c>
      <c r="AJ16" s="12">
        <v>7.5144950000000004E-3</v>
      </c>
      <c r="AK16" s="12">
        <v>9.6513870000000009E-3</v>
      </c>
      <c r="AL16" s="12">
        <v>1.0133004000000001E-2</v>
      </c>
      <c r="AM16" s="12">
        <v>1.0678111000000001E-2</v>
      </c>
      <c r="AN16" s="12">
        <v>1.1075377000000001E-2</v>
      </c>
      <c r="AO16" s="12">
        <v>1.1111657E-2</v>
      </c>
      <c r="AP16" s="12">
        <v>1.2189172999999999E-2</v>
      </c>
      <c r="AQ16" s="12">
        <v>1.4920150000000002E-2</v>
      </c>
      <c r="AR16" s="12">
        <v>1.5898803E-2</v>
      </c>
      <c r="AS16" s="12">
        <v>1.7560427000000003E-2</v>
      </c>
      <c r="AT16" s="12">
        <v>1.3958729999999999E-2</v>
      </c>
      <c r="AU16" s="12">
        <v>1.3873472E-2</v>
      </c>
      <c r="AV16" s="12">
        <v>1.4146479E-2</v>
      </c>
      <c r="AW16" s="12">
        <v>1.7444330999999997E-2</v>
      </c>
      <c r="AX16" s="12">
        <v>1.8174466E-2</v>
      </c>
      <c r="AY16" s="12">
        <v>1.7796247000000005E-2</v>
      </c>
      <c r="AZ16" s="12">
        <v>1.7210325000000002E-2</v>
      </c>
      <c r="BA16" s="12">
        <v>1.5082503000000001E-2</v>
      </c>
      <c r="BB16" s="12">
        <v>1.9548571000000004E-2</v>
      </c>
      <c r="BC16" s="12">
        <v>1.8757667000000002E-2</v>
      </c>
      <c r="BD16" s="12">
        <v>2.0458292000000003E-2</v>
      </c>
      <c r="BE16" s="12">
        <v>2.1658253000000002E-2</v>
      </c>
      <c r="BF16" s="12">
        <v>2.5777999999999999E-2</v>
      </c>
      <c r="BG16" s="12">
        <v>2.1226999999999999E-2</v>
      </c>
      <c r="BH16" s="12">
        <v>1.9212E-2</v>
      </c>
      <c r="BI16" s="12">
        <v>2.0069E-2</v>
      </c>
      <c r="BJ16" s="12">
        <v>1.9730000000000001E-2</v>
      </c>
      <c r="BK16" s="12">
        <v>1.7919999999999998E-2</v>
      </c>
      <c r="BL16" s="12">
        <v>1.491E-2</v>
      </c>
      <c r="BM16" s="12">
        <v>1.0982E-2</v>
      </c>
      <c r="BN16" s="12">
        <v>1.2279999999999999E-2</v>
      </c>
      <c r="BO16" s="12">
        <v>1.4449999999999999E-2</v>
      </c>
      <c r="BP16" s="12">
        <v>1.4E-2</v>
      </c>
      <c r="BQ16" s="12">
        <v>1.374E-2</v>
      </c>
      <c r="BR16" s="12">
        <v>1.4E-2</v>
      </c>
      <c r="BS16" s="12">
        <v>1.6199999999999999E-2</v>
      </c>
      <c r="BT16" s="12">
        <v>1.6500000000000001E-2</v>
      </c>
      <c r="BU16" s="12">
        <v>4.0000000000000001E-3</v>
      </c>
      <c r="BV16" s="12">
        <v>0</v>
      </c>
      <c r="BW16" s="12">
        <v>0</v>
      </c>
      <c r="BX16" s="12">
        <v>0</v>
      </c>
      <c r="BY16" s="12">
        <v>0</v>
      </c>
      <c r="BZ16" s="12">
        <v>0</v>
      </c>
      <c r="CA16" s="12">
        <v>0</v>
      </c>
      <c r="CB16" s="12">
        <v>0</v>
      </c>
      <c r="CC16" s="12">
        <v>0</v>
      </c>
      <c r="CD16" s="12">
        <v>0</v>
      </c>
      <c r="CE16" s="12">
        <v>0</v>
      </c>
      <c r="CF16" s="12">
        <v>0</v>
      </c>
      <c r="CG16" s="12">
        <v>0</v>
      </c>
      <c r="CH16" s="12">
        <v>0</v>
      </c>
      <c r="CI16" s="12">
        <v>0</v>
      </c>
      <c r="CJ16" s="12">
        <v>0</v>
      </c>
      <c r="CK16" s="12">
        <v>0</v>
      </c>
      <c r="CL16" s="12">
        <v>0</v>
      </c>
      <c r="CM16" s="12">
        <v>0</v>
      </c>
      <c r="CN16" s="12">
        <v>0</v>
      </c>
    </row>
    <row r="17" spans="1:92" x14ac:dyDescent="0.7">
      <c r="A17" s="11" t="s">
        <v>49</v>
      </c>
      <c r="B17" s="35"/>
      <c r="C17" s="35"/>
      <c r="D17" s="35"/>
      <c r="E17" s="35"/>
      <c r="F17" s="35"/>
      <c r="G17" s="35"/>
      <c r="H17" s="35"/>
      <c r="I17" s="35"/>
      <c r="J17" s="35"/>
      <c r="K17" s="12">
        <v>3.3240000000000001E-3</v>
      </c>
      <c r="L17" s="12">
        <v>5.1799999999999997E-3</v>
      </c>
      <c r="M17" s="12">
        <v>7.7549999999999997E-3</v>
      </c>
      <c r="N17" s="12">
        <v>1.1611E-2</v>
      </c>
      <c r="O17" s="12">
        <v>1.5551000000000001E-2</v>
      </c>
      <c r="P17" s="12">
        <v>1.7385000000000001E-2</v>
      </c>
      <c r="Q17" s="12">
        <v>8.5470000000000008E-3</v>
      </c>
      <c r="R17" s="12">
        <v>1.5547E-2</v>
      </c>
      <c r="S17" s="12">
        <v>1.7559000000000002E-2</v>
      </c>
      <c r="T17" s="12">
        <v>1.8962E-2</v>
      </c>
      <c r="U17" s="12">
        <v>2.1387E-2</v>
      </c>
      <c r="V17" s="12">
        <v>2.3165999999999999E-2</v>
      </c>
      <c r="W17" s="12">
        <v>3.7361999999999999E-2</v>
      </c>
      <c r="X17" s="12">
        <v>5.1639138000000008E-2</v>
      </c>
      <c r="Y17" s="12">
        <v>6.5516237999999991E-2</v>
      </c>
      <c r="Z17" s="12">
        <v>5.7152790999999994E-2</v>
      </c>
      <c r="AA17" s="12">
        <v>6.9739229999999999E-2</v>
      </c>
      <c r="AB17" s="12">
        <v>7.5632009E-2</v>
      </c>
      <c r="AC17" s="12">
        <v>3.7353888000000016E-2</v>
      </c>
      <c r="AD17" s="12">
        <v>3.6406980000000005E-2</v>
      </c>
      <c r="AE17" s="12">
        <v>3.8927533E-2</v>
      </c>
      <c r="AF17" s="12">
        <v>4.7832459000000001E-2</v>
      </c>
      <c r="AG17" s="12">
        <v>5.983297600000001E-2</v>
      </c>
      <c r="AH17" s="12">
        <v>6.1780305000000008E-2</v>
      </c>
      <c r="AI17" s="12">
        <v>6.7600523999999995E-2</v>
      </c>
      <c r="AJ17" s="12">
        <v>6.9934234999999983E-2</v>
      </c>
      <c r="AK17" s="12">
        <v>7.7381612000000002E-2</v>
      </c>
      <c r="AL17" s="12">
        <v>7.975069600000001E-2</v>
      </c>
      <c r="AM17" s="12">
        <v>8.6065230000000006E-2</v>
      </c>
      <c r="AN17" s="12">
        <v>9.1261432999999989E-2</v>
      </c>
      <c r="AO17" s="12">
        <v>9.8418569999999997E-2</v>
      </c>
      <c r="AP17" s="12">
        <v>0.10494624900000001</v>
      </c>
      <c r="AQ17" s="12">
        <v>0.10132822599999999</v>
      </c>
      <c r="AR17" s="12">
        <v>0.107095839</v>
      </c>
      <c r="AS17" s="12">
        <v>0.11205894299999997</v>
      </c>
      <c r="AT17" s="12">
        <v>0.11374898200000001</v>
      </c>
      <c r="AU17" s="12">
        <v>0.10905646900000002</v>
      </c>
      <c r="AV17" s="12">
        <v>0.12138199600000005</v>
      </c>
      <c r="AW17" s="12">
        <v>0.12050674099999999</v>
      </c>
      <c r="AX17" s="12">
        <v>0.12848017800000003</v>
      </c>
      <c r="AY17" s="12">
        <v>0.13622777199999997</v>
      </c>
      <c r="AZ17" s="12">
        <v>0.13813791399999997</v>
      </c>
      <c r="BA17" s="12">
        <v>0.14362344999999999</v>
      </c>
      <c r="BB17" s="12">
        <v>0.13464324300000002</v>
      </c>
      <c r="BC17" s="12">
        <v>0.12964930099999999</v>
      </c>
      <c r="BD17" s="12">
        <v>0.15509337199999998</v>
      </c>
      <c r="BE17" s="12">
        <v>0.16432935300000001</v>
      </c>
      <c r="BF17" s="12">
        <v>0.167991</v>
      </c>
      <c r="BG17" s="12">
        <v>0.17530699999999999</v>
      </c>
      <c r="BH17" s="12">
        <v>0.16995299999999999</v>
      </c>
      <c r="BI17" s="12">
        <v>0.168708</v>
      </c>
      <c r="BJ17" s="12">
        <v>0.18937000000000001</v>
      </c>
      <c r="BK17" s="12">
        <v>0.18448000000000001</v>
      </c>
      <c r="BL17" s="12">
        <v>0.14449000000000001</v>
      </c>
      <c r="BM17" s="12">
        <v>0.114218</v>
      </c>
      <c r="BN17" s="12">
        <v>0.11772000000000001</v>
      </c>
      <c r="BO17" s="12">
        <v>0.14495</v>
      </c>
      <c r="BP17" s="12">
        <v>0.1479</v>
      </c>
      <c r="BQ17" s="12">
        <v>0.16327</v>
      </c>
      <c r="BR17" s="12">
        <v>0.19750000000000001</v>
      </c>
      <c r="BS17" s="12">
        <v>0.20480000000000001</v>
      </c>
      <c r="BT17" s="12">
        <v>0.2155</v>
      </c>
      <c r="BU17" s="12">
        <v>0.224</v>
      </c>
      <c r="BV17" s="12">
        <v>0.20200000000000001</v>
      </c>
      <c r="BW17" s="12">
        <v>0.156</v>
      </c>
      <c r="BX17" s="12">
        <v>0.153</v>
      </c>
      <c r="BY17" s="12">
        <v>0.152</v>
      </c>
      <c r="BZ17" s="12">
        <v>0.155</v>
      </c>
      <c r="CA17" s="12">
        <v>0.126</v>
      </c>
      <c r="CB17" s="12">
        <v>0.111</v>
      </c>
      <c r="CC17" s="12">
        <v>8.6999999999999994E-2</v>
      </c>
      <c r="CD17" s="12">
        <v>9.0999999999999998E-2</v>
      </c>
      <c r="CE17" s="12">
        <v>9.4E-2</v>
      </c>
      <c r="CF17" s="12">
        <v>0.14199999999999999</v>
      </c>
      <c r="CG17" s="12">
        <v>0.14000000000000001</v>
      </c>
      <c r="CH17" s="12">
        <v>0.126</v>
      </c>
      <c r="CI17" s="12">
        <v>0.12</v>
      </c>
      <c r="CJ17" s="12">
        <v>0.1202</v>
      </c>
      <c r="CK17" s="12">
        <v>0.1454</v>
      </c>
      <c r="CL17" s="12">
        <v>0.13700000000000001</v>
      </c>
      <c r="CM17" s="12">
        <v>0.15</v>
      </c>
      <c r="CN17" s="12">
        <v>0.114</v>
      </c>
    </row>
    <row r="18" spans="1:92" x14ac:dyDescent="0.7">
      <c r="A18" s="11" t="s">
        <v>7</v>
      </c>
      <c r="B18" s="35"/>
      <c r="C18" s="35"/>
      <c r="D18" s="35"/>
      <c r="E18" s="35"/>
      <c r="F18" s="35"/>
      <c r="G18" s="35"/>
      <c r="H18" s="35"/>
      <c r="I18" s="35"/>
      <c r="J18" s="35"/>
      <c r="K18" s="12">
        <v>2.9416999999999999E-2</v>
      </c>
      <c r="L18" s="12">
        <v>3.7784999999999999E-2</v>
      </c>
      <c r="M18" s="12">
        <v>5.9825000000000003E-2</v>
      </c>
      <c r="N18" s="12">
        <v>0.10503800000000001</v>
      </c>
      <c r="O18" s="12">
        <v>0.23855000000000001</v>
      </c>
      <c r="P18" s="12">
        <v>0.21113399999999999</v>
      </c>
      <c r="Q18" s="12">
        <v>4.9412999999999999E-2</v>
      </c>
      <c r="R18" s="12">
        <v>2.4E-2</v>
      </c>
      <c r="S18" s="12">
        <v>3.2000000000000001E-2</v>
      </c>
      <c r="T18" s="12">
        <v>3.1E-2</v>
      </c>
      <c r="U18" s="12">
        <v>3.5000000000000003E-2</v>
      </c>
      <c r="V18" s="12">
        <v>4.1000000000000002E-2</v>
      </c>
      <c r="W18" s="12">
        <v>8.1000000000000003E-2</v>
      </c>
      <c r="X18" s="12">
        <v>0.14965500000000001</v>
      </c>
      <c r="Y18" s="12">
        <v>0.15237600000000001</v>
      </c>
      <c r="Z18" s="12">
        <v>0.123352</v>
      </c>
      <c r="AA18" s="12">
        <v>0.12970100000000001</v>
      </c>
      <c r="AB18" s="12">
        <v>0.14330599999999999</v>
      </c>
      <c r="AC18" s="12">
        <v>0.11673090000000001</v>
      </c>
      <c r="AD18" s="12">
        <v>7.1199499999999999E-2</v>
      </c>
      <c r="AE18" s="12">
        <v>7.4827500000000005E-2</v>
      </c>
      <c r="AF18" s="12">
        <v>9.2967499999999995E-2</v>
      </c>
      <c r="AG18" s="12">
        <v>0.10593760000000001</v>
      </c>
      <c r="AH18" s="12">
        <v>0.1336011</v>
      </c>
      <c r="AI18" s="12">
        <v>0.14512</v>
      </c>
      <c r="AJ18" s="12">
        <v>0.15045134599999999</v>
      </c>
      <c r="AK18" s="12">
        <v>0.16173442600000001</v>
      </c>
      <c r="AL18" s="12">
        <v>0.16316385799999999</v>
      </c>
      <c r="AM18" s="12">
        <v>0.18599758300000002</v>
      </c>
      <c r="AN18" s="12">
        <v>0.19256063500000001</v>
      </c>
      <c r="AO18" s="12">
        <v>0.20112543600000002</v>
      </c>
      <c r="AP18" s="12">
        <v>0.21972347100000003</v>
      </c>
      <c r="AQ18" s="12">
        <v>0.23196797100000002</v>
      </c>
      <c r="AR18" s="12">
        <v>0.233578803</v>
      </c>
      <c r="AS18" s="12">
        <v>0.24166198699999999</v>
      </c>
      <c r="AT18" s="12">
        <v>0.23975032900000004</v>
      </c>
      <c r="AU18" s="12">
        <v>0.23497255800000003</v>
      </c>
      <c r="AV18" s="12">
        <v>0.24931797400000003</v>
      </c>
      <c r="AW18" s="12">
        <v>0.25718347800000002</v>
      </c>
      <c r="AX18" s="12">
        <v>0.28820378500000005</v>
      </c>
      <c r="AY18" s="12">
        <v>0.30736506699999999</v>
      </c>
      <c r="AZ18" s="12">
        <v>0.316047778</v>
      </c>
      <c r="BA18" s="12">
        <v>0.29559946300000001</v>
      </c>
      <c r="BB18" s="12">
        <v>0.25386839300000003</v>
      </c>
      <c r="BC18" s="12">
        <v>0.26008678499999999</v>
      </c>
      <c r="BD18" s="12">
        <v>0.32693631300000003</v>
      </c>
      <c r="BE18" s="12">
        <v>0.32867140400000006</v>
      </c>
      <c r="BF18" s="12">
        <v>0.32240799999999997</v>
      </c>
      <c r="BG18" s="12">
        <v>0.32393</v>
      </c>
      <c r="BH18" s="12">
        <v>0.33434799999999998</v>
      </c>
      <c r="BI18" s="12">
        <v>0.34404299999999999</v>
      </c>
      <c r="BJ18" s="12">
        <v>0.35399999999999998</v>
      </c>
      <c r="BK18" s="12">
        <v>0.34200000000000003</v>
      </c>
      <c r="BL18" s="12">
        <v>0.307</v>
      </c>
      <c r="BM18" s="12">
        <v>0.26900000000000002</v>
      </c>
      <c r="BN18" s="12">
        <v>0.28199999999999997</v>
      </c>
      <c r="BO18" s="12">
        <v>0.39500000000000002</v>
      </c>
      <c r="BP18" s="12">
        <v>0.36799999999999999</v>
      </c>
      <c r="BQ18" s="12">
        <v>0.378</v>
      </c>
      <c r="BR18" s="12">
        <v>0.38500000000000001</v>
      </c>
      <c r="BS18" s="12">
        <v>0.41599999999999998</v>
      </c>
      <c r="BT18" s="12">
        <v>0.51600000000000001</v>
      </c>
      <c r="BU18" s="12">
        <v>0.47799999999999998</v>
      </c>
      <c r="BV18" s="12">
        <v>0.47199999999999998</v>
      </c>
      <c r="BW18" s="12">
        <v>0.50600000000000001</v>
      </c>
      <c r="BX18" s="12">
        <v>0.625</v>
      </c>
      <c r="BY18" s="12">
        <v>0.66200000000000003</v>
      </c>
      <c r="BZ18" s="12">
        <v>0.71499999999999997</v>
      </c>
      <c r="CA18" s="12">
        <v>0.79100000000000004</v>
      </c>
      <c r="CB18" s="12">
        <v>0.71</v>
      </c>
      <c r="CC18" s="12">
        <v>0.628</v>
      </c>
      <c r="CD18" s="12">
        <v>0.78500000000000003</v>
      </c>
      <c r="CE18" s="12">
        <v>0.79500000000000004</v>
      </c>
      <c r="CF18" s="12">
        <v>0.88</v>
      </c>
      <c r="CG18" s="12">
        <v>0.95</v>
      </c>
      <c r="CH18" s="12">
        <v>1.04</v>
      </c>
      <c r="CI18" s="12">
        <v>1.0189999999999999</v>
      </c>
      <c r="CJ18" s="12">
        <v>1.0329999999999999</v>
      </c>
      <c r="CK18" s="12">
        <v>1.08</v>
      </c>
      <c r="CL18" s="12">
        <v>1.032</v>
      </c>
      <c r="CM18" s="12">
        <v>1.0920000000000001</v>
      </c>
      <c r="CN18" s="12">
        <v>1.032</v>
      </c>
    </row>
    <row r="19" spans="1:92" x14ac:dyDescent="0.7">
      <c r="A19" s="7" t="s">
        <v>50</v>
      </c>
      <c r="B19" s="37"/>
      <c r="C19" s="37"/>
      <c r="D19" s="37"/>
      <c r="E19" s="37"/>
      <c r="F19" s="37"/>
    </row>
    <row r="20" spans="1:92" x14ac:dyDescent="0.7">
      <c r="A20" s="18"/>
      <c r="B20" s="40"/>
      <c r="C20" s="14"/>
      <c r="D20" s="14"/>
      <c r="E20" s="14"/>
      <c r="F20" s="14"/>
    </row>
    <row r="21" spans="1:92" x14ac:dyDescent="0.7">
      <c r="A21" s="15" t="s">
        <v>51</v>
      </c>
      <c r="B21" s="14"/>
      <c r="C21" s="14"/>
      <c r="D21" s="14"/>
      <c r="E21" s="14"/>
      <c r="F21" s="14"/>
    </row>
    <row r="22" spans="1:92" s="9" customFormat="1" ht="14.25" x14ac:dyDescent="0.65">
      <c r="A22" s="10" t="s">
        <v>2</v>
      </c>
      <c r="B22" s="11">
        <v>1930</v>
      </c>
      <c r="C22" s="11">
        <v>1931</v>
      </c>
      <c r="D22" s="11">
        <v>1932</v>
      </c>
      <c r="E22" s="11">
        <v>1933</v>
      </c>
      <c r="F22" s="11">
        <v>1934</v>
      </c>
      <c r="G22" s="11">
        <v>1935</v>
      </c>
      <c r="H22" s="11">
        <v>1936</v>
      </c>
      <c r="I22" s="11">
        <v>1937</v>
      </c>
      <c r="J22" s="11">
        <v>1938</v>
      </c>
      <c r="K22" s="11">
        <v>1939</v>
      </c>
      <c r="L22" s="11">
        <v>1940</v>
      </c>
      <c r="M22" s="11">
        <v>1941</v>
      </c>
      <c r="N22" s="11">
        <v>1942</v>
      </c>
      <c r="O22" s="11">
        <v>1943</v>
      </c>
      <c r="P22" s="11">
        <v>1944</v>
      </c>
      <c r="Q22" s="11">
        <v>1945</v>
      </c>
      <c r="R22" s="11">
        <v>1946</v>
      </c>
      <c r="S22" s="11">
        <v>1947</v>
      </c>
      <c r="T22" s="11">
        <v>1948</v>
      </c>
      <c r="U22" s="11">
        <v>1949</v>
      </c>
      <c r="V22" s="11">
        <v>1950</v>
      </c>
      <c r="W22" s="11">
        <v>1951</v>
      </c>
      <c r="X22" s="11">
        <v>1952</v>
      </c>
      <c r="Y22" s="11">
        <v>1953</v>
      </c>
      <c r="Z22" s="11">
        <v>1954</v>
      </c>
      <c r="AA22" s="11">
        <v>1955</v>
      </c>
      <c r="AB22" s="11">
        <v>1956</v>
      </c>
      <c r="AC22" s="11">
        <v>1957</v>
      </c>
      <c r="AD22" s="11">
        <v>1958</v>
      </c>
      <c r="AE22" s="11">
        <v>1959</v>
      </c>
      <c r="AF22" s="11">
        <v>1960</v>
      </c>
      <c r="AG22" s="11">
        <v>1961</v>
      </c>
      <c r="AH22" s="11">
        <v>1962</v>
      </c>
      <c r="AI22" s="11">
        <v>1963</v>
      </c>
      <c r="AJ22" s="11">
        <v>1964</v>
      </c>
      <c r="AK22" s="11">
        <v>1965</v>
      </c>
      <c r="AL22" s="11">
        <v>1966</v>
      </c>
      <c r="AM22" s="11">
        <v>1967</v>
      </c>
      <c r="AN22" s="11">
        <v>1968</v>
      </c>
      <c r="AO22" s="11">
        <v>1969</v>
      </c>
      <c r="AP22" s="11">
        <v>1970</v>
      </c>
      <c r="AQ22" s="11">
        <v>1971</v>
      </c>
      <c r="AR22" s="11">
        <v>1972</v>
      </c>
      <c r="AS22" s="11">
        <v>1973</v>
      </c>
      <c r="AT22" s="11">
        <v>1974</v>
      </c>
      <c r="AU22" s="11">
        <v>1975</v>
      </c>
      <c r="AV22" s="11">
        <v>1976</v>
      </c>
      <c r="AW22" s="11">
        <v>1977</v>
      </c>
      <c r="AX22" s="11">
        <v>1978</v>
      </c>
      <c r="AY22" s="11">
        <v>1979</v>
      </c>
      <c r="AZ22" s="11">
        <v>1980</v>
      </c>
      <c r="BA22" s="11">
        <v>1981</v>
      </c>
      <c r="BB22" s="11">
        <v>1982</v>
      </c>
      <c r="BC22" s="11">
        <v>1983</v>
      </c>
      <c r="BD22" s="11">
        <v>1984</v>
      </c>
      <c r="BE22" s="11">
        <v>1985</v>
      </c>
      <c r="BF22" s="11">
        <v>1986</v>
      </c>
      <c r="BG22" s="11">
        <v>1987</v>
      </c>
      <c r="BH22" s="11">
        <v>1988</v>
      </c>
      <c r="BI22" s="11">
        <v>1989</v>
      </c>
      <c r="BJ22" s="11">
        <v>1990</v>
      </c>
      <c r="BK22" s="11">
        <v>1991</v>
      </c>
      <c r="BL22" s="11">
        <v>1992</v>
      </c>
      <c r="BM22" s="11">
        <v>1993</v>
      </c>
      <c r="BN22" s="11">
        <v>1994</v>
      </c>
      <c r="BO22" s="11">
        <v>1995</v>
      </c>
      <c r="BP22" s="11">
        <v>1996</v>
      </c>
      <c r="BQ22" s="11">
        <v>1997</v>
      </c>
      <c r="BR22" s="11">
        <v>1998</v>
      </c>
      <c r="BS22" s="11">
        <v>1999</v>
      </c>
      <c r="BT22" s="11">
        <v>2000</v>
      </c>
      <c r="BU22" s="11">
        <v>2001</v>
      </c>
      <c r="BV22" s="11">
        <v>2002</v>
      </c>
      <c r="BW22" s="11">
        <v>2003</v>
      </c>
      <c r="BX22" s="11">
        <v>2004</v>
      </c>
      <c r="BY22" s="11">
        <v>2005</v>
      </c>
      <c r="BZ22" s="11">
        <v>2006</v>
      </c>
      <c r="CA22" s="11">
        <v>2007</v>
      </c>
      <c r="CB22" s="11">
        <v>2008</v>
      </c>
      <c r="CC22" s="11">
        <v>2009</v>
      </c>
      <c r="CD22" s="11">
        <v>2010</v>
      </c>
      <c r="CE22" s="11">
        <v>2011</v>
      </c>
      <c r="CF22" s="11">
        <v>2012</v>
      </c>
      <c r="CG22" s="11">
        <v>2013</v>
      </c>
      <c r="CH22" s="11">
        <v>2014</v>
      </c>
      <c r="CI22" s="11">
        <v>2015</v>
      </c>
      <c r="CJ22" s="11">
        <v>2016</v>
      </c>
      <c r="CK22" s="11">
        <v>2017</v>
      </c>
      <c r="CL22" s="11">
        <v>2018</v>
      </c>
      <c r="CM22" s="11">
        <v>2019</v>
      </c>
      <c r="CN22" s="11">
        <v>2020</v>
      </c>
    </row>
    <row r="23" spans="1:92" ht="16.25" x14ac:dyDescent="0.7">
      <c r="A23" s="11" t="s">
        <v>12</v>
      </c>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f>(0.95+1)/2</f>
        <v>0.97499999999999998</v>
      </c>
      <c r="BH23" s="38">
        <f t="shared" ref="BH23:CN23" si="5">(0.95+1)/2</f>
        <v>0.97499999999999998</v>
      </c>
      <c r="BI23" s="38">
        <f t="shared" si="5"/>
        <v>0.97499999999999998</v>
      </c>
      <c r="BJ23" s="38">
        <f t="shared" si="5"/>
        <v>0.97499999999999998</v>
      </c>
      <c r="BK23" s="38">
        <f t="shared" si="5"/>
        <v>0.97499999999999998</v>
      </c>
      <c r="BL23" s="38">
        <f t="shared" si="5"/>
        <v>0.97499999999999998</v>
      </c>
      <c r="BM23" s="38">
        <f t="shared" si="5"/>
        <v>0.97499999999999998</v>
      </c>
      <c r="BN23" s="38">
        <f t="shared" si="5"/>
        <v>0.97499999999999998</v>
      </c>
      <c r="BO23" s="38">
        <f t="shared" si="5"/>
        <v>0.97499999999999998</v>
      </c>
      <c r="BP23" s="38">
        <f t="shared" si="5"/>
        <v>0.97499999999999998</v>
      </c>
      <c r="BQ23" s="38">
        <f t="shared" si="5"/>
        <v>0.97499999999999998</v>
      </c>
      <c r="BR23" s="38">
        <f t="shared" si="5"/>
        <v>0.97499999999999998</v>
      </c>
      <c r="BS23" s="38">
        <f t="shared" si="5"/>
        <v>0.97499999999999998</v>
      </c>
      <c r="BT23" s="38">
        <f t="shared" si="5"/>
        <v>0.97499999999999998</v>
      </c>
      <c r="BU23" s="38">
        <f t="shared" si="5"/>
        <v>0.97499999999999998</v>
      </c>
      <c r="BV23" s="38">
        <f t="shared" si="5"/>
        <v>0.97499999999999998</v>
      </c>
      <c r="BW23" s="38">
        <f t="shared" si="5"/>
        <v>0.97499999999999998</v>
      </c>
      <c r="BX23" s="38">
        <f t="shared" si="5"/>
        <v>0.97499999999999998</v>
      </c>
      <c r="BY23" s="38">
        <f t="shared" si="5"/>
        <v>0.97499999999999998</v>
      </c>
      <c r="BZ23" s="38">
        <f t="shared" si="5"/>
        <v>0.97499999999999998</v>
      </c>
      <c r="CA23" s="38">
        <f t="shared" si="5"/>
        <v>0.97499999999999998</v>
      </c>
      <c r="CB23" s="38">
        <f t="shared" si="5"/>
        <v>0.97499999999999998</v>
      </c>
      <c r="CC23" s="38">
        <f t="shared" si="5"/>
        <v>0.97499999999999998</v>
      </c>
      <c r="CD23" s="38">
        <f t="shared" si="5"/>
        <v>0.97499999999999998</v>
      </c>
      <c r="CE23" s="38">
        <f t="shared" si="5"/>
        <v>0.97499999999999998</v>
      </c>
      <c r="CF23" s="38">
        <f t="shared" si="5"/>
        <v>0.97499999999999998</v>
      </c>
      <c r="CG23" s="38">
        <f t="shared" si="5"/>
        <v>0.97499999999999998</v>
      </c>
      <c r="CH23" s="38">
        <f t="shared" si="5"/>
        <v>0.97499999999999998</v>
      </c>
      <c r="CI23" s="38">
        <f t="shared" si="5"/>
        <v>0.97499999999999998</v>
      </c>
      <c r="CJ23" s="38">
        <f t="shared" si="5"/>
        <v>0.97499999999999998</v>
      </c>
      <c r="CK23" s="38">
        <f t="shared" si="5"/>
        <v>0.97499999999999998</v>
      </c>
      <c r="CL23" s="38">
        <f t="shared" si="5"/>
        <v>0.97499999999999998</v>
      </c>
      <c r="CM23" s="38">
        <f t="shared" si="5"/>
        <v>0.97499999999999998</v>
      </c>
      <c r="CN23" s="38">
        <f t="shared" si="5"/>
        <v>0.97499999999999998</v>
      </c>
    </row>
    <row r="24" spans="1:92" ht="16.25" x14ac:dyDescent="0.7">
      <c r="A24" s="11" t="s">
        <v>52</v>
      </c>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f>(0.2+0.23)/2</f>
        <v>0.21500000000000002</v>
      </c>
      <c r="AW24" s="38">
        <f t="shared" ref="AW24:CN25" si="6">(0.2+0.23)/2</f>
        <v>0.21500000000000002</v>
      </c>
      <c r="AX24" s="38">
        <f t="shared" si="6"/>
        <v>0.21500000000000002</v>
      </c>
      <c r="AY24" s="38">
        <f t="shared" si="6"/>
        <v>0.21500000000000002</v>
      </c>
      <c r="AZ24" s="38">
        <f t="shared" si="6"/>
        <v>0.21500000000000002</v>
      </c>
      <c r="BA24" s="38">
        <f t="shared" si="6"/>
        <v>0.21500000000000002</v>
      </c>
      <c r="BB24" s="38">
        <f t="shared" si="6"/>
        <v>0.21500000000000002</v>
      </c>
      <c r="BC24" s="38">
        <f t="shared" si="6"/>
        <v>0.21500000000000002</v>
      </c>
      <c r="BD24" s="38">
        <f t="shared" si="6"/>
        <v>0.21500000000000002</v>
      </c>
      <c r="BE24" s="38">
        <f t="shared" si="6"/>
        <v>0.21500000000000002</v>
      </c>
      <c r="BF24" s="38">
        <f t="shared" si="6"/>
        <v>0.21500000000000002</v>
      </c>
      <c r="BG24" s="38">
        <f t="shared" si="6"/>
        <v>0.21500000000000002</v>
      </c>
      <c r="BH24" s="38">
        <f t="shared" si="6"/>
        <v>0.21500000000000002</v>
      </c>
      <c r="BI24" s="38">
        <f t="shared" si="6"/>
        <v>0.21500000000000002</v>
      </c>
      <c r="BJ24" s="38">
        <f t="shared" si="6"/>
        <v>0.21500000000000002</v>
      </c>
      <c r="BK24" s="38">
        <f t="shared" si="6"/>
        <v>0.21500000000000002</v>
      </c>
      <c r="BL24" s="38">
        <f t="shared" si="6"/>
        <v>0.21500000000000002</v>
      </c>
      <c r="BM24" s="38">
        <f t="shared" si="6"/>
        <v>0.21500000000000002</v>
      </c>
      <c r="BN24" s="38">
        <f t="shared" si="6"/>
        <v>0.21500000000000002</v>
      </c>
      <c r="BO24" s="38">
        <f t="shared" si="6"/>
        <v>0.21500000000000002</v>
      </c>
      <c r="BP24" s="38">
        <f t="shared" si="6"/>
        <v>0.21500000000000002</v>
      </c>
      <c r="BQ24" s="38">
        <f t="shared" si="6"/>
        <v>0.21500000000000002</v>
      </c>
      <c r="BR24" s="38">
        <f t="shared" si="6"/>
        <v>0.21500000000000002</v>
      </c>
      <c r="BS24" s="38">
        <f t="shared" si="6"/>
        <v>0.21500000000000002</v>
      </c>
      <c r="BT24" s="38">
        <f t="shared" si="6"/>
        <v>0.21500000000000002</v>
      </c>
      <c r="BU24" s="38">
        <f t="shared" si="6"/>
        <v>0.21500000000000002</v>
      </c>
      <c r="BV24" s="38">
        <f t="shared" si="6"/>
        <v>0.21500000000000002</v>
      </c>
      <c r="BW24" s="38">
        <f t="shared" si="6"/>
        <v>0.21500000000000002</v>
      </c>
      <c r="BX24" s="38">
        <f t="shared" si="6"/>
        <v>0.21500000000000002</v>
      </c>
      <c r="BY24" s="38">
        <f t="shared" si="6"/>
        <v>0.21500000000000002</v>
      </c>
      <c r="BZ24" s="38">
        <f t="shared" si="6"/>
        <v>0.21500000000000002</v>
      </c>
      <c r="CA24" s="38">
        <f t="shared" si="6"/>
        <v>0.21500000000000002</v>
      </c>
      <c r="CB24" s="38">
        <f t="shared" si="6"/>
        <v>0.21500000000000002</v>
      </c>
      <c r="CC24" s="38">
        <f t="shared" si="6"/>
        <v>0.21500000000000002</v>
      </c>
      <c r="CD24" s="38">
        <f t="shared" si="6"/>
        <v>0.21500000000000002</v>
      </c>
      <c r="CE24" s="38">
        <f t="shared" si="6"/>
        <v>0.21500000000000002</v>
      </c>
      <c r="CF24" s="38">
        <f t="shared" si="6"/>
        <v>0.21500000000000002</v>
      </c>
      <c r="CG24" s="38">
        <f t="shared" si="6"/>
        <v>0.21500000000000002</v>
      </c>
      <c r="CH24" s="38">
        <f t="shared" si="6"/>
        <v>0.21500000000000002</v>
      </c>
      <c r="CI24" s="38">
        <f t="shared" si="6"/>
        <v>0.21500000000000002</v>
      </c>
      <c r="CJ24" s="38">
        <f t="shared" si="6"/>
        <v>0.21500000000000002</v>
      </c>
      <c r="CK24" s="38">
        <f t="shared" si="6"/>
        <v>0.21500000000000002</v>
      </c>
      <c r="CL24" s="38">
        <f t="shared" si="6"/>
        <v>0.21500000000000002</v>
      </c>
      <c r="CM24" s="38">
        <f t="shared" si="6"/>
        <v>0.21500000000000002</v>
      </c>
      <c r="CN24" s="38">
        <f t="shared" si="6"/>
        <v>0.21500000000000002</v>
      </c>
    </row>
    <row r="25" spans="1:92" ht="16.25" x14ac:dyDescent="0.7">
      <c r="A25" s="11" t="s">
        <v>53</v>
      </c>
      <c r="B25" s="38"/>
      <c r="C25" s="38"/>
      <c r="D25" s="38"/>
      <c r="E25" s="38"/>
      <c r="F25" s="38"/>
      <c r="G25" s="38"/>
      <c r="H25" s="38"/>
      <c r="I25" s="38"/>
      <c r="J25" s="38"/>
      <c r="K25" s="38"/>
      <c r="L25" s="38"/>
      <c r="M25" s="38">
        <f>(0.2+0.23)/2</f>
        <v>0.21500000000000002</v>
      </c>
      <c r="N25" s="38">
        <f t="shared" ref="N25:AU25" si="7">(0.2+0.23)/2</f>
        <v>0.21500000000000002</v>
      </c>
      <c r="O25" s="38">
        <f t="shared" si="7"/>
        <v>0.21500000000000002</v>
      </c>
      <c r="P25" s="38">
        <f t="shared" si="7"/>
        <v>0.21500000000000002</v>
      </c>
      <c r="Q25" s="38">
        <f t="shared" si="7"/>
        <v>0.21500000000000002</v>
      </c>
      <c r="R25" s="38">
        <f t="shared" si="7"/>
        <v>0.21500000000000002</v>
      </c>
      <c r="S25" s="38">
        <f t="shared" si="7"/>
        <v>0.21500000000000002</v>
      </c>
      <c r="T25" s="38">
        <f t="shared" si="7"/>
        <v>0.21500000000000002</v>
      </c>
      <c r="U25" s="38">
        <f t="shared" si="7"/>
        <v>0.21500000000000002</v>
      </c>
      <c r="V25" s="38">
        <f t="shared" si="7"/>
        <v>0.21500000000000002</v>
      </c>
      <c r="W25" s="38">
        <f t="shared" si="7"/>
        <v>0.21500000000000002</v>
      </c>
      <c r="X25" s="38">
        <f t="shared" si="7"/>
        <v>0.21500000000000002</v>
      </c>
      <c r="Y25" s="38">
        <f t="shared" si="7"/>
        <v>0.21500000000000002</v>
      </c>
      <c r="Z25" s="38">
        <f t="shared" si="7"/>
        <v>0.21500000000000002</v>
      </c>
      <c r="AA25" s="38">
        <f t="shared" si="7"/>
        <v>0.21500000000000002</v>
      </c>
      <c r="AB25" s="38">
        <f t="shared" si="7"/>
        <v>0.21500000000000002</v>
      </c>
      <c r="AC25" s="38">
        <f t="shared" si="7"/>
        <v>0.21500000000000002</v>
      </c>
      <c r="AD25" s="38">
        <f t="shared" si="7"/>
        <v>0.21500000000000002</v>
      </c>
      <c r="AE25" s="38">
        <f t="shared" si="7"/>
        <v>0.21500000000000002</v>
      </c>
      <c r="AF25" s="38">
        <f t="shared" si="7"/>
        <v>0.21500000000000002</v>
      </c>
      <c r="AG25" s="38">
        <f t="shared" si="7"/>
        <v>0.21500000000000002</v>
      </c>
      <c r="AH25" s="38">
        <f t="shared" si="7"/>
        <v>0.21500000000000002</v>
      </c>
      <c r="AI25" s="38">
        <f t="shared" si="7"/>
        <v>0.21500000000000002</v>
      </c>
      <c r="AJ25" s="38">
        <f t="shared" si="7"/>
        <v>0.21500000000000002</v>
      </c>
      <c r="AK25" s="38">
        <f t="shared" si="7"/>
        <v>0.21500000000000002</v>
      </c>
      <c r="AL25" s="38">
        <f t="shared" si="7"/>
        <v>0.21500000000000002</v>
      </c>
      <c r="AM25" s="38">
        <f t="shared" si="7"/>
        <v>0.21500000000000002</v>
      </c>
      <c r="AN25" s="38">
        <f t="shared" si="7"/>
        <v>0.21500000000000002</v>
      </c>
      <c r="AO25" s="38">
        <f t="shared" si="7"/>
        <v>0.21500000000000002</v>
      </c>
      <c r="AP25" s="38">
        <f t="shared" si="7"/>
        <v>0.21500000000000002</v>
      </c>
      <c r="AQ25" s="38">
        <f t="shared" si="7"/>
        <v>0.21500000000000002</v>
      </c>
      <c r="AR25" s="38">
        <f t="shared" si="7"/>
        <v>0.21500000000000002</v>
      </c>
      <c r="AS25" s="38">
        <f t="shared" si="7"/>
        <v>0.21500000000000002</v>
      </c>
      <c r="AT25" s="38">
        <f t="shared" si="7"/>
        <v>0.21500000000000002</v>
      </c>
      <c r="AU25" s="38">
        <f t="shared" si="7"/>
        <v>0.21500000000000002</v>
      </c>
      <c r="AV25" s="38">
        <f>(0.2+0.23)/2</f>
        <v>0.21500000000000002</v>
      </c>
      <c r="AW25" s="38">
        <f t="shared" si="6"/>
        <v>0.21500000000000002</v>
      </c>
      <c r="AX25" s="38">
        <f t="shared" si="6"/>
        <v>0.21500000000000002</v>
      </c>
      <c r="AY25" s="38">
        <f t="shared" si="6"/>
        <v>0.21500000000000002</v>
      </c>
      <c r="AZ25" s="38">
        <f t="shared" si="6"/>
        <v>0.21500000000000002</v>
      </c>
      <c r="BA25" s="38">
        <f t="shared" si="6"/>
        <v>0.21500000000000002</v>
      </c>
      <c r="BB25" s="38">
        <f t="shared" si="6"/>
        <v>0.21500000000000002</v>
      </c>
      <c r="BC25" s="38">
        <f t="shared" si="6"/>
        <v>0.21500000000000002</v>
      </c>
      <c r="BD25" s="38">
        <f t="shared" si="6"/>
        <v>0.21500000000000002</v>
      </c>
      <c r="BE25" s="38">
        <f t="shared" si="6"/>
        <v>0.21500000000000002</v>
      </c>
      <c r="BF25" s="38">
        <f t="shared" si="6"/>
        <v>0.21500000000000002</v>
      </c>
      <c r="BG25" s="38">
        <f t="shared" si="6"/>
        <v>0.21500000000000002</v>
      </c>
      <c r="BH25" s="38">
        <f t="shared" si="6"/>
        <v>0.21500000000000002</v>
      </c>
      <c r="BI25" s="38">
        <f t="shared" si="6"/>
        <v>0.21500000000000002</v>
      </c>
      <c r="BJ25" s="38">
        <f t="shared" si="6"/>
        <v>0.21500000000000002</v>
      </c>
      <c r="BK25" s="38">
        <f t="shared" si="6"/>
        <v>0.21500000000000002</v>
      </c>
      <c r="BL25" s="38">
        <f t="shared" si="6"/>
        <v>0.21500000000000002</v>
      </c>
      <c r="BM25" s="38">
        <f t="shared" si="6"/>
        <v>0.21500000000000002</v>
      </c>
      <c r="BN25" s="38">
        <f t="shared" si="6"/>
        <v>0.21500000000000002</v>
      </c>
      <c r="BO25" s="38">
        <f t="shared" si="6"/>
        <v>0.21500000000000002</v>
      </c>
      <c r="BP25" s="38">
        <f t="shared" si="6"/>
        <v>0.21500000000000002</v>
      </c>
      <c r="BQ25" s="38">
        <f t="shared" si="6"/>
        <v>0.21500000000000002</v>
      </c>
      <c r="BR25" s="38">
        <f t="shared" si="6"/>
        <v>0.21500000000000002</v>
      </c>
      <c r="BS25" s="38">
        <f t="shared" si="6"/>
        <v>0.21500000000000002</v>
      </c>
      <c r="BT25" s="38">
        <f t="shared" si="6"/>
        <v>0.21500000000000002</v>
      </c>
      <c r="BU25" s="38">
        <f t="shared" si="6"/>
        <v>0.21500000000000002</v>
      </c>
      <c r="BV25" s="38">
        <f t="shared" si="6"/>
        <v>0.21500000000000002</v>
      </c>
      <c r="BW25" s="38">
        <f t="shared" si="6"/>
        <v>0.21500000000000002</v>
      </c>
      <c r="BX25" s="38">
        <f t="shared" si="6"/>
        <v>0.21500000000000002</v>
      </c>
      <c r="BY25" s="38">
        <f t="shared" si="6"/>
        <v>0.21500000000000002</v>
      </c>
      <c r="BZ25" s="38">
        <f t="shared" si="6"/>
        <v>0.21500000000000002</v>
      </c>
      <c r="CA25" s="38">
        <f t="shared" si="6"/>
        <v>0.21500000000000002</v>
      </c>
      <c r="CB25" s="38">
        <f t="shared" si="6"/>
        <v>0.21500000000000002</v>
      </c>
      <c r="CC25" s="38">
        <f t="shared" si="6"/>
        <v>0.21500000000000002</v>
      </c>
      <c r="CD25" s="38">
        <f t="shared" si="6"/>
        <v>0.21500000000000002</v>
      </c>
      <c r="CE25" s="38">
        <f t="shared" si="6"/>
        <v>0.21500000000000002</v>
      </c>
      <c r="CF25" s="38">
        <f t="shared" si="6"/>
        <v>0.21500000000000002</v>
      </c>
      <c r="CG25" s="38">
        <f t="shared" si="6"/>
        <v>0.21500000000000002</v>
      </c>
      <c r="CH25" s="38">
        <f t="shared" si="6"/>
        <v>0.21500000000000002</v>
      </c>
      <c r="CI25" s="38">
        <f t="shared" si="6"/>
        <v>0.21500000000000002</v>
      </c>
      <c r="CJ25" s="38">
        <f t="shared" si="6"/>
        <v>0.21500000000000002</v>
      </c>
      <c r="CK25" s="38">
        <f t="shared" si="6"/>
        <v>0.21500000000000002</v>
      </c>
      <c r="CL25" s="38">
        <f t="shared" si="6"/>
        <v>0.21500000000000002</v>
      </c>
      <c r="CM25" s="38">
        <f t="shared" si="6"/>
        <v>0.21500000000000002</v>
      </c>
      <c r="CN25" s="38">
        <f t="shared" si="6"/>
        <v>0.21500000000000002</v>
      </c>
    </row>
    <row r="26" spans="1:92" ht="16.25" x14ac:dyDescent="0.7">
      <c r="A26" s="11" t="s">
        <v>54</v>
      </c>
      <c r="B26" s="38"/>
      <c r="C26" s="38"/>
      <c r="D26" s="38"/>
      <c r="E26" s="38"/>
      <c r="F26" s="38"/>
      <c r="G26" s="38"/>
      <c r="H26" s="38"/>
      <c r="I26" s="38"/>
      <c r="J26" s="38"/>
      <c r="K26" s="38"/>
      <c r="L26" s="38"/>
      <c r="M26" s="38">
        <f>(0.25+0.3)/2</f>
        <v>0.27500000000000002</v>
      </c>
      <c r="N26" s="38">
        <f t="shared" ref="N26:AU26" si="8">(0.25+0.3)/2</f>
        <v>0.27500000000000002</v>
      </c>
      <c r="O26" s="38">
        <f t="shared" si="8"/>
        <v>0.27500000000000002</v>
      </c>
      <c r="P26" s="38">
        <f t="shared" si="8"/>
        <v>0.27500000000000002</v>
      </c>
      <c r="Q26" s="38">
        <f t="shared" si="8"/>
        <v>0.27500000000000002</v>
      </c>
      <c r="R26" s="38">
        <f t="shared" si="8"/>
        <v>0.27500000000000002</v>
      </c>
      <c r="S26" s="38">
        <f t="shared" si="8"/>
        <v>0.27500000000000002</v>
      </c>
      <c r="T26" s="38">
        <f t="shared" si="8"/>
        <v>0.27500000000000002</v>
      </c>
      <c r="U26" s="38">
        <f t="shared" si="8"/>
        <v>0.27500000000000002</v>
      </c>
      <c r="V26" s="38">
        <f t="shared" si="8"/>
        <v>0.27500000000000002</v>
      </c>
      <c r="W26" s="38">
        <f t="shared" si="8"/>
        <v>0.27500000000000002</v>
      </c>
      <c r="X26" s="38">
        <f t="shared" si="8"/>
        <v>0.27500000000000002</v>
      </c>
      <c r="Y26" s="38">
        <f t="shared" si="8"/>
        <v>0.27500000000000002</v>
      </c>
      <c r="Z26" s="38">
        <f t="shared" si="8"/>
        <v>0.27500000000000002</v>
      </c>
      <c r="AA26" s="38">
        <f t="shared" si="8"/>
        <v>0.27500000000000002</v>
      </c>
      <c r="AB26" s="38">
        <f t="shared" si="8"/>
        <v>0.27500000000000002</v>
      </c>
      <c r="AC26" s="38">
        <f t="shared" si="8"/>
        <v>0.27500000000000002</v>
      </c>
      <c r="AD26" s="38">
        <f t="shared" si="8"/>
        <v>0.27500000000000002</v>
      </c>
      <c r="AE26" s="38">
        <f t="shared" si="8"/>
        <v>0.27500000000000002</v>
      </c>
      <c r="AF26" s="38">
        <f t="shared" si="8"/>
        <v>0.27500000000000002</v>
      </c>
      <c r="AG26" s="38">
        <f t="shared" si="8"/>
        <v>0.27500000000000002</v>
      </c>
      <c r="AH26" s="38">
        <f t="shared" si="8"/>
        <v>0.27500000000000002</v>
      </c>
      <c r="AI26" s="38">
        <f t="shared" si="8"/>
        <v>0.27500000000000002</v>
      </c>
      <c r="AJ26" s="38">
        <f t="shared" si="8"/>
        <v>0.27500000000000002</v>
      </c>
      <c r="AK26" s="38">
        <f t="shared" si="8"/>
        <v>0.27500000000000002</v>
      </c>
      <c r="AL26" s="38">
        <f t="shared" si="8"/>
        <v>0.27500000000000002</v>
      </c>
      <c r="AM26" s="38">
        <f t="shared" si="8"/>
        <v>0.27500000000000002</v>
      </c>
      <c r="AN26" s="38">
        <f t="shared" si="8"/>
        <v>0.27500000000000002</v>
      </c>
      <c r="AO26" s="38">
        <f t="shared" si="8"/>
        <v>0.27500000000000002</v>
      </c>
      <c r="AP26" s="38">
        <f t="shared" si="8"/>
        <v>0.27500000000000002</v>
      </c>
      <c r="AQ26" s="38">
        <f t="shared" si="8"/>
        <v>0.27500000000000002</v>
      </c>
      <c r="AR26" s="38">
        <f t="shared" si="8"/>
        <v>0.27500000000000002</v>
      </c>
      <c r="AS26" s="38">
        <f t="shared" si="8"/>
        <v>0.27500000000000002</v>
      </c>
      <c r="AT26" s="38">
        <f t="shared" si="8"/>
        <v>0.27500000000000002</v>
      </c>
      <c r="AU26" s="38">
        <f t="shared" si="8"/>
        <v>0.27500000000000002</v>
      </c>
      <c r="AV26" s="38">
        <f>(0.25+0.3)/2</f>
        <v>0.27500000000000002</v>
      </c>
      <c r="AW26" s="38">
        <f t="shared" ref="AW26:CN26" si="9">(0.25+0.3)/2</f>
        <v>0.27500000000000002</v>
      </c>
      <c r="AX26" s="38">
        <f t="shared" si="9"/>
        <v>0.27500000000000002</v>
      </c>
      <c r="AY26" s="38">
        <f t="shared" si="9"/>
        <v>0.27500000000000002</v>
      </c>
      <c r="AZ26" s="38">
        <f t="shared" si="9"/>
        <v>0.27500000000000002</v>
      </c>
      <c r="BA26" s="38">
        <f t="shared" si="9"/>
        <v>0.27500000000000002</v>
      </c>
      <c r="BB26" s="38">
        <f t="shared" si="9"/>
        <v>0.27500000000000002</v>
      </c>
      <c r="BC26" s="38">
        <f t="shared" si="9"/>
        <v>0.27500000000000002</v>
      </c>
      <c r="BD26" s="38">
        <f t="shared" si="9"/>
        <v>0.27500000000000002</v>
      </c>
      <c r="BE26" s="38">
        <f t="shared" si="9"/>
        <v>0.27500000000000002</v>
      </c>
      <c r="BF26" s="38">
        <f t="shared" si="9"/>
        <v>0.27500000000000002</v>
      </c>
      <c r="BG26" s="38">
        <f t="shared" si="9"/>
        <v>0.27500000000000002</v>
      </c>
      <c r="BH26" s="38">
        <f t="shared" si="9"/>
        <v>0.27500000000000002</v>
      </c>
      <c r="BI26" s="38">
        <f t="shared" si="9"/>
        <v>0.27500000000000002</v>
      </c>
      <c r="BJ26" s="38">
        <f t="shared" si="9"/>
        <v>0.27500000000000002</v>
      </c>
      <c r="BK26" s="38">
        <f t="shared" si="9"/>
        <v>0.27500000000000002</v>
      </c>
      <c r="BL26" s="38">
        <f t="shared" si="9"/>
        <v>0.27500000000000002</v>
      </c>
      <c r="BM26" s="38">
        <f t="shared" si="9"/>
        <v>0.27500000000000002</v>
      </c>
      <c r="BN26" s="38">
        <f t="shared" si="9"/>
        <v>0.27500000000000002</v>
      </c>
      <c r="BO26" s="38">
        <f t="shared" si="9"/>
        <v>0.27500000000000002</v>
      </c>
      <c r="BP26" s="38">
        <f t="shared" si="9"/>
        <v>0.27500000000000002</v>
      </c>
      <c r="BQ26" s="38">
        <f t="shared" si="9"/>
        <v>0.27500000000000002</v>
      </c>
      <c r="BR26" s="38">
        <f t="shared" si="9"/>
        <v>0.27500000000000002</v>
      </c>
      <c r="BS26" s="38">
        <f t="shared" si="9"/>
        <v>0.27500000000000002</v>
      </c>
      <c r="BT26" s="38">
        <f t="shared" si="9"/>
        <v>0.27500000000000002</v>
      </c>
      <c r="BU26" s="38">
        <f t="shared" si="9"/>
        <v>0.27500000000000002</v>
      </c>
      <c r="BV26" s="38">
        <f t="shared" si="9"/>
        <v>0.27500000000000002</v>
      </c>
      <c r="BW26" s="38">
        <f t="shared" si="9"/>
        <v>0.27500000000000002</v>
      </c>
      <c r="BX26" s="38">
        <f t="shared" si="9"/>
        <v>0.27500000000000002</v>
      </c>
      <c r="BY26" s="38">
        <f t="shared" si="9"/>
        <v>0.27500000000000002</v>
      </c>
      <c r="BZ26" s="38">
        <f t="shared" si="9"/>
        <v>0.27500000000000002</v>
      </c>
      <c r="CA26" s="38">
        <f t="shared" si="9"/>
        <v>0.27500000000000002</v>
      </c>
      <c r="CB26" s="38">
        <f t="shared" si="9"/>
        <v>0.27500000000000002</v>
      </c>
      <c r="CC26" s="38">
        <f t="shared" si="9"/>
        <v>0.27500000000000002</v>
      </c>
      <c r="CD26" s="38">
        <f t="shared" si="9"/>
        <v>0.27500000000000002</v>
      </c>
      <c r="CE26" s="38">
        <f t="shared" si="9"/>
        <v>0.27500000000000002</v>
      </c>
      <c r="CF26" s="38">
        <f t="shared" si="9"/>
        <v>0.27500000000000002</v>
      </c>
      <c r="CG26" s="38">
        <f t="shared" si="9"/>
        <v>0.27500000000000002</v>
      </c>
      <c r="CH26" s="38">
        <f t="shared" si="9"/>
        <v>0.27500000000000002</v>
      </c>
      <c r="CI26" s="38">
        <f t="shared" si="9"/>
        <v>0.27500000000000002</v>
      </c>
      <c r="CJ26" s="38">
        <f t="shared" si="9"/>
        <v>0.27500000000000002</v>
      </c>
      <c r="CK26" s="38">
        <f t="shared" si="9"/>
        <v>0.27500000000000002</v>
      </c>
      <c r="CL26" s="38">
        <f t="shared" si="9"/>
        <v>0.27500000000000002</v>
      </c>
      <c r="CM26" s="38">
        <f t="shared" si="9"/>
        <v>0.27500000000000002</v>
      </c>
      <c r="CN26" s="38">
        <f t="shared" si="9"/>
        <v>0.27500000000000002</v>
      </c>
    </row>
    <row r="27" spans="1:92" x14ac:dyDescent="0.7">
      <c r="A27" s="7" t="s">
        <v>55</v>
      </c>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row>
    <row r="28" spans="1:92" x14ac:dyDescent="0.7">
      <c r="A28" s="7" t="s">
        <v>56</v>
      </c>
      <c r="B28" s="14"/>
      <c r="C28" s="14"/>
      <c r="D28" s="14"/>
      <c r="E28" s="14"/>
      <c r="F28" s="14"/>
    </row>
    <row r="29" spans="1:92" x14ac:dyDescent="0.7">
      <c r="A29" s="7" t="s">
        <v>57</v>
      </c>
      <c r="B29" s="14"/>
      <c r="C29" s="14"/>
      <c r="D29" s="14"/>
      <c r="E29" s="14"/>
      <c r="F29" s="14"/>
    </row>
    <row r="30" spans="1:92" x14ac:dyDescent="0.7">
      <c r="A30" s="7" t="s">
        <v>58</v>
      </c>
      <c r="B30" s="14"/>
      <c r="C30" s="14"/>
      <c r="D30" s="14"/>
      <c r="E30" s="14"/>
      <c r="F30" s="14"/>
    </row>
    <row r="31" spans="1:92" x14ac:dyDescent="0.7">
      <c r="A31" s="7" t="s">
        <v>59</v>
      </c>
      <c r="B31" s="14"/>
      <c r="C31" s="14"/>
      <c r="D31" s="14"/>
      <c r="E31" s="14"/>
      <c r="F31" s="14"/>
    </row>
    <row r="33" spans="1:92" x14ac:dyDescent="0.7">
      <c r="A33" s="15" t="s">
        <v>60</v>
      </c>
      <c r="B33" s="14"/>
      <c r="C33" s="14"/>
      <c r="D33" s="14"/>
      <c r="E33" s="14"/>
      <c r="F33" s="14"/>
    </row>
    <row r="34" spans="1:92" s="9" customFormat="1" ht="14.25" x14ac:dyDescent="0.65">
      <c r="A34" s="10" t="s">
        <v>2</v>
      </c>
      <c r="B34" s="11">
        <v>1930</v>
      </c>
      <c r="C34" s="11">
        <v>1931</v>
      </c>
      <c r="D34" s="11">
        <v>1932</v>
      </c>
      <c r="E34" s="11">
        <v>1933</v>
      </c>
      <c r="F34" s="11">
        <v>1934</v>
      </c>
      <c r="G34" s="11">
        <v>1935</v>
      </c>
      <c r="H34" s="11">
        <v>1936</v>
      </c>
      <c r="I34" s="11">
        <v>1937</v>
      </c>
      <c r="J34" s="11">
        <v>1938</v>
      </c>
      <c r="K34" s="11">
        <v>1939</v>
      </c>
      <c r="L34" s="11">
        <v>1940</v>
      </c>
      <c r="M34" s="11">
        <v>1941</v>
      </c>
      <c r="N34" s="11">
        <v>1942</v>
      </c>
      <c r="O34" s="11">
        <v>1943</v>
      </c>
      <c r="P34" s="11">
        <v>1944</v>
      </c>
      <c r="Q34" s="11">
        <v>1945</v>
      </c>
      <c r="R34" s="11">
        <v>1946</v>
      </c>
      <c r="S34" s="11">
        <v>1947</v>
      </c>
      <c r="T34" s="11">
        <v>1948</v>
      </c>
      <c r="U34" s="11">
        <v>1949</v>
      </c>
      <c r="V34" s="11">
        <v>1950</v>
      </c>
      <c r="W34" s="11">
        <v>1951</v>
      </c>
      <c r="X34" s="11">
        <v>1952</v>
      </c>
      <c r="Y34" s="11">
        <v>1953</v>
      </c>
      <c r="Z34" s="11">
        <v>1954</v>
      </c>
      <c r="AA34" s="11">
        <v>1955</v>
      </c>
      <c r="AB34" s="11">
        <v>1956</v>
      </c>
      <c r="AC34" s="11">
        <v>1957</v>
      </c>
      <c r="AD34" s="11">
        <v>1958</v>
      </c>
      <c r="AE34" s="11">
        <v>1959</v>
      </c>
      <c r="AF34" s="11">
        <v>1960</v>
      </c>
      <c r="AG34" s="11">
        <v>1961</v>
      </c>
      <c r="AH34" s="11">
        <v>1962</v>
      </c>
      <c r="AI34" s="11">
        <v>1963</v>
      </c>
      <c r="AJ34" s="11">
        <v>1964</v>
      </c>
      <c r="AK34" s="11">
        <v>1965</v>
      </c>
      <c r="AL34" s="11">
        <v>1966</v>
      </c>
      <c r="AM34" s="11">
        <v>1967</v>
      </c>
      <c r="AN34" s="11">
        <v>1968</v>
      </c>
      <c r="AO34" s="11">
        <v>1969</v>
      </c>
      <c r="AP34" s="11">
        <v>1970</v>
      </c>
      <c r="AQ34" s="11">
        <v>1971</v>
      </c>
      <c r="AR34" s="11">
        <v>1972</v>
      </c>
      <c r="AS34" s="11">
        <v>1973</v>
      </c>
      <c r="AT34" s="11">
        <v>1974</v>
      </c>
      <c r="AU34" s="11">
        <v>1975</v>
      </c>
      <c r="AV34" s="11">
        <v>1976</v>
      </c>
      <c r="AW34" s="11">
        <v>1977</v>
      </c>
      <c r="AX34" s="11">
        <v>1978</v>
      </c>
      <c r="AY34" s="11">
        <v>1979</v>
      </c>
      <c r="AZ34" s="11">
        <v>1980</v>
      </c>
      <c r="BA34" s="11">
        <v>1981</v>
      </c>
      <c r="BB34" s="11">
        <v>1982</v>
      </c>
      <c r="BC34" s="11">
        <v>1983</v>
      </c>
      <c r="BD34" s="11">
        <v>1984</v>
      </c>
      <c r="BE34" s="11">
        <v>1985</v>
      </c>
      <c r="BF34" s="11">
        <v>1986</v>
      </c>
      <c r="BG34" s="11">
        <v>1987</v>
      </c>
      <c r="BH34" s="11">
        <v>1988</v>
      </c>
      <c r="BI34" s="11">
        <v>1989</v>
      </c>
      <c r="BJ34" s="11">
        <v>1990</v>
      </c>
      <c r="BK34" s="11">
        <v>1991</v>
      </c>
      <c r="BL34" s="11">
        <v>1992</v>
      </c>
      <c r="BM34" s="11">
        <v>1993</v>
      </c>
      <c r="BN34" s="11">
        <v>1994</v>
      </c>
      <c r="BO34" s="11">
        <v>1995</v>
      </c>
      <c r="BP34" s="11">
        <v>1996</v>
      </c>
      <c r="BQ34" s="11">
        <v>1997</v>
      </c>
      <c r="BR34" s="11">
        <v>1998</v>
      </c>
      <c r="BS34" s="11">
        <v>1999</v>
      </c>
      <c r="BT34" s="11">
        <v>2000</v>
      </c>
      <c r="BU34" s="11">
        <v>2001</v>
      </c>
      <c r="BV34" s="11">
        <v>2002</v>
      </c>
      <c r="BW34" s="11">
        <v>2003</v>
      </c>
      <c r="BX34" s="11">
        <v>2004</v>
      </c>
      <c r="BY34" s="11">
        <v>2005</v>
      </c>
      <c r="BZ34" s="11">
        <v>2006</v>
      </c>
      <c r="CA34" s="11">
        <v>2007</v>
      </c>
      <c r="CB34" s="11">
        <v>2008</v>
      </c>
      <c r="CC34" s="11">
        <v>2009</v>
      </c>
      <c r="CD34" s="11">
        <v>2010</v>
      </c>
      <c r="CE34" s="11">
        <v>2011</v>
      </c>
      <c r="CF34" s="11">
        <v>2012</v>
      </c>
      <c r="CG34" s="11">
        <v>2013</v>
      </c>
      <c r="CH34" s="11">
        <v>2014</v>
      </c>
      <c r="CI34" s="11">
        <v>2015</v>
      </c>
      <c r="CJ34" s="11">
        <v>2016</v>
      </c>
      <c r="CK34" s="11">
        <v>2017</v>
      </c>
      <c r="CL34" s="11">
        <v>2018</v>
      </c>
      <c r="CM34" s="11">
        <v>2019</v>
      </c>
      <c r="CN34" s="11">
        <v>2020</v>
      </c>
    </row>
    <row r="35" spans="1:92" x14ac:dyDescent="0.7">
      <c r="A35" s="10" t="s">
        <v>61</v>
      </c>
      <c r="B35" s="38"/>
      <c r="C35" s="38"/>
      <c r="D35" s="38"/>
      <c r="E35" s="38"/>
      <c r="F35" s="38"/>
      <c r="G35" s="38"/>
      <c r="H35" s="38"/>
      <c r="I35" s="38"/>
      <c r="J35" s="38"/>
      <c r="K35" s="38"/>
      <c r="L35" s="38"/>
      <c r="M35" s="38">
        <v>8</v>
      </c>
      <c r="N35" s="38">
        <v>8</v>
      </c>
      <c r="O35" s="38">
        <v>8</v>
      </c>
      <c r="P35" s="38">
        <v>8</v>
      </c>
      <c r="Q35" s="38">
        <v>8</v>
      </c>
      <c r="R35" s="38">
        <v>8</v>
      </c>
      <c r="S35" s="38">
        <v>8</v>
      </c>
      <c r="T35" s="38">
        <v>8</v>
      </c>
      <c r="U35" s="38">
        <v>8</v>
      </c>
      <c r="V35" s="38">
        <v>8</v>
      </c>
      <c r="W35" s="38">
        <v>8</v>
      </c>
      <c r="X35" s="38">
        <v>8</v>
      </c>
      <c r="Y35" s="38">
        <v>8</v>
      </c>
      <c r="Z35" s="38">
        <v>8</v>
      </c>
      <c r="AA35" s="38">
        <v>8</v>
      </c>
      <c r="AB35" s="38">
        <v>8</v>
      </c>
      <c r="AC35" s="38">
        <v>8</v>
      </c>
      <c r="AD35" s="38">
        <v>8</v>
      </c>
      <c r="AE35" s="38">
        <v>8</v>
      </c>
      <c r="AF35" s="38">
        <v>8</v>
      </c>
      <c r="AG35" s="38">
        <v>8</v>
      </c>
      <c r="AH35" s="38">
        <v>8</v>
      </c>
      <c r="AI35" s="38">
        <v>8</v>
      </c>
      <c r="AJ35" s="38">
        <v>8</v>
      </c>
      <c r="AK35" s="38">
        <v>8</v>
      </c>
      <c r="AL35" s="38">
        <v>8</v>
      </c>
      <c r="AM35" s="38">
        <v>8</v>
      </c>
      <c r="AN35" s="38">
        <v>8</v>
      </c>
      <c r="AO35" s="38">
        <v>8</v>
      </c>
      <c r="AP35" s="38">
        <v>8</v>
      </c>
      <c r="AQ35" s="38">
        <v>8</v>
      </c>
      <c r="AR35" s="38">
        <v>8</v>
      </c>
      <c r="AS35" s="38">
        <v>8</v>
      </c>
      <c r="AT35" s="38">
        <v>8</v>
      </c>
      <c r="AU35" s="38">
        <v>8</v>
      </c>
      <c r="AV35" s="38">
        <v>8</v>
      </c>
      <c r="AW35" s="38">
        <v>8</v>
      </c>
      <c r="AX35" s="38">
        <v>8</v>
      </c>
      <c r="AY35" s="38">
        <v>8</v>
      </c>
      <c r="AZ35" s="38">
        <v>8</v>
      </c>
      <c r="BA35" s="38">
        <v>8</v>
      </c>
      <c r="BB35" s="38">
        <v>8</v>
      </c>
      <c r="BC35" s="38">
        <v>8</v>
      </c>
      <c r="BD35" s="38">
        <v>8</v>
      </c>
      <c r="BE35" s="38">
        <v>8</v>
      </c>
      <c r="BF35" s="38">
        <v>8</v>
      </c>
      <c r="BG35" s="38">
        <v>8</v>
      </c>
      <c r="BH35" s="38">
        <v>8</v>
      </c>
      <c r="BI35" s="38">
        <v>8</v>
      </c>
      <c r="BJ35" s="38">
        <v>8</v>
      </c>
      <c r="BK35" s="38">
        <v>8</v>
      </c>
      <c r="BL35" s="38">
        <v>8</v>
      </c>
      <c r="BM35" s="38">
        <v>8</v>
      </c>
      <c r="BN35" s="38">
        <v>8</v>
      </c>
      <c r="BO35" s="38">
        <v>8</v>
      </c>
      <c r="BP35" s="38">
        <v>8</v>
      </c>
      <c r="BQ35" s="38">
        <v>8</v>
      </c>
      <c r="BR35" s="38">
        <v>8</v>
      </c>
      <c r="BS35" s="38">
        <v>8</v>
      </c>
      <c r="BT35" s="38">
        <v>8</v>
      </c>
      <c r="BU35" s="38">
        <v>8</v>
      </c>
      <c r="BV35" s="38">
        <v>8</v>
      </c>
      <c r="BW35" s="38">
        <v>8</v>
      </c>
      <c r="BX35" s="38">
        <v>8</v>
      </c>
      <c r="BY35" s="38">
        <v>8</v>
      </c>
      <c r="BZ35" s="38">
        <v>8</v>
      </c>
      <c r="CA35" s="38">
        <v>8</v>
      </c>
      <c r="CB35" s="38">
        <v>8</v>
      </c>
      <c r="CC35" s="38">
        <v>8</v>
      </c>
      <c r="CD35" s="38">
        <v>8</v>
      </c>
      <c r="CE35" s="38">
        <v>8</v>
      </c>
      <c r="CF35" s="38">
        <v>8</v>
      </c>
      <c r="CG35" s="38">
        <v>8</v>
      </c>
      <c r="CH35" s="38">
        <v>8</v>
      </c>
      <c r="CI35" s="38">
        <v>8</v>
      </c>
      <c r="CJ35" s="38">
        <v>8</v>
      </c>
      <c r="CK35" s="38">
        <v>8</v>
      </c>
      <c r="CL35" s="38">
        <v>8</v>
      </c>
      <c r="CM35" s="38">
        <v>8</v>
      </c>
      <c r="CN35" s="38">
        <v>8</v>
      </c>
    </row>
    <row r="36" spans="1:92" x14ac:dyDescent="0.7">
      <c r="A36" s="7" t="s">
        <v>62</v>
      </c>
    </row>
    <row r="37" spans="1:92" x14ac:dyDescent="0.7">
      <c r="A37" s="18"/>
      <c r="B37" s="14"/>
      <c r="C37" s="14"/>
      <c r="D37" s="14"/>
      <c r="E37" s="14"/>
      <c r="F37" s="14"/>
    </row>
    <row r="38" spans="1:92" x14ac:dyDescent="0.7">
      <c r="A38" s="18"/>
      <c r="B38" s="14"/>
      <c r="C38" s="14"/>
      <c r="D38" s="14"/>
      <c r="E38" s="14"/>
      <c r="F38" s="14"/>
    </row>
    <row r="39" spans="1:92" x14ac:dyDescent="0.7">
      <c r="A39" s="18"/>
      <c r="B39" s="14"/>
      <c r="C39" s="14"/>
      <c r="D39" s="14"/>
      <c r="E39" s="14"/>
      <c r="F39" s="14"/>
    </row>
    <row r="40" spans="1:92" x14ac:dyDescent="0.7">
      <c r="A40" s="18"/>
      <c r="B40" s="14"/>
      <c r="C40" s="14"/>
      <c r="D40" s="14"/>
      <c r="E40" s="14"/>
      <c r="F40" s="14"/>
    </row>
    <row r="41" spans="1:92" x14ac:dyDescent="0.7">
      <c r="A41" s="18"/>
      <c r="B41" s="14"/>
      <c r="C41" s="14"/>
      <c r="D41" s="14"/>
      <c r="E41" s="14"/>
      <c r="F41" s="14"/>
    </row>
    <row r="42" spans="1:92" x14ac:dyDescent="0.7">
      <c r="A42" s="18"/>
      <c r="B42" s="14"/>
      <c r="C42" s="14"/>
      <c r="D42" s="14"/>
      <c r="E42" s="14"/>
      <c r="F42" s="14"/>
    </row>
    <row r="43" spans="1:92" x14ac:dyDescent="0.7">
      <c r="A43" s="18"/>
      <c r="B43" s="14"/>
      <c r="C43" s="14"/>
      <c r="D43" s="14"/>
      <c r="E43" s="14"/>
      <c r="F43" s="14"/>
    </row>
    <row r="44" spans="1:92" x14ac:dyDescent="0.7">
      <c r="A44" s="18"/>
      <c r="B44" s="14"/>
      <c r="C44" s="14"/>
      <c r="D44" s="14"/>
      <c r="E44" s="14"/>
      <c r="F44" s="14"/>
    </row>
    <row r="45" spans="1:92" x14ac:dyDescent="0.7">
      <c r="A45" s="18"/>
      <c r="B45" s="14"/>
      <c r="C45" s="14"/>
      <c r="D45" s="14"/>
      <c r="E45" s="14"/>
      <c r="F45" s="14"/>
    </row>
    <row r="46" spans="1:92" x14ac:dyDescent="0.7">
      <c r="A46" s="18"/>
      <c r="B46" s="14"/>
      <c r="C46" s="14"/>
      <c r="D46" s="14"/>
      <c r="E46" s="14"/>
      <c r="F46" s="14"/>
    </row>
    <row r="47" spans="1:92" x14ac:dyDescent="0.7">
      <c r="A47" s="18"/>
      <c r="B47" s="14"/>
      <c r="C47" s="14"/>
      <c r="D47" s="14"/>
      <c r="E47" s="14"/>
      <c r="F47" s="14"/>
    </row>
    <row r="48" spans="1:92" x14ac:dyDescent="0.7">
      <c r="A48" s="18"/>
      <c r="B48" s="14"/>
      <c r="C48" s="14"/>
      <c r="D48" s="14"/>
      <c r="E48" s="14"/>
      <c r="F48" s="14"/>
    </row>
    <row r="49" spans="1:6" x14ac:dyDescent="0.7">
      <c r="A49" s="18"/>
      <c r="B49" s="14"/>
      <c r="C49" s="14"/>
      <c r="D49" s="14"/>
      <c r="E49" s="14"/>
      <c r="F49" s="14"/>
    </row>
    <row r="50" spans="1:6" x14ac:dyDescent="0.7">
      <c r="A50" s="18"/>
      <c r="B50" s="14"/>
      <c r="C50" s="14"/>
      <c r="D50" s="14"/>
      <c r="E50" s="14"/>
      <c r="F50" s="14"/>
    </row>
    <row r="51" spans="1:6" x14ac:dyDescent="0.7">
      <c r="A51" s="18"/>
      <c r="B51" s="14"/>
      <c r="C51" s="14"/>
      <c r="D51" s="14"/>
      <c r="E51" s="14"/>
      <c r="F51" s="14"/>
    </row>
    <row r="52" spans="1:6" x14ac:dyDescent="0.7">
      <c r="A52" s="18"/>
      <c r="B52" s="14"/>
      <c r="C52" s="14"/>
      <c r="D52" s="14"/>
      <c r="E52" s="14"/>
      <c r="F52" s="14"/>
    </row>
    <row r="53" spans="1:6" x14ac:dyDescent="0.7">
      <c r="A53" s="18"/>
      <c r="B53" s="14"/>
      <c r="C53" s="14"/>
      <c r="D53" s="14"/>
      <c r="E53" s="14"/>
      <c r="F53" s="14"/>
    </row>
    <row r="54" spans="1:6" x14ac:dyDescent="0.7">
      <c r="A54" s="18"/>
      <c r="B54" s="14"/>
      <c r="C54" s="14"/>
      <c r="D54" s="14"/>
      <c r="E54" s="14"/>
      <c r="F54" s="14"/>
    </row>
    <row r="55" spans="1:6" x14ac:dyDescent="0.7">
      <c r="A55" s="18"/>
      <c r="B55" s="14"/>
      <c r="C55" s="14"/>
      <c r="D55" s="14"/>
      <c r="E55" s="14"/>
      <c r="F55" s="14"/>
    </row>
    <row r="56" spans="1:6" x14ac:dyDescent="0.7">
      <c r="A56" s="18"/>
      <c r="B56" s="14"/>
      <c r="C56" s="14"/>
      <c r="D56" s="14"/>
      <c r="E56" s="14"/>
      <c r="F56" s="14"/>
    </row>
    <row r="57" spans="1:6" x14ac:dyDescent="0.7">
      <c r="A57" s="18"/>
      <c r="B57" s="14"/>
      <c r="C57" s="14"/>
      <c r="D57" s="14"/>
      <c r="E57" s="14"/>
      <c r="F57" s="14"/>
    </row>
    <row r="58" spans="1:6" x14ac:dyDescent="0.7">
      <c r="A58" s="18"/>
      <c r="B58" s="14"/>
      <c r="C58" s="14"/>
      <c r="D58" s="14"/>
      <c r="E58" s="14"/>
      <c r="F58" s="14"/>
    </row>
    <row r="59" spans="1:6" x14ac:dyDescent="0.7">
      <c r="A59" s="18"/>
      <c r="B59" s="14"/>
      <c r="C59" s="14"/>
      <c r="D59" s="14"/>
      <c r="E59" s="14"/>
      <c r="F59" s="14"/>
    </row>
    <row r="60" spans="1:6" x14ac:dyDescent="0.7">
      <c r="A60" s="18"/>
      <c r="B60" s="14"/>
      <c r="C60" s="14"/>
      <c r="D60" s="14"/>
      <c r="E60" s="14"/>
      <c r="F60" s="14"/>
    </row>
    <row r="61" spans="1:6" x14ac:dyDescent="0.7">
      <c r="A61" s="18"/>
      <c r="B61" s="14"/>
      <c r="C61" s="14"/>
      <c r="D61" s="14"/>
      <c r="E61" s="14"/>
      <c r="F61" s="14"/>
    </row>
    <row r="62" spans="1:6" x14ac:dyDescent="0.7">
      <c r="A62" s="18"/>
      <c r="B62" s="14"/>
      <c r="C62" s="14"/>
      <c r="D62" s="14"/>
      <c r="E62" s="14"/>
      <c r="F62" s="14"/>
    </row>
    <row r="63" spans="1:6" x14ac:dyDescent="0.7">
      <c r="A63" s="18"/>
      <c r="B63" s="14"/>
      <c r="C63" s="14"/>
      <c r="D63" s="14"/>
      <c r="E63" s="14"/>
      <c r="F63" s="14"/>
    </row>
    <row r="64" spans="1:6" x14ac:dyDescent="0.7">
      <c r="A64" s="18"/>
      <c r="B64" s="14"/>
      <c r="C64" s="14"/>
      <c r="D64" s="14"/>
      <c r="E64" s="14"/>
      <c r="F64" s="14"/>
    </row>
    <row r="65" spans="1:6" x14ac:dyDescent="0.7">
      <c r="A65" s="18"/>
      <c r="B65" s="14"/>
      <c r="C65" s="14"/>
      <c r="D65" s="14"/>
      <c r="E65" s="14"/>
      <c r="F65" s="14"/>
    </row>
    <row r="66" spans="1:6" x14ac:dyDescent="0.7">
      <c r="A66" s="18"/>
      <c r="B66" s="14"/>
      <c r="C66" s="14"/>
      <c r="D66" s="14"/>
      <c r="E66" s="14"/>
      <c r="F66" s="14"/>
    </row>
    <row r="67" spans="1:6" x14ac:dyDescent="0.7">
      <c r="A67" s="18"/>
      <c r="B67" s="14"/>
      <c r="C67" s="14"/>
      <c r="D67" s="14"/>
      <c r="E67" s="14"/>
      <c r="F67" s="14"/>
    </row>
    <row r="68" spans="1:6" x14ac:dyDescent="0.7">
      <c r="A68" s="18"/>
      <c r="B68" s="14"/>
      <c r="C68" s="14"/>
      <c r="D68" s="14"/>
      <c r="E68" s="14"/>
      <c r="F68" s="14"/>
    </row>
    <row r="69" spans="1:6" x14ac:dyDescent="0.7">
      <c r="A69" s="18"/>
      <c r="B69" s="14"/>
      <c r="C69" s="14"/>
      <c r="D69" s="14"/>
      <c r="E69" s="14"/>
      <c r="F69" s="14"/>
    </row>
    <row r="70" spans="1:6" x14ac:dyDescent="0.7">
      <c r="A70" s="18"/>
      <c r="B70" s="14"/>
      <c r="C70" s="14"/>
      <c r="D70" s="14"/>
      <c r="E70" s="14"/>
      <c r="F70" s="14"/>
    </row>
    <row r="71" spans="1:6" x14ac:dyDescent="0.7">
      <c r="A71" s="18"/>
      <c r="B71" s="14"/>
      <c r="C71" s="14"/>
      <c r="D71" s="14"/>
      <c r="E71" s="14"/>
      <c r="F71" s="14"/>
    </row>
    <row r="72" spans="1:6" x14ac:dyDescent="0.7">
      <c r="A72" s="18"/>
      <c r="B72" s="14"/>
      <c r="C72" s="14"/>
      <c r="D72" s="14"/>
      <c r="E72" s="14"/>
      <c r="F72" s="14"/>
    </row>
    <row r="73" spans="1:6" x14ac:dyDescent="0.7">
      <c r="A73" s="18"/>
      <c r="B73" s="14"/>
      <c r="C73" s="14"/>
      <c r="D73" s="14"/>
      <c r="E73" s="14"/>
      <c r="F73" s="14"/>
    </row>
    <row r="74" spans="1:6" x14ac:dyDescent="0.7">
      <c r="A74" s="31"/>
    </row>
  </sheetData>
  <phoneticPr fontId="7" type="noConversion"/>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6A7C-175B-4A24-92DB-2F0B0FDF1A58}">
  <dimension ref="A1:AF106"/>
  <sheetViews>
    <sheetView workbookViewId="0"/>
  </sheetViews>
  <sheetFormatPr defaultColWidth="8.8671875" defaultRowHeight="18" x14ac:dyDescent="0.8"/>
  <cols>
    <col min="1" max="22" width="12.78125" style="411" customWidth="1"/>
    <col min="23" max="23" width="20.0859375" style="411" customWidth="1"/>
    <col min="24" max="24" width="15" style="411" customWidth="1"/>
    <col min="25" max="29" width="12.78125" style="411" customWidth="1"/>
    <col min="30" max="30" width="10" style="409" bestFit="1" customWidth="1"/>
    <col min="31" max="31" width="13.8671875" style="27" customWidth="1"/>
    <col min="32" max="32" width="9" style="27" customWidth="1"/>
    <col min="33" max="16384" width="8.8671875" style="409"/>
  </cols>
  <sheetData>
    <row r="1" spans="1:32" x14ac:dyDescent="0.8">
      <c r="A1" s="6" t="s">
        <v>1558</v>
      </c>
      <c r="B1" s="407"/>
      <c r="C1" s="407"/>
      <c r="D1" s="407"/>
      <c r="E1" s="407"/>
      <c r="F1" s="407"/>
      <c r="G1" s="407"/>
      <c r="H1" s="407"/>
      <c r="I1" s="407"/>
      <c r="J1" s="407"/>
      <c r="K1" s="407"/>
      <c r="L1" s="407"/>
      <c r="M1" s="407"/>
      <c r="N1" s="407"/>
      <c r="O1" s="407"/>
      <c r="P1" s="407"/>
      <c r="Q1" s="407"/>
      <c r="R1" s="407"/>
      <c r="S1" s="407"/>
      <c r="T1" s="407"/>
      <c r="U1" s="407"/>
      <c r="V1" s="407"/>
      <c r="W1" s="407"/>
      <c r="X1" s="407"/>
      <c r="Y1" s="407"/>
      <c r="Z1" s="407"/>
      <c r="AA1" s="407"/>
      <c r="AB1" s="407"/>
      <c r="AC1" s="407"/>
      <c r="AD1" s="408"/>
      <c r="AE1" s="409"/>
      <c r="AF1" s="409"/>
    </row>
    <row r="2" spans="1:32" x14ac:dyDescent="0.8">
      <c r="A2" s="407"/>
      <c r="B2" s="407"/>
      <c r="C2" s="407"/>
      <c r="D2" s="407"/>
      <c r="E2" s="407"/>
      <c r="F2" s="407"/>
      <c r="G2" s="407"/>
      <c r="H2" s="407"/>
      <c r="I2" s="407"/>
      <c r="J2" s="407"/>
      <c r="K2" s="407"/>
      <c r="L2" s="407"/>
      <c r="M2" s="407"/>
      <c r="N2" s="407"/>
      <c r="O2" s="407"/>
      <c r="P2" s="407"/>
      <c r="Q2" s="407"/>
      <c r="R2" s="407"/>
      <c r="S2" s="407"/>
      <c r="T2" s="407"/>
      <c r="U2" s="407"/>
      <c r="V2" s="407"/>
      <c r="W2" s="407"/>
      <c r="X2" s="408"/>
      <c r="Y2" s="409"/>
      <c r="Z2" s="409"/>
      <c r="AA2" s="409"/>
      <c r="AB2" s="409"/>
      <c r="AC2" s="409"/>
      <c r="AE2" s="409"/>
      <c r="AF2" s="409"/>
    </row>
    <row r="3" spans="1:32" s="411" customFormat="1" ht="17.399999999999999" customHeight="1" x14ac:dyDescent="0.65">
      <c r="A3" s="729" t="s">
        <v>1253</v>
      </c>
      <c r="B3" s="723" t="s">
        <v>799</v>
      </c>
      <c r="C3" s="724"/>
      <c r="D3" s="724"/>
      <c r="E3" s="724"/>
      <c r="F3" s="724"/>
      <c r="G3" s="724"/>
      <c r="H3" s="724"/>
      <c r="I3" s="724"/>
      <c r="J3" s="724"/>
      <c r="K3" s="724"/>
      <c r="L3" s="724"/>
      <c r="M3" s="724"/>
      <c r="N3" s="724"/>
      <c r="O3" s="724"/>
      <c r="P3" s="724"/>
      <c r="Q3" s="724"/>
      <c r="R3" s="724"/>
      <c r="S3" s="725"/>
      <c r="T3" s="407"/>
      <c r="U3" s="716" t="s">
        <v>1253</v>
      </c>
      <c r="V3" s="727" t="s">
        <v>1255</v>
      </c>
      <c r="W3" s="727"/>
      <c r="X3" s="727"/>
      <c r="Y3" s="727"/>
      <c r="Z3" s="407"/>
      <c r="AA3" s="716" t="s">
        <v>1253</v>
      </c>
      <c r="AB3" s="719" t="s">
        <v>1256</v>
      </c>
      <c r="AC3" s="720"/>
      <c r="AD3" s="407"/>
    </row>
    <row r="4" spans="1:32" s="444" customFormat="1" x14ac:dyDescent="0.65">
      <c r="A4" s="729"/>
      <c r="B4" s="723" t="s">
        <v>1257</v>
      </c>
      <c r="C4" s="724"/>
      <c r="D4" s="724"/>
      <c r="E4" s="724"/>
      <c r="F4" s="725"/>
      <c r="G4" s="723" t="s">
        <v>1258</v>
      </c>
      <c r="H4" s="724"/>
      <c r="I4" s="724"/>
      <c r="J4" s="725"/>
      <c r="K4" s="723" t="s">
        <v>1259</v>
      </c>
      <c r="L4" s="724"/>
      <c r="M4" s="724"/>
      <c r="N4" s="725"/>
      <c r="O4" s="726" t="s">
        <v>1378</v>
      </c>
      <c r="P4" s="726"/>
      <c r="Q4" s="726"/>
      <c r="R4" s="726"/>
      <c r="S4" s="726"/>
      <c r="T4" s="443"/>
      <c r="U4" s="717"/>
      <c r="V4" s="727"/>
      <c r="W4" s="727"/>
      <c r="X4" s="727"/>
      <c r="Y4" s="727"/>
      <c r="Z4" s="443"/>
      <c r="AA4" s="717"/>
      <c r="AB4" s="721"/>
      <c r="AC4" s="722"/>
      <c r="AD4" s="443"/>
      <c r="AE4" s="443"/>
    </row>
    <row r="5" spans="1:32" s="448" customFormat="1" ht="67.2" customHeight="1" x14ac:dyDescent="0.8">
      <c r="A5" s="729"/>
      <c r="B5" s="442" t="s">
        <v>605</v>
      </c>
      <c r="C5" s="442" t="s">
        <v>615</v>
      </c>
      <c r="D5" s="442" t="s">
        <v>279</v>
      </c>
      <c r="E5" s="442" t="s">
        <v>283</v>
      </c>
      <c r="F5" s="442" t="s">
        <v>1261</v>
      </c>
      <c r="G5" s="442" t="s">
        <v>1263</v>
      </c>
      <c r="H5" s="442" t="s">
        <v>1264</v>
      </c>
      <c r="I5" s="442" t="s">
        <v>294</v>
      </c>
      <c r="J5" s="442" t="s">
        <v>1261</v>
      </c>
      <c r="K5" s="442" t="s">
        <v>1266</v>
      </c>
      <c r="L5" s="442" t="s">
        <v>293</v>
      </c>
      <c r="M5" s="442" t="s">
        <v>1265</v>
      </c>
      <c r="N5" s="442" t="s">
        <v>1261</v>
      </c>
      <c r="O5" s="442" t="s">
        <v>385</v>
      </c>
      <c r="P5" s="442" t="s">
        <v>1262</v>
      </c>
      <c r="Q5" s="442" t="s">
        <v>272</v>
      </c>
      <c r="R5" s="442" t="s">
        <v>1375</v>
      </c>
      <c r="S5" s="442" t="s">
        <v>1261</v>
      </c>
      <c r="T5" s="446"/>
      <c r="U5" s="718"/>
      <c r="V5" s="445" t="s">
        <v>1270</v>
      </c>
      <c r="W5" s="445" t="s">
        <v>1268</v>
      </c>
      <c r="X5" s="445" t="s">
        <v>1269</v>
      </c>
      <c r="Y5" s="445" t="s">
        <v>1267</v>
      </c>
      <c r="Z5" s="446"/>
      <c r="AA5" s="718"/>
      <c r="AB5" s="445" t="s">
        <v>1271</v>
      </c>
      <c r="AC5" s="445" t="s">
        <v>1272</v>
      </c>
      <c r="AD5" s="447"/>
      <c r="AE5" s="447"/>
    </row>
    <row r="6" spans="1:32" ht="18.25" x14ac:dyDescent="0.8">
      <c r="A6" s="454">
        <v>1930</v>
      </c>
      <c r="B6" s="450">
        <v>0.16070596920712443</v>
      </c>
      <c r="C6" s="450">
        <v>1.3741957441587158</v>
      </c>
      <c r="D6" s="450">
        <v>0</v>
      </c>
      <c r="E6" s="450">
        <v>1.6062473508242053E-2</v>
      </c>
      <c r="F6" s="450">
        <v>1.5509641868740822</v>
      </c>
      <c r="G6" s="451">
        <v>0</v>
      </c>
      <c r="H6" s="451">
        <v>0</v>
      </c>
      <c r="I6" s="451">
        <v>0.94189285966763181</v>
      </c>
      <c r="J6" s="450">
        <v>0.94189285966763181</v>
      </c>
      <c r="K6" s="451">
        <v>1.6509427964720285</v>
      </c>
      <c r="L6" s="451">
        <v>0</v>
      </c>
      <c r="M6" s="451">
        <v>0.52041896982714952</v>
      </c>
      <c r="N6" s="450">
        <v>2.171361766299178</v>
      </c>
      <c r="O6" s="452">
        <v>4.8673528695288758E-2</v>
      </c>
      <c r="P6" s="452">
        <v>0.24504231056626458</v>
      </c>
      <c r="Q6" s="452">
        <v>0.47331901683069183</v>
      </c>
      <c r="R6" s="452">
        <v>0.11735619348678385</v>
      </c>
      <c r="S6" s="450">
        <v>0.88439104957902892</v>
      </c>
      <c r="T6" s="407"/>
      <c r="U6" s="410">
        <v>1930</v>
      </c>
      <c r="V6" s="412">
        <v>0.12418537122870772</v>
      </c>
      <c r="W6" s="412">
        <v>6.3318267359398231E-2</v>
      </c>
      <c r="X6" s="412">
        <v>0.52041896982714952</v>
      </c>
      <c r="Y6" s="412">
        <v>4.8406872540046653</v>
      </c>
      <c r="Z6" s="407"/>
      <c r="AA6" s="410">
        <v>1930</v>
      </c>
      <c r="AB6" s="412">
        <v>5.5486098624199212</v>
      </c>
      <c r="AC6" s="412">
        <v>0</v>
      </c>
      <c r="AD6" s="408"/>
      <c r="AE6" s="408"/>
      <c r="AF6" s="409"/>
    </row>
    <row r="7" spans="1:32" ht="18.25" x14ac:dyDescent="0.8">
      <c r="A7" s="454">
        <v>1931</v>
      </c>
      <c r="B7" s="450">
        <v>0.21398870076509804</v>
      </c>
      <c r="C7" s="450">
        <v>1.4070445950756276</v>
      </c>
      <c r="D7" s="450">
        <v>0</v>
      </c>
      <c r="E7" s="450">
        <v>1.2477619961972974E-2</v>
      </c>
      <c r="F7" s="450">
        <v>1.6335109158026986</v>
      </c>
      <c r="G7" s="450">
        <v>0</v>
      </c>
      <c r="H7" s="450">
        <v>0</v>
      </c>
      <c r="I7" s="450">
        <v>0.74235397595144204</v>
      </c>
      <c r="J7" s="450">
        <v>0.74235397595144204</v>
      </c>
      <c r="K7" s="450">
        <v>1.3574953585473153</v>
      </c>
      <c r="L7" s="450">
        <v>0</v>
      </c>
      <c r="M7" s="450">
        <v>0.52093332305337625</v>
      </c>
      <c r="N7" s="450">
        <v>1.8784286816006914</v>
      </c>
      <c r="O7" s="450">
        <v>5.6796292680433423E-2</v>
      </c>
      <c r="P7" s="450">
        <v>0.19044154534403807</v>
      </c>
      <c r="Q7" s="450">
        <v>0.36785322827578409</v>
      </c>
      <c r="R7" s="450">
        <v>9.4552095128855387E-2</v>
      </c>
      <c r="S7" s="450">
        <v>0.70964316142911099</v>
      </c>
      <c r="T7" s="407"/>
      <c r="U7" s="410">
        <v>1931</v>
      </c>
      <c r="V7" s="412">
        <v>0.16032240330132308</v>
      </c>
      <c r="W7" s="412">
        <v>8.1779551011437635E-2</v>
      </c>
      <c r="X7" s="412">
        <v>0.52093332305337625</v>
      </c>
      <c r="Y7" s="412">
        <v>4.2009014574178067</v>
      </c>
      <c r="Z7" s="407"/>
      <c r="AA7" s="410">
        <v>1931</v>
      </c>
      <c r="AB7" s="412">
        <v>4.3719544459629827</v>
      </c>
      <c r="AC7" s="412">
        <v>0.59198228882096093</v>
      </c>
      <c r="AD7" s="408"/>
      <c r="AE7" s="408"/>
      <c r="AF7" s="409"/>
    </row>
    <row r="8" spans="1:32" ht="18.25" x14ac:dyDescent="0.8">
      <c r="A8" s="454">
        <v>1932</v>
      </c>
      <c r="B8" s="450">
        <v>0.25594635442631697</v>
      </c>
      <c r="C8" s="450">
        <v>1.1858014240943269</v>
      </c>
      <c r="D8" s="450">
        <v>0</v>
      </c>
      <c r="E8" s="450">
        <v>7.3427631875150274E-3</v>
      </c>
      <c r="F8" s="450">
        <v>1.4490905417081588</v>
      </c>
      <c r="G8" s="450">
        <v>0</v>
      </c>
      <c r="H8" s="450">
        <v>0</v>
      </c>
      <c r="I8" s="450">
        <v>0.55122899066699116</v>
      </c>
      <c r="J8" s="450">
        <v>0.55122899066699116</v>
      </c>
      <c r="K8" s="450">
        <v>1.1047448296135722</v>
      </c>
      <c r="L8" s="450">
        <v>0</v>
      </c>
      <c r="M8" s="450">
        <v>0.52084861336551525</v>
      </c>
      <c r="N8" s="450">
        <v>1.6255934429790875</v>
      </c>
      <c r="O8" s="450">
        <v>5.0923256177959536E-2</v>
      </c>
      <c r="P8" s="450">
        <v>0.11605968274391815</v>
      </c>
      <c r="Q8" s="450">
        <v>0.2241786522624967</v>
      </c>
      <c r="R8" s="450">
        <v>6.8143023730516297E-2</v>
      </c>
      <c r="S8" s="450">
        <v>0.45930461491489066</v>
      </c>
      <c r="T8" s="407"/>
      <c r="U8" s="410">
        <v>1932</v>
      </c>
      <c r="V8" s="412">
        <v>0.187559677442758</v>
      </c>
      <c r="W8" s="412">
        <v>9.2041622146925101E-2</v>
      </c>
      <c r="X8" s="412">
        <v>0.52084861336551525</v>
      </c>
      <c r="Y8" s="412">
        <v>3.2847676773139294</v>
      </c>
      <c r="Z8" s="407"/>
      <c r="AA8" s="410">
        <v>1932</v>
      </c>
      <c r="AB8" s="412">
        <v>3.2743938670087438</v>
      </c>
      <c r="AC8" s="412">
        <v>0.81082372326038465</v>
      </c>
      <c r="AD8" s="408"/>
      <c r="AE8" s="408"/>
      <c r="AF8" s="409"/>
    </row>
    <row r="9" spans="1:32" ht="18.25" x14ac:dyDescent="0.8">
      <c r="A9" s="454">
        <v>1933</v>
      </c>
      <c r="B9" s="450">
        <v>0.29455594914268346</v>
      </c>
      <c r="C9" s="450">
        <v>1.5085261750487216</v>
      </c>
      <c r="D9" s="450">
        <v>0</v>
      </c>
      <c r="E9" s="450">
        <v>7.3510826514314913E-3</v>
      </c>
      <c r="F9" s="450">
        <v>1.8104332068428366</v>
      </c>
      <c r="G9" s="450">
        <v>0</v>
      </c>
      <c r="H9" s="450">
        <v>0</v>
      </c>
      <c r="I9" s="450">
        <v>0.67452213745555101</v>
      </c>
      <c r="J9" s="450">
        <v>0.67452213745555101</v>
      </c>
      <c r="K9" s="450">
        <v>1.1614344974890782</v>
      </c>
      <c r="L9" s="450">
        <v>0</v>
      </c>
      <c r="M9" s="450">
        <v>0.52066289452769043</v>
      </c>
      <c r="N9" s="450">
        <v>1.6820973920167686</v>
      </c>
      <c r="O9" s="450">
        <v>4.7193818267048146E-2</v>
      </c>
      <c r="P9" s="450">
        <v>9.6128728567706656E-2</v>
      </c>
      <c r="Q9" s="450">
        <v>0.18568040429306765</v>
      </c>
      <c r="R9" s="450">
        <v>7.9396802062919408E-2</v>
      </c>
      <c r="S9" s="450">
        <v>0.40839975319074184</v>
      </c>
      <c r="T9" s="407"/>
      <c r="U9" s="410">
        <v>1933</v>
      </c>
      <c r="V9" s="412">
        <v>0.21231946366205989</v>
      </c>
      <c r="W9" s="412">
        <v>0.1132627373162188</v>
      </c>
      <c r="X9" s="412">
        <v>0.52066289452769043</v>
      </c>
      <c r="Y9" s="412">
        <v>3.7292073939999293</v>
      </c>
      <c r="Z9" s="407"/>
      <c r="AA9" s="410">
        <v>1933</v>
      </c>
      <c r="AB9" s="412">
        <v>3.6986579708519063</v>
      </c>
      <c r="AC9" s="412">
        <v>0.87679451865399194</v>
      </c>
      <c r="AD9" s="408"/>
      <c r="AE9" s="408"/>
      <c r="AF9" s="409"/>
    </row>
    <row r="10" spans="1:32" ht="18.25" x14ac:dyDescent="0.8">
      <c r="A10" s="454">
        <v>1934</v>
      </c>
      <c r="B10" s="450">
        <v>0.33224348023790162</v>
      </c>
      <c r="C10" s="450">
        <v>1.8020990039324758</v>
      </c>
      <c r="D10" s="450">
        <v>0</v>
      </c>
      <c r="E10" s="450">
        <v>5.9741794356926552E-3</v>
      </c>
      <c r="F10" s="450">
        <v>2.14031666360607</v>
      </c>
      <c r="G10" s="450">
        <v>0</v>
      </c>
      <c r="H10" s="450">
        <v>0</v>
      </c>
      <c r="I10" s="450">
        <v>0.68242409769336021</v>
      </c>
      <c r="J10" s="450">
        <v>0.68242409769336021</v>
      </c>
      <c r="K10" s="450">
        <v>1.2817361687689564</v>
      </c>
      <c r="L10" s="450">
        <v>0</v>
      </c>
      <c r="M10" s="450">
        <v>0.52072601448000455</v>
      </c>
      <c r="N10" s="450">
        <v>1.8024621832489609</v>
      </c>
      <c r="O10" s="450">
        <v>4.957956401169198E-2</v>
      </c>
      <c r="P10" s="450">
        <v>0.11789322474686011</v>
      </c>
      <c r="Q10" s="450">
        <v>0.22772028675061751</v>
      </c>
      <c r="R10" s="450">
        <v>8.3311330209246803E-2</v>
      </c>
      <c r="S10" s="450">
        <v>0.4785044057184164</v>
      </c>
      <c r="T10" s="407"/>
      <c r="U10" s="410">
        <v>1934</v>
      </c>
      <c r="V10" s="412">
        <v>0.23647100999356033</v>
      </c>
      <c r="W10" s="412">
        <v>0.1334715116290838</v>
      </c>
      <c r="X10" s="412">
        <v>0.52072601448000455</v>
      </c>
      <c r="Y10" s="412">
        <v>4.2130388141641584</v>
      </c>
      <c r="Z10" s="407"/>
      <c r="AA10" s="410">
        <v>1934</v>
      </c>
      <c r="AB10" s="412">
        <v>4.0586410070853942</v>
      </c>
      <c r="AC10" s="412">
        <v>1.0450663431814138</v>
      </c>
      <c r="AD10" s="408"/>
      <c r="AE10" s="408"/>
      <c r="AF10" s="409"/>
    </row>
    <row r="11" spans="1:32" ht="18.25" x14ac:dyDescent="0.8">
      <c r="A11" s="454">
        <v>1935</v>
      </c>
      <c r="B11" s="450">
        <v>0.37075668918948446</v>
      </c>
      <c r="C11" s="450">
        <v>2.3096502265267871</v>
      </c>
      <c r="D11" s="450">
        <v>0</v>
      </c>
      <c r="E11" s="450">
        <v>5.2013462358684237E-3</v>
      </c>
      <c r="F11" s="450">
        <v>2.6856082619521398</v>
      </c>
      <c r="G11" s="450">
        <v>0</v>
      </c>
      <c r="H11" s="450">
        <v>0</v>
      </c>
      <c r="I11" s="450">
        <v>0.7721127334897564</v>
      </c>
      <c r="J11" s="450">
        <v>0.7721127334897564</v>
      </c>
      <c r="K11" s="450">
        <v>1.3068605584282815</v>
      </c>
      <c r="L11" s="450">
        <v>0</v>
      </c>
      <c r="M11" s="450">
        <v>0.52022550087163533</v>
      </c>
      <c r="N11" s="450">
        <v>1.827086059299917</v>
      </c>
      <c r="O11" s="450">
        <v>4.9070259726008661E-2</v>
      </c>
      <c r="P11" s="450">
        <v>0.1169059328991222</v>
      </c>
      <c r="Q11" s="450">
        <v>0.22581325279547521</v>
      </c>
      <c r="R11" s="450">
        <v>0.10214649420457536</v>
      </c>
      <c r="S11" s="450">
        <v>0.49393593962518145</v>
      </c>
      <c r="T11" s="407"/>
      <c r="U11" s="410">
        <v>1935</v>
      </c>
      <c r="V11" s="412">
        <v>0.26134127982335087</v>
      </c>
      <c r="W11" s="412">
        <v>0.15865797967278311</v>
      </c>
      <c r="X11" s="412">
        <v>0.52022550087163533</v>
      </c>
      <c r="Y11" s="412">
        <v>4.8385182339992259</v>
      </c>
      <c r="Z11" s="407"/>
      <c r="AA11" s="410">
        <v>1935</v>
      </c>
      <c r="AB11" s="412">
        <v>4.5390863961038033</v>
      </c>
      <c r="AC11" s="412">
        <v>1.2396565982631909</v>
      </c>
      <c r="AD11" s="408"/>
      <c r="AE11" s="408"/>
      <c r="AF11" s="409"/>
    </row>
    <row r="12" spans="1:32" ht="18.25" x14ac:dyDescent="0.8">
      <c r="A12" s="454">
        <v>1936</v>
      </c>
      <c r="B12" s="450">
        <v>0.4095372482799165</v>
      </c>
      <c r="C12" s="450">
        <v>3.063596579682498</v>
      </c>
      <c r="D12" s="450">
        <v>0</v>
      </c>
      <c r="E12" s="450">
        <v>1.5794862813750296E-2</v>
      </c>
      <c r="F12" s="450">
        <v>3.4889286907761647</v>
      </c>
      <c r="G12" s="450">
        <v>0</v>
      </c>
      <c r="H12" s="450">
        <v>0</v>
      </c>
      <c r="I12" s="450">
        <v>0.88838493487300318</v>
      </c>
      <c r="J12" s="450">
        <v>0.88838493487300318</v>
      </c>
      <c r="K12" s="450">
        <v>1.5172700137662465</v>
      </c>
      <c r="L12" s="450">
        <v>0</v>
      </c>
      <c r="M12" s="450">
        <v>0.520201317009371</v>
      </c>
      <c r="N12" s="450">
        <v>2.0374713307756176</v>
      </c>
      <c r="O12" s="450">
        <v>5.9113839801467151E-2</v>
      </c>
      <c r="P12" s="450">
        <v>0.17101305219747887</v>
      </c>
      <c r="Q12" s="450">
        <v>0.33032552437281137</v>
      </c>
      <c r="R12" s="450">
        <v>0.12863256885983915</v>
      </c>
      <c r="S12" s="450">
        <v>0.68908498523159656</v>
      </c>
      <c r="T12" s="407"/>
      <c r="U12" s="410">
        <v>1936</v>
      </c>
      <c r="V12" s="412">
        <v>0.28627565541831801</v>
      </c>
      <c r="W12" s="412">
        <v>0.1904589718532147</v>
      </c>
      <c r="X12" s="412">
        <v>0.520201317009371</v>
      </c>
      <c r="Y12" s="412">
        <v>6.1069339973754788</v>
      </c>
      <c r="Z12" s="407"/>
      <c r="AA12" s="410">
        <v>1936</v>
      </c>
      <c r="AB12" s="412">
        <v>5.5924697209958802</v>
      </c>
      <c r="AC12" s="412">
        <v>1.5114002206605031</v>
      </c>
      <c r="AD12" s="408"/>
      <c r="AE12" s="408"/>
      <c r="AF12" s="409"/>
    </row>
    <row r="13" spans="1:32" ht="18.25" x14ac:dyDescent="0.8">
      <c r="A13" s="454">
        <v>1937</v>
      </c>
      <c r="B13" s="450">
        <v>0.45022541166025576</v>
      </c>
      <c r="C13" s="450">
        <v>3.6346499875958456</v>
      </c>
      <c r="D13" s="450">
        <v>0</v>
      </c>
      <c r="E13" s="450">
        <v>2.0454277867688688E-2</v>
      </c>
      <c r="F13" s="450">
        <v>4.1053296771237902</v>
      </c>
      <c r="G13" s="450">
        <v>0</v>
      </c>
      <c r="H13" s="450">
        <v>0</v>
      </c>
      <c r="I13" s="450">
        <v>0.98895183108774898</v>
      </c>
      <c r="J13" s="450">
        <v>0.98895183108774898</v>
      </c>
      <c r="K13" s="450">
        <v>1.520963648219458</v>
      </c>
      <c r="L13" s="450">
        <v>0</v>
      </c>
      <c r="M13" s="450">
        <v>0.52083434991209432</v>
      </c>
      <c r="N13" s="450">
        <v>2.0417979981315524</v>
      </c>
      <c r="O13" s="450">
        <v>6.42036491941472E-2</v>
      </c>
      <c r="P13" s="450">
        <v>0.17751623781726031</v>
      </c>
      <c r="Q13" s="450">
        <v>0.34288695271026426</v>
      </c>
      <c r="R13" s="450">
        <v>0.1398526520617428</v>
      </c>
      <c r="S13" s="450">
        <v>0.72445949178341451</v>
      </c>
      <c r="T13" s="407"/>
      <c r="U13" s="410">
        <v>1937</v>
      </c>
      <c r="V13" s="412">
        <v>0.31256897879509493</v>
      </c>
      <c r="W13" s="412">
        <v>0.21914198316943098</v>
      </c>
      <c r="X13" s="412">
        <v>0.52083434991209432</v>
      </c>
      <c r="Y13" s="412">
        <v>6.8079936862498851</v>
      </c>
      <c r="Z13" s="407"/>
      <c r="AA13" s="410">
        <v>1937</v>
      </c>
      <c r="AB13" s="412">
        <v>5.8316411586193801</v>
      </c>
      <c r="AC13" s="412">
        <v>2.0288978395071262</v>
      </c>
      <c r="AD13" s="408"/>
      <c r="AE13" s="408"/>
      <c r="AF13" s="409"/>
    </row>
    <row r="14" spans="1:32" ht="18.25" x14ac:dyDescent="0.8">
      <c r="A14" s="454">
        <v>1938</v>
      </c>
      <c r="B14" s="450">
        <v>0.49275793765204645</v>
      </c>
      <c r="C14" s="450">
        <v>3.154151126474336</v>
      </c>
      <c r="D14" s="450">
        <v>0</v>
      </c>
      <c r="E14" s="450">
        <v>2.0089000035207416E-2</v>
      </c>
      <c r="F14" s="450">
        <v>3.6669980641615898</v>
      </c>
      <c r="G14" s="450">
        <v>0</v>
      </c>
      <c r="H14" s="450">
        <v>0</v>
      </c>
      <c r="I14" s="450">
        <v>0.87638344703795557</v>
      </c>
      <c r="J14" s="450">
        <v>0.87638344703795557</v>
      </c>
      <c r="K14" s="450">
        <v>1.2157619049600914</v>
      </c>
      <c r="L14" s="450">
        <v>0</v>
      </c>
      <c r="M14" s="450">
        <v>0.52030921669907459</v>
      </c>
      <c r="N14" s="450">
        <v>1.736071121659166</v>
      </c>
      <c r="O14" s="450">
        <v>6.4243704851117953E-2</v>
      </c>
      <c r="P14" s="450">
        <v>0.16113269377081768</v>
      </c>
      <c r="Q14" s="450">
        <v>0.31124081395837228</v>
      </c>
      <c r="R14" s="450">
        <v>0.11350092362441468</v>
      </c>
      <c r="S14" s="450">
        <v>0.65011813620472259</v>
      </c>
      <c r="T14" s="407"/>
      <c r="U14" s="410">
        <v>1938</v>
      </c>
      <c r="V14" s="412">
        <v>0.34036986752790677</v>
      </c>
      <c r="W14" s="412">
        <v>0.22364126656301489</v>
      </c>
      <c r="X14" s="412">
        <v>0.52030921669907459</v>
      </c>
      <c r="Y14" s="412">
        <v>5.8452504182734382</v>
      </c>
      <c r="Z14" s="407"/>
      <c r="AA14" s="410">
        <v>1938</v>
      </c>
      <c r="AB14" s="412">
        <v>4.5029597009281437</v>
      </c>
      <c r="AC14" s="412">
        <v>2.4266110681352906</v>
      </c>
      <c r="AD14" s="408"/>
      <c r="AE14" s="408"/>
      <c r="AF14" s="409"/>
    </row>
    <row r="15" spans="1:32" ht="18.25" x14ac:dyDescent="0.8">
      <c r="A15" s="454">
        <v>1939</v>
      </c>
      <c r="B15" s="450">
        <v>0.53766430974204482</v>
      </c>
      <c r="C15" s="450">
        <v>3.8904514825951688</v>
      </c>
      <c r="D15" s="450">
        <v>0</v>
      </c>
      <c r="E15" s="450">
        <v>2.3009674312696772E-2</v>
      </c>
      <c r="F15" s="450">
        <v>4.45112546664991</v>
      </c>
      <c r="G15" s="450">
        <v>0</v>
      </c>
      <c r="H15" s="450">
        <v>0</v>
      </c>
      <c r="I15" s="450">
        <v>1.0537177569542984</v>
      </c>
      <c r="J15" s="450">
        <v>1.0537177569542984</v>
      </c>
      <c r="K15" s="450">
        <v>1.3689781098250813</v>
      </c>
      <c r="L15" s="450">
        <v>0</v>
      </c>
      <c r="M15" s="450">
        <v>0.52054700425913047</v>
      </c>
      <c r="N15" s="450">
        <v>1.8895251140842118</v>
      </c>
      <c r="O15" s="450">
        <v>7.046105165795033E-2</v>
      </c>
      <c r="P15" s="450">
        <v>0.18747322595849636</v>
      </c>
      <c r="Q15" s="450">
        <v>0.36211967960838382</v>
      </c>
      <c r="R15" s="450">
        <v>0.14749737261795151</v>
      </c>
      <c r="S15" s="450">
        <v>0.76755132984278196</v>
      </c>
      <c r="T15" s="407"/>
      <c r="U15" s="410">
        <v>1939</v>
      </c>
      <c r="V15" s="412">
        <v>0.36966366544813262</v>
      </c>
      <c r="W15" s="412">
        <v>0.2586062448989121</v>
      </c>
      <c r="X15" s="412">
        <v>0.52054700425913047</v>
      </c>
      <c r="Y15" s="412">
        <v>7.013102752925028</v>
      </c>
      <c r="Z15" s="407"/>
      <c r="AA15" s="410">
        <v>1939</v>
      </c>
      <c r="AB15" s="412">
        <v>5.7299468479231948</v>
      </c>
      <c r="AC15" s="412">
        <v>2.4319728196080073</v>
      </c>
      <c r="AD15" s="408"/>
      <c r="AE15" s="408"/>
      <c r="AF15" s="409"/>
    </row>
    <row r="16" spans="1:32" ht="18.25" x14ac:dyDescent="0.8">
      <c r="A16" s="454">
        <v>1940</v>
      </c>
      <c r="B16" s="450">
        <v>0.58356357926135671</v>
      </c>
      <c r="C16" s="450">
        <v>4.7071270990523661</v>
      </c>
      <c r="D16" s="450">
        <v>0</v>
      </c>
      <c r="E16" s="450">
        <v>2.896777117389902E-2</v>
      </c>
      <c r="F16" s="450">
        <v>5.3196584494876218</v>
      </c>
      <c r="G16" s="450">
        <v>0</v>
      </c>
      <c r="H16" s="450">
        <v>0</v>
      </c>
      <c r="I16" s="450">
        <v>1.294591574155685</v>
      </c>
      <c r="J16" s="450">
        <v>1.294591574155685</v>
      </c>
      <c r="K16" s="450">
        <v>1.5780010883591538</v>
      </c>
      <c r="L16" s="450">
        <v>0</v>
      </c>
      <c r="M16" s="450">
        <v>0.52109815540642779</v>
      </c>
      <c r="N16" s="450">
        <v>2.0990992437655818</v>
      </c>
      <c r="O16" s="450">
        <v>7.5497215987325478E-2</v>
      </c>
      <c r="P16" s="450">
        <v>0.19957994513201882</v>
      </c>
      <c r="Q16" s="450">
        <v>0.38550478564584523</v>
      </c>
      <c r="R16" s="450">
        <v>0.16651001281559943</v>
      </c>
      <c r="S16" s="450">
        <v>0.82709195958078896</v>
      </c>
      <c r="T16" s="407"/>
      <c r="U16" s="410">
        <v>1940</v>
      </c>
      <c r="V16" s="412">
        <v>0.39936704126213529</v>
      </c>
      <c r="W16" s="412">
        <v>0.29654471654796954</v>
      </c>
      <c r="X16" s="412">
        <v>0.52109815540642779</v>
      </c>
      <c r="Y16" s="412">
        <v>8.3234313137731455</v>
      </c>
      <c r="Z16" s="407"/>
      <c r="AA16" s="410">
        <v>1940</v>
      </c>
      <c r="AB16" s="412">
        <v>6.7552852242557648</v>
      </c>
      <c r="AC16" s="412">
        <v>2.7851560027339133</v>
      </c>
      <c r="AD16" s="408"/>
      <c r="AE16" s="408"/>
      <c r="AF16" s="409"/>
    </row>
    <row r="17" spans="1:32" ht="18.25" x14ac:dyDescent="0.8">
      <c r="A17" s="454">
        <v>1941</v>
      </c>
      <c r="B17" s="450">
        <v>0.6329607882298276</v>
      </c>
      <c r="C17" s="450">
        <v>5.6888914277849469</v>
      </c>
      <c r="D17" s="450">
        <v>0</v>
      </c>
      <c r="E17" s="450">
        <v>4.333324261536365E-2</v>
      </c>
      <c r="F17" s="450">
        <v>6.3651854586301386</v>
      </c>
      <c r="G17" s="450">
        <v>6.4042310049234635E-2</v>
      </c>
      <c r="H17" s="450">
        <v>0</v>
      </c>
      <c r="I17" s="450">
        <v>1.0973671429264995</v>
      </c>
      <c r="J17" s="450">
        <v>1.1614094529757342</v>
      </c>
      <c r="K17" s="450">
        <v>1.7564104602373771</v>
      </c>
      <c r="L17" s="450">
        <v>0</v>
      </c>
      <c r="M17" s="450">
        <v>0.52115804594514836</v>
      </c>
      <c r="N17" s="450">
        <v>2.2775685061825257</v>
      </c>
      <c r="O17" s="450">
        <v>8.8290950920048933E-2</v>
      </c>
      <c r="P17" s="450">
        <v>0.25093371902957345</v>
      </c>
      <c r="Q17" s="450">
        <v>0.48469874817242287</v>
      </c>
      <c r="R17" s="450">
        <v>0.20794605117488543</v>
      </c>
      <c r="S17" s="450">
        <v>1.0318694692969308</v>
      </c>
      <c r="T17" s="407"/>
      <c r="U17" s="410">
        <v>1941</v>
      </c>
      <c r="V17" s="412">
        <v>0.43987085885383931</v>
      </c>
      <c r="W17" s="412">
        <v>0.34130971865559645</v>
      </c>
      <c r="X17" s="412">
        <v>0.52115804594514836</v>
      </c>
      <c r="Y17" s="412">
        <v>9.5336942636307462</v>
      </c>
      <c r="Z17" s="407"/>
      <c r="AA17" s="410">
        <v>1941</v>
      </c>
      <c r="AB17" s="412">
        <v>7.5361364139396914</v>
      </c>
      <c r="AC17" s="412">
        <v>3.2998964731456368</v>
      </c>
      <c r="AD17" s="408"/>
      <c r="AE17" s="408"/>
      <c r="AF17" s="409"/>
    </row>
    <row r="18" spans="1:32" ht="18.25" x14ac:dyDescent="0.8">
      <c r="A18" s="454">
        <v>1942</v>
      </c>
      <c r="B18" s="450">
        <v>0.68589510784036078</v>
      </c>
      <c r="C18" s="450">
        <v>6.4043502144946505</v>
      </c>
      <c r="D18" s="450">
        <v>0</v>
      </c>
      <c r="E18" s="450">
        <v>7.3122416547429125E-2</v>
      </c>
      <c r="F18" s="450">
        <v>7.1633677388824406</v>
      </c>
      <c r="G18" s="450">
        <v>9.8107364087016286E-2</v>
      </c>
      <c r="H18" s="450">
        <v>0</v>
      </c>
      <c r="I18" s="450">
        <v>0.99429255652163717</v>
      </c>
      <c r="J18" s="450">
        <v>1.0923999206086534</v>
      </c>
      <c r="K18" s="450">
        <v>1.9817755093605516</v>
      </c>
      <c r="L18" s="450">
        <v>0</v>
      </c>
      <c r="M18" s="450">
        <v>0.52097186654059113</v>
      </c>
      <c r="N18" s="450">
        <v>2.5027473759011425</v>
      </c>
      <c r="O18" s="450">
        <v>9.9386376949822219E-2</v>
      </c>
      <c r="P18" s="450">
        <v>0.27864964572731465</v>
      </c>
      <c r="Q18" s="450">
        <v>0.53823429941992496</v>
      </c>
      <c r="R18" s="450">
        <v>0.20821901620467179</v>
      </c>
      <c r="S18" s="450">
        <v>1.1244893383017336</v>
      </c>
      <c r="T18" s="407"/>
      <c r="U18" s="410">
        <v>1942</v>
      </c>
      <c r="V18" s="412">
        <v>0.48093338525133605</v>
      </c>
      <c r="W18" s="412">
        <v>0.38076000826437328</v>
      </c>
      <c r="X18" s="412">
        <v>0.52097186654059113</v>
      </c>
      <c r="Y18" s="412">
        <v>10.500339113637668</v>
      </c>
      <c r="Z18" s="407"/>
      <c r="AA18" s="410">
        <v>1942</v>
      </c>
      <c r="AB18" s="412">
        <v>8.0040817048379314</v>
      </c>
      <c r="AC18" s="412">
        <v>3.8789226688560396</v>
      </c>
      <c r="AD18" s="408"/>
      <c r="AE18" s="408"/>
      <c r="AF18" s="409"/>
    </row>
    <row r="19" spans="1:32" ht="18.25" x14ac:dyDescent="0.8">
      <c r="A19" s="454">
        <v>1943</v>
      </c>
      <c r="B19" s="450">
        <v>0.74128307809180272</v>
      </c>
      <c r="C19" s="450">
        <v>7.0093583452539505</v>
      </c>
      <c r="D19" s="450">
        <v>0</v>
      </c>
      <c r="E19" s="450">
        <v>0.12900151494495074</v>
      </c>
      <c r="F19" s="450">
        <v>7.8796429382907034</v>
      </c>
      <c r="G19" s="450">
        <v>0.17281537946003139</v>
      </c>
      <c r="H19" s="450">
        <v>0</v>
      </c>
      <c r="I19" s="450">
        <v>0.89409314481745883</v>
      </c>
      <c r="J19" s="450">
        <v>1.0669085242774903</v>
      </c>
      <c r="K19" s="450">
        <v>2.0077197345317495</v>
      </c>
      <c r="L19" s="450">
        <v>0</v>
      </c>
      <c r="M19" s="450">
        <v>0.52085428037184778</v>
      </c>
      <c r="N19" s="450">
        <v>2.5285740149035973</v>
      </c>
      <c r="O19" s="450">
        <v>9.0313886583909986E-2</v>
      </c>
      <c r="P19" s="450">
        <v>0.20334610211180193</v>
      </c>
      <c r="Q19" s="450">
        <v>0.39277942207406757</v>
      </c>
      <c r="R19" s="450">
        <v>0.22307531432439881</v>
      </c>
      <c r="S19" s="450">
        <v>0.90951472509417841</v>
      </c>
      <c r="T19" s="407"/>
      <c r="U19" s="410">
        <v>1943</v>
      </c>
      <c r="V19" s="412">
        <v>0.5286247598164775</v>
      </c>
      <c r="W19" s="412">
        <v>0.41950846020645394</v>
      </c>
      <c r="X19" s="412">
        <v>0.52085428037184778</v>
      </c>
      <c r="Y19" s="412">
        <v>10.915652702171188</v>
      </c>
      <c r="Z19" s="407"/>
      <c r="AA19" s="410">
        <v>1943</v>
      </c>
      <c r="AB19" s="412">
        <v>7.9888523551224395</v>
      </c>
      <c r="AC19" s="412">
        <v>4.3957878474435299</v>
      </c>
      <c r="AD19" s="408"/>
      <c r="AE19" s="408"/>
      <c r="AF19" s="409"/>
    </row>
    <row r="20" spans="1:32" ht="18.25" x14ac:dyDescent="0.8">
      <c r="A20" s="454">
        <v>1944</v>
      </c>
      <c r="B20" s="450">
        <v>0.79975451517145557</v>
      </c>
      <c r="C20" s="450">
        <v>7.6641530396105466</v>
      </c>
      <c r="D20" s="450">
        <v>0</v>
      </c>
      <c r="E20" s="450">
        <v>0.10914470180767002</v>
      </c>
      <c r="F20" s="450">
        <v>8.5730522565896727</v>
      </c>
      <c r="G20" s="450">
        <v>0.23329966644162731</v>
      </c>
      <c r="H20" s="450">
        <v>0</v>
      </c>
      <c r="I20" s="450">
        <v>0.87691247021912244</v>
      </c>
      <c r="J20" s="450">
        <v>1.1102121366607498</v>
      </c>
      <c r="K20" s="450">
        <v>2.1032585062981095</v>
      </c>
      <c r="L20" s="450">
        <v>0</v>
      </c>
      <c r="M20" s="450">
        <v>0.52042055940311394</v>
      </c>
      <c r="N20" s="450">
        <v>2.6236790657012232</v>
      </c>
      <c r="O20" s="450">
        <v>7.553508154563833E-2</v>
      </c>
      <c r="P20" s="450">
        <v>0.13854543087826732</v>
      </c>
      <c r="Q20" s="450">
        <v>0.26761169113263339</v>
      </c>
      <c r="R20" s="450">
        <v>0.22320229424824217</v>
      </c>
      <c r="S20" s="450">
        <v>0.70489449780478119</v>
      </c>
      <c r="T20" s="407"/>
      <c r="U20" s="410">
        <v>1944</v>
      </c>
      <c r="V20" s="412">
        <v>0.57776209235545428</v>
      </c>
      <c r="W20" s="412">
        <v>0.46197139083792021</v>
      </c>
      <c r="X20" s="412">
        <v>0.52042055940311394</v>
      </c>
      <c r="Y20" s="412">
        <v>11.45168391415994</v>
      </c>
      <c r="Z20" s="407"/>
      <c r="AA20" s="410">
        <v>1944</v>
      </c>
      <c r="AB20" s="412">
        <v>8.0744200421444159</v>
      </c>
      <c r="AC20" s="412">
        <v>4.937417914612011</v>
      </c>
      <c r="AD20" s="408"/>
      <c r="AE20" s="408"/>
      <c r="AF20" s="409"/>
    </row>
    <row r="21" spans="1:32" ht="18.25" x14ac:dyDescent="0.8">
      <c r="A21" s="454">
        <v>1945</v>
      </c>
      <c r="B21" s="450">
        <v>0.86219672052600105</v>
      </c>
      <c r="C21" s="450">
        <v>7.7872104303762502</v>
      </c>
      <c r="D21" s="450">
        <v>0</v>
      </c>
      <c r="E21" s="450">
        <v>6.9510980978026535E-2</v>
      </c>
      <c r="F21" s="450">
        <v>8.7189181318802778</v>
      </c>
      <c r="G21" s="450">
        <v>0.185373779419026</v>
      </c>
      <c r="H21" s="450">
        <v>6.0407392508401263E-2</v>
      </c>
      <c r="I21" s="450">
        <v>0.84878548198357795</v>
      </c>
      <c r="J21" s="450">
        <v>1.0945666539110053</v>
      </c>
      <c r="K21" s="450">
        <v>1.945004363675356</v>
      </c>
      <c r="L21" s="450">
        <v>0</v>
      </c>
      <c r="M21" s="450">
        <v>0.52092378387707405</v>
      </c>
      <c r="N21" s="450">
        <v>2.4659281475524302</v>
      </c>
      <c r="O21" s="450">
        <v>7.2543658971314595E-2</v>
      </c>
      <c r="P21" s="450">
        <v>0.15679153625589048</v>
      </c>
      <c r="Q21" s="450">
        <v>0.30285551754925744</v>
      </c>
      <c r="R21" s="450">
        <v>0.2045417802897771</v>
      </c>
      <c r="S21" s="450">
        <v>0.73673249306623956</v>
      </c>
      <c r="T21" s="407"/>
      <c r="U21" s="410">
        <v>1945</v>
      </c>
      <c r="V21" s="412">
        <v>0.61622467419440397</v>
      </c>
      <c r="W21" s="412">
        <v>0.48745642009987505</v>
      </c>
      <c r="X21" s="412">
        <v>0.52092378387707405</v>
      </c>
      <c r="Y21" s="412">
        <v>11.391540548238599</v>
      </c>
      <c r="Z21" s="407"/>
      <c r="AA21" s="410">
        <v>1945</v>
      </c>
      <c r="AB21" s="412">
        <v>7.4417203931174427</v>
      </c>
      <c r="AC21" s="412">
        <v>5.5744250332925098</v>
      </c>
      <c r="AD21" s="408"/>
      <c r="AE21" s="408"/>
      <c r="AF21" s="409"/>
    </row>
    <row r="22" spans="1:32" ht="18.25" x14ac:dyDescent="0.8">
      <c r="A22" s="454">
        <v>1946</v>
      </c>
      <c r="B22" s="450">
        <v>0.92769547928976615</v>
      </c>
      <c r="C22" s="450">
        <v>7.4967941741521944</v>
      </c>
      <c r="D22" s="450">
        <v>0</v>
      </c>
      <c r="E22" s="450">
        <v>5.7454091327840288E-2</v>
      </c>
      <c r="F22" s="450">
        <v>8.4819437447698007</v>
      </c>
      <c r="G22" s="450">
        <v>0.19391481968936233</v>
      </c>
      <c r="H22" s="450">
        <v>6.2630770003976363E-2</v>
      </c>
      <c r="I22" s="450">
        <v>0.94812306025314252</v>
      </c>
      <c r="J22" s="450">
        <v>1.2046686499464812</v>
      </c>
      <c r="K22" s="450">
        <v>1.8311262221639089</v>
      </c>
      <c r="L22" s="450">
        <v>0</v>
      </c>
      <c r="M22" s="450">
        <v>0.52112284580338264</v>
      </c>
      <c r="N22" s="450">
        <v>2.3522490679672914</v>
      </c>
      <c r="O22" s="450">
        <v>8.7706839763651484E-2</v>
      </c>
      <c r="P22" s="450">
        <v>0.25038087967036882</v>
      </c>
      <c r="Q22" s="450">
        <v>0.48363089429298778</v>
      </c>
      <c r="R22" s="450">
        <v>0.2042485812655768</v>
      </c>
      <c r="S22" s="450">
        <v>1.0259671949925848</v>
      </c>
      <c r="T22" s="407"/>
      <c r="U22" s="410">
        <v>1946</v>
      </c>
      <c r="V22" s="412">
        <v>0.66160162636136111</v>
      </c>
      <c r="W22" s="412">
        <v>0.50640037467981158</v>
      </c>
      <c r="X22" s="412">
        <v>0.52112284580338264</v>
      </c>
      <c r="Y22" s="412">
        <v>11.375703810831602</v>
      </c>
      <c r="Z22" s="407"/>
      <c r="AA22" s="410">
        <v>1946</v>
      </c>
      <c r="AB22" s="412">
        <v>7.1385047585022523</v>
      </c>
      <c r="AC22" s="412">
        <v>5.9263238991739069</v>
      </c>
      <c r="AD22" s="408"/>
      <c r="AE22" s="408"/>
      <c r="AF22" s="409"/>
    </row>
    <row r="23" spans="1:32" ht="18.25" x14ac:dyDescent="0.8">
      <c r="A23" s="454">
        <v>1947</v>
      </c>
      <c r="B23" s="450">
        <v>1.0226697642537812</v>
      </c>
      <c r="C23" s="450">
        <v>8.1799308552750638</v>
      </c>
      <c r="D23" s="450">
        <v>0</v>
      </c>
      <c r="E23" s="450">
        <v>8.0101587175515868E-2</v>
      </c>
      <c r="F23" s="450">
        <v>9.2827022067043607</v>
      </c>
      <c r="G23" s="450">
        <v>0.18380392053247194</v>
      </c>
      <c r="H23" s="450">
        <v>7.9689782703001824E-2</v>
      </c>
      <c r="I23" s="450">
        <v>1.0824949980193024</v>
      </c>
      <c r="J23" s="450">
        <v>1.3459887012547762</v>
      </c>
      <c r="K23" s="450">
        <v>2.1123522517243973</v>
      </c>
      <c r="L23" s="450">
        <v>0</v>
      </c>
      <c r="M23" s="450">
        <v>0.52034526937956882</v>
      </c>
      <c r="N23" s="450">
        <v>2.632697521103966</v>
      </c>
      <c r="O23" s="450">
        <v>9.9366139244591603E-2</v>
      </c>
      <c r="P23" s="450">
        <v>0.28485710217827487</v>
      </c>
      <c r="Q23" s="450">
        <v>0.55022450297945813</v>
      </c>
      <c r="R23" s="450">
        <v>0.2345081956237014</v>
      </c>
      <c r="S23" s="450">
        <v>1.1689559400260259</v>
      </c>
      <c r="T23" s="407"/>
      <c r="U23" s="410">
        <v>1947</v>
      </c>
      <c r="V23" s="412">
        <v>0.70777692863081587</v>
      </c>
      <c r="W23" s="412">
        <v>0.55288393087921528</v>
      </c>
      <c r="X23" s="412">
        <v>0.54606346730056843</v>
      </c>
      <c r="Y23" s="412">
        <v>12.623620042278532</v>
      </c>
      <c r="Z23" s="407"/>
      <c r="AA23" s="410">
        <v>1947</v>
      </c>
      <c r="AB23" s="412">
        <v>8.4370185160194957</v>
      </c>
      <c r="AC23" s="412">
        <v>5.9933258530696323</v>
      </c>
      <c r="AD23" s="408"/>
      <c r="AE23" s="408"/>
      <c r="AF23" s="409"/>
    </row>
    <row r="24" spans="1:32" ht="18.25" x14ac:dyDescent="0.8">
      <c r="A24" s="454">
        <v>1948</v>
      </c>
      <c r="B24" s="450">
        <v>1.0603361030677203</v>
      </c>
      <c r="C24" s="450">
        <v>8.7415177131757815</v>
      </c>
      <c r="D24" s="450">
        <v>0</v>
      </c>
      <c r="E24" s="450">
        <v>8.7634101635750875E-2</v>
      </c>
      <c r="F24" s="450">
        <v>9.8894879178792525</v>
      </c>
      <c r="G24" s="450">
        <v>0.28326514580641576</v>
      </c>
      <c r="H24" s="450">
        <v>7.6176277801961331E-2</v>
      </c>
      <c r="I24" s="450">
        <v>1.136975893430463</v>
      </c>
      <c r="J24" s="450">
        <v>1.4964173170388402</v>
      </c>
      <c r="K24" s="450">
        <v>2.0154364302830974</v>
      </c>
      <c r="L24" s="450">
        <v>0</v>
      </c>
      <c r="M24" s="450">
        <v>0.52029733625490682</v>
      </c>
      <c r="N24" s="450">
        <v>2.5357337665380042</v>
      </c>
      <c r="O24" s="450">
        <v>0.11137642232441904</v>
      </c>
      <c r="P24" s="450">
        <v>0.31405096069655131</v>
      </c>
      <c r="Q24" s="450">
        <v>0.6066147989223627</v>
      </c>
      <c r="R24" s="450">
        <v>0.25001374881385779</v>
      </c>
      <c r="S24" s="450">
        <v>1.2820559307571908</v>
      </c>
      <c r="T24" s="407"/>
      <c r="U24" s="410">
        <v>1948</v>
      </c>
      <c r="V24" s="412">
        <v>0.7309328441177021</v>
      </c>
      <c r="W24" s="412">
        <v>0.60899778319844189</v>
      </c>
      <c r="X24" s="412">
        <v>0.54438297803564073</v>
      </c>
      <c r="Y24" s="412">
        <v>13.319381326861505</v>
      </c>
      <c r="Z24" s="407"/>
      <c r="AA24" s="410">
        <v>1948</v>
      </c>
      <c r="AB24" s="412">
        <v>8.8364211373056953</v>
      </c>
      <c r="AC24" s="412">
        <v>6.367273794907593</v>
      </c>
      <c r="AD24" s="408"/>
      <c r="AE24" s="408"/>
      <c r="AF24" s="409"/>
    </row>
    <row r="25" spans="1:32" ht="18.25" x14ac:dyDescent="0.8">
      <c r="A25" s="454">
        <v>1949</v>
      </c>
      <c r="B25" s="450">
        <v>1.1411194914130318</v>
      </c>
      <c r="C25" s="450">
        <v>8.7101784510573097</v>
      </c>
      <c r="D25" s="450">
        <v>0</v>
      </c>
      <c r="E25" s="450">
        <v>8.4674182269111622E-2</v>
      </c>
      <c r="F25" s="450">
        <v>9.9359721247394539</v>
      </c>
      <c r="G25" s="450">
        <v>0.24659571777550121</v>
      </c>
      <c r="H25" s="450">
        <v>8.7968818735459059E-2</v>
      </c>
      <c r="I25" s="450">
        <v>0.93397142074438644</v>
      </c>
      <c r="J25" s="450">
        <v>1.2685359572553467</v>
      </c>
      <c r="K25" s="450">
        <v>1.4745713270112966</v>
      </c>
      <c r="L25" s="450">
        <v>0</v>
      </c>
      <c r="M25" s="450">
        <v>0.52106635287414926</v>
      </c>
      <c r="N25" s="450">
        <v>1.9956376798854458</v>
      </c>
      <c r="O25" s="450">
        <v>0.11940746731318666</v>
      </c>
      <c r="P25" s="450">
        <v>0.32010099698843208</v>
      </c>
      <c r="Q25" s="450">
        <v>0.61830093272858522</v>
      </c>
      <c r="R25" s="450">
        <v>0.21555942890827895</v>
      </c>
      <c r="S25" s="450">
        <v>1.273368825938483</v>
      </c>
      <c r="T25" s="407"/>
      <c r="U25" s="410">
        <v>1949</v>
      </c>
      <c r="V25" s="412">
        <v>0.78572662727674825</v>
      </c>
      <c r="W25" s="412">
        <v>0.63800312860301045</v>
      </c>
      <c r="X25" s="412">
        <v>0.54678138280254274</v>
      </c>
      <c r="Y25" s="412">
        <v>12.503003449136424</v>
      </c>
      <c r="Z25" s="407"/>
      <c r="AA25" s="410">
        <v>1949</v>
      </c>
      <c r="AB25" s="412">
        <v>7.779644474819368</v>
      </c>
      <c r="AC25" s="412">
        <v>6.6938701129993614</v>
      </c>
      <c r="AD25" s="408"/>
      <c r="AE25" s="408"/>
      <c r="AF25" s="409"/>
    </row>
    <row r="26" spans="1:32" ht="18.25" x14ac:dyDescent="0.8">
      <c r="A26" s="454">
        <v>1950</v>
      </c>
      <c r="B26" s="450">
        <v>1.3187448815770302</v>
      </c>
      <c r="C26" s="450">
        <v>10.0188518587488</v>
      </c>
      <c r="D26" s="450">
        <v>0</v>
      </c>
      <c r="E26" s="450">
        <v>0.10080197739789264</v>
      </c>
      <c r="F26" s="450">
        <v>11.438398717723723</v>
      </c>
      <c r="G26" s="450">
        <v>0.2501944420012337</v>
      </c>
      <c r="H26" s="450">
        <v>0.10773751699571038</v>
      </c>
      <c r="I26" s="450">
        <v>1.0061766826532079</v>
      </c>
      <c r="J26" s="450">
        <v>1.364108641650152</v>
      </c>
      <c r="K26" s="450">
        <v>1.721759678619704</v>
      </c>
      <c r="L26" s="450">
        <v>0</v>
      </c>
      <c r="M26" s="450">
        <v>0.51937800496525566</v>
      </c>
      <c r="N26" s="450">
        <v>2.2411376835849595</v>
      </c>
      <c r="O26" s="450">
        <v>0.12974829602343599</v>
      </c>
      <c r="P26" s="450">
        <v>0.34619993357190548</v>
      </c>
      <c r="Q26" s="450">
        <v>0.6687131369535193</v>
      </c>
      <c r="R26" s="450">
        <v>0.25682972641362645</v>
      </c>
      <c r="S26" s="450">
        <v>1.4014910929624871</v>
      </c>
      <c r="T26" s="407"/>
      <c r="U26" s="410">
        <v>1950</v>
      </c>
      <c r="V26" s="412">
        <v>0.92376944073614764</v>
      </c>
      <c r="W26" s="412">
        <v>0.72269994454741926</v>
      </c>
      <c r="X26" s="412">
        <v>0.54708695122717188</v>
      </c>
      <c r="Y26" s="412">
        <v>14.251579799410584</v>
      </c>
      <c r="Z26" s="407"/>
      <c r="AA26" s="410">
        <v>1950</v>
      </c>
      <c r="AB26" s="412">
        <v>9.352559318796926</v>
      </c>
      <c r="AC26" s="412">
        <v>7.0925768171243924</v>
      </c>
      <c r="AD26" s="408"/>
      <c r="AE26" s="408"/>
      <c r="AF26" s="409"/>
    </row>
    <row r="27" spans="1:32" ht="18.25" x14ac:dyDescent="0.8">
      <c r="A27" s="454">
        <v>1951</v>
      </c>
      <c r="B27" s="450">
        <v>1.4313593778078797</v>
      </c>
      <c r="C27" s="450">
        <v>10.929268722190004</v>
      </c>
      <c r="D27" s="450">
        <v>0</v>
      </c>
      <c r="E27" s="450">
        <v>0.11741830430975804</v>
      </c>
      <c r="F27" s="450">
        <v>12.478046404307642</v>
      </c>
      <c r="G27" s="450">
        <v>0.29500672343391532</v>
      </c>
      <c r="H27" s="450">
        <v>0.15238293552875831</v>
      </c>
      <c r="I27" s="450">
        <v>1.1777915679359972</v>
      </c>
      <c r="J27" s="450">
        <v>1.6251812268986707</v>
      </c>
      <c r="K27" s="450">
        <v>1.7686513141745341</v>
      </c>
      <c r="L27" s="450">
        <v>0</v>
      </c>
      <c r="M27" s="450">
        <v>0.5116655257823286</v>
      </c>
      <c r="N27" s="450">
        <v>2.2803168399568627</v>
      </c>
      <c r="O27" s="450">
        <v>0.14072405109813002</v>
      </c>
      <c r="P27" s="450">
        <v>0.37506818587627749</v>
      </c>
      <c r="Q27" s="450">
        <v>0.72447449819252341</v>
      </c>
      <c r="R27" s="450">
        <v>0.28340322018867192</v>
      </c>
      <c r="S27" s="450">
        <v>1.523669955355603</v>
      </c>
      <c r="T27" s="407"/>
      <c r="U27" s="410">
        <v>1951</v>
      </c>
      <c r="V27" s="412">
        <v>0.99765355292066715</v>
      </c>
      <c r="W27" s="412">
        <v>0.80545688556081896</v>
      </c>
      <c r="X27" s="412">
        <v>0.53360634891458203</v>
      </c>
      <c r="Y27" s="412">
        <v>15.570497639122712</v>
      </c>
      <c r="Z27" s="407"/>
      <c r="AA27" s="410">
        <v>1951</v>
      </c>
      <c r="AB27" s="412">
        <v>10.145085233029784</v>
      </c>
      <c r="AC27" s="412">
        <v>7.7621291934889927</v>
      </c>
      <c r="AD27" s="408"/>
      <c r="AE27" s="408"/>
      <c r="AF27" s="409"/>
    </row>
    <row r="28" spans="1:32" ht="18.25" x14ac:dyDescent="0.8">
      <c r="A28" s="454">
        <v>1952</v>
      </c>
      <c r="B28" s="450">
        <v>1.4494649169128251</v>
      </c>
      <c r="C28" s="450">
        <v>10.970984591319658</v>
      </c>
      <c r="D28" s="450">
        <v>0</v>
      </c>
      <c r="E28" s="450">
        <v>0.13146041172129239</v>
      </c>
      <c r="F28" s="450">
        <v>12.551909919953776</v>
      </c>
      <c r="G28" s="450">
        <v>0.29173396445383587</v>
      </c>
      <c r="H28" s="450">
        <v>0.14157204016690558</v>
      </c>
      <c r="I28" s="450">
        <v>1.1014322613941303</v>
      </c>
      <c r="J28" s="450">
        <v>1.5347382660148718</v>
      </c>
      <c r="K28" s="450">
        <v>1.5565712170733046</v>
      </c>
      <c r="L28" s="450">
        <v>0</v>
      </c>
      <c r="M28" s="450">
        <v>0.50894147467576967</v>
      </c>
      <c r="N28" s="450">
        <v>2.065512691749074</v>
      </c>
      <c r="O28" s="450">
        <v>0.14710180751579088</v>
      </c>
      <c r="P28" s="450">
        <v>0.37985817128627086</v>
      </c>
      <c r="Q28" s="450">
        <v>0.73372674193627485</v>
      </c>
      <c r="R28" s="450">
        <v>0.27635686216527683</v>
      </c>
      <c r="S28" s="450">
        <v>1.5370435829036135</v>
      </c>
      <c r="T28" s="407"/>
      <c r="U28" s="410">
        <v>1952</v>
      </c>
      <c r="V28" s="412">
        <v>0.98859078599680728</v>
      </c>
      <c r="W28" s="412">
        <v>0.83830685363059043</v>
      </c>
      <c r="X28" s="412">
        <v>0.53745475817581145</v>
      </c>
      <c r="Y28" s="412">
        <v>15.324852062818128</v>
      </c>
      <c r="Z28" s="407"/>
      <c r="AA28" s="410">
        <v>1952</v>
      </c>
      <c r="AB28" s="412">
        <v>9.3196799361356835</v>
      </c>
      <c r="AC28" s="412">
        <v>8.3695245244856515</v>
      </c>
      <c r="AD28" s="408"/>
      <c r="AE28" s="408"/>
      <c r="AF28" s="409"/>
    </row>
    <row r="29" spans="1:32" ht="18.25" x14ac:dyDescent="0.8">
      <c r="A29" s="454">
        <v>1953</v>
      </c>
      <c r="B29" s="450">
        <v>1.5806711168437295</v>
      </c>
      <c r="C29" s="450">
        <v>12.209685184366286</v>
      </c>
      <c r="D29" s="450">
        <v>0</v>
      </c>
      <c r="E29" s="450">
        <v>0.17564659381529499</v>
      </c>
      <c r="F29" s="450">
        <v>13.96600289502531</v>
      </c>
      <c r="G29" s="450">
        <v>0.31714247509024973</v>
      </c>
      <c r="H29" s="450">
        <v>0.18589203924309411</v>
      </c>
      <c r="I29" s="450">
        <v>1.2557942248242149</v>
      </c>
      <c r="J29" s="450">
        <v>1.7588287391575588</v>
      </c>
      <c r="K29" s="450">
        <v>1.4217732993571797</v>
      </c>
      <c r="L29" s="450">
        <v>0</v>
      </c>
      <c r="M29" s="450">
        <v>0.50712856540723406</v>
      </c>
      <c r="N29" s="450">
        <v>1.9289018647644136</v>
      </c>
      <c r="O29" s="450">
        <v>0.15534726368620366</v>
      </c>
      <c r="P29" s="450">
        <v>0.40242642960058578</v>
      </c>
      <c r="Q29" s="450">
        <v>0.77731915588400446</v>
      </c>
      <c r="R29" s="450">
        <v>0.33296328904859906</v>
      </c>
      <c r="S29" s="450">
        <v>1.6680561382193928</v>
      </c>
      <c r="T29" s="407"/>
      <c r="U29" s="410">
        <v>1953</v>
      </c>
      <c r="V29" s="412">
        <v>1.0819960856386566</v>
      </c>
      <c r="W29" s="412">
        <v>0.9238491344059917</v>
      </c>
      <c r="X29" s="412">
        <v>0.53901652188791582</v>
      </c>
      <c r="Y29" s="412">
        <v>16.776927895234113</v>
      </c>
      <c r="Z29" s="407"/>
      <c r="AA29" s="410">
        <v>1953</v>
      </c>
      <c r="AB29" s="412">
        <v>10.460921779719074</v>
      </c>
      <c r="AC29" s="412">
        <v>8.8608678574476016</v>
      </c>
      <c r="AD29" s="408"/>
      <c r="AE29" s="408"/>
      <c r="AF29" s="409"/>
    </row>
    <row r="30" spans="1:32" ht="18.25" x14ac:dyDescent="0.8">
      <c r="A30" s="454">
        <v>1954</v>
      </c>
      <c r="B30" s="450">
        <v>1.6155786572350688</v>
      </c>
      <c r="C30" s="450">
        <v>11.813555924975732</v>
      </c>
      <c r="D30" s="450">
        <v>0</v>
      </c>
      <c r="E30" s="450">
        <v>0.22598525185664173</v>
      </c>
      <c r="F30" s="450">
        <v>13.655119834067444</v>
      </c>
      <c r="G30" s="450">
        <v>0.29460865141830594</v>
      </c>
      <c r="H30" s="450">
        <v>0.13760844305420761</v>
      </c>
      <c r="I30" s="450">
        <v>1.1892971325775843</v>
      </c>
      <c r="J30" s="450">
        <v>1.6215142270500977</v>
      </c>
      <c r="K30" s="450">
        <v>1.2853212591760943</v>
      </c>
      <c r="L30" s="450">
        <v>0</v>
      </c>
      <c r="M30" s="450">
        <v>0.50828083446433892</v>
      </c>
      <c r="N30" s="450">
        <v>1.7936020936404331</v>
      </c>
      <c r="O30" s="450">
        <v>0.1618159374806647</v>
      </c>
      <c r="P30" s="450">
        <v>0.41473666203530812</v>
      </c>
      <c r="Q30" s="450">
        <v>0.80109736422482192</v>
      </c>
      <c r="R30" s="450">
        <v>0.29495979787766669</v>
      </c>
      <c r="S30" s="450">
        <v>1.6726097616184612</v>
      </c>
      <c r="T30" s="407"/>
      <c r="U30" s="410">
        <v>1954</v>
      </c>
      <c r="V30" s="412">
        <v>1.1112908800394368</v>
      </c>
      <c r="W30" s="412">
        <v>0.93456320751997501</v>
      </c>
      <c r="X30" s="412">
        <v>0.52630246091361199</v>
      </c>
      <c r="Y30" s="412">
        <v>16.170689367903414</v>
      </c>
      <c r="Z30" s="407"/>
      <c r="AA30" s="410">
        <v>1954</v>
      </c>
      <c r="AB30" s="412">
        <v>9.2494196271510294</v>
      </c>
      <c r="AC30" s="412">
        <v>9.4934262892254058</v>
      </c>
      <c r="AD30" s="408"/>
      <c r="AE30" s="408"/>
      <c r="AF30" s="409"/>
    </row>
    <row r="31" spans="1:32" ht="18.25" x14ac:dyDescent="0.8">
      <c r="A31" s="454">
        <v>1955</v>
      </c>
      <c r="B31" s="450">
        <v>1.7693090734847652</v>
      </c>
      <c r="C31" s="450">
        <v>12.936479702182279</v>
      </c>
      <c r="D31" s="450">
        <v>0</v>
      </c>
      <c r="E31" s="450">
        <v>0.22421001892621012</v>
      </c>
      <c r="F31" s="450">
        <v>14.929998794593253</v>
      </c>
      <c r="G31" s="450">
        <v>0.35554003577975413</v>
      </c>
      <c r="H31" s="450">
        <v>0.20449849483986321</v>
      </c>
      <c r="I31" s="450">
        <v>1.2501036805633192</v>
      </c>
      <c r="J31" s="450">
        <v>1.8101422111829366</v>
      </c>
      <c r="K31" s="450">
        <v>1.499556175886593</v>
      </c>
      <c r="L31" s="450">
        <v>0</v>
      </c>
      <c r="M31" s="450">
        <v>0.5088390946990714</v>
      </c>
      <c r="N31" s="450">
        <v>2.0083952705856642</v>
      </c>
      <c r="O31" s="450">
        <v>0.17691580511435365</v>
      </c>
      <c r="P31" s="450">
        <v>0.47345532812843205</v>
      </c>
      <c r="Q31" s="450">
        <v>0.91451721094672767</v>
      </c>
      <c r="R31" s="450">
        <v>0.35871595253799987</v>
      </c>
      <c r="S31" s="450">
        <v>1.9236042967275133</v>
      </c>
      <c r="T31" s="407"/>
      <c r="U31" s="410">
        <v>1955</v>
      </c>
      <c r="V31" s="412">
        <v>1.2242960597793502</v>
      </c>
      <c r="W31" s="412">
        <v>1.0265388772721131</v>
      </c>
      <c r="X31" s="412">
        <v>0.53536940010450706</v>
      </c>
      <c r="Y31" s="412">
        <v>17.885936235933396</v>
      </c>
      <c r="Z31" s="407"/>
      <c r="AA31" s="410">
        <v>1955</v>
      </c>
      <c r="AB31" s="412">
        <v>10.936581097760378</v>
      </c>
      <c r="AC31" s="412">
        <v>9.7355594753289907</v>
      </c>
      <c r="AD31" s="408"/>
      <c r="AE31" s="408"/>
      <c r="AF31" s="409"/>
    </row>
    <row r="32" spans="1:32" ht="18.25" x14ac:dyDescent="0.8">
      <c r="A32" s="454">
        <v>1956</v>
      </c>
      <c r="B32" s="450">
        <v>1.8847693523580733</v>
      </c>
      <c r="C32" s="450">
        <v>13.544973233244676</v>
      </c>
      <c r="D32" s="450">
        <v>0</v>
      </c>
      <c r="E32" s="450">
        <v>0.24143550082374904</v>
      </c>
      <c r="F32" s="450">
        <v>15.671178086426499</v>
      </c>
      <c r="G32" s="450">
        <v>0.39975124031163356</v>
      </c>
      <c r="H32" s="450">
        <v>0.22401123715983348</v>
      </c>
      <c r="I32" s="450">
        <v>1.3913594890513277</v>
      </c>
      <c r="J32" s="450">
        <v>2.0151219665227948</v>
      </c>
      <c r="K32" s="450">
        <v>1.6148547458358837</v>
      </c>
      <c r="L32" s="450">
        <v>0</v>
      </c>
      <c r="M32" s="450">
        <v>0.50845736056757795</v>
      </c>
      <c r="N32" s="450">
        <v>2.1233121064034615</v>
      </c>
      <c r="O32" s="450">
        <v>0.18912213482335935</v>
      </c>
      <c r="P32" s="450">
        <v>0.50135782003805607</v>
      </c>
      <c r="Q32" s="450">
        <v>0.96841312797130308</v>
      </c>
      <c r="R32" s="450">
        <v>0.36355104209095657</v>
      </c>
      <c r="S32" s="450">
        <v>2.0224441249236751</v>
      </c>
      <c r="T32" s="407"/>
      <c r="U32" s="410">
        <v>1956</v>
      </c>
      <c r="V32" s="412">
        <v>1.3020139375173791</v>
      </c>
      <c r="W32" s="412">
        <v>1.1072279745327585</v>
      </c>
      <c r="X32" s="412">
        <v>0.53392373258861292</v>
      </c>
      <c r="Y32" s="412">
        <v>18.88889063963768</v>
      </c>
      <c r="Z32" s="407"/>
      <c r="AA32" s="410">
        <v>1956</v>
      </c>
      <c r="AB32" s="412">
        <v>11.388329439261877</v>
      </c>
      <c r="AC32" s="412">
        <v>10.443726845014549</v>
      </c>
      <c r="AD32" s="408"/>
      <c r="AE32" s="408"/>
      <c r="AF32" s="409"/>
    </row>
    <row r="33" spans="1:32" ht="18.25" x14ac:dyDescent="0.8">
      <c r="A33" s="454">
        <v>1957</v>
      </c>
      <c r="B33" s="450">
        <v>1.9221520579175344</v>
      </c>
      <c r="C33" s="450">
        <v>13.903890524350384</v>
      </c>
      <c r="D33" s="450">
        <v>0</v>
      </c>
      <c r="E33" s="450">
        <v>0.24129826573312824</v>
      </c>
      <c r="F33" s="450">
        <v>16.067340848001045</v>
      </c>
      <c r="G33" s="450">
        <v>0.39572210560803595</v>
      </c>
      <c r="H33" s="450">
        <v>0.23976091315835879</v>
      </c>
      <c r="I33" s="450">
        <v>1.4035328645290013</v>
      </c>
      <c r="J33" s="450">
        <v>2.039015883295396</v>
      </c>
      <c r="K33" s="450">
        <v>1.4664219408832133</v>
      </c>
      <c r="L33" s="450">
        <v>0</v>
      </c>
      <c r="M33" s="450">
        <v>0.50814692393237371</v>
      </c>
      <c r="N33" s="450">
        <v>1.974568864815587</v>
      </c>
      <c r="O33" s="450">
        <v>0.18977414085480976</v>
      </c>
      <c r="P33" s="450">
        <v>0.4717158387626566</v>
      </c>
      <c r="Q33" s="450">
        <v>0.91115724672465548</v>
      </c>
      <c r="R33" s="450">
        <v>0.35204343426828288</v>
      </c>
      <c r="S33" s="450">
        <v>1.9246906606104046</v>
      </c>
      <c r="T33" s="407"/>
      <c r="U33" s="410">
        <v>1957</v>
      </c>
      <c r="V33" s="412">
        <v>1.3027507786102164</v>
      </c>
      <c r="W33" s="412">
        <v>1.1737549694591318</v>
      </c>
      <c r="X33" s="412">
        <v>0.53097878448147184</v>
      </c>
      <c r="Y33" s="412">
        <v>18.998131724171614</v>
      </c>
      <c r="Z33" s="407"/>
      <c r="AA33" s="410">
        <v>1957</v>
      </c>
      <c r="AB33" s="412">
        <v>11.134791072526546</v>
      </c>
      <c r="AC33" s="412">
        <v>10.870825184195887</v>
      </c>
      <c r="AD33" s="408"/>
      <c r="AE33" s="408"/>
      <c r="AF33" s="409"/>
    </row>
    <row r="34" spans="1:32" ht="18.25" x14ac:dyDescent="0.8">
      <c r="A34" s="454">
        <v>1958</v>
      </c>
      <c r="B34" s="450">
        <v>1.8615013410454466</v>
      </c>
      <c r="C34" s="450">
        <v>13.186151987668872</v>
      </c>
      <c r="D34" s="450">
        <v>0</v>
      </c>
      <c r="E34" s="450">
        <v>0.22326986410131489</v>
      </c>
      <c r="F34" s="450">
        <v>15.270923192815633</v>
      </c>
      <c r="G34" s="450">
        <v>0.50358942230564008</v>
      </c>
      <c r="H34" s="450">
        <v>0.24679969348696132</v>
      </c>
      <c r="I34" s="450">
        <v>1.1767238498683317</v>
      </c>
      <c r="J34" s="450">
        <v>1.9271129656609332</v>
      </c>
      <c r="K34" s="450">
        <v>1.3180579518505755</v>
      </c>
      <c r="L34" s="450">
        <v>0</v>
      </c>
      <c r="M34" s="450">
        <v>0.50555012807302857</v>
      </c>
      <c r="N34" s="450">
        <v>1.8236080799236041</v>
      </c>
      <c r="O34" s="450">
        <v>0.19553778650981007</v>
      </c>
      <c r="P34" s="450">
        <v>0.49065327009482013</v>
      </c>
      <c r="Q34" s="450">
        <v>0.94773642506624478</v>
      </c>
      <c r="R34" s="450">
        <v>0.31795439892405192</v>
      </c>
      <c r="S34" s="450">
        <v>1.951881880594927</v>
      </c>
      <c r="T34" s="407"/>
      <c r="U34" s="410">
        <v>1958</v>
      </c>
      <c r="V34" s="412">
        <v>1.2853264627935375</v>
      </c>
      <c r="W34" s="412">
        <v>1.1309154541754525</v>
      </c>
      <c r="X34" s="412">
        <v>0.52081031686693646</v>
      </c>
      <c r="Y34" s="412">
        <v>18.036473885159172</v>
      </c>
      <c r="Z34" s="407"/>
      <c r="AA34" s="410">
        <v>1958</v>
      </c>
      <c r="AB34" s="412">
        <v>9.6462757247030968</v>
      </c>
      <c r="AC34" s="412">
        <v>11.327250394291999</v>
      </c>
      <c r="AD34" s="408"/>
      <c r="AE34" s="408"/>
      <c r="AF34" s="409"/>
    </row>
    <row r="35" spans="1:32" ht="18.25" x14ac:dyDescent="0.8">
      <c r="A35" s="454">
        <v>1959</v>
      </c>
      <c r="B35" s="450">
        <v>1.8690327422256039</v>
      </c>
      <c r="C35" s="450">
        <v>13.481372496148197</v>
      </c>
      <c r="D35" s="450">
        <v>0</v>
      </c>
      <c r="E35" s="450">
        <v>0.2816152670125241</v>
      </c>
      <c r="F35" s="450">
        <v>15.632020505386325</v>
      </c>
      <c r="G35" s="450">
        <v>0.52182734373076289</v>
      </c>
      <c r="H35" s="450">
        <v>0.25330072794941627</v>
      </c>
      <c r="I35" s="450">
        <v>1.2851744430069894</v>
      </c>
      <c r="J35" s="450">
        <v>2.0603025146871685</v>
      </c>
      <c r="K35" s="450">
        <v>1.3205916784577292</v>
      </c>
      <c r="L35" s="450">
        <v>0</v>
      </c>
      <c r="M35" s="450">
        <v>0.50113762144903073</v>
      </c>
      <c r="N35" s="450">
        <v>1.8217292999067598</v>
      </c>
      <c r="O35" s="450">
        <v>0.20684492102884089</v>
      </c>
      <c r="P35" s="450">
        <v>0.5348275799869795</v>
      </c>
      <c r="Q35" s="450">
        <v>1.0330626729252936</v>
      </c>
      <c r="R35" s="450">
        <v>0.42746987456092195</v>
      </c>
      <c r="S35" s="450">
        <v>2.2022050485020359</v>
      </c>
      <c r="T35" s="407"/>
      <c r="U35" s="410">
        <v>1959</v>
      </c>
      <c r="V35" s="412">
        <v>1.2904307373080279</v>
      </c>
      <c r="W35" s="412">
        <v>1.1623585139922388</v>
      </c>
      <c r="X35" s="412">
        <v>0.51746133078064416</v>
      </c>
      <c r="Y35" s="412">
        <v>18.746006786401377</v>
      </c>
      <c r="Z35" s="407"/>
      <c r="AA35" s="410">
        <v>1959</v>
      </c>
      <c r="AB35" s="412">
        <v>10.371168446028916</v>
      </c>
      <c r="AC35" s="412">
        <v>11.345088922453373</v>
      </c>
      <c r="AD35" s="408"/>
      <c r="AE35" s="408"/>
      <c r="AF35" s="409"/>
    </row>
    <row r="36" spans="1:32" ht="18.25" x14ac:dyDescent="0.8">
      <c r="A36" s="454">
        <v>1960</v>
      </c>
      <c r="B36" s="450">
        <v>1.9116281813309053</v>
      </c>
      <c r="C36" s="450">
        <v>13.707630392410536</v>
      </c>
      <c r="D36" s="450">
        <v>0</v>
      </c>
      <c r="E36" s="450">
        <v>0.28220990267391094</v>
      </c>
      <c r="F36" s="450">
        <v>15.901468476415351</v>
      </c>
      <c r="G36" s="450">
        <v>0.54894612325132763</v>
      </c>
      <c r="H36" s="450">
        <v>0.26818253176356915</v>
      </c>
      <c r="I36" s="450">
        <v>1.407534899216063</v>
      </c>
      <c r="J36" s="450">
        <v>2.2246635542309598</v>
      </c>
      <c r="K36" s="450">
        <v>1.31948406364501</v>
      </c>
      <c r="L36" s="450">
        <v>0</v>
      </c>
      <c r="M36" s="450">
        <v>0.49613535605509795</v>
      </c>
      <c r="N36" s="450">
        <v>1.8156194197001079</v>
      </c>
      <c r="O36" s="450">
        <v>0.20522484761477383</v>
      </c>
      <c r="P36" s="450">
        <v>0.5023470888389906</v>
      </c>
      <c r="Q36" s="450">
        <v>0.97032398057123537</v>
      </c>
      <c r="R36" s="450">
        <v>0.44258185036858944</v>
      </c>
      <c r="S36" s="450">
        <v>2.1204777673935893</v>
      </c>
      <c r="T36" s="407"/>
      <c r="U36" s="410">
        <v>1960</v>
      </c>
      <c r="V36" s="412">
        <v>1.3146876497754809</v>
      </c>
      <c r="W36" s="412">
        <v>1.2022723621044362</v>
      </c>
      <c r="X36" s="412">
        <v>0.52438587261601965</v>
      </c>
      <c r="Y36" s="412">
        <v>19.020883333244072</v>
      </c>
      <c r="Z36" s="407"/>
      <c r="AA36" s="410">
        <v>1960</v>
      </c>
      <c r="AB36" s="412">
        <v>10.473034471416844</v>
      </c>
      <c r="AC36" s="412">
        <v>11.589194746323168</v>
      </c>
      <c r="AD36" s="408"/>
      <c r="AE36" s="408"/>
      <c r="AF36" s="409"/>
    </row>
    <row r="37" spans="1:32" ht="18.25" x14ac:dyDescent="0.8">
      <c r="A37" s="454">
        <v>1961</v>
      </c>
      <c r="B37" s="450">
        <v>1.8483885605223669</v>
      </c>
      <c r="C37" s="450">
        <v>13.547205011608545</v>
      </c>
      <c r="D37" s="450">
        <v>0</v>
      </c>
      <c r="E37" s="450">
        <v>0.26971240192289575</v>
      </c>
      <c r="F37" s="450">
        <v>15.665305974053807</v>
      </c>
      <c r="G37" s="450">
        <v>0.46550202337960489</v>
      </c>
      <c r="H37" s="450">
        <v>0.2882058021164427</v>
      </c>
      <c r="I37" s="450">
        <v>1.2655090424714224</v>
      </c>
      <c r="J37" s="450">
        <v>2.01921686796747</v>
      </c>
      <c r="K37" s="450">
        <v>1.2807498240293427</v>
      </c>
      <c r="L37" s="450">
        <v>0</v>
      </c>
      <c r="M37" s="450">
        <v>0.53905972186605156</v>
      </c>
      <c r="N37" s="450">
        <v>1.8198095458953942</v>
      </c>
      <c r="O37" s="450">
        <v>0.20713311705177587</v>
      </c>
      <c r="P37" s="450">
        <v>0.50910959805874778</v>
      </c>
      <c r="Q37" s="450">
        <v>0.98338631338962923</v>
      </c>
      <c r="R37" s="450">
        <v>0.45345455343449353</v>
      </c>
      <c r="S37" s="450">
        <v>2.1530835819346463</v>
      </c>
      <c r="T37" s="407"/>
      <c r="U37" s="410">
        <v>1961</v>
      </c>
      <c r="V37" s="412">
        <v>1.2591527278050516</v>
      </c>
      <c r="W37" s="412">
        <v>1.194862783040946</v>
      </c>
      <c r="X37" s="412">
        <v>0.557692651752556</v>
      </c>
      <c r="Y37" s="412">
        <v>18.645707807252762</v>
      </c>
      <c r="Z37" s="407"/>
      <c r="AA37" s="410">
        <v>1961</v>
      </c>
      <c r="AB37" s="412">
        <v>9.9077899902576583</v>
      </c>
      <c r="AC37" s="412">
        <v>11.749625979593658</v>
      </c>
      <c r="AD37" s="408"/>
      <c r="AE37" s="408"/>
      <c r="AF37" s="409"/>
    </row>
    <row r="38" spans="1:32" ht="18.25" x14ac:dyDescent="0.8">
      <c r="A38" s="454">
        <v>1962</v>
      </c>
      <c r="B38" s="450">
        <v>1.8143785468478391</v>
      </c>
      <c r="C38" s="450">
        <v>13.528817892911375</v>
      </c>
      <c r="D38" s="450">
        <v>0</v>
      </c>
      <c r="E38" s="450">
        <v>0.32092347837206597</v>
      </c>
      <c r="F38" s="450">
        <v>15.664119918131281</v>
      </c>
      <c r="G38" s="450">
        <v>0.49816404076931509</v>
      </c>
      <c r="H38" s="450">
        <v>0.3223978801505975</v>
      </c>
      <c r="I38" s="450">
        <v>1.1246644771075991</v>
      </c>
      <c r="J38" s="450">
        <v>1.9452263980275117</v>
      </c>
      <c r="K38" s="450">
        <v>1.3339165427614539</v>
      </c>
      <c r="L38" s="450">
        <v>0</v>
      </c>
      <c r="M38" s="450">
        <v>0.48055736915368724</v>
      </c>
      <c r="N38" s="450">
        <v>1.8144739119151412</v>
      </c>
      <c r="O38" s="450">
        <v>0.21184610950186361</v>
      </c>
      <c r="P38" s="450">
        <v>0.52911147059313268</v>
      </c>
      <c r="Q38" s="450">
        <v>1.0220215458964967</v>
      </c>
      <c r="R38" s="450">
        <v>0.47247453184277149</v>
      </c>
      <c r="S38" s="450">
        <v>2.2354536578342645</v>
      </c>
      <c r="T38" s="407"/>
      <c r="U38" s="410">
        <v>1962</v>
      </c>
      <c r="V38" s="412">
        <v>1.2376800684904552</v>
      </c>
      <c r="W38" s="412">
        <v>1.1963139313125652</v>
      </c>
      <c r="X38" s="412">
        <v>0.50186366420881279</v>
      </c>
      <c r="Y38" s="412">
        <v>18.723416221896361</v>
      </c>
      <c r="Z38" s="407"/>
      <c r="AA38" s="410">
        <v>1962</v>
      </c>
      <c r="AB38" s="412">
        <v>9.8828108835505013</v>
      </c>
      <c r="AC38" s="412">
        <v>11.776463002357696</v>
      </c>
      <c r="AD38" s="408"/>
      <c r="AE38" s="408"/>
      <c r="AF38" s="409"/>
    </row>
    <row r="39" spans="1:32" ht="18.25" x14ac:dyDescent="0.8">
      <c r="A39" s="454">
        <v>1963</v>
      </c>
      <c r="B39" s="450">
        <v>1.7885558065401539</v>
      </c>
      <c r="C39" s="450">
        <v>13.377627253643457</v>
      </c>
      <c r="D39" s="450">
        <v>0</v>
      </c>
      <c r="E39" s="450">
        <v>0.34953857226368795</v>
      </c>
      <c r="F39" s="450">
        <v>15.515721632447299</v>
      </c>
      <c r="G39" s="450">
        <v>0.46823081306354342</v>
      </c>
      <c r="H39" s="450">
        <v>0.31297524166705953</v>
      </c>
      <c r="I39" s="450">
        <v>1.0077365738005599</v>
      </c>
      <c r="J39" s="450">
        <v>1.7889426285311629</v>
      </c>
      <c r="K39" s="450">
        <v>1.4473239471445214</v>
      </c>
      <c r="L39" s="450">
        <v>0</v>
      </c>
      <c r="M39" s="450">
        <v>0.49085175780157181</v>
      </c>
      <c r="N39" s="450">
        <v>1.9381757049460933</v>
      </c>
      <c r="O39" s="450">
        <v>0.21868248409332669</v>
      </c>
      <c r="P39" s="450">
        <v>0.55387927336909915</v>
      </c>
      <c r="Q39" s="450">
        <v>1.0698625576462075</v>
      </c>
      <c r="R39" s="450">
        <v>0.49918820106776934</v>
      </c>
      <c r="S39" s="450">
        <v>2.3416125161764025</v>
      </c>
      <c r="T39" s="407"/>
      <c r="U39" s="410">
        <v>1963</v>
      </c>
      <c r="V39" s="412">
        <v>1.1997089580904849</v>
      </c>
      <c r="W39" s="412">
        <v>1.2072084384567758</v>
      </c>
      <c r="X39" s="412">
        <v>0.51714984261420949</v>
      </c>
      <c r="Y39" s="412">
        <v>18.660385242939487</v>
      </c>
      <c r="Z39" s="407"/>
      <c r="AA39" s="410">
        <v>1963</v>
      </c>
      <c r="AB39" s="412">
        <v>9.6690525581431466</v>
      </c>
      <c r="AC39" s="412">
        <v>11.915399923957812</v>
      </c>
      <c r="AD39" s="408"/>
      <c r="AE39" s="408"/>
      <c r="AF39" s="409"/>
    </row>
    <row r="40" spans="1:32" ht="18.25" x14ac:dyDescent="0.8">
      <c r="A40" s="454">
        <v>1964</v>
      </c>
      <c r="B40" s="450">
        <v>1.7278432366669276</v>
      </c>
      <c r="C40" s="450">
        <v>13.568191505827121</v>
      </c>
      <c r="D40" s="450">
        <v>0</v>
      </c>
      <c r="E40" s="450">
        <v>0.38478291351783833</v>
      </c>
      <c r="F40" s="450">
        <v>15.680817656011888</v>
      </c>
      <c r="G40" s="450">
        <v>0.45629497255549223</v>
      </c>
      <c r="H40" s="450">
        <v>0.37229876645097337</v>
      </c>
      <c r="I40" s="450">
        <v>1.0711534993672165</v>
      </c>
      <c r="J40" s="450">
        <v>1.8997472383736822</v>
      </c>
      <c r="K40" s="450">
        <v>1.5220874905780215</v>
      </c>
      <c r="L40" s="450">
        <v>0</v>
      </c>
      <c r="M40" s="450">
        <v>0.48747267621373636</v>
      </c>
      <c r="N40" s="450">
        <v>2.0095601667917578</v>
      </c>
      <c r="O40" s="450">
        <v>0.22685072797455896</v>
      </c>
      <c r="P40" s="450">
        <v>0.57940782084608755</v>
      </c>
      <c r="Q40" s="450">
        <v>1.1191730092372023</v>
      </c>
      <c r="R40" s="450">
        <v>0.5523075505799051</v>
      </c>
      <c r="S40" s="450">
        <v>2.477739108637754</v>
      </c>
      <c r="T40" s="407"/>
      <c r="U40" s="410">
        <v>1964</v>
      </c>
      <c r="V40" s="412">
        <v>1.1133795310927759</v>
      </c>
      <c r="W40" s="412">
        <v>1.2588632868747496</v>
      </c>
      <c r="X40" s="412">
        <v>0.50778338742268914</v>
      </c>
      <c r="Y40" s="412">
        <v>19.187837964424862</v>
      </c>
      <c r="Z40" s="407"/>
      <c r="AA40" s="410">
        <v>1964</v>
      </c>
      <c r="AB40" s="412">
        <v>10.146935893543219</v>
      </c>
      <c r="AC40" s="412">
        <v>11.92092827627186</v>
      </c>
      <c r="AD40" s="408"/>
      <c r="AE40" s="408"/>
      <c r="AF40" s="409"/>
    </row>
    <row r="41" spans="1:32" ht="18.25" x14ac:dyDescent="0.8">
      <c r="A41" s="454">
        <v>1965</v>
      </c>
      <c r="B41" s="450">
        <v>1.8118888116961203</v>
      </c>
      <c r="C41" s="450">
        <v>13.480115750975141</v>
      </c>
      <c r="D41" s="450">
        <v>0</v>
      </c>
      <c r="E41" s="450">
        <v>0.4051898882778277</v>
      </c>
      <c r="F41" s="450">
        <v>15.697194450949089</v>
      </c>
      <c r="G41" s="450">
        <v>0.31256815993622944</v>
      </c>
      <c r="H41" s="450">
        <v>0.39342687517754699</v>
      </c>
      <c r="I41" s="450">
        <v>1.1343248487926909</v>
      </c>
      <c r="J41" s="450">
        <v>1.8403198839064674</v>
      </c>
      <c r="K41" s="450">
        <v>1.586526749998332</v>
      </c>
      <c r="L41" s="450">
        <v>0</v>
      </c>
      <c r="M41" s="450">
        <v>0.47672243399750869</v>
      </c>
      <c r="N41" s="450">
        <v>2.0632491839958407</v>
      </c>
      <c r="O41" s="450">
        <v>0.23192043746530419</v>
      </c>
      <c r="P41" s="450">
        <v>0.58461125446315731</v>
      </c>
      <c r="Q41" s="450">
        <v>1.1292238615903496</v>
      </c>
      <c r="R41" s="450">
        <v>0.57460119932393294</v>
      </c>
      <c r="S41" s="450">
        <v>2.5203567528427442</v>
      </c>
      <c r="T41" s="407"/>
      <c r="U41" s="410">
        <v>1965</v>
      </c>
      <c r="V41" s="412">
        <v>1.1537006257675182</v>
      </c>
      <c r="W41" s="412">
        <v>1.2934782242543987</v>
      </c>
      <c r="X41" s="412">
        <v>0.49969020946011644</v>
      </c>
      <c r="Y41" s="412">
        <v>19.174251212212113</v>
      </c>
      <c r="Z41" s="407"/>
      <c r="AA41" s="410">
        <v>1965</v>
      </c>
      <c r="AB41" s="412">
        <v>10.086807723002588</v>
      </c>
      <c r="AC41" s="412">
        <v>12.034312548691553</v>
      </c>
      <c r="AD41" s="408"/>
      <c r="AE41" s="408"/>
      <c r="AF41" s="409"/>
    </row>
    <row r="42" spans="1:32" ht="18.25" x14ac:dyDescent="0.8">
      <c r="A42" s="454">
        <v>1966</v>
      </c>
      <c r="B42" s="450">
        <v>1.9060710303822792</v>
      </c>
      <c r="C42" s="450">
        <v>13.437240858691414</v>
      </c>
      <c r="D42" s="450">
        <v>0</v>
      </c>
      <c r="E42" s="450">
        <v>0.42887845382614281</v>
      </c>
      <c r="F42" s="450">
        <v>15.772190342899835</v>
      </c>
      <c r="G42" s="450">
        <v>0.23892005879160405</v>
      </c>
      <c r="H42" s="450">
        <v>0.40260855380851607</v>
      </c>
      <c r="I42" s="450">
        <v>1.2179167731125882</v>
      </c>
      <c r="J42" s="450">
        <v>1.8594453857127082</v>
      </c>
      <c r="K42" s="450">
        <v>1.6449192613583958</v>
      </c>
      <c r="L42" s="450">
        <v>0</v>
      </c>
      <c r="M42" s="450">
        <v>0.48409034696790465</v>
      </c>
      <c r="N42" s="450">
        <v>2.1290096083263004</v>
      </c>
      <c r="O42" s="450">
        <v>0.23892804382498323</v>
      </c>
      <c r="P42" s="450">
        <v>0.60404181674776303</v>
      </c>
      <c r="Q42" s="450">
        <v>1.1667555622006001</v>
      </c>
      <c r="R42" s="450">
        <v>0.6205958659598998</v>
      </c>
      <c r="S42" s="450">
        <v>2.6303212887332466</v>
      </c>
      <c r="T42" s="407"/>
      <c r="U42" s="410">
        <v>1966</v>
      </c>
      <c r="V42" s="412">
        <v>1.231473873687094</v>
      </c>
      <c r="W42" s="412">
        <v>1.3063317240604475</v>
      </c>
      <c r="X42" s="412">
        <v>0.55095647121282343</v>
      </c>
      <c r="Y42" s="412">
        <v>19.302204556711725</v>
      </c>
      <c r="Z42" s="407"/>
      <c r="AA42" s="410">
        <v>1966</v>
      </c>
      <c r="AB42" s="412">
        <v>10.429219500565978</v>
      </c>
      <c r="AC42" s="412">
        <v>11.961747125106113</v>
      </c>
      <c r="AD42" s="408"/>
      <c r="AE42" s="408"/>
      <c r="AF42" s="409"/>
    </row>
    <row r="43" spans="1:32" ht="18.25" x14ac:dyDescent="0.8">
      <c r="A43" s="454">
        <v>1967</v>
      </c>
      <c r="B43" s="450">
        <v>1.8374683057235077</v>
      </c>
      <c r="C43" s="450">
        <v>12.949200810763019</v>
      </c>
      <c r="D43" s="450">
        <v>0</v>
      </c>
      <c r="E43" s="450">
        <v>0.44853657851666534</v>
      </c>
      <c r="F43" s="450">
        <v>15.235205695003192</v>
      </c>
      <c r="G43" s="450">
        <v>0.21565169330812578</v>
      </c>
      <c r="H43" s="450">
        <v>0.37463203922229898</v>
      </c>
      <c r="I43" s="450">
        <v>1.2127324502223391</v>
      </c>
      <c r="J43" s="450">
        <v>1.803016182752764</v>
      </c>
      <c r="K43" s="450">
        <v>1.8059809130764681</v>
      </c>
      <c r="L43" s="450">
        <v>0</v>
      </c>
      <c r="M43" s="450">
        <v>0.52076082217324815</v>
      </c>
      <c r="N43" s="450">
        <v>2.3267417352497164</v>
      </c>
      <c r="O43" s="450">
        <v>0.23769402322926564</v>
      </c>
      <c r="P43" s="450">
        <v>0.5801024138339772</v>
      </c>
      <c r="Q43" s="450">
        <v>1.1205146717009864</v>
      </c>
      <c r="R43" s="450">
        <v>0.61670039265595855</v>
      </c>
      <c r="S43" s="450">
        <v>2.555011501420188</v>
      </c>
      <c r="T43" s="407"/>
      <c r="U43" s="410">
        <v>1967</v>
      </c>
      <c r="V43" s="412">
        <v>1.1104619904231889</v>
      </c>
      <c r="W43" s="412">
        <v>1.3629959984481523</v>
      </c>
      <c r="X43" s="412">
        <v>0.5646744277722856</v>
      </c>
      <c r="Y43" s="412">
        <v>18.881842697782233</v>
      </c>
      <c r="Z43" s="407"/>
      <c r="AA43" s="410">
        <v>1967</v>
      </c>
      <c r="AB43" s="412">
        <v>9.8396021539439307</v>
      </c>
      <c r="AC43" s="412">
        <v>12.080372960481929</v>
      </c>
      <c r="AD43" s="408"/>
      <c r="AE43" s="408"/>
      <c r="AF43" s="409"/>
    </row>
    <row r="44" spans="1:32" ht="18.25" x14ac:dyDescent="0.8">
      <c r="A44" s="454">
        <v>1968</v>
      </c>
      <c r="B44" s="450">
        <v>1.8226409075758512</v>
      </c>
      <c r="C44" s="450">
        <v>12.827830409558889</v>
      </c>
      <c r="D44" s="450">
        <v>0</v>
      </c>
      <c r="E44" s="450">
        <v>0.44338242416812546</v>
      </c>
      <c r="F44" s="450">
        <v>15.093853741302866</v>
      </c>
      <c r="G44" s="450">
        <v>0.28950526039864222</v>
      </c>
      <c r="H44" s="450">
        <v>0.38228862814997883</v>
      </c>
      <c r="I44" s="450">
        <v>1.3218811226836382</v>
      </c>
      <c r="J44" s="450">
        <v>1.9936750112322592</v>
      </c>
      <c r="K44" s="450">
        <v>1.9505893367576277</v>
      </c>
      <c r="L44" s="450">
        <v>0</v>
      </c>
      <c r="M44" s="450">
        <v>0.49671081648424087</v>
      </c>
      <c r="N44" s="450">
        <v>2.4473001532418683</v>
      </c>
      <c r="O44" s="450">
        <v>0.24587426569243342</v>
      </c>
      <c r="P44" s="450">
        <v>0.61948072452404035</v>
      </c>
      <c r="Q44" s="450">
        <v>1.1965770596910554</v>
      </c>
      <c r="R44" s="450">
        <v>0.63925537870710381</v>
      </c>
      <c r="S44" s="450">
        <v>2.7011874286146331</v>
      </c>
      <c r="T44" s="407"/>
      <c r="U44" s="410">
        <v>1968</v>
      </c>
      <c r="V44" s="412">
        <v>1.0944141111617867</v>
      </c>
      <c r="W44" s="412">
        <v>1.437110103534142</v>
      </c>
      <c r="X44" s="412">
        <v>0.54416920226502963</v>
      </c>
      <c r="Y44" s="412">
        <v>19.160322917430669</v>
      </c>
      <c r="Z44" s="407"/>
      <c r="AA44" s="410">
        <v>1968</v>
      </c>
      <c r="AB44" s="412">
        <v>10.170497983946372</v>
      </c>
      <c r="AC44" s="412">
        <v>12.065518350445254</v>
      </c>
      <c r="AD44" s="408"/>
      <c r="AE44" s="408"/>
      <c r="AF44" s="409"/>
    </row>
    <row r="45" spans="1:32" ht="18.25" x14ac:dyDescent="0.8">
      <c r="A45" s="454">
        <v>1969</v>
      </c>
      <c r="B45" s="450">
        <v>1.9198414418032428</v>
      </c>
      <c r="C45" s="450">
        <v>12.820938045600142</v>
      </c>
      <c r="D45" s="450">
        <v>0</v>
      </c>
      <c r="E45" s="450">
        <v>0.50600686781816917</v>
      </c>
      <c r="F45" s="450">
        <v>15.246786355221554</v>
      </c>
      <c r="G45" s="450">
        <v>0.33753753761180288</v>
      </c>
      <c r="H45" s="450">
        <v>0.42434745589287032</v>
      </c>
      <c r="I45" s="450">
        <v>1.4023678316145654</v>
      </c>
      <c r="J45" s="450">
        <v>2.1642528251192386</v>
      </c>
      <c r="K45" s="450">
        <v>2.0618641308122734</v>
      </c>
      <c r="L45" s="450">
        <v>0</v>
      </c>
      <c r="M45" s="450">
        <v>0.47606074159042822</v>
      </c>
      <c r="N45" s="450">
        <v>2.5379248724027015</v>
      </c>
      <c r="O45" s="450">
        <v>0.25033623798938498</v>
      </c>
      <c r="P45" s="450">
        <v>0.62641462681873228</v>
      </c>
      <c r="Q45" s="450">
        <v>1.2099704520784331</v>
      </c>
      <c r="R45" s="450">
        <v>0.69208792222304039</v>
      </c>
      <c r="S45" s="450">
        <v>2.7788092391095911</v>
      </c>
      <c r="T45" s="407"/>
      <c r="U45" s="410">
        <v>1969</v>
      </c>
      <c r="V45" s="412">
        <v>1.1777390242338819</v>
      </c>
      <c r="W45" s="412">
        <v>1.5343930825616683</v>
      </c>
      <c r="X45" s="412">
        <v>0.5280865012146001</v>
      </c>
      <c r="Y45" s="412">
        <v>19.487554683842934</v>
      </c>
      <c r="Z45" s="407"/>
      <c r="AA45" s="410">
        <v>1969</v>
      </c>
      <c r="AB45" s="412">
        <v>10.69462925639837</v>
      </c>
      <c r="AC45" s="412">
        <v>12.033144035454715</v>
      </c>
      <c r="AD45" s="408"/>
      <c r="AE45" s="408"/>
      <c r="AF45" s="409"/>
    </row>
    <row r="46" spans="1:32" ht="18.25" x14ac:dyDescent="0.8">
      <c r="A46" s="454">
        <v>1970</v>
      </c>
      <c r="B46" s="450">
        <v>1.878022848550817</v>
      </c>
      <c r="C46" s="450">
        <v>12.387286638693658</v>
      </c>
      <c r="D46" s="450">
        <v>0</v>
      </c>
      <c r="E46" s="450">
        <v>0.49125271822943217</v>
      </c>
      <c r="F46" s="450">
        <v>14.756562205473907</v>
      </c>
      <c r="G46" s="450">
        <v>0.28389462672642929</v>
      </c>
      <c r="H46" s="450">
        <v>0.40372997579033737</v>
      </c>
      <c r="I46" s="450">
        <v>1.37277247512206</v>
      </c>
      <c r="J46" s="450">
        <v>2.060397077638827</v>
      </c>
      <c r="K46" s="450">
        <v>2.5552128070178557</v>
      </c>
      <c r="L46" s="450">
        <v>0</v>
      </c>
      <c r="M46" s="450">
        <v>0.50115945568640807</v>
      </c>
      <c r="N46" s="450">
        <v>3.0563722627042638</v>
      </c>
      <c r="O46" s="450">
        <v>0.24690041153346348</v>
      </c>
      <c r="P46" s="450">
        <v>0.5966013612538561</v>
      </c>
      <c r="Q46" s="450">
        <v>1.1523837213906996</v>
      </c>
      <c r="R46" s="450">
        <v>0.67680355231831246</v>
      </c>
      <c r="S46" s="450">
        <v>2.6726890464963313</v>
      </c>
      <c r="T46" s="407"/>
      <c r="U46" s="410">
        <v>1970</v>
      </c>
      <c r="V46" s="412">
        <v>1.1102306909950657</v>
      </c>
      <c r="W46" s="412">
        <v>1.5689715722820863</v>
      </c>
      <c r="X46" s="412">
        <v>0.56612826465190058</v>
      </c>
      <c r="Y46" s="412">
        <v>19.300690064384277</v>
      </c>
      <c r="Z46" s="407"/>
      <c r="AA46" s="410">
        <v>1970</v>
      </c>
      <c r="AB46" s="412">
        <v>10.58155766541535</v>
      </c>
      <c r="AC46" s="412">
        <v>11.964462926897978</v>
      </c>
      <c r="AD46" s="408"/>
      <c r="AE46" s="408"/>
      <c r="AF46" s="409"/>
    </row>
    <row r="47" spans="1:32" ht="18.25" x14ac:dyDescent="0.8">
      <c r="A47" s="454">
        <v>1971</v>
      </c>
      <c r="B47" s="450">
        <v>1.8986808063097933</v>
      </c>
      <c r="C47" s="450">
        <v>11.898324157153592</v>
      </c>
      <c r="D47" s="450">
        <v>0</v>
      </c>
      <c r="E47" s="450">
        <v>0.49112064118325954</v>
      </c>
      <c r="F47" s="450">
        <v>14.288125604646645</v>
      </c>
      <c r="G47" s="450">
        <v>0.27257375656611965</v>
      </c>
      <c r="H47" s="450">
        <v>0.34518947440058334</v>
      </c>
      <c r="I47" s="450">
        <v>1.4054732043789455</v>
      </c>
      <c r="J47" s="450">
        <v>2.0232364353456482</v>
      </c>
      <c r="K47" s="450">
        <v>2.7573332197658273</v>
      </c>
      <c r="L47" s="450">
        <v>0</v>
      </c>
      <c r="M47" s="450">
        <v>0.53647094868460443</v>
      </c>
      <c r="N47" s="450">
        <v>3.293804168450432</v>
      </c>
      <c r="O47" s="450">
        <v>0.2566807626141635</v>
      </c>
      <c r="P47" s="450">
        <v>0.64940232869807857</v>
      </c>
      <c r="Q47" s="450">
        <v>1.2543730551537369</v>
      </c>
      <c r="R47" s="450">
        <v>0.67360998032005837</v>
      </c>
      <c r="S47" s="450">
        <v>2.8340661267860372</v>
      </c>
      <c r="T47" s="407"/>
      <c r="U47" s="410">
        <v>1971</v>
      </c>
      <c r="V47" s="412">
        <v>1.1615654663323771</v>
      </c>
      <c r="W47" s="412">
        <v>1.6323426725013981</v>
      </c>
      <c r="X47" s="412">
        <v>0.5953677669541827</v>
      </c>
      <c r="Y47" s="412">
        <v>19.049956429440805</v>
      </c>
      <c r="Z47" s="407"/>
      <c r="AA47" s="410">
        <v>1971</v>
      </c>
      <c r="AB47" s="412">
        <v>10.642263431559432</v>
      </c>
      <c r="AC47" s="412">
        <v>11.796968903669329</v>
      </c>
      <c r="AD47" s="408"/>
      <c r="AE47" s="408"/>
      <c r="AF47" s="409"/>
    </row>
    <row r="48" spans="1:32" ht="18.25" x14ac:dyDescent="0.8">
      <c r="A48" s="454">
        <v>1972</v>
      </c>
      <c r="B48" s="450">
        <v>1.9368576713865067</v>
      </c>
      <c r="C48" s="450">
        <v>11.673998954534257</v>
      </c>
      <c r="D48" s="450">
        <v>0</v>
      </c>
      <c r="E48" s="450">
        <v>0.47264043766921282</v>
      </c>
      <c r="F48" s="450">
        <v>14.083497063589977</v>
      </c>
      <c r="G48" s="450">
        <v>0.19333241701678794</v>
      </c>
      <c r="H48" s="450">
        <v>0.32388447208695115</v>
      </c>
      <c r="I48" s="450">
        <v>1.5178637392357304</v>
      </c>
      <c r="J48" s="450">
        <v>2.0350806283394696</v>
      </c>
      <c r="K48" s="450">
        <v>2.97185298298161</v>
      </c>
      <c r="L48" s="450">
        <v>0</v>
      </c>
      <c r="M48" s="450">
        <v>0.50980022117194979</v>
      </c>
      <c r="N48" s="450">
        <v>3.4816532041535599</v>
      </c>
      <c r="O48" s="450">
        <v>0.26408709330305524</v>
      </c>
      <c r="P48" s="450">
        <v>0.66918270323729845</v>
      </c>
      <c r="Q48" s="450">
        <v>1.2925804463908286</v>
      </c>
      <c r="R48" s="450">
        <v>0.69527849791379681</v>
      </c>
      <c r="S48" s="450">
        <v>2.9211287408449791</v>
      </c>
      <c r="T48" s="407"/>
      <c r="U48" s="410">
        <v>1972</v>
      </c>
      <c r="V48" s="412">
        <v>1.1830142102318071</v>
      </c>
      <c r="W48" s="412">
        <v>1.7771121018428655</v>
      </c>
      <c r="X48" s="412">
        <v>0.5664474558922572</v>
      </c>
      <c r="Y48" s="412">
        <v>18.994785868961056</v>
      </c>
      <c r="Z48" s="407"/>
      <c r="AA48" s="410">
        <v>1972</v>
      </c>
      <c r="AB48" s="412">
        <v>10.945437899682513</v>
      </c>
      <c r="AC48" s="412">
        <v>11.575921737245471</v>
      </c>
      <c r="AD48" s="408"/>
      <c r="AE48" s="408"/>
      <c r="AF48" s="409"/>
    </row>
    <row r="49" spans="1:32" ht="18.25" x14ac:dyDescent="0.8">
      <c r="A49" s="454">
        <v>1973</v>
      </c>
      <c r="B49" s="450">
        <v>2.0266081108677296</v>
      </c>
      <c r="C49" s="450">
        <v>11.514999804051509</v>
      </c>
      <c r="D49" s="450">
        <v>0</v>
      </c>
      <c r="E49" s="450">
        <v>0.51471426280023636</v>
      </c>
      <c r="F49" s="450">
        <v>14.056322177719476</v>
      </c>
      <c r="G49" s="450">
        <v>0.13349043215194956</v>
      </c>
      <c r="H49" s="450">
        <v>0.36039120727556606</v>
      </c>
      <c r="I49" s="450">
        <v>1.5865751155896792</v>
      </c>
      <c r="J49" s="450">
        <v>2.0804567550171948</v>
      </c>
      <c r="K49" s="450">
        <v>3.1185268261202412</v>
      </c>
      <c r="L49" s="450">
        <v>0</v>
      </c>
      <c r="M49" s="450">
        <v>0.53653456922000786</v>
      </c>
      <c r="N49" s="450">
        <v>3.6550613953402493</v>
      </c>
      <c r="O49" s="450">
        <v>0.27408043529237436</v>
      </c>
      <c r="P49" s="450">
        <v>0.7001724897021383</v>
      </c>
      <c r="Q49" s="450">
        <v>1.3524397222335804</v>
      </c>
      <c r="R49" s="450">
        <v>0.72670866436566339</v>
      </c>
      <c r="S49" s="450">
        <v>3.0534013115937562</v>
      </c>
      <c r="T49" s="407"/>
      <c r="U49" s="410">
        <v>1973</v>
      </c>
      <c r="V49" s="412">
        <v>1.2352766002342797</v>
      </c>
      <c r="W49" s="412">
        <v>1.8676175979940777</v>
      </c>
      <c r="X49" s="412">
        <v>0.59692991496693359</v>
      </c>
      <c r="Y49" s="412">
        <v>19.145417526475384</v>
      </c>
      <c r="Z49" s="407"/>
      <c r="AA49" s="410">
        <v>1973</v>
      </c>
      <c r="AB49" s="412">
        <v>11.413820528725171</v>
      </c>
      <c r="AC49" s="412">
        <v>11.431421110945506</v>
      </c>
      <c r="AD49" s="408"/>
      <c r="AE49" s="408"/>
      <c r="AF49" s="409"/>
    </row>
    <row r="50" spans="1:32" ht="18.25" x14ac:dyDescent="0.8">
      <c r="A50" s="454">
        <v>1974</v>
      </c>
      <c r="B50" s="450">
        <v>2.0639701574767924</v>
      </c>
      <c r="C50" s="450">
        <v>11.080819913453599</v>
      </c>
      <c r="D50" s="450">
        <v>0</v>
      </c>
      <c r="E50" s="450">
        <v>0.53229378249425952</v>
      </c>
      <c r="F50" s="450">
        <v>13.67708385342465</v>
      </c>
      <c r="G50" s="450">
        <v>0.14911406563835655</v>
      </c>
      <c r="H50" s="450">
        <v>0.37024614814152174</v>
      </c>
      <c r="I50" s="450">
        <v>1.5732310457706145</v>
      </c>
      <c r="J50" s="450">
        <v>2.0925912595504927</v>
      </c>
      <c r="K50" s="450">
        <v>3.8547615596612745</v>
      </c>
      <c r="L50" s="450">
        <v>0</v>
      </c>
      <c r="M50" s="450">
        <v>0.5868530680249463</v>
      </c>
      <c r="N50" s="450">
        <v>4.4416146276862207</v>
      </c>
      <c r="O50" s="450">
        <v>0.27159769736040729</v>
      </c>
      <c r="P50" s="450">
        <v>0.6627145047723717</v>
      </c>
      <c r="Q50" s="450">
        <v>1.2800865985691627</v>
      </c>
      <c r="R50" s="450">
        <v>0.74107122128376723</v>
      </c>
      <c r="S50" s="450">
        <v>2.9554700219857089</v>
      </c>
      <c r="T50" s="407"/>
      <c r="U50" s="410">
        <v>1974</v>
      </c>
      <c r="V50" s="412">
        <v>1.2562597769019388</v>
      </c>
      <c r="W50" s="412">
        <v>1.9162602617060092</v>
      </c>
      <c r="X50" s="412">
        <v>0.65684258070098556</v>
      </c>
      <c r="Y50" s="412">
        <v>19.337397143338137</v>
      </c>
      <c r="Z50" s="407"/>
      <c r="AA50" s="410">
        <v>1974</v>
      </c>
      <c r="AB50" s="412">
        <v>11.839464810321807</v>
      </c>
      <c r="AC50" s="412">
        <v>11.327294952325266</v>
      </c>
      <c r="AD50" s="408"/>
      <c r="AE50" s="408"/>
      <c r="AF50" s="409"/>
    </row>
    <row r="51" spans="1:32" ht="18.25" x14ac:dyDescent="0.8">
      <c r="A51" s="454">
        <v>1975</v>
      </c>
      <c r="B51" s="450">
        <v>1.9619318557429877</v>
      </c>
      <c r="C51" s="450">
        <v>10.391747214945163</v>
      </c>
      <c r="D51" s="450">
        <v>0</v>
      </c>
      <c r="E51" s="450">
        <v>0.39710972590732191</v>
      </c>
      <c r="F51" s="450">
        <v>12.750788796595472</v>
      </c>
      <c r="G51" s="450">
        <v>0.12615757855742873</v>
      </c>
      <c r="H51" s="450">
        <v>0.3561712409093109</v>
      </c>
      <c r="I51" s="450">
        <v>1.3554484198359376</v>
      </c>
      <c r="J51" s="450">
        <v>1.8377772393026772</v>
      </c>
      <c r="K51" s="450">
        <v>3.8340778442040202</v>
      </c>
      <c r="L51" s="450">
        <v>0</v>
      </c>
      <c r="M51" s="450">
        <v>0.59794003551279373</v>
      </c>
      <c r="N51" s="450">
        <v>4.4320178797168142</v>
      </c>
      <c r="O51" s="450">
        <v>0.2511061788994412</v>
      </c>
      <c r="P51" s="450">
        <v>0.5574483725236381</v>
      </c>
      <c r="Q51" s="450">
        <v>1.0767565609670755</v>
      </c>
      <c r="R51" s="450">
        <v>0.65820229407796804</v>
      </c>
      <c r="S51" s="450">
        <v>2.5435134064681226</v>
      </c>
      <c r="T51" s="407"/>
      <c r="U51" s="410">
        <v>1975</v>
      </c>
      <c r="V51" s="412">
        <v>1.1353137624833023</v>
      </c>
      <c r="W51" s="412">
        <v>1.9307336820611716</v>
      </c>
      <c r="X51" s="412">
        <v>0.6475191607171531</v>
      </c>
      <c r="Y51" s="412">
        <v>17.850530716821464</v>
      </c>
      <c r="Z51" s="407"/>
      <c r="AA51" s="410">
        <v>1975</v>
      </c>
      <c r="AB51" s="412">
        <v>10.439776266772835</v>
      </c>
      <c r="AC51" s="412">
        <v>11.124321055310251</v>
      </c>
      <c r="AD51" s="408"/>
      <c r="AE51" s="408"/>
      <c r="AF51" s="409"/>
    </row>
    <row r="52" spans="1:32" ht="18.25" x14ac:dyDescent="0.8">
      <c r="A52" s="454">
        <v>1976</v>
      </c>
      <c r="B52" s="450">
        <v>1.9543844433667319</v>
      </c>
      <c r="C52" s="450">
        <v>10.14119635449625</v>
      </c>
      <c r="D52" s="450">
        <v>1.6466423841711361E-2</v>
      </c>
      <c r="E52" s="450">
        <v>0.4490474948144797</v>
      </c>
      <c r="F52" s="450">
        <v>12.561094716519174</v>
      </c>
      <c r="G52" s="450">
        <v>0.13086951345242026</v>
      </c>
      <c r="H52" s="450">
        <v>0.31159955996148669</v>
      </c>
      <c r="I52" s="450">
        <v>1.5488068579397545</v>
      </c>
      <c r="J52" s="450">
        <v>1.9912759313536614</v>
      </c>
      <c r="K52" s="450">
        <v>3.9296387758083808</v>
      </c>
      <c r="L52" s="450">
        <v>0</v>
      </c>
      <c r="M52" s="450">
        <v>0.6155017057519987</v>
      </c>
      <c r="N52" s="450">
        <v>4.5451404815603791</v>
      </c>
      <c r="O52" s="450">
        <v>0.25064632135686787</v>
      </c>
      <c r="P52" s="450">
        <v>0.59560994393661115</v>
      </c>
      <c r="Q52" s="450">
        <v>1.1504687187579603</v>
      </c>
      <c r="R52" s="450">
        <v>0.69689819157829369</v>
      </c>
      <c r="S52" s="450">
        <v>2.6936231756297331</v>
      </c>
      <c r="T52" s="407"/>
      <c r="U52" s="410">
        <v>1976</v>
      </c>
      <c r="V52" s="412">
        <v>1.0976857350705871</v>
      </c>
      <c r="W52" s="412">
        <v>1.9643002289526661</v>
      </c>
      <c r="X52" s="412">
        <v>0.6761441529987795</v>
      </c>
      <c r="Y52" s="412">
        <v>18.053004188040912</v>
      </c>
      <c r="Z52" s="407"/>
      <c r="AA52" s="410">
        <v>1976</v>
      </c>
      <c r="AB52" s="412">
        <v>10.988510780901997</v>
      </c>
      <c r="AC52" s="412">
        <v>10.80262352416095</v>
      </c>
      <c r="AD52" s="408"/>
      <c r="AE52" s="408"/>
      <c r="AF52" s="409"/>
    </row>
    <row r="53" spans="1:32" ht="18.25" x14ac:dyDescent="0.8">
      <c r="A53" s="454">
        <v>1977</v>
      </c>
      <c r="B53" s="450">
        <v>1.9733383004969665</v>
      </c>
      <c r="C53" s="450">
        <v>9.7688882491703914</v>
      </c>
      <c r="D53" s="450">
        <v>1.9099422918159935E-2</v>
      </c>
      <c r="E53" s="450">
        <v>0.4665398165379534</v>
      </c>
      <c r="F53" s="450">
        <v>12.22786578912347</v>
      </c>
      <c r="G53" s="450">
        <v>0.13891234789540047</v>
      </c>
      <c r="H53" s="450">
        <v>0.26961295145687703</v>
      </c>
      <c r="I53" s="450">
        <v>1.5975859337945799</v>
      </c>
      <c r="J53" s="450">
        <v>2.0061112331468576</v>
      </c>
      <c r="K53" s="450">
        <v>4.3260117355346566</v>
      </c>
      <c r="L53" s="450">
        <v>0</v>
      </c>
      <c r="M53" s="450">
        <v>0.63932907165751796</v>
      </c>
      <c r="N53" s="450">
        <v>4.9653408071921747</v>
      </c>
      <c r="O53" s="450">
        <v>0.2566021994279224</v>
      </c>
      <c r="P53" s="450">
        <v>0.64008780309654623</v>
      </c>
      <c r="Q53" s="450">
        <v>1.2363812965477516</v>
      </c>
      <c r="R53" s="450">
        <v>0.68417012491764528</v>
      </c>
      <c r="S53" s="450">
        <v>2.8172414239898655</v>
      </c>
      <c r="T53" s="407"/>
      <c r="U53" s="410">
        <v>1977</v>
      </c>
      <c r="V53" s="412">
        <v>1.1591315363373615</v>
      </c>
      <c r="W53" s="412">
        <v>1.9824230980524473</v>
      </c>
      <c r="X53" s="412">
        <v>0.67039606076982983</v>
      </c>
      <c r="Y53" s="412">
        <v>18.20460855829273</v>
      </c>
      <c r="Z53" s="407"/>
      <c r="AA53" s="410">
        <v>1977</v>
      </c>
      <c r="AB53" s="412">
        <v>11.467130226507551</v>
      </c>
      <c r="AC53" s="412">
        <v>10.549429026944818</v>
      </c>
      <c r="AD53" s="408"/>
      <c r="AE53" s="408"/>
      <c r="AF53" s="409"/>
    </row>
    <row r="54" spans="1:32" ht="18.25" x14ac:dyDescent="0.8">
      <c r="A54" s="454">
        <v>1978</v>
      </c>
      <c r="B54" s="450">
        <v>1.9995856545543356</v>
      </c>
      <c r="C54" s="450">
        <v>9.5882435701745177</v>
      </c>
      <c r="D54" s="450">
        <v>2.3452571600921145E-2</v>
      </c>
      <c r="E54" s="450">
        <v>0.46098733314670209</v>
      </c>
      <c r="F54" s="450">
        <v>12.072269129476478</v>
      </c>
      <c r="G54" s="450">
        <v>0.12627267909331172</v>
      </c>
      <c r="H54" s="450">
        <v>0.30175664436396593</v>
      </c>
      <c r="I54" s="450">
        <v>1.6490591305265661</v>
      </c>
      <c r="J54" s="450">
        <v>2.0770884539838437</v>
      </c>
      <c r="K54" s="450">
        <v>4.3012532332861646</v>
      </c>
      <c r="L54" s="450">
        <v>0</v>
      </c>
      <c r="M54" s="450">
        <v>0.66994802412729038</v>
      </c>
      <c r="N54" s="450">
        <v>4.9712012574134548</v>
      </c>
      <c r="O54" s="450">
        <v>0.26659673674089296</v>
      </c>
      <c r="P54" s="450">
        <v>0.68343832482316202</v>
      </c>
      <c r="Q54" s="450">
        <v>1.3201163310212798</v>
      </c>
      <c r="R54" s="450">
        <v>0.70004968234584541</v>
      </c>
      <c r="S54" s="450">
        <v>2.9702010749311802</v>
      </c>
      <c r="T54" s="407"/>
      <c r="U54" s="410">
        <v>1978</v>
      </c>
      <c r="V54" s="412">
        <v>1.1903794574402917</v>
      </c>
      <c r="W54" s="412">
        <v>2.0720727020419671</v>
      </c>
      <c r="X54" s="412">
        <v>0.69159618828786318</v>
      </c>
      <c r="Y54" s="412">
        <v>18.136711568034837</v>
      </c>
      <c r="Z54" s="407"/>
      <c r="AA54" s="410">
        <v>1978</v>
      </c>
      <c r="AB54" s="412">
        <v>11.788436915858998</v>
      </c>
      <c r="AC54" s="412">
        <v>10.302322999945961</v>
      </c>
      <c r="AD54" s="408"/>
      <c r="AE54" s="408"/>
      <c r="AF54" s="409"/>
    </row>
    <row r="55" spans="1:32" ht="18.25" x14ac:dyDescent="0.8">
      <c r="A55" s="454">
        <v>1979</v>
      </c>
      <c r="B55" s="450">
        <v>2.0196587123882095</v>
      </c>
      <c r="C55" s="450">
        <v>9.4770293441261853</v>
      </c>
      <c r="D55" s="450">
        <v>2.6331771690259853E-2</v>
      </c>
      <c r="E55" s="450">
        <v>0.49894390897010882</v>
      </c>
      <c r="F55" s="450">
        <v>12.021963737174762</v>
      </c>
      <c r="G55" s="450">
        <v>0.12736036625249741</v>
      </c>
      <c r="H55" s="450">
        <v>0.31688696267383354</v>
      </c>
      <c r="I55" s="450">
        <v>1.7198937748234095</v>
      </c>
      <c r="J55" s="450">
        <v>2.1641411037497407</v>
      </c>
      <c r="K55" s="450">
        <v>4.6537781139437966</v>
      </c>
      <c r="L55" s="450">
        <v>0</v>
      </c>
      <c r="M55" s="450">
        <v>0.71945446741919838</v>
      </c>
      <c r="N55" s="450">
        <v>5.3732325813629949</v>
      </c>
      <c r="O55" s="450">
        <v>0.27178748426113025</v>
      </c>
      <c r="P55" s="450">
        <v>0.68682833242406327</v>
      </c>
      <c r="Q55" s="450">
        <v>1.3266644045396816</v>
      </c>
      <c r="R55" s="450">
        <v>0.71849259120541198</v>
      </c>
      <c r="S55" s="450">
        <v>3.0037728124302872</v>
      </c>
      <c r="T55" s="407"/>
      <c r="U55" s="410">
        <v>1979</v>
      </c>
      <c r="V55" s="412">
        <v>1.2239070828182306</v>
      </c>
      <c r="W55" s="412">
        <v>2.1607694083832958</v>
      </c>
      <c r="X55" s="412">
        <v>0.74401048271446535</v>
      </c>
      <c r="Y55" s="412">
        <v>18.434423260801793</v>
      </c>
      <c r="Z55" s="407"/>
      <c r="AA55" s="410">
        <v>1979</v>
      </c>
      <c r="AB55" s="412">
        <v>12.374727891163742</v>
      </c>
      <c r="AC55" s="412">
        <v>10.188382343554043</v>
      </c>
      <c r="AD55" s="408"/>
      <c r="AE55" s="408"/>
      <c r="AF55" s="409"/>
    </row>
    <row r="56" spans="1:32" ht="18.25" x14ac:dyDescent="0.8">
      <c r="A56" s="454">
        <v>1980</v>
      </c>
      <c r="B56" s="450">
        <v>1.8959455456960348</v>
      </c>
      <c r="C56" s="450">
        <v>9.1300409119874431</v>
      </c>
      <c r="D56" s="450">
        <v>2.8284353141985064E-2</v>
      </c>
      <c r="E56" s="450">
        <v>0.52696725584273241</v>
      </c>
      <c r="F56" s="450">
        <v>11.581238066668195</v>
      </c>
      <c r="G56" s="450">
        <v>0.11957631117598302</v>
      </c>
      <c r="H56" s="450">
        <v>0.28174985846071854</v>
      </c>
      <c r="I56" s="450">
        <v>1.7014161748672247</v>
      </c>
      <c r="J56" s="450">
        <v>2.1027423445039264</v>
      </c>
      <c r="K56" s="450">
        <v>4.0651353493924516</v>
      </c>
      <c r="L56" s="450">
        <v>0</v>
      </c>
      <c r="M56" s="450">
        <v>0.77455117235696225</v>
      </c>
      <c r="N56" s="450">
        <v>4.8396865217494138</v>
      </c>
      <c r="O56" s="450">
        <v>0.26084340900159619</v>
      </c>
      <c r="P56" s="450">
        <v>0.61331154022999523</v>
      </c>
      <c r="Q56" s="450">
        <v>1.1846607818941437</v>
      </c>
      <c r="R56" s="450">
        <v>0.64990585336161599</v>
      </c>
      <c r="S56" s="450">
        <v>2.7087215844873511</v>
      </c>
      <c r="T56" s="407"/>
      <c r="U56" s="410">
        <v>1980</v>
      </c>
      <c r="V56" s="412">
        <v>1.1405614635648955</v>
      </c>
      <c r="W56" s="412">
        <v>2.0695841116379747</v>
      </c>
      <c r="X56" s="412">
        <v>0.79489550290144284</v>
      </c>
      <c r="Y56" s="412">
        <v>17.227347439304573</v>
      </c>
      <c r="Z56" s="407"/>
      <c r="AA56" s="410">
        <v>1980</v>
      </c>
      <c r="AB56" s="412">
        <v>11.172668570785238</v>
      </c>
      <c r="AC56" s="412">
        <v>10.059719946623646</v>
      </c>
      <c r="AD56" s="408"/>
      <c r="AE56" s="408"/>
      <c r="AF56" s="409"/>
    </row>
    <row r="57" spans="1:32" ht="18.25" x14ac:dyDescent="0.8">
      <c r="A57" s="454">
        <v>1981</v>
      </c>
      <c r="B57" s="450">
        <v>1.7717261741817865</v>
      </c>
      <c r="C57" s="450">
        <v>8.9573131848024108</v>
      </c>
      <c r="D57" s="450">
        <v>2.5548811085622361E-2</v>
      </c>
      <c r="E57" s="450">
        <v>0.46113281051747163</v>
      </c>
      <c r="F57" s="450">
        <v>11.215720980587291</v>
      </c>
      <c r="G57" s="450">
        <v>0.14373384755391339</v>
      </c>
      <c r="H57" s="450">
        <v>0.27950655219506143</v>
      </c>
      <c r="I57" s="450">
        <v>1.7230533922324416</v>
      </c>
      <c r="J57" s="450">
        <v>2.1462937919814165</v>
      </c>
      <c r="K57" s="450">
        <v>4.2275071518307801</v>
      </c>
      <c r="L57" s="450">
        <v>0</v>
      </c>
      <c r="M57" s="450">
        <v>0.82192918956077299</v>
      </c>
      <c r="N57" s="450">
        <v>5.0494363413915533</v>
      </c>
      <c r="O57" s="450">
        <v>0.25178080572818384</v>
      </c>
      <c r="P57" s="450">
        <v>0.58311328855876066</v>
      </c>
      <c r="Q57" s="450">
        <v>1.1263304194436587</v>
      </c>
      <c r="R57" s="450">
        <v>0.64756797497029206</v>
      </c>
      <c r="S57" s="450">
        <v>2.6087924887008951</v>
      </c>
      <c r="T57" s="407"/>
      <c r="U57" s="410">
        <v>1981</v>
      </c>
      <c r="V57" s="412">
        <v>1.0534041254456648</v>
      </c>
      <c r="W57" s="412">
        <v>2.0248880761889256</v>
      </c>
      <c r="X57" s="412">
        <v>0.84647296292129992</v>
      </c>
      <c r="Y57" s="412">
        <v>17.09547843810526</v>
      </c>
      <c r="Z57" s="407"/>
      <c r="AA57" s="410">
        <v>1981</v>
      </c>
      <c r="AB57" s="412">
        <v>11.174367240618334</v>
      </c>
      <c r="AC57" s="412">
        <v>9.8458763620428211</v>
      </c>
      <c r="AD57" s="408"/>
      <c r="AE57" s="408"/>
      <c r="AF57" s="409"/>
    </row>
    <row r="58" spans="1:32" ht="18.25" x14ac:dyDescent="0.8">
      <c r="A58" s="454">
        <v>1982</v>
      </c>
      <c r="B58" s="450">
        <v>1.6978131549834408</v>
      </c>
      <c r="C58" s="450">
        <v>8.42971322457295</v>
      </c>
      <c r="D58" s="450">
        <v>2.0102908291612303E-2</v>
      </c>
      <c r="E58" s="450">
        <v>0.31907827123906857</v>
      </c>
      <c r="F58" s="450">
        <v>10.466707559087071</v>
      </c>
      <c r="G58" s="450">
        <v>0.13627258726355668</v>
      </c>
      <c r="H58" s="450">
        <v>0.22494340742678651</v>
      </c>
      <c r="I58" s="450">
        <v>1.6454299501708276</v>
      </c>
      <c r="J58" s="450">
        <v>2.0066459448611709</v>
      </c>
      <c r="K58" s="450">
        <v>4.04755972367973</v>
      </c>
      <c r="L58" s="450">
        <v>0</v>
      </c>
      <c r="M58" s="450">
        <v>0.90535979477288753</v>
      </c>
      <c r="N58" s="450">
        <v>4.9529195184526174</v>
      </c>
      <c r="O58" s="450">
        <v>0.23346389554410071</v>
      </c>
      <c r="P58" s="450">
        <v>0.514425658135787</v>
      </c>
      <c r="Q58" s="450">
        <v>0.99365471284791973</v>
      </c>
      <c r="R58" s="450">
        <v>0.48418927806333384</v>
      </c>
      <c r="S58" s="450">
        <v>2.2257335445911415</v>
      </c>
      <c r="T58" s="407"/>
      <c r="U58" s="410">
        <v>1982</v>
      </c>
      <c r="V58" s="412">
        <v>0.98810947831838924</v>
      </c>
      <c r="W58" s="412">
        <v>1.9528454593118381</v>
      </c>
      <c r="X58" s="412">
        <v>0.92611872672234119</v>
      </c>
      <c r="Y58" s="412">
        <v>15.784932902639435</v>
      </c>
      <c r="Z58" s="407"/>
      <c r="AA58" s="410">
        <v>1982</v>
      </c>
      <c r="AB58" s="412">
        <v>10.022138508417624</v>
      </c>
      <c r="AC58" s="412">
        <v>9.6298680585743774</v>
      </c>
      <c r="AD58" s="408"/>
      <c r="AE58" s="408"/>
      <c r="AF58" s="409"/>
    </row>
    <row r="59" spans="1:32" ht="18.25" x14ac:dyDescent="0.8">
      <c r="A59" s="454">
        <v>1983</v>
      </c>
      <c r="B59" s="450">
        <v>1.6499854654230373</v>
      </c>
      <c r="C59" s="450">
        <v>8.150059703391765</v>
      </c>
      <c r="D59" s="450">
        <v>2.1607274294122431E-2</v>
      </c>
      <c r="E59" s="450">
        <v>0.30946622111810557</v>
      </c>
      <c r="F59" s="450">
        <v>10.131118664227031</v>
      </c>
      <c r="G59" s="450">
        <v>0.13289433704248094</v>
      </c>
      <c r="H59" s="450">
        <v>0.22964443769241324</v>
      </c>
      <c r="I59" s="450">
        <v>1.7615644742923688</v>
      </c>
      <c r="J59" s="450">
        <v>2.1241032490272631</v>
      </c>
      <c r="K59" s="450">
        <v>3.9535934446681642</v>
      </c>
      <c r="L59" s="450">
        <v>0</v>
      </c>
      <c r="M59" s="450">
        <v>0.75799088685646521</v>
      </c>
      <c r="N59" s="450">
        <v>4.7115843315246293</v>
      </c>
      <c r="O59" s="450">
        <v>0.23582885839828893</v>
      </c>
      <c r="P59" s="450">
        <v>0.57044073656010941</v>
      </c>
      <c r="Q59" s="450">
        <v>1.1018523615977445</v>
      </c>
      <c r="R59" s="450">
        <v>0.51041329762086962</v>
      </c>
      <c r="S59" s="450">
        <v>2.4185352541770122</v>
      </c>
      <c r="T59" s="407"/>
      <c r="U59" s="410">
        <v>1983</v>
      </c>
      <c r="V59" s="412">
        <v>0.95625861033162751</v>
      </c>
      <c r="W59" s="412">
        <v>1.9146268551942314</v>
      </c>
      <c r="X59" s="412">
        <v>0.77884303184359449</v>
      </c>
      <c r="Y59" s="412">
        <v>15.735613001586481</v>
      </c>
      <c r="Z59" s="407"/>
      <c r="AA59" s="410">
        <v>1983</v>
      </c>
      <c r="AB59" s="412">
        <v>10.066728765486767</v>
      </c>
      <c r="AC59" s="412">
        <v>9.3186127334691697</v>
      </c>
      <c r="AD59" s="408"/>
      <c r="AE59" s="408"/>
      <c r="AF59" s="409"/>
    </row>
    <row r="60" spans="1:32" ht="18.25" x14ac:dyDescent="0.8">
      <c r="A60" s="454">
        <v>1984</v>
      </c>
      <c r="B60" s="450">
        <v>1.6661828956577045</v>
      </c>
      <c r="C60" s="450">
        <v>7.9224647763066507</v>
      </c>
      <c r="D60" s="450">
        <v>2.7721444088491615E-2</v>
      </c>
      <c r="E60" s="450">
        <v>0.35201672088801311</v>
      </c>
      <c r="F60" s="450">
        <v>9.9683858369408611</v>
      </c>
      <c r="G60" s="450">
        <v>0.14121030060715428</v>
      </c>
      <c r="H60" s="450">
        <v>0.25748437834544086</v>
      </c>
      <c r="I60" s="450">
        <v>1.8667408468534863</v>
      </c>
      <c r="J60" s="450">
        <v>2.2654355258060814</v>
      </c>
      <c r="K60" s="450">
        <v>4.3113751875317394</v>
      </c>
      <c r="L60" s="450">
        <v>0</v>
      </c>
      <c r="M60" s="450">
        <v>0.89118431284596156</v>
      </c>
      <c r="N60" s="450">
        <v>5.202559500377701</v>
      </c>
      <c r="O60" s="450">
        <v>0.24578630033923876</v>
      </c>
      <c r="P60" s="450">
        <v>0.62922218911158245</v>
      </c>
      <c r="Q60" s="450">
        <v>1.2153934854356998</v>
      </c>
      <c r="R60" s="450">
        <v>0.54483924704032083</v>
      </c>
      <c r="S60" s="450">
        <v>2.6352412219268415</v>
      </c>
      <c r="T60" s="407"/>
      <c r="U60" s="410">
        <v>1984</v>
      </c>
      <c r="V60" s="412">
        <v>0.96331410106645798</v>
      </c>
      <c r="W60" s="412">
        <v>1.944758122579415</v>
      </c>
      <c r="X60" s="412">
        <v>0.91108787637736133</v>
      </c>
      <c r="Y60" s="412">
        <v>16.252461985028251</v>
      </c>
      <c r="Z60" s="407"/>
      <c r="AA60" s="410">
        <v>1984</v>
      </c>
      <c r="AB60" s="412">
        <v>11.010838287573854</v>
      </c>
      <c r="AC60" s="412">
        <v>9.0607837974776277</v>
      </c>
      <c r="AD60" s="408"/>
      <c r="AE60" s="408"/>
      <c r="AF60" s="409"/>
    </row>
    <row r="61" spans="1:32" ht="18.25" x14ac:dyDescent="0.8">
      <c r="A61" s="454">
        <v>1985</v>
      </c>
      <c r="B61" s="450">
        <v>1.6478541973247867</v>
      </c>
      <c r="C61" s="450">
        <v>7.6531355243035382</v>
      </c>
      <c r="D61" s="450">
        <v>2.7121276007158589E-2</v>
      </c>
      <c r="E61" s="450">
        <v>0.26868966686961282</v>
      </c>
      <c r="F61" s="450">
        <v>9.5968006645050945</v>
      </c>
      <c r="G61" s="450">
        <v>0.14978630897097578</v>
      </c>
      <c r="H61" s="450">
        <v>0.17977229821075813</v>
      </c>
      <c r="I61" s="450">
        <v>1.8227812166974529</v>
      </c>
      <c r="J61" s="450">
        <v>2.1523398238791867</v>
      </c>
      <c r="K61" s="450">
        <v>4.0085366257560748</v>
      </c>
      <c r="L61" s="450">
        <v>0</v>
      </c>
      <c r="M61" s="450">
        <v>0.88080028580154468</v>
      </c>
      <c r="N61" s="450">
        <v>4.8893369115576197</v>
      </c>
      <c r="O61" s="450">
        <v>0.24964679649559007</v>
      </c>
      <c r="P61" s="450">
        <v>0.63050143726286667</v>
      </c>
      <c r="Q61" s="450">
        <v>1.2178644565747208</v>
      </c>
      <c r="R61" s="450">
        <v>0.53695589336692073</v>
      </c>
      <c r="S61" s="450">
        <v>2.6349685837000982</v>
      </c>
      <c r="T61" s="407"/>
      <c r="U61" s="410">
        <v>1985</v>
      </c>
      <c r="V61" s="412">
        <v>0.97153029842655625</v>
      </c>
      <c r="W61" s="412">
        <v>1.9618667732676405</v>
      </c>
      <c r="X61" s="412">
        <v>0.90010480145495042</v>
      </c>
      <c r="Y61" s="412">
        <v>15.439944110492853</v>
      </c>
      <c r="Z61" s="407"/>
      <c r="AA61" s="410">
        <v>1985</v>
      </c>
      <c r="AB61" s="412">
        <v>10.414284009647179</v>
      </c>
      <c r="AC61" s="412">
        <v>8.8591619739948229</v>
      </c>
      <c r="AD61" s="408"/>
      <c r="AE61" s="408"/>
      <c r="AF61" s="409"/>
    </row>
    <row r="62" spans="1:32" ht="18.25" x14ac:dyDescent="0.8">
      <c r="A62" s="454">
        <v>1986</v>
      </c>
      <c r="B62" s="450">
        <v>1.6371171135014739</v>
      </c>
      <c r="C62" s="450">
        <v>7.4312244251824096</v>
      </c>
      <c r="D62" s="450">
        <v>2.5937091923321852E-2</v>
      </c>
      <c r="E62" s="450">
        <v>0.24068786956741092</v>
      </c>
      <c r="F62" s="450">
        <v>9.334966500174616</v>
      </c>
      <c r="G62" s="450">
        <v>4.2219892371970415E-2</v>
      </c>
      <c r="H62" s="450">
        <v>0.21934638832043901</v>
      </c>
      <c r="I62" s="450">
        <v>1.931305810231617</v>
      </c>
      <c r="J62" s="450">
        <v>2.1928720909240265</v>
      </c>
      <c r="K62" s="450">
        <v>4.0925422977031856</v>
      </c>
      <c r="L62" s="450">
        <v>0</v>
      </c>
      <c r="M62" s="450">
        <v>0.85274899584592845</v>
      </c>
      <c r="N62" s="450">
        <v>4.945291293549114</v>
      </c>
      <c r="O62" s="450">
        <v>0.25432797660442841</v>
      </c>
      <c r="P62" s="450">
        <v>0.63895247036228142</v>
      </c>
      <c r="Q62" s="450">
        <v>1.2341883096618689</v>
      </c>
      <c r="R62" s="450">
        <v>0.4962367854246667</v>
      </c>
      <c r="S62" s="450">
        <v>2.6237055420532456</v>
      </c>
      <c r="T62" s="407"/>
      <c r="U62" s="410">
        <v>1986</v>
      </c>
      <c r="V62" s="412">
        <v>0.95708110430396409</v>
      </c>
      <c r="W62" s="412">
        <v>1.9742567545073446</v>
      </c>
      <c r="X62" s="412">
        <v>0.87841097893180087</v>
      </c>
      <c r="Y62" s="412">
        <v>15.287086588957894</v>
      </c>
      <c r="Z62" s="407"/>
      <c r="AA62" s="410">
        <v>1986</v>
      </c>
      <c r="AB62" s="412">
        <v>10.400040251206566</v>
      </c>
      <c r="AC62" s="412">
        <v>8.6967951754944366</v>
      </c>
      <c r="AD62" s="408"/>
      <c r="AE62" s="408"/>
      <c r="AF62" s="409"/>
    </row>
    <row r="63" spans="1:32" ht="18.25" x14ac:dyDescent="0.8">
      <c r="A63" s="454">
        <v>1987</v>
      </c>
      <c r="B63" s="450">
        <v>1.6368240910641503</v>
      </c>
      <c r="C63" s="450">
        <v>7.2837533374715733</v>
      </c>
      <c r="D63" s="450">
        <v>2.5848503591248601E-2</v>
      </c>
      <c r="E63" s="450">
        <v>0.32066194337665238</v>
      </c>
      <c r="F63" s="450">
        <v>9.2670878755036252</v>
      </c>
      <c r="G63" s="450">
        <v>3.9069022944781741E-2</v>
      </c>
      <c r="H63" s="450">
        <v>0.20766172907458655</v>
      </c>
      <c r="I63" s="450">
        <v>2.0217534309248277</v>
      </c>
      <c r="J63" s="450">
        <v>2.2684841829441962</v>
      </c>
      <c r="K63" s="450">
        <v>4.1769078093066243</v>
      </c>
      <c r="L63" s="450">
        <v>0</v>
      </c>
      <c r="M63" s="450">
        <v>0.73006669778856792</v>
      </c>
      <c r="N63" s="450">
        <v>4.9069745070951925</v>
      </c>
      <c r="O63" s="450">
        <v>0.4289275722568287</v>
      </c>
      <c r="P63" s="450">
        <v>0.63563442046989038</v>
      </c>
      <c r="Q63" s="450">
        <v>1.2277792282700359</v>
      </c>
      <c r="R63" s="450">
        <v>0.54109255659092959</v>
      </c>
      <c r="S63" s="450">
        <v>2.8334337775876848</v>
      </c>
      <c r="T63" s="407"/>
      <c r="U63" s="410">
        <v>1987</v>
      </c>
      <c r="V63" s="412">
        <v>0.95975577479446017</v>
      </c>
      <c r="W63" s="412">
        <v>1.9882460021263197</v>
      </c>
      <c r="X63" s="412">
        <v>0.7553207009810412</v>
      </c>
      <c r="Y63" s="412">
        <v>15.572657865228877</v>
      </c>
      <c r="Z63" s="407"/>
      <c r="AA63" s="410">
        <v>1987</v>
      </c>
      <c r="AB63" s="412">
        <v>10.623221781814344</v>
      </c>
      <c r="AC63" s="412">
        <v>8.6527585613163502</v>
      </c>
      <c r="AD63" s="408"/>
      <c r="AE63" s="408"/>
      <c r="AF63" s="409"/>
    </row>
    <row r="64" spans="1:32" ht="18.25" x14ac:dyDescent="0.8">
      <c r="A64" s="454">
        <v>1988</v>
      </c>
      <c r="B64" s="450">
        <v>1.6249229350122507</v>
      </c>
      <c r="C64" s="450">
        <v>7.1671623598852818</v>
      </c>
      <c r="D64" s="450">
        <v>2.8663545161796752E-2</v>
      </c>
      <c r="E64" s="450">
        <v>0.36876491581015031</v>
      </c>
      <c r="F64" s="450">
        <v>9.1895137558694788</v>
      </c>
      <c r="G64" s="450">
        <v>3.7237881538499197E-2</v>
      </c>
      <c r="H64" s="450">
        <v>0.14123491191714457</v>
      </c>
      <c r="I64" s="450">
        <v>2.0804493150213141</v>
      </c>
      <c r="J64" s="450">
        <v>2.2589221084769577</v>
      </c>
      <c r="K64" s="450">
        <v>4.1763675186073188</v>
      </c>
      <c r="L64" s="450">
        <v>0</v>
      </c>
      <c r="M64" s="450">
        <v>0.71799400094220345</v>
      </c>
      <c r="N64" s="450">
        <v>4.8943615195495225</v>
      </c>
      <c r="O64" s="450">
        <v>0.7327962353891575</v>
      </c>
      <c r="P64" s="450">
        <v>0.62564828958893437</v>
      </c>
      <c r="Q64" s="450">
        <v>1.2084902098160664</v>
      </c>
      <c r="R64" s="450">
        <v>0.58647732512579309</v>
      </c>
      <c r="S64" s="450">
        <v>3.1534120599199511</v>
      </c>
      <c r="T64" s="407"/>
      <c r="U64" s="410">
        <v>1988</v>
      </c>
      <c r="V64" s="412">
        <v>0.96317365295261292</v>
      </c>
      <c r="W64" s="412">
        <v>2.0311382182905571</v>
      </c>
      <c r="X64" s="412">
        <v>0.74443274511524038</v>
      </c>
      <c r="Y64" s="412">
        <v>15.7574648274575</v>
      </c>
      <c r="Z64" s="407"/>
      <c r="AA64" s="410">
        <v>1988</v>
      </c>
      <c r="AB64" s="412">
        <v>10.694242949865698</v>
      </c>
      <c r="AC64" s="412">
        <v>8.8019664939502142</v>
      </c>
      <c r="AD64" s="408"/>
      <c r="AE64" s="408"/>
      <c r="AF64" s="409"/>
    </row>
    <row r="65" spans="1:32" ht="18.25" x14ac:dyDescent="0.8">
      <c r="A65" s="454">
        <v>1989</v>
      </c>
      <c r="B65" s="450">
        <v>1.627904398481206</v>
      </c>
      <c r="C65" s="450">
        <v>7.0368562350102346</v>
      </c>
      <c r="D65" s="450">
        <v>3.054996317520086E-2</v>
      </c>
      <c r="E65" s="450">
        <v>0.38616846868714705</v>
      </c>
      <c r="F65" s="450">
        <v>9.081479065353788</v>
      </c>
      <c r="G65" s="450">
        <v>3.5858913989050362E-2</v>
      </c>
      <c r="H65" s="450">
        <v>0.14617735406614096</v>
      </c>
      <c r="I65" s="450">
        <v>2.0822667735498315</v>
      </c>
      <c r="J65" s="450">
        <v>2.2643030416050229</v>
      </c>
      <c r="K65" s="450">
        <v>4.2515526694811214</v>
      </c>
      <c r="L65" s="450">
        <v>0</v>
      </c>
      <c r="M65" s="450">
        <v>0.75837707557936884</v>
      </c>
      <c r="N65" s="450">
        <v>5.0099297450604903</v>
      </c>
      <c r="O65" s="450">
        <v>0.88967778368846195</v>
      </c>
      <c r="P65" s="450">
        <v>0.62810284697920893</v>
      </c>
      <c r="Q65" s="450">
        <v>1.2132313856890589</v>
      </c>
      <c r="R65" s="450">
        <v>0.5904217469845795</v>
      </c>
      <c r="S65" s="450">
        <v>3.3214337633413096</v>
      </c>
      <c r="T65" s="407"/>
      <c r="U65" s="410">
        <v>1989</v>
      </c>
      <c r="V65" s="412">
        <v>1.0065657422615542</v>
      </c>
      <c r="W65" s="412">
        <v>2.1064152080846883</v>
      </c>
      <c r="X65" s="412">
        <v>0.78592869932561693</v>
      </c>
      <c r="Y65" s="412">
        <v>15.778235965688754</v>
      </c>
      <c r="Z65" s="407"/>
      <c r="AA65" s="410">
        <v>1989</v>
      </c>
      <c r="AB65" s="412">
        <v>10.854034938920041</v>
      </c>
      <c r="AC65" s="412">
        <v>8.8231106764405709</v>
      </c>
      <c r="AD65" s="408"/>
      <c r="AE65" s="408"/>
      <c r="AF65" s="409"/>
    </row>
    <row r="66" spans="1:32" ht="18.25" x14ac:dyDescent="0.8">
      <c r="A66" s="454">
        <v>1990</v>
      </c>
      <c r="B66" s="450">
        <v>1.6682208731454078</v>
      </c>
      <c r="C66" s="450">
        <v>6.903944623142146</v>
      </c>
      <c r="D66" s="450">
        <v>2.9012049359944066E-2</v>
      </c>
      <c r="E66" s="450">
        <v>0.40476316897389358</v>
      </c>
      <c r="F66" s="450">
        <v>9.0059407146213903</v>
      </c>
      <c r="G66" s="450">
        <v>3.4718643999336073E-2</v>
      </c>
      <c r="H66" s="450">
        <v>0.15585554277208569</v>
      </c>
      <c r="I66" s="450">
        <v>2.1557161975372172</v>
      </c>
      <c r="J66" s="450">
        <v>2.3462903843086389</v>
      </c>
      <c r="K66" s="450">
        <v>4.0047656434897592</v>
      </c>
      <c r="L66" s="450">
        <v>0</v>
      </c>
      <c r="M66" s="450">
        <v>1.5635161976395622</v>
      </c>
      <c r="N66" s="450">
        <v>5.5682818411293216</v>
      </c>
      <c r="O66" s="450">
        <v>1.0821270345946126</v>
      </c>
      <c r="P66" s="450">
        <v>0.62847862612364924</v>
      </c>
      <c r="Q66" s="450">
        <v>1.2139572334611459</v>
      </c>
      <c r="R66" s="450">
        <v>0.59799132745301797</v>
      </c>
      <c r="S66" s="450">
        <v>3.5225542216324257</v>
      </c>
      <c r="T66" s="407"/>
      <c r="U66" s="410">
        <v>1990</v>
      </c>
      <c r="V66" s="412">
        <v>1.0904771607142549</v>
      </c>
      <c r="W66" s="412">
        <v>2.335202481386276</v>
      </c>
      <c r="X66" s="412">
        <v>1.0666631446152304</v>
      </c>
      <c r="Y66" s="412">
        <v>15.950724374976017</v>
      </c>
      <c r="Z66" s="407"/>
      <c r="AA66" s="410">
        <v>1990</v>
      </c>
      <c r="AB66" s="412">
        <v>11.562576961979206</v>
      </c>
      <c r="AC66" s="412">
        <v>8.8804901997125736</v>
      </c>
      <c r="AD66" s="408"/>
      <c r="AE66" s="408"/>
      <c r="AF66" s="409"/>
    </row>
    <row r="67" spans="1:32" ht="18.25" x14ac:dyDescent="0.8">
      <c r="A67" s="454">
        <v>1991</v>
      </c>
      <c r="B67" s="450">
        <v>1.5926740173996987</v>
      </c>
      <c r="C67" s="450">
        <v>6.7813185864346881</v>
      </c>
      <c r="D67" s="450">
        <v>2.7977626089863997E-2</v>
      </c>
      <c r="E67" s="450">
        <v>0.40430934353625125</v>
      </c>
      <c r="F67" s="450">
        <v>8.8062795734605022</v>
      </c>
      <c r="G67" s="450">
        <v>3.3720465471699629E-2</v>
      </c>
      <c r="H67" s="450">
        <v>0.15570076316443024</v>
      </c>
      <c r="I67" s="450">
        <v>2.1780702901648956</v>
      </c>
      <c r="J67" s="450">
        <v>2.3674915188010255</v>
      </c>
      <c r="K67" s="450">
        <v>4.1826212633746032</v>
      </c>
      <c r="L67" s="450">
        <v>0</v>
      </c>
      <c r="M67" s="450">
        <v>1.3212637396165539</v>
      </c>
      <c r="N67" s="450">
        <v>5.503885002991157</v>
      </c>
      <c r="O67" s="450">
        <v>1.2131619671723541</v>
      </c>
      <c r="P67" s="450">
        <v>0.60352621745878376</v>
      </c>
      <c r="Q67" s="450">
        <v>1.1657596405249748</v>
      </c>
      <c r="R67" s="450">
        <v>0.59443343319483433</v>
      </c>
      <c r="S67" s="450">
        <v>3.5768812583509471</v>
      </c>
      <c r="T67" s="407"/>
      <c r="U67" s="410">
        <v>1991</v>
      </c>
      <c r="V67" s="412">
        <v>1.0529405836355106</v>
      </c>
      <c r="W67" s="412">
        <v>2.1975438134927154</v>
      </c>
      <c r="X67" s="412">
        <v>1.0107834390025874</v>
      </c>
      <c r="Y67" s="412">
        <v>15.99326951747282</v>
      </c>
      <c r="Z67" s="407"/>
      <c r="AA67" s="410">
        <v>1991</v>
      </c>
      <c r="AB67" s="412">
        <v>11.30765684534547</v>
      </c>
      <c r="AC67" s="412">
        <v>8.9468805082581628</v>
      </c>
      <c r="AD67" s="408"/>
      <c r="AE67" s="408"/>
      <c r="AF67" s="409"/>
    </row>
    <row r="68" spans="1:32" ht="18.25" x14ac:dyDescent="0.8">
      <c r="A68" s="454">
        <v>1992</v>
      </c>
      <c r="B68" s="450">
        <v>1.6071452138045934</v>
      </c>
      <c r="C68" s="450">
        <v>6.6316256669754488</v>
      </c>
      <c r="D68" s="450">
        <v>2.8901131759262663E-2</v>
      </c>
      <c r="E68" s="450">
        <v>0.40194401441846261</v>
      </c>
      <c r="F68" s="450">
        <v>8.6696160269577671</v>
      </c>
      <c r="G68" s="450">
        <v>3.2830910622806263E-2</v>
      </c>
      <c r="H68" s="450">
        <v>0.21264860663356169</v>
      </c>
      <c r="I68" s="450">
        <v>2.2478165748175032</v>
      </c>
      <c r="J68" s="450">
        <v>2.4932960920738712</v>
      </c>
      <c r="K68" s="450">
        <v>3.9027030964103591</v>
      </c>
      <c r="L68" s="450">
        <v>0</v>
      </c>
      <c r="M68" s="450">
        <v>1.3369669261536972</v>
      </c>
      <c r="N68" s="450">
        <v>5.2396700225640558</v>
      </c>
      <c r="O68" s="450">
        <v>1.2960831712226659</v>
      </c>
      <c r="P68" s="450">
        <v>0.62484114324298567</v>
      </c>
      <c r="Q68" s="450">
        <v>1.206931141449384</v>
      </c>
      <c r="R68" s="450">
        <v>0.61270763293399533</v>
      </c>
      <c r="S68" s="450">
        <v>3.7405630888490311</v>
      </c>
      <c r="T68" s="407"/>
      <c r="U68" s="410">
        <v>1992</v>
      </c>
      <c r="V68" s="412">
        <v>1.0765994556755467</v>
      </c>
      <c r="W68" s="412">
        <v>2.2146322715584454</v>
      </c>
      <c r="X68" s="412">
        <v>0.97024693580881483</v>
      </c>
      <c r="Y68" s="412">
        <v>15.881666567401918</v>
      </c>
      <c r="Z68" s="407"/>
      <c r="AA68" s="410">
        <v>1992</v>
      </c>
      <c r="AB68" s="412">
        <v>11.237482864877336</v>
      </c>
      <c r="AC68" s="412">
        <v>8.9056623655673892</v>
      </c>
      <c r="AD68" s="408"/>
      <c r="AE68" s="408"/>
      <c r="AF68" s="409"/>
    </row>
    <row r="69" spans="1:32" ht="18.25" x14ac:dyDescent="0.8">
      <c r="A69" s="454">
        <v>1993</v>
      </c>
      <c r="B69" s="450">
        <v>1.5691066801303999</v>
      </c>
      <c r="C69" s="450">
        <v>6.550162975063607</v>
      </c>
      <c r="D69" s="450">
        <v>2.8276169222640861E-2</v>
      </c>
      <c r="E69" s="450">
        <v>0.40905049641189295</v>
      </c>
      <c r="F69" s="450">
        <v>8.5565963208285414</v>
      </c>
      <c r="G69" s="450">
        <v>3.2027321886517274E-2</v>
      </c>
      <c r="H69" s="450">
        <v>0.28686710178205777</v>
      </c>
      <c r="I69" s="450">
        <v>2.3122850123093945</v>
      </c>
      <c r="J69" s="450">
        <v>2.6311794359779697</v>
      </c>
      <c r="K69" s="450">
        <v>4.0040242396478165</v>
      </c>
      <c r="L69" s="450">
        <v>0</v>
      </c>
      <c r="M69" s="450">
        <v>1.2653597371188421</v>
      </c>
      <c r="N69" s="450">
        <v>5.2693839767666582</v>
      </c>
      <c r="O69" s="450">
        <v>1.504413904043185</v>
      </c>
      <c r="P69" s="450">
        <v>0.66216430112979585</v>
      </c>
      <c r="Q69" s="450">
        <v>1.2790238357893022</v>
      </c>
      <c r="R69" s="450">
        <v>0.64729889161164933</v>
      </c>
      <c r="S69" s="450">
        <v>4.0929009325739321</v>
      </c>
      <c r="T69" s="407"/>
      <c r="U69" s="410">
        <v>1993</v>
      </c>
      <c r="V69" s="412">
        <v>1.0854931254262903</v>
      </c>
      <c r="W69" s="412">
        <v>2.2249243013806339</v>
      </c>
      <c r="X69" s="412">
        <v>0.88322258702095469</v>
      </c>
      <c r="Y69" s="412">
        <v>16.356420652319226</v>
      </c>
      <c r="Z69" s="407"/>
      <c r="AA69" s="410">
        <v>1993</v>
      </c>
      <c r="AB69" s="412">
        <v>11.565565629280822</v>
      </c>
      <c r="AC69" s="412">
        <v>8.9844950368662779</v>
      </c>
      <c r="AD69" s="408"/>
      <c r="AE69" s="408"/>
      <c r="AF69" s="409"/>
    </row>
    <row r="70" spans="1:32" ht="18.25" x14ac:dyDescent="0.8">
      <c r="A70" s="454">
        <v>1994</v>
      </c>
      <c r="B70" s="450">
        <v>1.5588934123953475</v>
      </c>
      <c r="C70" s="450">
        <v>6.4588657917005445</v>
      </c>
      <c r="D70" s="450">
        <v>2.7708401715821777E-2</v>
      </c>
      <c r="E70" s="450">
        <v>0.37580158212830878</v>
      </c>
      <c r="F70" s="450">
        <v>8.4212691879400232</v>
      </c>
      <c r="G70" s="450">
        <v>3.1290541463374698E-2</v>
      </c>
      <c r="H70" s="450">
        <v>0.17309743245577192</v>
      </c>
      <c r="I70" s="450">
        <v>2.4231626806977</v>
      </c>
      <c r="J70" s="450">
        <v>2.6275506546168468</v>
      </c>
      <c r="K70" s="450">
        <v>4.3452386302074926</v>
      </c>
      <c r="L70" s="450">
        <v>0</v>
      </c>
      <c r="M70" s="450">
        <v>1.2995222011716221</v>
      </c>
      <c r="N70" s="450">
        <v>5.6447608313791147</v>
      </c>
      <c r="O70" s="450">
        <v>1.7518704591774716</v>
      </c>
      <c r="P70" s="450">
        <v>0.69950508922817467</v>
      </c>
      <c r="Q70" s="450">
        <v>1.3511505843069944</v>
      </c>
      <c r="R70" s="450">
        <v>0.65810199816332116</v>
      </c>
      <c r="S70" s="450">
        <v>4.4606281308759623</v>
      </c>
      <c r="T70" s="407"/>
      <c r="U70" s="410">
        <v>1994</v>
      </c>
      <c r="V70" s="412">
        <v>1.1052423911576954</v>
      </c>
      <c r="W70" s="412">
        <v>2.2719457360874458</v>
      </c>
      <c r="X70" s="412">
        <v>0.90144118956198893</v>
      </c>
      <c r="Y70" s="412">
        <v>16.875579488004817</v>
      </c>
      <c r="Z70" s="407"/>
      <c r="AA70" s="410">
        <v>1994</v>
      </c>
      <c r="AB70" s="412">
        <v>12.015961600708009</v>
      </c>
      <c r="AC70" s="412">
        <v>9.1382472041039353</v>
      </c>
      <c r="AD70" s="408"/>
      <c r="AE70" s="408"/>
      <c r="AF70" s="409"/>
    </row>
    <row r="71" spans="1:32" ht="18.25" x14ac:dyDescent="0.8">
      <c r="A71" s="454">
        <v>1995</v>
      </c>
      <c r="B71" s="450">
        <v>1.5513811335361505</v>
      </c>
      <c r="C71" s="450">
        <v>6.3899810666739985</v>
      </c>
      <c r="D71" s="450">
        <v>2.9863022435058055E-2</v>
      </c>
      <c r="E71" s="450">
        <v>0.35037461679251647</v>
      </c>
      <c r="F71" s="450">
        <v>8.3215998394377237</v>
      </c>
      <c r="G71" s="450">
        <v>3.0609881310385736E-2</v>
      </c>
      <c r="H71" s="450">
        <v>0.1070678461859416</v>
      </c>
      <c r="I71" s="450">
        <v>2.5578783522265587</v>
      </c>
      <c r="J71" s="450">
        <v>2.6955560797228859</v>
      </c>
      <c r="K71" s="450">
        <v>4.2860110239321028</v>
      </c>
      <c r="L71" s="450">
        <v>0</v>
      </c>
      <c r="M71" s="450">
        <v>1.2565707786085547</v>
      </c>
      <c r="N71" s="450">
        <v>5.5425818025406572</v>
      </c>
      <c r="O71" s="450">
        <v>1.9701210310450914</v>
      </c>
      <c r="P71" s="450">
        <v>0.69039908495394653</v>
      </c>
      <c r="Q71" s="450">
        <v>1.3335616014885867</v>
      </c>
      <c r="R71" s="450">
        <v>0.7001985777873736</v>
      </c>
      <c r="S71" s="450">
        <v>4.6942802952749982</v>
      </c>
      <c r="T71" s="407"/>
      <c r="U71" s="410">
        <v>1995</v>
      </c>
      <c r="V71" s="412">
        <v>1.0936053669493431</v>
      </c>
      <c r="W71" s="412">
        <v>2.2703273435747198</v>
      </c>
      <c r="X71" s="412">
        <v>0.85316548470581721</v>
      </c>
      <c r="Y71" s="412">
        <v>17.036919821746388</v>
      </c>
      <c r="Z71" s="407"/>
      <c r="AA71" s="410">
        <v>1995</v>
      </c>
      <c r="AB71" s="412">
        <v>12.006674491615039</v>
      </c>
      <c r="AC71" s="412">
        <v>9.2473435253612273</v>
      </c>
      <c r="AD71" s="408"/>
      <c r="AE71" s="408"/>
      <c r="AF71" s="409"/>
    </row>
    <row r="72" spans="1:32" ht="18.25" x14ac:dyDescent="0.8">
      <c r="A72" s="454">
        <v>1996</v>
      </c>
      <c r="B72" s="450">
        <v>1.5643624582211326</v>
      </c>
      <c r="C72" s="450">
        <v>6.3378254674507035</v>
      </c>
      <c r="D72" s="450">
        <v>2.8743435091812573E-2</v>
      </c>
      <c r="E72" s="450">
        <v>0.36368882188514079</v>
      </c>
      <c r="F72" s="450">
        <v>8.2946201826487886</v>
      </c>
      <c r="G72" s="450">
        <v>2.9980253404395731E-2</v>
      </c>
      <c r="H72" s="450">
        <v>9.3978380178426885E-2</v>
      </c>
      <c r="I72" s="450">
        <v>2.5175591664039794</v>
      </c>
      <c r="J72" s="450">
        <v>2.641517799986802</v>
      </c>
      <c r="K72" s="450">
        <v>4.5425988300609337</v>
      </c>
      <c r="L72" s="450">
        <v>0</v>
      </c>
      <c r="M72" s="450">
        <v>1.2793136421165663</v>
      </c>
      <c r="N72" s="450">
        <v>5.8219124721775</v>
      </c>
      <c r="O72" s="450">
        <v>2.2495664213652811</v>
      </c>
      <c r="P72" s="450">
        <v>0.71241921920081885</v>
      </c>
      <c r="Q72" s="450">
        <v>1.376095269523808</v>
      </c>
      <c r="R72" s="450">
        <v>0.72605299488218866</v>
      </c>
      <c r="S72" s="450">
        <v>5.0641339049720964</v>
      </c>
      <c r="T72" s="407"/>
      <c r="U72" s="410">
        <v>1996</v>
      </c>
      <c r="V72" s="412">
        <v>1.1386337518830023</v>
      </c>
      <c r="W72" s="412">
        <v>2.3247770672176729</v>
      </c>
      <c r="X72" s="412">
        <v>0.86381260225389112</v>
      </c>
      <c r="Y72" s="412">
        <v>17.494960938430623</v>
      </c>
      <c r="Z72" s="407"/>
      <c r="AA72" s="410">
        <v>1996</v>
      </c>
      <c r="AB72" s="412">
        <v>12.365523590362386</v>
      </c>
      <c r="AC72" s="412">
        <v>9.4566607694228004</v>
      </c>
      <c r="AD72" s="408"/>
      <c r="AE72" s="408"/>
      <c r="AF72" s="409"/>
    </row>
    <row r="73" spans="1:32" ht="18.25" x14ac:dyDescent="0.8">
      <c r="A73" s="454">
        <v>1997</v>
      </c>
      <c r="B73" s="450">
        <v>1.5376283313696764</v>
      </c>
      <c r="C73" s="450">
        <v>6.2889752604607523</v>
      </c>
      <c r="D73" s="450">
        <v>2.7577273550993483E-2</v>
      </c>
      <c r="E73" s="450">
        <v>0.39343340914535058</v>
      </c>
      <c r="F73" s="450">
        <v>8.2476142745267733</v>
      </c>
      <c r="G73" s="450">
        <v>2.9393024876918389E-2</v>
      </c>
      <c r="H73" s="450">
        <v>0.11081374347530112</v>
      </c>
      <c r="I73" s="450">
        <v>2.6473773766039241</v>
      </c>
      <c r="J73" s="450">
        <v>2.7875841449561438</v>
      </c>
      <c r="K73" s="450">
        <v>4.5977787860400063</v>
      </c>
      <c r="L73" s="450">
        <v>0</v>
      </c>
      <c r="M73" s="450">
        <v>1.2454902964206753</v>
      </c>
      <c r="N73" s="450">
        <v>5.8432690824606812</v>
      </c>
      <c r="O73" s="450">
        <v>2.6306569400625421</v>
      </c>
      <c r="P73" s="450">
        <v>0.74271673777827829</v>
      </c>
      <c r="Q73" s="450">
        <v>1.4346173740222306</v>
      </c>
      <c r="R73" s="450">
        <v>0.7448500374418644</v>
      </c>
      <c r="S73" s="450">
        <v>5.5528410893049154</v>
      </c>
      <c r="T73" s="407"/>
      <c r="U73" s="410">
        <v>1997</v>
      </c>
      <c r="V73" s="412">
        <v>1.2039970678816121</v>
      </c>
      <c r="W73" s="412">
        <v>2.3183724124025504</v>
      </c>
      <c r="X73" s="412">
        <v>0.83347078723349188</v>
      </c>
      <c r="Y73" s="412">
        <v>18.07546832373086</v>
      </c>
      <c r="Z73" s="407"/>
      <c r="AA73" s="410">
        <v>1997</v>
      </c>
      <c r="AB73" s="412">
        <v>12.677411517918195</v>
      </c>
      <c r="AC73" s="412">
        <v>9.7538970733303199</v>
      </c>
      <c r="AD73" s="408"/>
      <c r="AE73" s="408"/>
      <c r="AF73" s="409"/>
    </row>
    <row r="74" spans="1:32" ht="18.25" x14ac:dyDescent="0.8">
      <c r="A74" s="454">
        <v>1998</v>
      </c>
      <c r="B74" s="450">
        <v>1.5134351822620897</v>
      </c>
      <c r="C74" s="450">
        <v>6.2175189830511899</v>
      </c>
      <c r="D74" s="450">
        <v>2.4229463755622821E-2</v>
      </c>
      <c r="E74" s="450">
        <v>0.43666124313263754</v>
      </c>
      <c r="F74" s="450">
        <v>8.1918448722015391</v>
      </c>
      <c r="G74" s="450">
        <v>2.8840977661073179E-2</v>
      </c>
      <c r="H74" s="450">
        <v>0.10660904187346674</v>
      </c>
      <c r="I74" s="450">
        <v>2.5902041286039958</v>
      </c>
      <c r="J74" s="450">
        <v>2.7256541481385357</v>
      </c>
      <c r="K74" s="450">
        <v>4.5506839411496873</v>
      </c>
      <c r="L74" s="450">
        <v>0</v>
      </c>
      <c r="M74" s="450">
        <v>1.2264485519543036</v>
      </c>
      <c r="N74" s="450">
        <v>5.7771324931039914</v>
      </c>
      <c r="O74" s="450">
        <v>2.9599058847862398</v>
      </c>
      <c r="P74" s="450">
        <v>0.75388547680581541</v>
      </c>
      <c r="Q74" s="450">
        <v>1.4561906956397741</v>
      </c>
      <c r="R74" s="450">
        <v>0.76085098181640187</v>
      </c>
      <c r="S74" s="450">
        <v>5.9308330390482311</v>
      </c>
      <c r="T74" s="407"/>
      <c r="U74" s="410">
        <v>1998</v>
      </c>
      <c r="V74" s="412">
        <v>1.1834454552267291</v>
      </c>
      <c r="W74" s="412">
        <v>2.4163788317390069</v>
      </c>
      <c r="X74" s="412">
        <v>0.81554598543477796</v>
      </c>
      <c r="Y74" s="412">
        <v>18.210094280091784</v>
      </c>
      <c r="Z74" s="407"/>
      <c r="AA74" s="410">
        <v>1998</v>
      </c>
      <c r="AB74" s="412">
        <v>12.613750946364945</v>
      </c>
      <c r="AC74" s="412">
        <v>10.011713606127351</v>
      </c>
      <c r="AD74" s="408"/>
      <c r="AE74" s="408"/>
      <c r="AF74" s="409"/>
    </row>
    <row r="75" spans="1:32" ht="18.25" x14ac:dyDescent="0.8">
      <c r="A75" s="454">
        <v>1999</v>
      </c>
      <c r="B75" s="450">
        <v>1.4826760974029471</v>
      </c>
      <c r="C75" s="450">
        <v>6.1608542598553431</v>
      </c>
      <c r="D75" s="450">
        <v>1.9609203654579299E-2</v>
      </c>
      <c r="E75" s="450">
        <v>0.39758684587909227</v>
      </c>
      <c r="F75" s="450">
        <v>8.0607264067919626</v>
      </c>
      <c r="G75" s="450">
        <v>2.8322017534067143E-2</v>
      </c>
      <c r="H75" s="450">
        <v>0.14658715882791032</v>
      </c>
      <c r="I75" s="450">
        <v>2.6532151287291983</v>
      </c>
      <c r="J75" s="450">
        <v>2.8281243050911757</v>
      </c>
      <c r="K75" s="450">
        <v>4.4650871956911979</v>
      </c>
      <c r="L75" s="450">
        <v>0</v>
      </c>
      <c r="M75" s="450">
        <v>1.230374555913911</v>
      </c>
      <c r="N75" s="450">
        <v>5.6954617516051087</v>
      </c>
      <c r="O75" s="450">
        <v>3.3096270090917419</v>
      </c>
      <c r="P75" s="450">
        <v>0.77376354034732664</v>
      </c>
      <c r="Q75" s="450">
        <v>1.4945867810758895</v>
      </c>
      <c r="R75" s="450">
        <v>0.744897147227229</v>
      </c>
      <c r="S75" s="450">
        <v>6.3228744777421859</v>
      </c>
      <c r="T75" s="407"/>
      <c r="U75" s="410">
        <v>1999</v>
      </c>
      <c r="V75" s="412">
        <v>1.270913285579905</v>
      </c>
      <c r="W75" s="412">
        <v>2.450388397858613</v>
      </c>
      <c r="X75" s="412">
        <v>0.80129226885043026</v>
      </c>
      <c r="Y75" s="412">
        <v>18.384592988941485</v>
      </c>
      <c r="Z75" s="407"/>
      <c r="AA75" s="410">
        <v>1999</v>
      </c>
      <c r="AB75" s="412">
        <v>12.592898446197239</v>
      </c>
      <c r="AC75" s="412">
        <v>10.314288495033196</v>
      </c>
      <c r="AD75" s="408"/>
      <c r="AE75" s="408"/>
      <c r="AF75" s="409"/>
    </row>
    <row r="76" spans="1:32" ht="18.25" x14ac:dyDescent="0.8">
      <c r="A76" s="454">
        <v>2000</v>
      </c>
      <c r="B76" s="450">
        <v>1.4647049118975319</v>
      </c>
      <c r="C76" s="450">
        <v>6.1075057254615723</v>
      </c>
      <c r="D76" s="450">
        <v>2.1776212949008288E-2</v>
      </c>
      <c r="E76" s="450">
        <v>0.37051966909328327</v>
      </c>
      <c r="F76" s="450">
        <v>7.9645065194013966</v>
      </c>
      <c r="G76" s="450">
        <v>2.7831527932629965E-2</v>
      </c>
      <c r="H76" s="450">
        <v>0.14907769169515306</v>
      </c>
      <c r="I76" s="450">
        <v>2.5816187125345333</v>
      </c>
      <c r="J76" s="450">
        <v>2.7585279321623162</v>
      </c>
      <c r="K76" s="450">
        <v>4.6193482971178472</v>
      </c>
      <c r="L76" s="450">
        <v>0</v>
      </c>
      <c r="M76" s="450">
        <v>1.2721695278410874</v>
      </c>
      <c r="N76" s="450">
        <v>5.8915178249589344</v>
      </c>
      <c r="O76" s="450">
        <v>3.7137450453251191</v>
      </c>
      <c r="P76" s="450">
        <v>0.78904011866991497</v>
      </c>
      <c r="Q76" s="450">
        <v>1.5240947261139339</v>
      </c>
      <c r="R76" s="450">
        <v>0.73783346046759779</v>
      </c>
      <c r="S76" s="450">
        <v>6.7647133505765655</v>
      </c>
      <c r="T76" s="407"/>
      <c r="U76" s="410">
        <v>2000</v>
      </c>
      <c r="V76" s="412">
        <v>1.2342710413223135</v>
      </c>
      <c r="W76" s="412">
        <v>2.3766991302546847</v>
      </c>
      <c r="X76" s="412">
        <v>0.83122512450511454</v>
      </c>
      <c r="Y76" s="412">
        <v>18.9370703310171</v>
      </c>
      <c r="Z76" s="407"/>
      <c r="AA76" s="410">
        <v>2000</v>
      </c>
      <c r="AB76" s="412">
        <v>12.737535891913586</v>
      </c>
      <c r="AC76" s="412">
        <v>10.641729735185629</v>
      </c>
      <c r="AD76" s="408"/>
      <c r="AE76" s="408"/>
      <c r="AF76" s="409"/>
    </row>
    <row r="77" spans="1:32" ht="18.25" x14ac:dyDescent="0.8">
      <c r="A77" s="454">
        <v>2001</v>
      </c>
      <c r="B77" s="450">
        <v>1.4635620835842675</v>
      </c>
      <c r="C77" s="450">
        <v>6.0088542469942068</v>
      </c>
      <c r="D77" s="450">
        <v>1.5098225264395655E-2</v>
      </c>
      <c r="E77" s="450">
        <v>0.3353429406498995</v>
      </c>
      <c r="F77" s="450">
        <v>7.8228574964927686</v>
      </c>
      <c r="G77" s="450">
        <v>2.7365981573978935E-2</v>
      </c>
      <c r="H77" s="450">
        <v>8.3772702494646523E-2</v>
      </c>
      <c r="I77" s="450">
        <v>2.430914023288179</v>
      </c>
      <c r="J77" s="450">
        <v>2.5420527073568042</v>
      </c>
      <c r="K77" s="450">
        <v>4.9676764282498853</v>
      </c>
      <c r="L77" s="450">
        <v>0</v>
      </c>
      <c r="M77" s="450">
        <v>1.1883630505774421</v>
      </c>
      <c r="N77" s="450">
        <v>6.1560394788273278</v>
      </c>
      <c r="O77" s="450">
        <v>3.9634060560961935</v>
      </c>
      <c r="P77" s="450">
        <v>0.79732631810628818</v>
      </c>
      <c r="Q77" s="450">
        <v>1.5401001896660218</v>
      </c>
      <c r="R77" s="450">
        <v>0.71485422534622334</v>
      </c>
      <c r="S77" s="450">
        <v>7.015686789214727</v>
      </c>
      <c r="T77" s="407"/>
      <c r="U77" s="410">
        <v>2001</v>
      </c>
      <c r="V77" s="412">
        <v>1.3396447905059374</v>
      </c>
      <c r="W77" s="412">
        <v>2.4472704877516325</v>
      </c>
      <c r="X77" s="412">
        <v>0.84362227264895806</v>
      </c>
      <c r="Y77" s="412">
        <v>18.906098920985102</v>
      </c>
      <c r="Z77" s="407"/>
      <c r="AA77" s="410">
        <v>2001</v>
      </c>
      <c r="AB77" s="412">
        <v>12.723377764841008</v>
      </c>
      <c r="AC77" s="412">
        <v>10.81325870705062</v>
      </c>
      <c r="AD77" s="408"/>
      <c r="AE77" s="408"/>
      <c r="AF77" s="409"/>
    </row>
    <row r="78" spans="1:32" ht="18.25" x14ac:dyDescent="0.8">
      <c r="A78" s="454">
        <v>2002</v>
      </c>
      <c r="B78" s="450">
        <v>1.511909620960636</v>
      </c>
      <c r="C78" s="450">
        <v>5.9301733143548478</v>
      </c>
      <c r="D78" s="450">
        <v>9.7423209013375554E-3</v>
      </c>
      <c r="E78" s="450">
        <v>0.33541304820289514</v>
      </c>
      <c r="F78" s="450">
        <v>7.7872383044197164</v>
      </c>
      <c r="G78" s="450">
        <v>2.6923542936955418E-2</v>
      </c>
      <c r="H78" s="450">
        <v>0.1098133600375074</v>
      </c>
      <c r="I78" s="450">
        <v>2.4524532777546479</v>
      </c>
      <c r="J78" s="450">
        <v>2.5891901807291107</v>
      </c>
      <c r="K78" s="450">
        <v>5.416566672276895</v>
      </c>
      <c r="L78" s="450">
        <v>0</v>
      </c>
      <c r="M78" s="450">
        <v>1.2114624221053043</v>
      </c>
      <c r="N78" s="450">
        <v>6.6280290943821996</v>
      </c>
      <c r="O78" s="450">
        <v>4.1228968301751605</v>
      </c>
      <c r="P78" s="450">
        <v>0.80451944442552259</v>
      </c>
      <c r="Q78" s="450">
        <v>1.5539942941963405</v>
      </c>
      <c r="R78" s="450">
        <v>0.67736894693605298</v>
      </c>
      <c r="S78" s="450">
        <v>7.1587795157330758</v>
      </c>
      <c r="T78" s="407"/>
      <c r="U78" s="410">
        <v>2002</v>
      </c>
      <c r="V78" s="412">
        <v>1.3804124194206158</v>
      </c>
      <c r="W78" s="412">
        <v>2.4289613701728872</v>
      </c>
      <c r="X78" s="412">
        <v>0.83825041828852409</v>
      </c>
      <c r="Y78" s="412">
        <v>19.515612887382073</v>
      </c>
      <c r="Z78" s="407"/>
      <c r="AA78" s="410">
        <v>2002</v>
      </c>
      <c r="AB78" s="412">
        <v>13.279574234751571</v>
      </c>
      <c r="AC78" s="412">
        <v>10.88366286051253</v>
      </c>
      <c r="AD78" s="408"/>
      <c r="AE78" s="408"/>
      <c r="AF78" s="409"/>
    </row>
    <row r="79" spans="1:32" ht="18.25" x14ac:dyDescent="0.8">
      <c r="A79" s="454">
        <v>2003</v>
      </c>
      <c r="B79" s="450">
        <v>1.5634356430198135</v>
      </c>
      <c r="C79" s="450">
        <v>5.8238849902828322</v>
      </c>
      <c r="D79" s="450">
        <v>7.2490166630311097E-3</v>
      </c>
      <c r="E79" s="450">
        <v>0.37540824761678743</v>
      </c>
      <c r="F79" s="450">
        <v>7.7699778975824643</v>
      </c>
      <c r="G79" s="450">
        <v>2.650358886473898E-2</v>
      </c>
      <c r="H79" s="450">
        <v>6.0410232243077011E-2</v>
      </c>
      <c r="I79" s="450">
        <v>2.4161637424255331</v>
      </c>
      <c r="J79" s="450">
        <v>2.5030775635333491</v>
      </c>
      <c r="K79" s="450">
        <v>4.8742793692335971</v>
      </c>
      <c r="L79" s="450">
        <v>0</v>
      </c>
      <c r="M79" s="450">
        <v>1.2242418618255091</v>
      </c>
      <c r="N79" s="450">
        <v>6.0985212310591059</v>
      </c>
      <c r="O79" s="450">
        <v>4.0997707753667267</v>
      </c>
      <c r="P79" s="450">
        <v>0.83152011344000076</v>
      </c>
      <c r="Q79" s="450">
        <v>1.6061482674516967</v>
      </c>
      <c r="R79" s="450">
        <v>0.72633763737952284</v>
      </c>
      <c r="S79" s="450">
        <v>7.2637767936379465</v>
      </c>
      <c r="T79" s="407"/>
      <c r="U79" s="410">
        <v>2003</v>
      </c>
      <c r="V79" s="412">
        <v>1.4907890335649598</v>
      </c>
      <c r="W79" s="412">
        <v>2.6485877951522365</v>
      </c>
      <c r="X79" s="412">
        <v>0.83147883755523555</v>
      </c>
      <c r="Y79" s="412">
        <v>18.664497819540436</v>
      </c>
      <c r="Z79" s="407"/>
      <c r="AA79" s="410">
        <v>2003</v>
      </c>
      <c r="AB79" s="412">
        <v>12.828848415984435</v>
      </c>
      <c r="AC79" s="412">
        <v>10.806505069828434</v>
      </c>
      <c r="AD79" s="408"/>
      <c r="AE79" s="408"/>
      <c r="AF79" s="409"/>
    </row>
    <row r="80" spans="1:32" ht="18.25" x14ac:dyDescent="0.8">
      <c r="A80" s="454">
        <v>2004</v>
      </c>
      <c r="B80" s="450">
        <v>1.6191368301457421</v>
      </c>
      <c r="C80" s="450">
        <v>5.8141178090372829</v>
      </c>
      <c r="D80" s="450">
        <v>9.4816673049701299E-3</v>
      </c>
      <c r="E80" s="450">
        <v>0.41365594299335745</v>
      </c>
      <c r="F80" s="450">
        <v>7.8563922494813525</v>
      </c>
      <c r="G80" s="450">
        <v>2.6101826241782242E-2</v>
      </c>
      <c r="H80" s="450">
        <v>0.12344605680601356</v>
      </c>
      <c r="I80" s="450">
        <v>2.4578569604538463</v>
      </c>
      <c r="J80" s="450">
        <v>2.6074048435016421</v>
      </c>
      <c r="K80" s="450">
        <v>4.7789444980712892</v>
      </c>
      <c r="L80" s="450">
        <v>0</v>
      </c>
      <c r="M80" s="450">
        <v>1.2611245081577431</v>
      </c>
      <c r="N80" s="450">
        <v>6.0400690062290323</v>
      </c>
      <c r="O80" s="450">
        <v>4.2492906556120529</v>
      </c>
      <c r="P80" s="450">
        <v>0.87282769914089631</v>
      </c>
      <c r="Q80" s="450">
        <v>1.6859372059677276</v>
      </c>
      <c r="R80" s="450">
        <v>0.756865437495714</v>
      </c>
      <c r="S80" s="450">
        <v>7.5649209982163903</v>
      </c>
      <c r="T80" s="407"/>
      <c r="U80" s="410">
        <v>2004</v>
      </c>
      <c r="V80" s="412">
        <v>1.5680890217869692</v>
      </c>
      <c r="W80" s="412">
        <v>2.6413862734128863</v>
      </c>
      <c r="X80" s="412">
        <v>0.84537622385218159</v>
      </c>
      <c r="Y80" s="412">
        <v>19.01393557837638</v>
      </c>
      <c r="Z80" s="407"/>
      <c r="AA80" s="410">
        <v>2004</v>
      </c>
      <c r="AB80" s="412">
        <v>13.165930936070337</v>
      </c>
      <c r="AC80" s="412">
        <v>10.902856161358081</v>
      </c>
      <c r="AD80" s="408"/>
      <c r="AE80" s="408"/>
      <c r="AF80" s="409"/>
    </row>
    <row r="81" spans="1:32" ht="18.25" x14ac:dyDescent="0.8">
      <c r="A81" s="454">
        <v>2005</v>
      </c>
      <c r="B81" s="450">
        <v>1.6208080767346043</v>
      </c>
      <c r="C81" s="450">
        <v>5.7422397011046682</v>
      </c>
      <c r="D81" s="450">
        <v>1.0788635782127338E-2</v>
      </c>
      <c r="E81" s="450">
        <v>0.40408711030486311</v>
      </c>
      <c r="F81" s="450">
        <v>7.7779235239262619</v>
      </c>
      <c r="G81" s="450">
        <v>2.5719570773565199E-2</v>
      </c>
      <c r="H81" s="450">
        <v>0.12519381941517471</v>
      </c>
      <c r="I81" s="450">
        <v>2.5067153992906741</v>
      </c>
      <c r="J81" s="450">
        <v>2.6576287894794142</v>
      </c>
      <c r="K81" s="450">
        <v>4.7891099783653424</v>
      </c>
      <c r="L81" s="450">
        <v>0</v>
      </c>
      <c r="M81" s="450">
        <v>1.2967419906392408</v>
      </c>
      <c r="N81" s="450">
        <v>6.0858519690045831</v>
      </c>
      <c r="O81" s="450">
        <v>4.5330917295967588</v>
      </c>
      <c r="P81" s="450">
        <v>0.88947061885991041</v>
      </c>
      <c r="Q81" s="450">
        <v>1.7180843497829774</v>
      </c>
      <c r="R81" s="450">
        <v>0.75705087440376162</v>
      </c>
      <c r="S81" s="450">
        <v>7.8976975726434073</v>
      </c>
      <c r="T81" s="407"/>
      <c r="U81" s="410">
        <v>2005</v>
      </c>
      <c r="V81" s="412">
        <v>1.6381934346453439</v>
      </c>
      <c r="W81" s="412">
        <v>2.6648801140175804</v>
      </c>
      <c r="X81" s="412">
        <v>0.88527248716130713</v>
      </c>
      <c r="Y81" s="412">
        <v>19.230755819229437</v>
      </c>
      <c r="Z81" s="407"/>
      <c r="AA81" s="410">
        <v>2005</v>
      </c>
      <c r="AB81" s="412">
        <v>13.262401252991825</v>
      </c>
      <c r="AC81" s="412">
        <v>11.156700602061839</v>
      </c>
      <c r="AD81" s="408"/>
      <c r="AE81" s="408"/>
      <c r="AF81" s="409"/>
    </row>
    <row r="82" spans="1:32" ht="18.25" x14ac:dyDescent="0.8">
      <c r="A82" s="454">
        <v>2006</v>
      </c>
      <c r="B82" s="450">
        <v>1.605120623585645</v>
      </c>
      <c r="C82" s="450">
        <v>5.7146245408936096</v>
      </c>
      <c r="D82" s="450">
        <v>1.0731216406773839E-2</v>
      </c>
      <c r="E82" s="450">
        <v>0.38914721358961418</v>
      </c>
      <c r="F82" s="450">
        <v>7.7196235944756424</v>
      </c>
      <c r="G82" s="450">
        <v>2.5354872474266966E-2</v>
      </c>
      <c r="H82" s="450">
        <v>7.2607369293128082E-2</v>
      </c>
      <c r="I82" s="450">
        <v>2.5251461808572491</v>
      </c>
      <c r="J82" s="450">
        <v>2.6231084226246439</v>
      </c>
      <c r="K82" s="450">
        <v>4.9960650821954999</v>
      </c>
      <c r="L82" s="450">
        <v>0</v>
      </c>
      <c r="M82" s="450">
        <v>1.2788421305629385</v>
      </c>
      <c r="N82" s="450">
        <v>6.2749072127584382</v>
      </c>
      <c r="O82" s="450">
        <v>4.9004948722376618</v>
      </c>
      <c r="P82" s="450">
        <v>0.87897512472147266</v>
      </c>
      <c r="Q82" s="450">
        <v>1.6978114550519536</v>
      </c>
      <c r="R82" s="450">
        <v>0.79484755555415931</v>
      </c>
      <c r="S82" s="450">
        <v>8.2721290075652476</v>
      </c>
      <c r="T82" s="407"/>
      <c r="U82" s="410">
        <v>2006</v>
      </c>
      <c r="V82" s="412">
        <v>1.6621209895656994</v>
      </c>
      <c r="W82" s="412">
        <v>2.9170485637065018</v>
      </c>
      <c r="X82" s="412">
        <v>0.87066033220114436</v>
      </c>
      <c r="Y82" s="412">
        <v>19.439938351950627</v>
      </c>
      <c r="Z82" s="407"/>
      <c r="AA82" s="410">
        <v>2006</v>
      </c>
      <c r="AB82" s="412">
        <v>13.383313690330217</v>
      </c>
      <c r="AC82" s="412">
        <v>11.506454547093757</v>
      </c>
      <c r="AD82" s="408"/>
      <c r="AE82" s="408"/>
      <c r="AF82" s="409"/>
    </row>
    <row r="83" spans="1:32" ht="18.25" x14ac:dyDescent="0.8">
      <c r="A83" s="454">
        <v>2007</v>
      </c>
      <c r="B83" s="450">
        <v>1.616972456945444</v>
      </c>
      <c r="C83" s="450">
        <v>5.6689055514316262</v>
      </c>
      <c r="D83" s="450">
        <v>1.0630174902664182E-2</v>
      </c>
      <c r="E83" s="450">
        <v>0.33774767741182965</v>
      </c>
      <c r="F83" s="450">
        <v>7.6342558606915638</v>
      </c>
      <c r="G83" s="450">
        <v>2.500539555296654E-2</v>
      </c>
      <c r="H83" s="450">
        <v>7.174737868204821E-2</v>
      </c>
      <c r="I83" s="450">
        <v>2.5134105172703372</v>
      </c>
      <c r="J83" s="450">
        <v>2.6101632915053519</v>
      </c>
      <c r="K83" s="450">
        <v>5.0188028370267288</v>
      </c>
      <c r="L83" s="450">
        <v>0</v>
      </c>
      <c r="M83" s="450">
        <v>1.3691286970087115</v>
      </c>
      <c r="N83" s="450">
        <v>6.3879315340354399</v>
      </c>
      <c r="O83" s="450">
        <v>5.2323656292934038</v>
      </c>
      <c r="P83" s="450">
        <v>0.85373991864797083</v>
      </c>
      <c r="Q83" s="450">
        <v>1.6490676160772562</v>
      </c>
      <c r="R83" s="450">
        <v>0.76410964446293905</v>
      </c>
      <c r="S83" s="450">
        <v>8.4992828084815706</v>
      </c>
      <c r="T83" s="407"/>
      <c r="U83" s="410">
        <v>2007</v>
      </c>
      <c r="V83" s="412">
        <v>1.659356886643975</v>
      </c>
      <c r="W83" s="412">
        <v>2.8657301717747692</v>
      </c>
      <c r="X83" s="412">
        <v>0.97150672471255761</v>
      </c>
      <c r="Y83" s="412">
        <v>19.635039711582625</v>
      </c>
      <c r="Z83" s="407"/>
      <c r="AA83" s="410">
        <v>2007</v>
      </c>
      <c r="AB83" s="412">
        <v>13.293571066060036</v>
      </c>
      <c r="AC83" s="412">
        <v>11.83806242865389</v>
      </c>
      <c r="AD83" s="408"/>
      <c r="AE83" s="408"/>
      <c r="AF83" s="409"/>
    </row>
    <row r="84" spans="1:32" ht="18.25" x14ac:dyDescent="0.8">
      <c r="A84" s="454">
        <v>2008</v>
      </c>
      <c r="B84" s="450">
        <v>1.5647931044062384</v>
      </c>
      <c r="C84" s="450">
        <v>5.5780419374679822</v>
      </c>
      <c r="D84" s="450">
        <v>1.0549010847020448E-2</v>
      </c>
      <c r="E84" s="450">
        <v>0.33279461112134373</v>
      </c>
      <c r="F84" s="450">
        <v>7.4861786638425842</v>
      </c>
      <c r="G84" s="450">
        <v>2.4670576439879938E-2</v>
      </c>
      <c r="H84" s="450">
        <v>5.2163404162524921E-2</v>
      </c>
      <c r="I84" s="450">
        <v>2.3991585110778781</v>
      </c>
      <c r="J84" s="450">
        <v>2.4759924916802829</v>
      </c>
      <c r="K84" s="450">
        <v>4.7669627475490897</v>
      </c>
      <c r="L84" s="450">
        <v>0</v>
      </c>
      <c r="M84" s="450">
        <v>1.3282139735751914</v>
      </c>
      <c r="N84" s="450">
        <v>6.0951767211242807</v>
      </c>
      <c r="O84" s="450">
        <v>5.5663008638956812</v>
      </c>
      <c r="P84" s="450">
        <v>0.77229512884103779</v>
      </c>
      <c r="Q84" s="450">
        <v>1.4917504256364813</v>
      </c>
      <c r="R84" s="450">
        <v>0.75358425968793219</v>
      </c>
      <c r="S84" s="450">
        <v>8.5839306780611331</v>
      </c>
      <c r="T84" s="407"/>
      <c r="U84" s="410">
        <v>2008</v>
      </c>
      <c r="V84" s="412">
        <v>1.5727454160810241</v>
      </c>
      <c r="W84" s="412">
        <v>2.7620731682488158</v>
      </c>
      <c r="X84" s="412">
        <v>0.91743095066383518</v>
      </c>
      <c r="Y84" s="412">
        <v>19.389029019714606</v>
      </c>
      <c r="Z84" s="407"/>
      <c r="AA84" s="410">
        <v>2008</v>
      </c>
      <c r="AB84" s="412">
        <v>12.524120127257639</v>
      </c>
      <c r="AC84" s="412">
        <v>12.11715842745064</v>
      </c>
      <c r="AD84" s="408"/>
      <c r="AE84" s="408"/>
      <c r="AF84" s="409"/>
    </row>
    <row r="85" spans="1:32" ht="18.25" x14ac:dyDescent="0.8">
      <c r="A85" s="454">
        <v>2009</v>
      </c>
      <c r="B85" s="450">
        <v>1.4663473039028578</v>
      </c>
      <c r="C85" s="450">
        <v>5.3469308023812845</v>
      </c>
      <c r="D85" s="450">
        <v>1.0482008179330052E-2</v>
      </c>
      <c r="E85" s="450">
        <v>0.18343859038274271</v>
      </c>
      <c r="F85" s="450">
        <v>7.007198704846215</v>
      </c>
      <c r="G85" s="450">
        <v>2.4345767832381956E-2</v>
      </c>
      <c r="H85" s="450">
        <v>4.5456006726430014E-2</v>
      </c>
      <c r="I85" s="450">
        <v>2.1360814637096412</v>
      </c>
      <c r="J85" s="450">
        <v>2.205883238268453</v>
      </c>
      <c r="K85" s="450">
        <v>4.214606465342289</v>
      </c>
      <c r="L85" s="450">
        <v>0</v>
      </c>
      <c r="M85" s="450">
        <v>1.2990326152060641</v>
      </c>
      <c r="N85" s="450">
        <v>5.5136390805483533</v>
      </c>
      <c r="O85" s="450">
        <v>5.8324534402000561</v>
      </c>
      <c r="P85" s="450">
        <v>0.57159608839960763</v>
      </c>
      <c r="Q85" s="450">
        <v>1.1040840170024824</v>
      </c>
      <c r="R85" s="450">
        <v>0.59780162721603847</v>
      </c>
      <c r="S85" s="450">
        <v>8.1059351728181852</v>
      </c>
      <c r="T85" s="407"/>
      <c r="U85" s="410">
        <v>2009</v>
      </c>
      <c r="V85" s="412">
        <v>1.4292035246244772</v>
      </c>
      <c r="W85" s="412">
        <v>2.4618576299314112</v>
      </c>
      <c r="X85" s="412">
        <v>0.86470103944007959</v>
      </c>
      <c r="Y85" s="412">
        <v>18.076894002485236</v>
      </c>
      <c r="Z85" s="407"/>
      <c r="AA85" s="410">
        <v>2009</v>
      </c>
      <c r="AB85" s="412">
        <v>10.484008864731749</v>
      </c>
      <c r="AC85" s="412">
        <v>12.348647331749458</v>
      </c>
      <c r="AD85" s="408"/>
      <c r="AE85" s="408"/>
      <c r="AF85" s="409"/>
    </row>
    <row r="86" spans="1:32" ht="18.25" x14ac:dyDescent="0.8">
      <c r="A86" s="454">
        <v>2010</v>
      </c>
      <c r="B86" s="450">
        <v>1.4509534055132869</v>
      </c>
      <c r="C86" s="450">
        <v>5.3334740180099054</v>
      </c>
      <c r="D86" s="450">
        <v>1.0390425711472896E-2</v>
      </c>
      <c r="E86" s="450">
        <v>0.26822941492490165</v>
      </c>
      <c r="F86" s="450">
        <v>7.0630472641595672</v>
      </c>
      <c r="G86" s="450">
        <v>2.4035025561849471E-2</v>
      </c>
      <c r="H86" s="450">
        <v>8.913331976277003E-2</v>
      </c>
      <c r="I86" s="450">
        <v>2.2675081930774343</v>
      </c>
      <c r="J86" s="450">
        <v>2.3806765384020538</v>
      </c>
      <c r="K86" s="450">
        <v>4.2337961889927378</v>
      </c>
      <c r="L86" s="450">
        <v>0</v>
      </c>
      <c r="M86" s="450">
        <v>1.3234799692833519</v>
      </c>
      <c r="N86" s="450">
        <v>5.5572761582760899</v>
      </c>
      <c r="O86" s="450">
        <v>6.0900083840616288</v>
      </c>
      <c r="P86" s="450">
        <v>0.59216352847380227</v>
      </c>
      <c r="Q86" s="450">
        <v>1.1438116888977805</v>
      </c>
      <c r="R86" s="450">
        <v>0.69181047694810549</v>
      </c>
      <c r="S86" s="450">
        <v>8.5177940783813177</v>
      </c>
      <c r="T86" s="407"/>
      <c r="U86" s="410">
        <v>2010</v>
      </c>
      <c r="V86" s="412">
        <v>1.3696205754687449</v>
      </c>
      <c r="W86" s="412">
        <v>2.3202105215849915</v>
      </c>
      <c r="X86" s="412">
        <v>0.85367394229997307</v>
      </c>
      <c r="Y86" s="412">
        <v>18.975288999865317</v>
      </c>
      <c r="Z86" s="407"/>
      <c r="AA86" s="410">
        <v>2010</v>
      </c>
      <c r="AB86" s="412">
        <v>11.062315938371752</v>
      </c>
      <c r="AC86" s="412">
        <v>12.456478100847278</v>
      </c>
      <c r="AD86" s="408"/>
      <c r="AE86" s="408"/>
      <c r="AF86" s="409"/>
    </row>
    <row r="87" spans="1:32" ht="18.25" x14ac:dyDescent="0.8">
      <c r="A87" s="454">
        <v>2011</v>
      </c>
      <c r="B87" s="450">
        <v>1.4499054841427383</v>
      </c>
      <c r="C87" s="450">
        <v>5.3600320714980265</v>
      </c>
      <c r="D87" s="450">
        <v>1.0334175108008489E-2</v>
      </c>
      <c r="E87" s="450">
        <v>0.29301020249081466</v>
      </c>
      <c r="F87" s="450">
        <v>7.1132819332395885</v>
      </c>
      <c r="G87" s="450">
        <v>2.3739403730376599E-2</v>
      </c>
      <c r="H87" s="450">
        <v>9.6888679891214524E-2</v>
      </c>
      <c r="I87" s="450">
        <v>2.2877920533378453</v>
      </c>
      <c r="J87" s="450">
        <v>2.4084201369594362</v>
      </c>
      <c r="K87" s="450">
        <v>3.9046304432460799</v>
      </c>
      <c r="L87" s="450">
        <v>0</v>
      </c>
      <c r="M87" s="450">
        <v>1.3204627771246182</v>
      </c>
      <c r="N87" s="450">
        <v>5.2250932203706979</v>
      </c>
      <c r="O87" s="450">
        <v>6.3995808380556189</v>
      </c>
      <c r="P87" s="450">
        <v>0.59850160716226064</v>
      </c>
      <c r="Q87" s="450">
        <v>1.1560541998604126</v>
      </c>
      <c r="R87" s="450">
        <v>0.7231991527110101</v>
      </c>
      <c r="S87" s="450">
        <v>8.8773357977893017</v>
      </c>
      <c r="T87" s="407"/>
      <c r="U87" s="410">
        <v>2011</v>
      </c>
      <c r="V87" s="412">
        <v>1.4628262804953591</v>
      </c>
      <c r="W87" s="412">
        <v>2.4194335685366788</v>
      </c>
      <c r="X87" s="412">
        <v>0.89770249085195042</v>
      </c>
      <c r="Y87" s="412">
        <v>18.844168748475042</v>
      </c>
      <c r="Z87" s="407"/>
      <c r="AA87" s="410">
        <v>2011</v>
      </c>
      <c r="AB87" s="412">
        <v>10.943367344878826</v>
      </c>
      <c r="AC87" s="412">
        <v>12.680763743480195</v>
      </c>
      <c r="AD87" s="408"/>
      <c r="AE87" s="408"/>
      <c r="AF87" s="409"/>
    </row>
    <row r="88" spans="1:32" ht="18.25" x14ac:dyDescent="0.8">
      <c r="A88" s="454">
        <v>2012</v>
      </c>
      <c r="B88" s="450">
        <v>1.4395314897081506</v>
      </c>
      <c r="C88" s="450">
        <v>5.2933083389381403</v>
      </c>
      <c r="D88" s="450">
        <v>1.0283903146549162E-2</v>
      </c>
      <c r="E88" s="450">
        <v>0.33810988729916552</v>
      </c>
      <c r="F88" s="450">
        <v>7.0812336190920062</v>
      </c>
      <c r="G88" s="450">
        <v>2.3450971554472965E-2</v>
      </c>
      <c r="H88" s="450">
        <v>0.103924726211738</v>
      </c>
      <c r="I88" s="450">
        <v>2.2305321778955283</v>
      </c>
      <c r="J88" s="450">
        <v>2.3579078756617391</v>
      </c>
      <c r="K88" s="450">
        <v>3.2660310311254905</v>
      </c>
      <c r="L88" s="450">
        <v>0</v>
      </c>
      <c r="M88" s="450">
        <v>1.3520088677868083</v>
      </c>
      <c r="N88" s="450">
        <v>4.6180398989122988</v>
      </c>
      <c r="O88" s="450">
        <v>6.7628573703890345</v>
      </c>
      <c r="P88" s="450">
        <v>0.65364890894305561</v>
      </c>
      <c r="Q88" s="450">
        <v>1.2625756679262017</v>
      </c>
      <c r="R88" s="450">
        <v>0.71177826504403729</v>
      </c>
      <c r="S88" s="450">
        <v>9.3908602123023286</v>
      </c>
      <c r="T88" s="407"/>
      <c r="U88" s="410">
        <v>2012</v>
      </c>
      <c r="V88" s="412">
        <v>1.4699954521920897</v>
      </c>
      <c r="W88" s="412">
        <v>2.4247885834353768</v>
      </c>
      <c r="X88" s="412">
        <v>0.8875790472261319</v>
      </c>
      <c r="Y88" s="412">
        <v>18.665678523114774</v>
      </c>
      <c r="Z88" s="407"/>
      <c r="AA88" s="410">
        <v>2012</v>
      </c>
      <c r="AB88" s="412">
        <v>10.444606225100653</v>
      </c>
      <c r="AC88" s="412">
        <v>13.003435380867719</v>
      </c>
      <c r="AD88" s="408"/>
      <c r="AE88" s="408"/>
      <c r="AF88" s="409"/>
    </row>
    <row r="89" spans="1:32" ht="18.25" x14ac:dyDescent="0.8">
      <c r="A89" s="454">
        <v>2013</v>
      </c>
      <c r="B89" s="450">
        <v>1.4181334420036449</v>
      </c>
      <c r="C89" s="450">
        <v>5.2714606703849265</v>
      </c>
      <c r="D89" s="450">
        <v>1.023175261615877E-2</v>
      </c>
      <c r="E89" s="450">
        <v>0.34030524876693741</v>
      </c>
      <c r="F89" s="450">
        <v>7.0401311137716673</v>
      </c>
      <c r="G89" s="450">
        <v>2.3172468025910473E-2</v>
      </c>
      <c r="H89" s="450">
        <v>0.10776873210813194</v>
      </c>
      <c r="I89" s="450">
        <v>2.1479805721006322</v>
      </c>
      <c r="J89" s="450">
        <v>2.2789217722346748</v>
      </c>
      <c r="K89" s="450">
        <v>2.9126621572368459</v>
      </c>
      <c r="L89" s="450">
        <v>0</v>
      </c>
      <c r="M89" s="450">
        <v>1.3656636392638244</v>
      </c>
      <c r="N89" s="450">
        <v>4.2783257965006705</v>
      </c>
      <c r="O89" s="450">
        <v>7.1747661046483762</v>
      </c>
      <c r="P89" s="450">
        <v>0.68052616647656694</v>
      </c>
      <c r="Q89" s="450">
        <v>1.314491261937168</v>
      </c>
      <c r="R89" s="450">
        <v>0.72687047675158767</v>
      </c>
      <c r="S89" s="450">
        <v>9.8966540098136981</v>
      </c>
      <c r="T89" s="407"/>
      <c r="U89" s="410">
        <v>2013</v>
      </c>
      <c r="V89" s="412">
        <v>1.4876317278720479</v>
      </c>
      <c r="W89" s="412">
        <v>2.4005691543146108</v>
      </c>
      <c r="X89" s="412">
        <v>0.92568300538015502</v>
      </c>
      <c r="Y89" s="412">
        <v>18.680148804753898</v>
      </c>
      <c r="Z89" s="407"/>
      <c r="AA89" s="410">
        <v>2013</v>
      </c>
      <c r="AB89" s="412">
        <v>10.111872212151768</v>
      </c>
      <c r="AC89" s="412">
        <v>13.382160480168942</v>
      </c>
      <c r="AD89" s="408"/>
      <c r="AE89" s="408"/>
      <c r="AF89" s="409"/>
    </row>
    <row r="90" spans="1:32" ht="18.25" x14ac:dyDescent="0.8">
      <c r="A90" s="454">
        <v>2014</v>
      </c>
      <c r="B90" s="450">
        <v>1.4316745587127897</v>
      </c>
      <c r="C90" s="450">
        <v>5.2343753161278208</v>
      </c>
      <c r="D90" s="450">
        <v>1.018751722156685E-2</v>
      </c>
      <c r="E90" s="450">
        <v>0.33961580934096247</v>
      </c>
      <c r="F90" s="450">
        <v>7.0158532014031403</v>
      </c>
      <c r="G90" s="450">
        <v>2.2783065206975279E-2</v>
      </c>
      <c r="H90" s="450">
        <v>8.7282716213100492E-2</v>
      </c>
      <c r="I90" s="450">
        <v>2.1851842199283702</v>
      </c>
      <c r="J90" s="450">
        <v>2.295250001348446</v>
      </c>
      <c r="K90" s="450">
        <v>3.0352469608012562</v>
      </c>
      <c r="L90" s="450">
        <v>0</v>
      </c>
      <c r="M90" s="450">
        <v>1.3794434002546949</v>
      </c>
      <c r="N90" s="450">
        <v>4.4146903610559516</v>
      </c>
      <c r="O90" s="450">
        <v>7.5104123437789907</v>
      </c>
      <c r="P90" s="450">
        <v>0.72755475583087348</v>
      </c>
      <c r="Q90" s="450">
        <v>1.4053307811396889</v>
      </c>
      <c r="R90" s="450">
        <v>0.73654440649022124</v>
      </c>
      <c r="S90" s="450">
        <v>10.379842287239775</v>
      </c>
      <c r="T90" s="407"/>
      <c r="U90" s="410">
        <v>2014</v>
      </c>
      <c r="V90" s="412">
        <v>1.4968390779331986</v>
      </c>
      <c r="W90" s="412">
        <v>2.3647928467355577</v>
      </c>
      <c r="X90" s="412">
        <v>0.90598158154292574</v>
      </c>
      <c r="Y90" s="412">
        <v>19.338022344835629</v>
      </c>
      <c r="Z90" s="407"/>
      <c r="AA90" s="410">
        <v>2014</v>
      </c>
      <c r="AB90" s="412">
        <v>10.466312220810744</v>
      </c>
      <c r="AC90" s="412">
        <v>13.639323630236566</v>
      </c>
      <c r="AD90" s="408"/>
      <c r="AE90" s="408"/>
      <c r="AF90" s="409"/>
    </row>
    <row r="91" spans="1:32" ht="18.25" x14ac:dyDescent="0.8">
      <c r="A91" s="454">
        <v>2015</v>
      </c>
      <c r="B91" s="450">
        <v>1.4349985698855314</v>
      </c>
      <c r="C91" s="450">
        <v>5.1189990470115188</v>
      </c>
      <c r="D91" s="450">
        <v>1.0158009418392577E-2</v>
      </c>
      <c r="E91" s="450">
        <v>0.35121494791806851</v>
      </c>
      <c r="F91" s="450">
        <v>6.9153705742335108</v>
      </c>
      <c r="G91" s="450">
        <v>2.233622595144924E-2</v>
      </c>
      <c r="H91" s="450">
        <v>9.4537963859714511E-2</v>
      </c>
      <c r="I91" s="450">
        <v>2.1692261460628268</v>
      </c>
      <c r="J91" s="450">
        <v>2.2861003358739906</v>
      </c>
      <c r="K91" s="450">
        <v>2.6264668264417925</v>
      </c>
      <c r="L91" s="450">
        <v>0</v>
      </c>
      <c r="M91" s="450">
        <v>1.371736202243985</v>
      </c>
      <c r="N91" s="450">
        <v>3.9982030286857775</v>
      </c>
      <c r="O91" s="450">
        <v>7.8450327356498892</v>
      </c>
      <c r="P91" s="450">
        <v>0.74403900364578357</v>
      </c>
      <c r="Q91" s="450">
        <v>1.4371714373550055</v>
      </c>
      <c r="R91" s="450">
        <v>0.69223066317277704</v>
      </c>
      <c r="S91" s="450">
        <v>10.718473839823455</v>
      </c>
      <c r="T91" s="407"/>
      <c r="U91" s="410">
        <v>2015</v>
      </c>
      <c r="V91" s="412">
        <v>1.5296437805051442</v>
      </c>
      <c r="W91" s="412">
        <v>2.3309410244731721</v>
      </c>
      <c r="X91" s="412">
        <v>0.86819479332523497</v>
      </c>
      <c r="Y91" s="412">
        <v>19.189368180313185</v>
      </c>
      <c r="Z91" s="407"/>
      <c r="AA91" s="410">
        <v>2015</v>
      </c>
      <c r="AB91" s="412">
        <v>9.9696930246995858</v>
      </c>
      <c r="AC91" s="412">
        <v>13.948454753917147</v>
      </c>
      <c r="AD91" s="408"/>
      <c r="AE91" s="408"/>
      <c r="AF91" s="409"/>
    </row>
    <row r="92" spans="1:32" ht="18.25" x14ac:dyDescent="0.8">
      <c r="A92" s="454">
        <v>2016</v>
      </c>
      <c r="B92" s="450">
        <v>1.4320849427354121</v>
      </c>
      <c r="C92" s="450">
        <v>5.0787189084270725</v>
      </c>
      <c r="D92" s="450">
        <v>1.0106739612183313E-2</v>
      </c>
      <c r="E92" s="450">
        <v>0.1824253255383671</v>
      </c>
      <c r="F92" s="450">
        <v>6.7033359163130353</v>
      </c>
      <c r="G92" s="450">
        <v>2.1759611324907419E-2</v>
      </c>
      <c r="H92" s="450">
        <v>9.3635424404240802E-2</v>
      </c>
      <c r="I92" s="450">
        <v>2.1515060241407973</v>
      </c>
      <c r="J92" s="450">
        <v>2.2669010598699453</v>
      </c>
      <c r="K92" s="450">
        <v>2.0035926564226783</v>
      </c>
      <c r="L92" s="450">
        <v>0</v>
      </c>
      <c r="M92" s="450">
        <v>1.4627681621380872</v>
      </c>
      <c r="N92" s="450">
        <v>3.4663608185607657</v>
      </c>
      <c r="O92" s="450">
        <v>8.3562770661574515</v>
      </c>
      <c r="P92" s="450">
        <v>0.7465953843229638</v>
      </c>
      <c r="Q92" s="450">
        <v>1.4421092931317157</v>
      </c>
      <c r="R92" s="450">
        <v>0.65415191479277179</v>
      </c>
      <c r="S92" s="450">
        <v>11.199133658404902</v>
      </c>
      <c r="T92" s="407"/>
      <c r="U92" s="410">
        <v>2016</v>
      </c>
      <c r="V92" s="412">
        <v>1.5534019689940048</v>
      </c>
      <c r="W92" s="412">
        <v>2.2637678661278766</v>
      </c>
      <c r="X92" s="412">
        <v>0.96696069952462249</v>
      </c>
      <c r="Y92" s="412">
        <v>18.85160091850215</v>
      </c>
      <c r="Z92" s="407"/>
      <c r="AA92" s="410">
        <v>2016</v>
      </c>
      <c r="AB92" s="412">
        <v>9.2379690982706233</v>
      </c>
      <c r="AC92" s="412">
        <v>14.397762354878026</v>
      </c>
      <c r="AD92" s="408"/>
      <c r="AE92" s="408"/>
      <c r="AF92" s="409"/>
    </row>
    <row r="93" spans="1:32" ht="18.25" x14ac:dyDescent="0.8">
      <c r="A93" s="454">
        <v>2017</v>
      </c>
      <c r="B93" s="450">
        <v>1.4314066025941961</v>
      </c>
      <c r="C93" s="450">
        <v>5.0263352254601656</v>
      </c>
      <c r="D93" s="450">
        <v>8.5861476645648239E-3</v>
      </c>
      <c r="E93" s="450">
        <v>0.11073042413417836</v>
      </c>
      <c r="F93" s="450">
        <v>6.5770583998531054</v>
      </c>
      <c r="G93" s="450">
        <v>2.1089473527956617E-2</v>
      </c>
      <c r="H93" s="450">
        <v>4.7840984192336511E-2</v>
      </c>
      <c r="I93" s="450">
        <v>2.1576295023711074</v>
      </c>
      <c r="J93" s="450">
        <v>2.2265599600914006</v>
      </c>
      <c r="K93" s="450">
        <v>2.1228155890404539</v>
      </c>
      <c r="L93" s="450">
        <v>0</v>
      </c>
      <c r="M93" s="450">
        <v>1.433355871794006</v>
      </c>
      <c r="N93" s="450">
        <v>3.5561714608344599</v>
      </c>
      <c r="O93" s="450">
        <v>8.9072929836540915</v>
      </c>
      <c r="P93" s="450">
        <v>0.76123727502915017</v>
      </c>
      <c r="Q93" s="450">
        <v>1.4703912877700238</v>
      </c>
      <c r="R93" s="450">
        <v>0.66553092188775076</v>
      </c>
      <c r="S93" s="450">
        <v>11.804452468341017</v>
      </c>
      <c r="T93" s="407"/>
      <c r="U93" s="410">
        <v>2017</v>
      </c>
      <c r="V93" s="412">
        <v>1.5741402728870184</v>
      </c>
      <c r="W93" s="412">
        <v>2.3333953583210385</v>
      </c>
      <c r="X93" s="412">
        <v>0.97224766638610072</v>
      </c>
      <c r="Y93" s="412">
        <v>19.284458991525824</v>
      </c>
      <c r="Z93" s="407"/>
      <c r="AA93" s="410">
        <v>2017</v>
      </c>
      <c r="AB93" s="412">
        <v>9.2793175954260221</v>
      </c>
      <c r="AC93" s="412">
        <v>14.884924693693957</v>
      </c>
      <c r="AD93" s="408"/>
      <c r="AE93" s="408"/>
      <c r="AF93" s="409"/>
    </row>
    <row r="94" spans="1:32" ht="18.25" x14ac:dyDescent="0.8">
      <c r="A94" s="454">
        <v>2018</v>
      </c>
      <c r="B94" s="450">
        <v>1.4293538578929128</v>
      </c>
      <c r="C94" s="450">
        <v>5.0073479974378898</v>
      </c>
      <c r="D94" s="450">
        <v>8.6854857883516094E-3</v>
      </c>
      <c r="E94" s="450">
        <v>0.12134215777500616</v>
      </c>
      <c r="F94" s="450">
        <v>6.5667294988941602</v>
      </c>
      <c r="G94" s="450">
        <v>2.0530412123836453E-2</v>
      </c>
      <c r="H94" s="450">
        <v>4.431398192588374E-2</v>
      </c>
      <c r="I94" s="450">
        <v>2.121999043472973</v>
      </c>
      <c r="J94" s="450">
        <v>2.1868434375226933</v>
      </c>
      <c r="K94" s="450">
        <v>1.8640569795081048</v>
      </c>
      <c r="L94" s="450">
        <v>0</v>
      </c>
      <c r="M94" s="450">
        <v>1.457993788980299</v>
      </c>
      <c r="N94" s="450">
        <v>3.3220507684884035</v>
      </c>
      <c r="O94" s="450">
        <v>9.4094324237103564</v>
      </c>
      <c r="P94" s="450">
        <v>0.76134305629855081</v>
      </c>
      <c r="Q94" s="450">
        <v>1.4705956128366475</v>
      </c>
      <c r="R94" s="450">
        <v>0.68158622030524096</v>
      </c>
      <c r="S94" s="450">
        <v>12.322957313150795</v>
      </c>
      <c r="T94" s="407"/>
      <c r="U94" s="410">
        <v>2018</v>
      </c>
      <c r="V94" s="412">
        <v>1.5942513360071064</v>
      </c>
      <c r="W94" s="412">
        <v>2.3421472837563417</v>
      </c>
      <c r="X94" s="412">
        <v>0.96273518533297875</v>
      </c>
      <c r="Y94" s="412">
        <v>19.499447212959623</v>
      </c>
      <c r="Z94" s="407"/>
      <c r="AA94" s="410">
        <v>2018</v>
      </c>
      <c r="AB94" s="412">
        <v>9.0860874126087943</v>
      </c>
      <c r="AC94" s="412">
        <v>15.31249360544726</v>
      </c>
      <c r="AD94" s="408"/>
      <c r="AE94" s="408"/>
      <c r="AF94" s="409"/>
    </row>
    <row r="95" spans="1:32" ht="18.25" x14ac:dyDescent="0.8">
      <c r="A95" s="454">
        <v>2019</v>
      </c>
      <c r="B95" s="450">
        <v>1.4077589110199913</v>
      </c>
      <c r="C95" s="450">
        <v>4.9916165608220835</v>
      </c>
      <c r="D95" s="450">
        <v>8.5929480658850227E-3</v>
      </c>
      <c r="E95" s="450">
        <v>0.10911421672219759</v>
      </c>
      <c r="F95" s="450">
        <v>6.5170826366301569</v>
      </c>
      <c r="G95" s="450">
        <v>1.9970017436573815E-2</v>
      </c>
      <c r="H95" s="450">
        <v>4.0182773969623789E-2</v>
      </c>
      <c r="I95" s="450">
        <v>2.0421894018384772</v>
      </c>
      <c r="J95" s="450">
        <v>2.1023421932446746</v>
      </c>
      <c r="K95" s="450">
        <v>1.5236512107022735</v>
      </c>
      <c r="L95" s="450">
        <v>0</v>
      </c>
      <c r="M95" s="450">
        <v>1.4016070614969154</v>
      </c>
      <c r="N95" s="450">
        <v>2.9252582721991889</v>
      </c>
      <c r="O95" s="450">
        <v>9.8378761257015377</v>
      </c>
      <c r="P95" s="450">
        <v>0.78013686182870723</v>
      </c>
      <c r="Q95" s="450">
        <v>1.5068973663398892</v>
      </c>
      <c r="R95" s="450">
        <v>0.63965653482127549</v>
      </c>
      <c r="S95" s="450">
        <v>12.764566888691409</v>
      </c>
      <c r="T95" s="407"/>
      <c r="U95" s="410">
        <v>2019</v>
      </c>
      <c r="V95" s="412">
        <v>1.5441439180106109</v>
      </c>
      <c r="W95" s="412">
        <v>2.2986237834804886</v>
      </c>
      <c r="X95" s="412">
        <v>0.94091725060425668</v>
      </c>
      <c r="Y95" s="412">
        <v>19.525565038670074</v>
      </c>
      <c r="Z95" s="407"/>
      <c r="AA95" s="410">
        <v>2019</v>
      </c>
      <c r="AB95" s="412">
        <v>8.5903246890539009</v>
      </c>
      <c r="AC95" s="412">
        <v>15.718925301711529</v>
      </c>
      <c r="AD95" s="408"/>
      <c r="AE95" s="408"/>
      <c r="AF95" s="409"/>
    </row>
    <row r="96" spans="1:32" ht="18.25" x14ac:dyDescent="0.8">
      <c r="A96" s="454">
        <v>2020</v>
      </c>
      <c r="B96" s="450">
        <v>1.354046069194494</v>
      </c>
      <c r="C96" s="450">
        <v>4.8837203466470678</v>
      </c>
      <c r="D96" s="450">
        <v>8.52885151700895E-3</v>
      </c>
      <c r="E96" s="450">
        <v>0.10060530614543386</v>
      </c>
      <c r="F96" s="450">
        <v>6.3469005735040049</v>
      </c>
      <c r="G96" s="450">
        <v>1.9429601459284348E-2</v>
      </c>
      <c r="H96" s="450">
        <v>4.0373967385249405E-2</v>
      </c>
      <c r="I96" s="450">
        <v>1.983210455322759</v>
      </c>
      <c r="J96" s="450">
        <v>2.0430140241672925</v>
      </c>
      <c r="K96" s="450">
        <v>1.4964992822387577</v>
      </c>
      <c r="L96" s="450">
        <v>0</v>
      </c>
      <c r="M96" s="450">
        <v>1.3365590448144362</v>
      </c>
      <c r="N96" s="450">
        <v>2.8330583270531937</v>
      </c>
      <c r="O96" s="450">
        <v>10.221219952034305</v>
      </c>
      <c r="P96" s="450">
        <v>0.78032208572357664</v>
      </c>
      <c r="Q96" s="450">
        <v>1.506694547002585</v>
      </c>
      <c r="R96" s="450">
        <v>0.59776612308936006</v>
      </c>
      <c r="S96" s="450">
        <v>13.106002707849829</v>
      </c>
      <c r="T96" s="407"/>
      <c r="U96" s="410">
        <v>2020</v>
      </c>
      <c r="V96" s="412">
        <v>1.5917757671036648</v>
      </c>
      <c r="W96" s="412">
        <v>2.2744267825669917</v>
      </c>
      <c r="X96" s="412">
        <v>0.88993897986145909</v>
      </c>
      <c r="Y96" s="412">
        <v>19.572834103042201</v>
      </c>
      <c r="Z96" s="407"/>
      <c r="AA96" s="410">
        <v>2020</v>
      </c>
      <c r="AB96" s="412">
        <v>8.28800545665435</v>
      </c>
      <c r="AC96" s="412">
        <v>16.04097017591997</v>
      </c>
      <c r="AD96" s="408"/>
      <c r="AE96" s="408"/>
      <c r="AF96" s="409"/>
    </row>
    <row r="97" spans="1:32" ht="18.25" x14ac:dyDescent="0.8">
      <c r="A97" s="454" t="s">
        <v>1261</v>
      </c>
      <c r="B97" s="450">
        <v>130.45862094466526</v>
      </c>
      <c r="C97" s="450">
        <v>718.09968793729865</v>
      </c>
      <c r="D97" s="450">
        <v>0.84124758251801335</v>
      </c>
      <c r="E97" s="450">
        <v>24.997160607936294</v>
      </c>
      <c r="F97" s="450">
        <v>874.39671707241826</v>
      </c>
      <c r="G97" s="450">
        <v>12.591345342026118</v>
      </c>
      <c r="H97" s="450">
        <v>14.617587719334354</v>
      </c>
      <c r="I97" s="450">
        <v>149.09382079090611</v>
      </c>
      <c r="J97" s="450">
        <v>176.30275385226659</v>
      </c>
      <c r="K97" s="450">
        <v>261.1456945286813</v>
      </c>
      <c r="L97" s="450">
        <v>0</v>
      </c>
      <c r="M97" s="450">
        <v>75.413133445182666</v>
      </c>
      <c r="N97" s="450">
        <v>336.55882797386397</v>
      </c>
      <c r="O97" s="450">
        <v>166.53637644567695</v>
      </c>
      <c r="P97" s="450">
        <v>49.345565945740141</v>
      </c>
      <c r="Q97" s="450">
        <v>95.314386054831843</v>
      </c>
      <c r="R97" s="450">
        <v>46.188255530247375</v>
      </c>
      <c r="S97" s="450">
        <v>357.38458397649629</v>
      </c>
      <c r="T97" s="413"/>
      <c r="U97" s="410" t="s">
        <v>1261</v>
      </c>
      <c r="V97" s="412">
        <v>96.483378522701088</v>
      </c>
      <c r="W97" s="412">
        <v>142.90103085879934</v>
      </c>
      <c r="X97" s="412">
        <v>63.611728939053556</v>
      </c>
      <c r="Y97" s="412">
        <v>1441.6467445544911</v>
      </c>
      <c r="Z97" s="413"/>
      <c r="AA97" s="410" t="s">
        <v>1261</v>
      </c>
      <c r="AB97" s="412">
        <v>902.46738616669893</v>
      </c>
      <c r="AC97" s="412">
        <v>842.17549670834626</v>
      </c>
      <c r="AD97" s="414"/>
      <c r="AE97" s="408"/>
      <c r="AF97" s="409"/>
    </row>
    <row r="98" spans="1:32" x14ac:dyDescent="0.8">
      <c r="A98" s="449"/>
      <c r="B98" s="449"/>
      <c r="C98" s="449"/>
      <c r="D98" s="449"/>
      <c r="E98" s="449"/>
      <c r="F98" s="449"/>
      <c r="G98" s="449"/>
      <c r="H98" s="449"/>
      <c r="I98" s="449"/>
      <c r="J98" s="449"/>
      <c r="K98" s="449"/>
      <c r="L98" s="449"/>
      <c r="M98" s="449"/>
      <c r="N98" s="449"/>
      <c r="O98" s="449"/>
      <c r="P98" s="449"/>
      <c r="Q98" s="449"/>
      <c r="R98" s="449"/>
      <c r="S98" s="449"/>
      <c r="V98" s="415"/>
      <c r="W98" s="415"/>
      <c r="X98" s="415"/>
      <c r="Y98" s="415"/>
      <c r="AB98" s="415"/>
      <c r="AC98" s="415"/>
      <c r="AD98" s="414"/>
      <c r="AE98" s="409"/>
      <c r="AF98" s="409"/>
    </row>
    <row r="99" spans="1:32" x14ac:dyDescent="0.8">
      <c r="A99" s="449"/>
      <c r="B99" s="449"/>
      <c r="C99" s="449"/>
      <c r="D99" s="449"/>
      <c r="E99" s="449"/>
      <c r="F99" s="449"/>
      <c r="G99" s="449"/>
      <c r="H99" s="449"/>
      <c r="I99" s="449"/>
      <c r="J99" s="449"/>
      <c r="K99" s="449"/>
      <c r="L99" s="449"/>
      <c r="M99" s="449"/>
      <c r="N99" s="449"/>
      <c r="O99" s="449"/>
      <c r="P99" s="449"/>
      <c r="Q99" s="449"/>
      <c r="R99" s="449"/>
      <c r="S99" s="449"/>
      <c r="AE99" s="409"/>
      <c r="AF99" s="409"/>
    </row>
    <row r="100" spans="1:32" x14ac:dyDescent="0.8">
      <c r="A100" s="449"/>
      <c r="B100" s="449"/>
      <c r="C100" s="449"/>
      <c r="D100" s="449"/>
      <c r="E100" s="449"/>
      <c r="F100" s="449"/>
      <c r="G100" s="449"/>
      <c r="H100" s="449"/>
      <c r="I100" s="449"/>
      <c r="J100" s="449"/>
      <c r="K100" s="449"/>
      <c r="L100" s="449"/>
      <c r="M100" s="449"/>
      <c r="N100" s="449"/>
      <c r="O100" s="449"/>
      <c r="P100" s="449"/>
      <c r="Q100" s="449"/>
      <c r="R100" s="449"/>
      <c r="S100" s="449"/>
      <c r="AE100" s="409"/>
      <c r="AF100" s="409"/>
    </row>
    <row r="101" spans="1:32" x14ac:dyDescent="0.8">
      <c r="A101" s="449"/>
      <c r="B101" s="449"/>
      <c r="C101" s="449"/>
      <c r="D101" s="449"/>
      <c r="E101" s="449"/>
      <c r="F101" s="449"/>
      <c r="G101" s="449"/>
      <c r="H101" s="449"/>
      <c r="I101" s="449"/>
      <c r="J101" s="449"/>
      <c r="K101" s="449"/>
      <c r="L101" s="449"/>
      <c r="M101" s="449"/>
      <c r="N101" s="449"/>
      <c r="O101" s="449"/>
      <c r="P101" s="449"/>
      <c r="Q101" s="449"/>
      <c r="R101" s="449"/>
      <c r="S101" s="449"/>
      <c r="AE101" s="409"/>
      <c r="AF101" s="409"/>
    </row>
    <row r="102" spans="1:32" x14ac:dyDescent="0.8">
      <c r="A102" s="449"/>
      <c r="B102" s="449"/>
      <c r="C102" s="449"/>
      <c r="D102" s="449"/>
      <c r="E102" s="449"/>
      <c r="F102" s="449"/>
      <c r="G102" s="449"/>
      <c r="H102" s="449"/>
      <c r="I102" s="449"/>
      <c r="J102" s="449"/>
      <c r="K102" s="449"/>
      <c r="L102" s="449"/>
      <c r="M102" s="449"/>
      <c r="N102" s="449"/>
      <c r="O102" s="449"/>
      <c r="P102" s="449"/>
      <c r="Q102" s="449"/>
      <c r="R102" s="449"/>
      <c r="S102" s="449"/>
      <c r="AE102" s="409"/>
      <c r="AF102" s="409"/>
    </row>
    <row r="103" spans="1:32" x14ac:dyDescent="0.8">
      <c r="A103" s="449"/>
      <c r="B103" s="449"/>
      <c r="C103" s="449"/>
      <c r="D103" s="449"/>
      <c r="E103" s="449"/>
      <c r="F103" s="449"/>
      <c r="G103" s="449"/>
      <c r="H103" s="449"/>
      <c r="I103" s="449"/>
      <c r="J103" s="449"/>
      <c r="K103" s="449"/>
      <c r="L103" s="449"/>
      <c r="M103" s="449"/>
      <c r="N103" s="449"/>
      <c r="O103" s="449"/>
      <c r="P103" s="449"/>
      <c r="Q103" s="449"/>
      <c r="R103" s="449"/>
      <c r="S103" s="449"/>
      <c r="AE103" s="409"/>
      <c r="AF103" s="409"/>
    </row>
    <row r="104" spans="1:32" x14ac:dyDescent="0.8">
      <c r="A104" s="449"/>
      <c r="B104" s="449"/>
      <c r="C104" s="449"/>
      <c r="D104" s="449"/>
      <c r="E104" s="449"/>
      <c r="F104" s="449"/>
      <c r="G104" s="449"/>
      <c r="H104" s="449"/>
      <c r="I104" s="449"/>
      <c r="J104" s="449"/>
      <c r="K104" s="449"/>
      <c r="L104" s="449"/>
      <c r="M104" s="449"/>
      <c r="N104" s="449"/>
      <c r="O104" s="449"/>
      <c r="P104" s="449"/>
      <c r="Q104" s="449"/>
      <c r="R104" s="449"/>
      <c r="S104" s="449"/>
      <c r="AE104" s="409"/>
      <c r="AF104" s="409"/>
    </row>
    <row r="105" spans="1:32" x14ac:dyDescent="0.8">
      <c r="A105" s="449"/>
      <c r="B105" s="449"/>
      <c r="C105" s="449"/>
      <c r="D105" s="449"/>
      <c r="E105" s="449"/>
      <c r="F105" s="449"/>
      <c r="G105" s="449"/>
      <c r="H105" s="449"/>
      <c r="I105" s="449"/>
      <c r="J105" s="449"/>
      <c r="K105" s="449"/>
      <c r="L105" s="449"/>
      <c r="M105" s="449"/>
      <c r="N105" s="449"/>
      <c r="O105" s="449"/>
      <c r="P105" s="449"/>
      <c r="Q105" s="449"/>
      <c r="R105" s="449"/>
      <c r="S105" s="449"/>
      <c r="AE105" s="409"/>
      <c r="AF105" s="409"/>
    </row>
    <row r="106" spans="1:32" x14ac:dyDescent="0.8">
      <c r="A106" s="449"/>
      <c r="B106" s="449"/>
      <c r="C106" s="449"/>
      <c r="D106" s="449"/>
      <c r="E106" s="449"/>
      <c r="F106" s="449"/>
      <c r="G106" s="449"/>
      <c r="H106" s="449"/>
      <c r="I106" s="449"/>
      <c r="J106" s="449"/>
      <c r="K106" s="449"/>
      <c r="L106" s="449"/>
      <c r="M106" s="449"/>
      <c r="N106" s="449"/>
      <c r="O106" s="449"/>
      <c r="P106" s="449"/>
      <c r="Q106" s="449"/>
      <c r="R106" s="449"/>
      <c r="S106" s="449"/>
      <c r="AE106" s="409"/>
      <c r="AF106" s="409"/>
    </row>
  </sheetData>
  <mergeCells count="10">
    <mergeCell ref="AB3:AC4"/>
    <mergeCell ref="G4:J4"/>
    <mergeCell ref="K4:N4"/>
    <mergeCell ref="O4:S4"/>
    <mergeCell ref="A3:A5"/>
    <mergeCell ref="B4:F4"/>
    <mergeCell ref="B3:S3"/>
    <mergeCell ref="U3:U5"/>
    <mergeCell ref="V3:Y4"/>
    <mergeCell ref="AA3:AA5"/>
  </mergeCells>
  <phoneticPr fontId="7" type="noConversion"/>
  <conditionalFormatting sqref="A1">
    <cfRule type="cellIs" dxfId="2" priority="1" operator="lessThan">
      <formula>0</formula>
    </cfRule>
  </conditionalFormatting>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38E12-2C60-4E59-9F0B-E5E78CAFE768}">
  <dimension ref="A1:AE106"/>
  <sheetViews>
    <sheetView workbookViewId="0"/>
  </sheetViews>
  <sheetFormatPr defaultColWidth="9" defaultRowHeight="18" x14ac:dyDescent="0.65"/>
  <cols>
    <col min="1" max="1" width="9" style="27"/>
    <col min="2" max="5" width="10" style="27" bestFit="1" customWidth="1"/>
    <col min="6" max="8" width="11.43359375" style="27" bestFit="1" customWidth="1"/>
    <col min="9" max="10" width="9.0859375" style="27" bestFit="1" customWidth="1"/>
    <col min="11" max="11" width="11.43359375" style="27" bestFit="1" customWidth="1"/>
    <col min="12" max="12" width="10" style="27" bestFit="1" customWidth="1"/>
    <col min="13" max="13" width="9.0859375" style="27" bestFit="1" customWidth="1"/>
    <col min="14" max="14" width="12.78125" style="411" customWidth="1"/>
    <col min="15" max="15" width="10" style="27" bestFit="1" customWidth="1"/>
    <col min="16" max="16" width="11.43359375" style="27" bestFit="1" customWidth="1"/>
    <col min="17" max="17" width="10" style="27" bestFit="1" customWidth="1"/>
    <col min="18" max="19" width="9.0859375" style="27" bestFit="1" customWidth="1"/>
    <col min="20" max="21" width="11.43359375" style="27" bestFit="1" customWidth="1"/>
    <col min="22" max="22" width="9" style="27"/>
    <col min="23" max="23" width="11.43359375" style="27" bestFit="1" customWidth="1"/>
    <col min="24" max="24" width="10" style="27" bestFit="1" customWidth="1"/>
    <col min="25" max="25" width="11.43359375" style="27" bestFit="1" customWidth="1"/>
    <col min="26" max="26" width="10" style="27" bestFit="1" customWidth="1"/>
    <col min="27" max="27" width="11.43359375" style="27" bestFit="1" customWidth="1"/>
    <col min="28" max="28" width="11.78125" style="27" customWidth="1"/>
    <col min="29" max="31" width="11.43359375" style="27" bestFit="1" customWidth="1"/>
    <col min="32" max="16384" width="9" style="27"/>
  </cols>
  <sheetData>
    <row r="1" spans="1:31" x14ac:dyDescent="0.75">
      <c r="A1" s="6" t="s">
        <v>1557</v>
      </c>
      <c r="B1" s="407"/>
      <c r="C1" s="407"/>
      <c r="D1" s="407"/>
      <c r="E1" s="407"/>
      <c r="F1" s="407"/>
      <c r="G1" s="407"/>
      <c r="H1" s="407"/>
      <c r="I1" s="407"/>
      <c r="J1" s="407"/>
      <c r="K1" s="407"/>
      <c r="L1" s="407"/>
      <c r="M1" s="407"/>
      <c r="N1" s="407"/>
      <c r="O1" s="407"/>
      <c r="P1" s="407"/>
      <c r="Q1" s="407"/>
      <c r="R1" s="407"/>
      <c r="S1" s="407"/>
      <c r="T1" s="407"/>
      <c r="U1" s="407"/>
      <c r="V1" s="407"/>
      <c r="W1" s="407"/>
      <c r="X1" s="407"/>
      <c r="Y1" s="407"/>
      <c r="Z1" s="407"/>
      <c r="AA1" s="407"/>
      <c r="AB1" s="407"/>
      <c r="AC1" s="407"/>
    </row>
    <row r="2" spans="1:31" s="409" customFormat="1" x14ac:dyDescent="0.8">
      <c r="A2" s="407"/>
      <c r="B2" s="407"/>
      <c r="C2" s="407"/>
      <c r="D2" s="407"/>
      <c r="E2" s="407"/>
      <c r="F2" s="407"/>
      <c r="G2" s="407"/>
      <c r="H2" s="407"/>
      <c r="I2" s="407"/>
      <c r="J2" s="407"/>
      <c r="K2" s="407"/>
      <c r="L2" s="407"/>
      <c r="M2" s="407"/>
      <c r="N2" s="407"/>
      <c r="O2" s="407"/>
      <c r="P2" s="407"/>
      <c r="Q2" s="407"/>
      <c r="R2" s="407"/>
      <c r="S2" s="407"/>
      <c r="T2" s="407"/>
      <c r="U2" s="407"/>
      <c r="V2" s="407"/>
      <c r="W2" s="407"/>
      <c r="X2" s="408"/>
    </row>
    <row r="3" spans="1:31" s="411" customFormat="1" ht="17.399999999999999" customHeight="1" x14ac:dyDescent="0.65">
      <c r="A3" s="729" t="s">
        <v>1253</v>
      </c>
      <c r="B3" s="723" t="s">
        <v>799</v>
      </c>
      <c r="C3" s="724"/>
      <c r="D3" s="724"/>
      <c r="E3" s="724"/>
      <c r="F3" s="724"/>
      <c r="G3" s="724"/>
      <c r="H3" s="724"/>
      <c r="I3" s="724"/>
      <c r="J3" s="724"/>
      <c r="K3" s="724"/>
      <c r="L3" s="724"/>
      <c r="M3" s="724"/>
      <c r="N3" s="724"/>
      <c r="O3" s="724"/>
      <c r="P3" s="724"/>
      <c r="Q3" s="724"/>
      <c r="R3" s="724"/>
      <c r="S3" s="725"/>
      <c r="T3" s="407"/>
      <c r="U3" s="716" t="s">
        <v>1253</v>
      </c>
      <c r="V3" s="727" t="s">
        <v>1255</v>
      </c>
      <c r="W3" s="727"/>
      <c r="X3" s="727"/>
      <c r="Y3" s="727"/>
      <c r="Z3" s="407"/>
      <c r="AA3" s="716" t="s">
        <v>1253</v>
      </c>
      <c r="AB3" s="719" t="s">
        <v>1256</v>
      </c>
      <c r="AC3" s="720"/>
      <c r="AD3" s="407"/>
    </row>
    <row r="4" spans="1:31" s="444" customFormat="1" x14ac:dyDescent="0.65">
      <c r="A4" s="729"/>
      <c r="B4" s="723" t="s">
        <v>1257</v>
      </c>
      <c r="C4" s="724"/>
      <c r="D4" s="724"/>
      <c r="E4" s="724"/>
      <c r="F4" s="725"/>
      <c r="G4" s="723" t="s">
        <v>1258</v>
      </c>
      <c r="H4" s="724"/>
      <c r="I4" s="724"/>
      <c r="J4" s="725"/>
      <c r="K4" s="723" t="s">
        <v>1259</v>
      </c>
      <c r="L4" s="724"/>
      <c r="M4" s="724"/>
      <c r="N4" s="725"/>
      <c r="O4" s="726" t="s">
        <v>1378</v>
      </c>
      <c r="P4" s="726"/>
      <c r="Q4" s="726"/>
      <c r="R4" s="726"/>
      <c r="S4" s="726"/>
      <c r="T4" s="443"/>
      <c r="U4" s="717"/>
      <c r="V4" s="727"/>
      <c r="W4" s="727"/>
      <c r="X4" s="727"/>
      <c r="Y4" s="727"/>
      <c r="Z4" s="443"/>
      <c r="AA4" s="717"/>
      <c r="AB4" s="721"/>
      <c r="AC4" s="722"/>
      <c r="AD4" s="443"/>
      <c r="AE4" s="443"/>
    </row>
    <row r="5" spans="1:31" s="448" customFormat="1" ht="67.2" customHeight="1" x14ac:dyDescent="0.8">
      <c r="A5" s="729"/>
      <c r="B5" s="442" t="s">
        <v>605</v>
      </c>
      <c r="C5" s="442" t="s">
        <v>615</v>
      </c>
      <c r="D5" s="442" t="s">
        <v>279</v>
      </c>
      <c r="E5" s="442" t="s">
        <v>283</v>
      </c>
      <c r="F5" s="442" t="s">
        <v>1261</v>
      </c>
      <c r="G5" s="442" t="s">
        <v>1263</v>
      </c>
      <c r="H5" s="442" t="s">
        <v>1264</v>
      </c>
      <c r="I5" s="442" t="s">
        <v>294</v>
      </c>
      <c r="J5" s="442" t="s">
        <v>1261</v>
      </c>
      <c r="K5" s="442" t="s">
        <v>1266</v>
      </c>
      <c r="L5" s="442" t="s">
        <v>293</v>
      </c>
      <c r="M5" s="442" t="s">
        <v>1265</v>
      </c>
      <c r="N5" s="442" t="s">
        <v>1261</v>
      </c>
      <c r="O5" s="442" t="s">
        <v>385</v>
      </c>
      <c r="P5" s="442" t="s">
        <v>1262</v>
      </c>
      <c r="Q5" s="442" t="s">
        <v>272</v>
      </c>
      <c r="R5" s="442" t="s">
        <v>1375</v>
      </c>
      <c r="S5" s="442" t="s">
        <v>1261</v>
      </c>
      <c r="T5" s="446"/>
      <c r="U5" s="718"/>
      <c r="V5" s="445" t="s">
        <v>1270</v>
      </c>
      <c r="W5" s="445" t="s">
        <v>1268</v>
      </c>
      <c r="X5" s="445" t="s">
        <v>1269</v>
      </c>
      <c r="Y5" s="445" t="s">
        <v>1267</v>
      </c>
      <c r="Z5" s="446"/>
      <c r="AA5" s="718"/>
      <c r="AB5" s="445" t="s">
        <v>1271</v>
      </c>
      <c r="AC5" s="445" t="s">
        <v>1272</v>
      </c>
      <c r="AD5" s="447"/>
      <c r="AE5" s="447"/>
    </row>
    <row r="6" spans="1:31" s="409" customFormat="1" ht="18.25" x14ac:dyDescent="0.8">
      <c r="A6" s="454">
        <v>1930</v>
      </c>
      <c r="B6" s="450">
        <v>0.20879411390418806</v>
      </c>
      <c r="C6" s="450">
        <v>1.2068356832674643</v>
      </c>
      <c r="D6" s="450">
        <v>0</v>
      </c>
      <c r="E6" s="450">
        <v>0</v>
      </c>
      <c r="F6" s="450">
        <v>1.4156297971716523</v>
      </c>
      <c r="G6" s="451">
        <v>0</v>
      </c>
      <c r="H6" s="451">
        <v>0</v>
      </c>
      <c r="I6" s="451">
        <v>0.64206810386607893</v>
      </c>
      <c r="J6" s="450">
        <v>0.64206810386607893</v>
      </c>
      <c r="K6" s="451">
        <v>2.5437254006287855</v>
      </c>
      <c r="L6" s="451">
        <v>8.7409591223260013E-3</v>
      </c>
      <c r="M6" s="451">
        <v>0.72916110726270555</v>
      </c>
      <c r="N6" s="450">
        <v>3.2816274670138172</v>
      </c>
      <c r="O6" s="452">
        <v>6.0736823775568993E-2</v>
      </c>
      <c r="P6" s="452">
        <v>0.30640388230312443</v>
      </c>
      <c r="Q6" s="452">
        <v>0.59755153217358958</v>
      </c>
      <c r="R6" s="452">
        <v>0.36899500901481114</v>
      </c>
      <c r="S6" s="450">
        <v>1.3336872472670942</v>
      </c>
      <c r="T6" s="407"/>
      <c r="U6" s="410">
        <v>1930</v>
      </c>
      <c r="V6" s="412">
        <v>9.3771630394773486E-2</v>
      </c>
      <c r="W6" s="412">
        <v>0.14300690466858151</v>
      </c>
      <c r="X6" s="412">
        <v>0.72916110726270555</v>
      </c>
      <c r="Y6" s="412">
        <v>5.7070729729925826</v>
      </c>
      <c r="Z6" s="407"/>
      <c r="AA6" s="410">
        <v>1930</v>
      </c>
      <c r="AB6" s="412">
        <v>6.6730126153186422</v>
      </c>
      <c r="AC6" s="412">
        <v>0</v>
      </c>
      <c r="AD6" s="408"/>
      <c r="AE6" s="408"/>
    </row>
    <row r="7" spans="1:31" s="409" customFormat="1" ht="18.25" x14ac:dyDescent="0.8">
      <c r="A7" s="454">
        <v>1931</v>
      </c>
      <c r="B7" s="450">
        <v>0.21716420699159028</v>
      </c>
      <c r="C7" s="450">
        <v>1.4486797736913775</v>
      </c>
      <c r="D7" s="450">
        <v>0</v>
      </c>
      <c r="E7" s="450">
        <v>0</v>
      </c>
      <c r="F7" s="450">
        <v>1.6658439806829677</v>
      </c>
      <c r="G7" s="450">
        <v>0</v>
      </c>
      <c r="H7" s="450">
        <v>0</v>
      </c>
      <c r="I7" s="450">
        <v>0.5534714356023378</v>
      </c>
      <c r="J7" s="450">
        <v>0.5534714356023378</v>
      </c>
      <c r="K7" s="450">
        <v>2.2102992827685508</v>
      </c>
      <c r="L7" s="450">
        <v>8.5326391132340192E-3</v>
      </c>
      <c r="M7" s="450">
        <v>0.72230732206468484</v>
      </c>
      <c r="N7" s="450">
        <v>2.9411392439464699</v>
      </c>
      <c r="O7" s="450">
        <v>8.6841245423051217E-2</v>
      </c>
      <c r="P7" s="450">
        <v>0.31584464244981947</v>
      </c>
      <c r="Q7" s="450">
        <v>0.61596298521438342</v>
      </c>
      <c r="R7" s="450">
        <v>0.32630339797617158</v>
      </c>
      <c r="S7" s="450">
        <v>1.3449522710634256</v>
      </c>
      <c r="T7" s="407"/>
      <c r="U7" s="410">
        <v>1931</v>
      </c>
      <c r="V7" s="412">
        <v>8.6569298209149964E-2</v>
      </c>
      <c r="W7" s="412">
        <v>0.1738983344996006</v>
      </c>
      <c r="X7" s="412">
        <v>0.72230732206468484</v>
      </c>
      <c r="Y7" s="412">
        <v>5.5226319765217653</v>
      </c>
      <c r="Z7" s="407"/>
      <c r="AA7" s="410">
        <v>1931</v>
      </c>
      <c r="AB7" s="412">
        <v>5.9562991198528277</v>
      </c>
      <c r="AC7" s="412">
        <v>0.54910781144237397</v>
      </c>
      <c r="AD7" s="408"/>
      <c r="AE7" s="408"/>
    </row>
    <row r="8" spans="1:31" s="409" customFormat="1" ht="18.25" x14ac:dyDescent="0.8">
      <c r="A8" s="454">
        <v>1932</v>
      </c>
      <c r="B8" s="450">
        <v>0.20880590928506337</v>
      </c>
      <c r="C8" s="450">
        <v>1.5138844952436767</v>
      </c>
      <c r="D8" s="450">
        <v>0</v>
      </c>
      <c r="E8" s="450">
        <v>6.9094451463835756E-3</v>
      </c>
      <c r="F8" s="450">
        <v>1.7295998496751237</v>
      </c>
      <c r="G8" s="450">
        <v>0</v>
      </c>
      <c r="H8" s="450">
        <v>0</v>
      </c>
      <c r="I8" s="450">
        <v>0.50685811810506609</v>
      </c>
      <c r="J8" s="450">
        <v>0.50685811810506609</v>
      </c>
      <c r="K8" s="450">
        <v>2.0834323550132496</v>
      </c>
      <c r="L8" s="450">
        <v>8.4298429547448404E-3</v>
      </c>
      <c r="M8" s="450">
        <v>0.71647070687425829</v>
      </c>
      <c r="N8" s="450">
        <v>2.8083329048422527</v>
      </c>
      <c r="O8" s="450">
        <v>9.3042911057783687E-2</v>
      </c>
      <c r="P8" s="450">
        <v>0.26143136921301385</v>
      </c>
      <c r="Q8" s="450">
        <v>0.50984574365454316</v>
      </c>
      <c r="R8" s="450">
        <v>0.29235911106084117</v>
      </c>
      <c r="S8" s="450">
        <v>1.1566791349861818</v>
      </c>
      <c r="T8" s="407"/>
      <c r="U8" s="410">
        <v>1932</v>
      </c>
      <c r="V8" s="412">
        <v>7.5480646837766938E-2</v>
      </c>
      <c r="W8" s="412">
        <v>0.18753776132295866</v>
      </c>
      <c r="X8" s="412">
        <v>0.71647070687425829</v>
      </c>
      <c r="Y8" s="412">
        <v>5.2219808925736402</v>
      </c>
      <c r="Z8" s="407"/>
      <c r="AA8" s="410">
        <v>1932</v>
      </c>
      <c r="AB8" s="412">
        <v>5.3555754918418401</v>
      </c>
      <c r="AC8" s="412">
        <v>0.84589451576678454</v>
      </c>
      <c r="AD8" s="408"/>
      <c r="AE8" s="408"/>
    </row>
    <row r="9" spans="1:31" s="409" customFormat="1" ht="18.25" x14ac:dyDescent="0.8">
      <c r="A9" s="454">
        <v>1933</v>
      </c>
      <c r="B9" s="450">
        <v>0.24179230943833135</v>
      </c>
      <c r="C9" s="450">
        <v>1.7608245113315164</v>
      </c>
      <c r="D9" s="450">
        <v>0</v>
      </c>
      <c r="E9" s="450">
        <v>6.3189301542415643E-3</v>
      </c>
      <c r="F9" s="450">
        <v>2.0089357509240893</v>
      </c>
      <c r="G9" s="450">
        <v>0</v>
      </c>
      <c r="H9" s="450">
        <v>0</v>
      </c>
      <c r="I9" s="450">
        <v>0.55848282900619794</v>
      </c>
      <c r="J9" s="450">
        <v>0.55848282900619794</v>
      </c>
      <c r="K9" s="450">
        <v>2.120601172201086</v>
      </c>
      <c r="L9" s="450">
        <v>8.0735547080735218E-3</v>
      </c>
      <c r="M9" s="450">
        <v>0.71004153056840302</v>
      </c>
      <c r="N9" s="450">
        <v>2.8387162574775626</v>
      </c>
      <c r="O9" s="450">
        <v>0.10007881750450939</v>
      </c>
      <c r="P9" s="450">
        <v>0.26063494217601568</v>
      </c>
      <c r="Q9" s="450">
        <v>0.50829254467858587</v>
      </c>
      <c r="R9" s="450">
        <v>0.30579074097079917</v>
      </c>
      <c r="S9" s="450">
        <v>1.1747970453299101</v>
      </c>
      <c r="T9" s="407"/>
      <c r="U9" s="410">
        <v>1933</v>
      </c>
      <c r="V9" s="412">
        <v>8.6664725173158638E-2</v>
      </c>
      <c r="W9" s="412">
        <v>0.22298859699279044</v>
      </c>
      <c r="X9" s="412">
        <v>0.71004153056840302</v>
      </c>
      <c r="Y9" s="412">
        <v>5.5612370300034071</v>
      </c>
      <c r="Z9" s="407"/>
      <c r="AA9" s="410">
        <v>1933</v>
      </c>
      <c r="AB9" s="412">
        <v>5.5745482111500886</v>
      </c>
      <c r="AC9" s="412">
        <v>1.0063836715876711</v>
      </c>
      <c r="AD9" s="408"/>
      <c r="AE9" s="408"/>
    </row>
    <row r="10" spans="1:31" s="409" customFormat="1" ht="18.25" x14ac:dyDescent="0.8">
      <c r="A10" s="454">
        <v>1934</v>
      </c>
      <c r="B10" s="450">
        <v>0.29315901052225579</v>
      </c>
      <c r="C10" s="450">
        <v>2.1032662530371509</v>
      </c>
      <c r="D10" s="450">
        <v>0</v>
      </c>
      <c r="E10" s="450">
        <v>9.4783987656524987E-3</v>
      </c>
      <c r="F10" s="450">
        <v>2.4059036623250591</v>
      </c>
      <c r="G10" s="450">
        <v>0</v>
      </c>
      <c r="H10" s="450">
        <v>0</v>
      </c>
      <c r="I10" s="450">
        <v>0.58871168197100376</v>
      </c>
      <c r="J10" s="450">
        <v>0.58871168197100376</v>
      </c>
      <c r="K10" s="450">
        <v>2.3057322621861358</v>
      </c>
      <c r="L10" s="450">
        <v>8.9072740297751717E-3</v>
      </c>
      <c r="M10" s="450">
        <v>0.7024114017412415</v>
      </c>
      <c r="N10" s="450">
        <v>3.0170509379571522</v>
      </c>
      <c r="O10" s="450">
        <v>0.11019912838490972</v>
      </c>
      <c r="P10" s="450">
        <v>0.29165226280584844</v>
      </c>
      <c r="Q10" s="450">
        <v>0.56878279475948978</v>
      </c>
      <c r="R10" s="450">
        <v>0.33403176535873197</v>
      </c>
      <c r="S10" s="450">
        <v>1.30466595130898</v>
      </c>
      <c r="T10" s="407"/>
      <c r="U10" s="410">
        <v>1934</v>
      </c>
      <c r="V10" s="412">
        <v>0.10669874645893393</v>
      </c>
      <c r="W10" s="412">
        <v>0.27181645843729668</v>
      </c>
      <c r="X10" s="412">
        <v>0.7024114017412415</v>
      </c>
      <c r="Y10" s="412">
        <v>6.235405626924722</v>
      </c>
      <c r="Z10" s="407"/>
      <c r="AA10" s="410">
        <v>1934</v>
      </c>
      <c r="AB10" s="412">
        <v>6.1103868427543091</v>
      </c>
      <c r="AC10" s="412">
        <v>1.2059453908078859</v>
      </c>
      <c r="AD10" s="408"/>
      <c r="AE10" s="408"/>
    </row>
    <row r="11" spans="1:31" s="409" customFormat="1" ht="18.25" x14ac:dyDescent="0.8">
      <c r="A11" s="454">
        <v>1935</v>
      </c>
      <c r="B11" s="450">
        <v>0.34372295149986409</v>
      </c>
      <c r="C11" s="450">
        <v>2.5074966677053183</v>
      </c>
      <c r="D11" s="450">
        <v>0</v>
      </c>
      <c r="E11" s="450">
        <v>1.4672913870624225E-2</v>
      </c>
      <c r="F11" s="450">
        <v>2.8658925330758067</v>
      </c>
      <c r="G11" s="450">
        <v>0</v>
      </c>
      <c r="H11" s="450">
        <v>0</v>
      </c>
      <c r="I11" s="450">
        <v>0.56707511242897646</v>
      </c>
      <c r="J11" s="450">
        <v>0.56707511242897646</v>
      </c>
      <c r="K11" s="450">
        <v>2.3507223624713229</v>
      </c>
      <c r="L11" s="450">
        <v>9.0746162489840181E-3</v>
      </c>
      <c r="M11" s="450">
        <v>0.69652189534425268</v>
      </c>
      <c r="N11" s="450">
        <v>3.0563188740645595</v>
      </c>
      <c r="O11" s="450">
        <v>0.11836838031533203</v>
      </c>
      <c r="P11" s="450">
        <v>0.31135730498417757</v>
      </c>
      <c r="Q11" s="450">
        <v>0.60721174042655912</v>
      </c>
      <c r="R11" s="450">
        <v>0.34979868044815471</v>
      </c>
      <c r="S11" s="450">
        <v>1.3867361061742234</v>
      </c>
      <c r="T11" s="407"/>
      <c r="U11" s="410">
        <v>1935</v>
      </c>
      <c r="V11" s="412">
        <v>0.12554453992816889</v>
      </c>
      <c r="W11" s="412">
        <v>0.32394169771154741</v>
      </c>
      <c r="X11" s="412">
        <v>0.69652189534425268</v>
      </c>
      <c r="Y11" s="412">
        <v>6.7300144927595973</v>
      </c>
      <c r="Z11" s="407"/>
      <c r="AA11" s="410">
        <v>1935</v>
      </c>
      <c r="AB11" s="412">
        <v>6.4180191067366064</v>
      </c>
      <c r="AC11" s="412">
        <v>1.4580035190069611</v>
      </c>
      <c r="AD11" s="408"/>
      <c r="AE11" s="408"/>
    </row>
    <row r="12" spans="1:31" s="409" customFormat="1" ht="18.25" x14ac:dyDescent="0.8">
      <c r="A12" s="454">
        <v>1936</v>
      </c>
      <c r="B12" s="450">
        <v>0.40240072961970852</v>
      </c>
      <c r="C12" s="450">
        <v>2.5497278077790195</v>
      </c>
      <c r="D12" s="450">
        <v>0</v>
      </c>
      <c r="E12" s="450">
        <v>1.8670282740114556E-2</v>
      </c>
      <c r="F12" s="450">
        <v>2.9707988201388429</v>
      </c>
      <c r="G12" s="450">
        <v>0</v>
      </c>
      <c r="H12" s="450">
        <v>0</v>
      </c>
      <c r="I12" s="450">
        <v>0.49898120442286142</v>
      </c>
      <c r="J12" s="450">
        <v>0.49898120442286142</v>
      </c>
      <c r="K12" s="450">
        <v>2.4582596879137046</v>
      </c>
      <c r="L12" s="450">
        <v>1.1667982517601054E-2</v>
      </c>
      <c r="M12" s="450">
        <v>0.68894762053675629</v>
      </c>
      <c r="N12" s="450">
        <v>3.1588752909680622</v>
      </c>
      <c r="O12" s="450">
        <v>0.12374398304467646</v>
      </c>
      <c r="P12" s="450">
        <v>0.31939928912000959</v>
      </c>
      <c r="Q12" s="450">
        <v>0.62289528825226204</v>
      </c>
      <c r="R12" s="450">
        <v>0.33763390826008949</v>
      </c>
      <c r="S12" s="450">
        <v>1.4036724686770377</v>
      </c>
      <c r="T12" s="407"/>
      <c r="U12" s="410">
        <v>1936</v>
      </c>
      <c r="V12" s="412">
        <v>0.14798197198127958</v>
      </c>
      <c r="W12" s="412">
        <v>0.34021785028829482</v>
      </c>
      <c r="X12" s="412">
        <v>0.68894762053675629</v>
      </c>
      <c r="Y12" s="412">
        <v>6.8551803414004722</v>
      </c>
      <c r="Z12" s="407"/>
      <c r="AA12" s="410">
        <v>1936</v>
      </c>
      <c r="AB12" s="412">
        <v>6.3047018896428275</v>
      </c>
      <c r="AC12" s="412">
        <v>1.7276258945639773</v>
      </c>
      <c r="AD12" s="408"/>
      <c r="AE12" s="408"/>
    </row>
    <row r="13" spans="1:31" s="409" customFormat="1" ht="18.25" x14ac:dyDescent="0.8">
      <c r="A13" s="454">
        <v>1937</v>
      </c>
      <c r="B13" s="450">
        <v>0.46567558756698757</v>
      </c>
      <c r="C13" s="450">
        <v>2.8255621813345986</v>
      </c>
      <c r="D13" s="450">
        <v>0</v>
      </c>
      <c r="E13" s="450">
        <v>2.432827967317451E-2</v>
      </c>
      <c r="F13" s="450">
        <v>3.3155660485747607</v>
      </c>
      <c r="G13" s="450">
        <v>0</v>
      </c>
      <c r="H13" s="450">
        <v>0</v>
      </c>
      <c r="I13" s="450">
        <v>0.52770407369679784</v>
      </c>
      <c r="J13" s="450">
        <v>0.52770407369679784</v>
      </c>
      <c r="K13" s="450">
        <v>2.7288286676889921</v>
      </c>
      <c r="L13" s="450">
        <v>1.5598111893572839E-2</v>
      </c>
      <c r="M13" s="450">
        <v>0.68208266202681345</v>
      </c>
      <c r="N13" s="450">
        <v>3.4265094416093786</v>
      </c>
      <c r="O13" s="450">
        <v>0.13257802944058128</v>
      </c>
      <c r="P13" s="450">
        <v>0.34936120261990766</v>
      </c>
      <c r="Q13" s="450">
        <v>0.6813272741139963</v>
      </c>
      <c r="R13" s="450">
        <v>0.34766577804299681</v>
      </c>
      <c r="S13" s="450">
        <v>1.5109322842174819</v>
      </c>
      <c r="T13" s="407"/>
      <c r="U13" s="410">
        <v>1937</v>
      </c>
      <c r="V13" s="412">
        <v>0.17260791025436434</v>
      </c>
      <c r="W13" s="412">
        <v>0.3838364123666177</v>
      </c>
      <c r="X13" s="412">
        <v>0.68208266202681345</v>
      </c>
      <c r="Y13" s="412">
        <v>7.5421848634506228</v>
      </c>
      <c r="Z13" s="407"/>
      <c r="AA13" s="410">
        <v>1937</v>
      </c>
      <c r="AB13" s="412">
        <v>6.8606803077547109</v>
      </c>
      <c r="AC13" s="412">
        <v>1.9200315403437067</v>
      </c>
      <c r="AD13" s="408"/>
      <c r="AE13" s="408"/>
    </row>
    <row r="14" spans="1:31" s="409" customFormat="1" ht="18.25" x14ac:dyDescent="0.8">
      <c r="A14" s="454">
        <v>1938</v>
      </c>
      <c r="B14" s="450">
        <v>0.48633770263908149</v>
      </c>
      <c r="C14" s="450">
        <v>2.9218915894845736</v>
      </c>
      <c r="D14" s="450">
        <v>0</v>
      </c>
      <c r="E14" s="450">
        <v>3.0411604115649013E-2</v>
      </c>
      <c r="F14" s="450">
        <v>3.438640896239304</v>
      </c>
      <c r="G14" s="450">
        <v>0</v>
      </c>
      <c r="H14" s="450">
        <v>0</v>
      </c>
      <c r="I14" s="450">
        <v>0.54156539588877761</v>
      </c>
      <c r="J14" s="450">
        <v>0.54156539588877761</v>
      </c>
      <c r="K14" s="450">
        <v>2.7583842032080819</v>
      </c>
      <c r="L14" s="450">
        <v>2.1272119989587047E-2</v>
      </c>
      <c r="M14" s="450">
        <v>0.67604858794113054</v>
      </c>
      <c r="N14" s="450">
        <v>3.4557049111387994</v>
      </c>
      <c r="O14" s="450">
        <v>0.13306803426985886</v>
      </c>
      <c r="P14" s="450">
        <v>0.33149787441365081</v>
      </c>
      <c r="Q14" s="450">
        <v>0.64649005514949054</v>
      </c>
      <c r="R14" s="450">
        <v>0.32674454948227616</v>
      </c>
      <c r="S14" s="450">
        <v>1.4378005133152763</v>
      </c>
      <c r="T14" s="407"/>
      <c r="U14" s="410">
        <v>1938</v>
      </c>
      <c r="V14" s="412">
        <v>0.17485951343965869</v>
      </c>
      <c r="W14" s="412">
        <v>0.40332971496685788</v>
      </c>
      <c r="X14" s="412">
        <v>0.67604858794113054</v>
      </c>
      <c r="Y14" s="412">
        <v>7.6194739002345102</v>
      </c>
      <c r="Z14" s="407"/>
      <c r="AA14" s="410">
        <v>1938</v>
      </c>
      <c r="AB14" s="412">
        <v>6.7079645694239609</v>
      </c>
      <c r="AC14" s="412">
        <v>2.1657471471581973</v>
      </c>
      <c r="AD14" s="408"/>
      <c r="AE14" s="408"/>
    </row>
    <row r="15" spans="1:31" s="409" customFormat="1" ht="18.25" x14ac:dyDescent="0.8">
      <c r="A15" s="454">
        <v>1939</v>
      </c>
      <c r="B15" s="450">
        <v>0.55161509620370142</v>
      </c>
      <c r="C15" s="450">
        <v>3.4690761994405519</v>
      </c>
      <c r="D15" s="450">
        <v>0</v>
      </c>
      <c r="E15" s="450">
        <v>3.7808567281912793E-2</v>
      </c>
      <c r="F15" s="450">
        <v>4.0584998629261664</v>
      </c>
      <c r="G15" s="450">
        <v>0</v>
      </c>
      <c r="H15" s="450">
        <v>0</v>
      </c>
      <c r="I15" s="450">
        <v>0.57784096975356158</v>
      </c>
      <c r="J15" s="450">
        <v>0.57784096975356158</v>
      </c>
      <c r="K15" s="450">
        <v>2.874862805687203</v>
      </c>
      <c r="L15" s="450">
        <v>2.4619922483990107E-2</v>
      </c>
      <c r="M15" s="450">
        <v>0.66878821341284733</v>
      </c>
      <c r="N15" s="450">
        <v>3.5682709415840401</v>
      </c>
      <c r="O15" s="450">
        <v>9.1357363929407714E-2</v>
      </c>
      <c r="P15" s="450">
        <v>0.11539380827810936</v>
      </c>
      <c r="Q15" s="450">
        <v>0.22504201455161049</v>
      </c>
      <c r="R15" s="450">
        <v>0.37526637506181981</v>
      </c>
      <c r="S15" s="450">
        <v>0.8070595618209474</v>
      </c>
      <c r="T15" s="407"/>
      <c r="U15" s="410">
        <v>1939</v>
      </c>
      <c r="V15" s="412">
        <v>0.20183999582084261</v>
      </c>
      <c r="W15" s="412">
        <v>0.48954987479277229</v>
      </c>
      <c r="X15" s="412">
        <v>0.66878821341284733</v>
      </c>
      <c r="Y15" s="412">
        <v>7.6514932520582537</v>
      </c>
      <c r="Z15" s="407"/>
      <c r="AA15" s="410">
        <v>1939</v>
      </c>
      <c r="AB15" s="412">
        <v>6.7381910576003285</v>
      </c>
      <c r="AC15" s="412">
        <v>2.2734802784843877</v>
      </c>
      <c r="AD15" s="408"/>
      <c r="AE15" s="408"/>
    </row>
    <row r="16" spans="1:31" s="409" customFormat="1" ht="18.25" x14ac:dyDescent="0.8">
      <c r="A16" s="454">
        <v>1940</v>
      </c>
      <c r="B16" s="450">
        <v>0.51187406020098847</v>
      </c>
      <c r="C16" s="450">
        <v>3.4997218639511978</v>
      </c>
      <c r="D16" s="450">
        <v>0</v>
      </c>
      <c r="E16" s="450">
        <v>3.8916109530492134E-2</v>
      </c>
      <c r="F16" s="450">
        <v>4.0505120336826783</v>
      </c>
      <c r="G16" s="450">
        <v>0</v>
      </c>
      <c r="H16" s="450">
        <v>0</v>
      </c>
      <c r="I16" s="450">
        <v>0.51840259196280603</v>
      </c>
      <c r="J16" s="450">
        <v>0.51840259196280603</v>
      </c>
      <c r="K16" s="450">
        <v>2.9075483803506961</v>
      </c>
      <c r="L16" s="450">
        <v>1.7332034046087578E-2</v>
      </c>
      <c r="M16" s="450">
        <v>0.66250982970006267</v>
      </c>
      <c r="N16" s="450">
        <v>3.5873902440968459</v>
      </c>
      <c r="O16" s="450">
        <v>5.8544422072576721E-2</v>
      </c>
      <c r="P16" s="450">
        <v>3.2682487443698449E-2</v>
      </c>
      <c r="Q16" s="450">
        <v>6.373767297081985E-2</v>
      </c>
      <c r="R16" s="450">
        <v>0.30785184022991718</v>
      </c>
      <c r="S16" s="450">
        <v>0.46281642271701218</v>
      </c>
      <c r="T16" s="407"/>
      <c r="U16" s="410">
        <v>1940</v>
      </c>
      <c r="V16" s="412">
        <v>0.17310229227691479</v>
      </c>
      <c r="W16" s="412">
        <v>0.49897042767295935</v>
      </c>
      <c r="X16" s="412">
        <v>0.66250982970006267</v>
      </c>
      <c r="Y16" s="412">
        <v>7.2845387428094055</v>
      </c>
      <c r="Z16" s="407"/>
      <c r="AA16" s="410">
        <v>1940</v>
      </c>
      <c r="AB16" s="412">
        <v>6.0353219918769376</v>
      </c>
      <c r="AC16" s="412">
        <v>2.5837993005824056</v>
      </c>
      <c r="AD16" s="408"/>
      <c r="AE16" s="408"/>
    </row>
    <row r="17" spans="1:31" s="409" customFormat="1" ht="18.25" x14ac:dyDescent="0.8">
      <c r="A17" s="454">
        <v>1941</v>
      </c>
      <c r="B17" s="450">
        <v>0.51194160030994285</v>
      </c>
      <c r="C17" s="450">
        <v>3.6032297678108582</v>
      </c>
      <c r="D17" s="450">
        <v>5.6087542109390541E-3</v>
      </c>
      <c r="E17" s="450">
        <v>4.3306388490078007E-2</v>
      </c>
      <c r="F17" s="450">
        <v>4.1640865108218179</v>
      </c>
      <c r="G17" s="450">
        <v>0.10485791598393857</v>
      </c>
      <c r="H17" s="450">
        <v>0</v>
      </c>
      <c r="I17" s="450">
        <v>0.33748581714867071</v>
      </c>
      <c r="J17" s="450">
        <v>0.44234373313260927</v>
      </c>
      <c r="K17" s="450">
        <v>2.9232789811487168</v>
      </c>
      <c r="L17" s="450">
        <v>1.2319855007766785E-2</v>
      </c>
      <c r="M17" s="450">
        <v>0.65448166935380669</v>
      </c>
      <c r="N17" s="450">
        <v>3.5900805055102905</v>
      </c>
      <c r="O17" s="450">
        <v>8.9706714578268149E-2</v>
      </c>
      <c r="P17" s="450">
        <v>0.27928824669222718</v>
      </c>
      <c r="Q17" s="450">
        <v>0.5446703823547272</v>
      </c>
      <c r="R17" s="450">
        <v>0.29433330399938124</v>
      </c>
      <c r="S17" s="450">
        <v>1.2079986476246038</v>
      </c>
      <c r="T17" s="407"/>
      <c r="U17" s="410">
        <v>1941</v>
      </c>
      <c r="V17" s="412">
        <v>0.19456575379395202</v>
      </c>
      <c r="W17" s="412">
        <v>0.5229805995633714</v>
      </c>
      <c r="X17" s="412">
        <v>0.65448166935380669</v>
      </c>
      <c r="Y17" s="412">
        <v>8.0324813743781913</v>
      </c>
      <c r="Z17" s="407"/>
      <c r="AA17" s="410">
        <v>1941</v>
      </c>
      <c r="AB17" s="412">
        <v>6.6244348072525012</v>
      </c>
      <c r="AC17" s="412">
        <v>2.7800745898368202</v>
      </c>
      <c r="AD17" s="408"/>
      <c r="AE17" s="408"/>
    </row>
    <row r="18" spans="1:31" s="409" customFormat="1" ht="18.25" x14ac:dyDescent="0.8">
      <c r="A18" s="454">
        <v>1942</v>
      </c>
      <c r="B18" s="450">
        <v>0.52490435732150309</v>
      </c>
      <c r="C18" s="450">
        <v>3.8021868158882302</v>
      </c>
      <c r="D18" s="450">
        <v>7.9570937255761115E-3</v>
      </c>
      <c r="E18" s="450">
        <v>4.7140451120188269E-2</v>
      </c>
      <c r="F18" s="450">
        <v>4.382188718055497</v>
      </c>
      <c r="G18" s="450">
        <v>0.14861057668050076</v>
      </c>
      <c r="H18" s="450">
        <v>0</v>
      </c>
      <c r="I18" s="450">
        <v>0.2819025830678909</v>
      </c>
      <c r="J18" s="450">
        <v>0.43051315974839166</v>
      </c>
      <c r="K18" s="450">
        <v>2.9676839628138785</v>
      </c>
      <c r="L18" s="450">
        <v>9.0975880574465026E-3</v>
      </c>
      <c r="M18" s="450">
        <v>0.64911334979949342</v>
      </c>
      <c r="N18" s="450">
        <v>3.6258949006708185</v>
      </c>
      <c r="O18" s="450">
        <v>8.3057170758011903E-2</v>
      </c>
      <c r="P18" s="450">
        <v>0.20822961249494307</v>
      </c>
      <c r="Q18" s="450">
        <v>0.40609121220980399</v>
      </c>
      <c r="R18" s="450">
        <v>0.26984202641230148</v>
      </c>
      <c r="S18" s="450">
        <v>0.96722002187506051</v>
      </c>
      <c r="T18" s="407"/>
      <c r="U18" s="410">
        <v>1942</v>
      </c>
      <c r="V18" s="412">
        <v>0.21297880976663069</v>
      </c>
      <c r="W18" s="412">
        <v>0.54947337334836577</v>
      </c>
      <c r="X18" s="412">
        <v>0.64911334979949342</v>
      </c>
      <c r="Y18" s="412">
        <v>7.9942512674352786</v>
      </c>
      <c r="Z18" s="407"/>
      <c r="AA18" s="410">
        <v>1942</v>
      </c>
      <c r="AB18" s="412">
        <v>6.4778833828399858</v>
      </c>
      <c r="AC18" s="412">
        <v>2.9279334175097809</v>
      </c>
      <c r="AD18" s="408"/>
      <c r="AE18" s="408"/>
    </row>
    <row r="19" spans="1:31" s="409" customFormat="1" ht="18.25" x14ac:dyDescent="0.8">
      <c r="A19" s="454">
        <v>1943</v>
      </c>
      <c r="B19" s="450">
        <v>0.54973075954015949</v>
      </c>
      <c r="C19" s="450">
        <v>3.9685408585280335</v>
      </c>
      <c r="D19" s="450">
        <v>9.5704173503888493E-3</v>
      </c>
      <c r="E19" s="450">
        <v>4.6176783377309592E-2</v>
      </c>
      <c r="F19" s="450">
        <v>4.5740188187958912</v>
      </c>
      <c r="G19" s="450">
        <v>0.24525187493358697</v>
      </c>
      <c r="H19" s="450">
        <v>0</v>
      </c>
      <c r="I19" s="450">
        <v>0.23889651341758217</v>
      </c>
      <c r="J19" s="450">
        <v>0.48414838835116913</v>
      </c>
      <c r="K19" s="450">
        <v>3.0029987824397941</v>
      </c>
      <c r="L19" s="450">
        <v>1.4950513453156084E-2</v>
      </c>
      <c r="M19" s="450">
        <v>0.64196957150392675</v>
      </c>
      <c r="N19" s="450">
        <v>3.6599188673968772</v>
      </c>
      <c r="O19" s="450">
        <v>8.747074529070839E-2</v>
      </c>
      <c r="P19" s="450">
        <v>0.23138967843235708</v>
      </c>
      <c r="Q19" s="450">
        <v>0.45125817544185581</v>
      </c>
      <c r="R19" s="450">
        <v>0.27161024723635047</v>
      </c>
      <c r="S19" s="450">
        <v>1.0417288464012717</v>
      </c>
      <c r="T19" s="407"/>
      <c r="U19" s="410">
        <v>1943</v>
      </c>
      <c r="V19" s="412">
        <v>0.2499856695145275</v>
      </c>
      <c r="W19" s="412">
        <v>0.58931755757345772</v>
      </c>
      <c r="X19" s="412">
        <v>0.64196957150392675</v>
      </c>
      <c r="Y19" s="412">
        <v>8.2785421223532971</v>
      </c>
      <c r="Z19" s="407"/>
      <c r="AA19" s="410">
        <v>1943</v>
      </c>
      <c r="AB19" s="412">
        <v>6.7615312216262771</v>
      </c>
      <c r="AC19" s="412">
        <v>2.9982836993189315</v>
      </c>
      <c r="AD19" s="408"/>
      <c r="AE19" s="408"/>
    </row>
    <row r="20" spans="1:31" s="409" customFormat="1" ht="18.25" x14ac:dyDescent="0.8">
      <c r="A20" s="454">
        <v>1944</v>
      </c>
      <c r="B20" s="450">
        <v>0.52111241918193119</v>
      </c>
      <c r="C20" s="450">
        <v>3.909259575110962</v>
      </c>
      <c r="D20" s="450">
        <v>9.2315823718728974E-3</v>
      </c>
      <c r="E20" s="450">
        <v>3.7774614768774618E-2</v>
      </c>
      <c r="F20" s="450">
        <v>4.4773781914335409</v>
      </c>
      <c r="G20" s="450">
        <v>0.27286334111499272</v>
      </c>
      <c r="H20" s="450">
        <v>0</v>
      </c>
      <c r="I20" s="450">
        <v>0.19098833926836287</v>
      </c>
      <c r="J20" s="450">
        <v>0.46385168038335556</v>
      </c>
      <c r="K20" s="450">
        <v>2.6657178523606735</v>
      </c>
      <c r="L20" s="450">
        <v>1.468348116643632E-2</v>
      </c>
      <c r="M20" s="450">
        <v>0.63567807089232842</v>
      </c>
      <c r="N20" s="450">
        <v>3.3160794044194382</v>
      </c>
      <c r="O20" s="450">
        <v>6.7450372822543819E-2</v>
      </c>
      <c r="P20" s="450">
        <v>0.11740286433753275</v>
      </c>
      <c r="Q20" s="450">
        <v>0.2289600932570996</v>
      </c>
      <c r="R20" s="450">
        <v>0.2211592905458421</v>
      </c>
      <c r="S20" s="450">
        <v>0.63497262096301821</v>
      </c>
      <c r="T20" s="407"/>
      <c r="U20" s="410">
        <v>1944</v>
      </c>
      <c r="V20" s="412">
        <v>0.24196319355618628</v>
      </c>
      <c r="W20" s="412">
        <v>0.58736039718530653</v>
      </c>
      <c r="X20" s="412">
        <v>0.63567807089232842</v>
      </c>
      <c r="Y20" s="412">
        <v>7.4272802355655312</v>
      </c>
      <c r="Z20" s="407"/>
      <c r="AA20" s="410">
        <v>1944</v>
      </c>
      <c r="AB20" s="412">
        <v>5.6988170205329167</v>
      </c>
      <c r="AC20" s="412">
        <v>3.193464876666436</v>
      </c>
      <c r="AD20" s="408"/>
      <c r="AE20" s="408"/>
    </row>
    <row r="21" spans="1:31" s="409" customFormat="1" ht="18.25" x14ac:dyDescent="0.8">
      <c r="A21" s="454">
        <v>1945</v>
      </c>
      <c r="B21" s="450">
        <v>0.47252688912390783</v>
      </c>
      <c r="C21" s="450">
        <v>3.3670772067351602</v>
      </c>
      <c r="D21" s="450">
        <v>3.5275293244595675E-3</v>
      </c>
      <c r="E21" s="450">
        <v>1.215705336273672E-2</v>
      </c>
      <c r="F21" s="450">
        <v>3.8552886785462639</v>
      </c>
      <c r="G21" s="450">
        <v>0.13982617809921261</v>
      </c>
      <c r="H21" s="450">
        <v>1.9108252240065608E-3</v>
      </c>
      <c r="I21" s="450">
        <v>0.11420034716805488</v>
      </c>
      <c r="J21" s="450">
        <v>0.25593735049127408</v>
      </c>
      <c r="K21" s="450">
        <v>1.6829629372974657</v>
      </c>
      <c r="L21" s="450">
        <v>2.0189387708687147E-2</v>
      </c>
      <c r="M21" s="450">
        <v>0.62852275913792588</v>
      </c>
      <c r="N21" s="450">
        <v>2.331675084144079</v>
      </c>
      <c r="O21" s="450">
        <v>5.7061611886617229E-2</v>
      </c>
      <c r="P21" s="450">
        <v>0.10139468089386847</v>
      </c>
      <c r="Q21" s="450">
        <v>0.19774079384034424</v>
      </c>
      <c r="R21" s="450">
        <v>0.12421123248433856</v>
      </c>
      <c r="S21" s="450">
        <v>0.48040831910516851</v>
      </c>
      <c r="T21" s="407"/>
      <c r="U21" s="410">
        <v>1945</v>
      </c>
      <c r="V21" s="412">
        <v>0.1861751607684681</v>
      </c>
      <c r="W21" s="412">
        <v>0.50717981545778412</v>
      </c>
      <c r="X21" s="412">
        <v>0.62852275913792588</v>
      </c>
      <c r="Y21" s="412">
        <v>5.6014316969226075</v>
      </c>
      <c r="Z21" s="407"/>
      <c r="AA21" s="410">
        <v>1945</v>
      </c>
      <c r="AB21" s="412">
        <v>3.7086147414683932</v>
      </c>
      <c r="AC21" s="412">
        <v>3.214694690818392</v>
      </c>
      <c r="AD21" s="408"/>
      <c r="AE21" s="408"/>
    </row>
    <row r="22" spans="1:31" s="409" customFormat="1" ht="18.25" x14ac:dyDescent="0.8">
      <c r="A22" s="454">
        <v>1946</v>
      </c>
      <c r="B22" s="450">
        <v>0.46927131502315989</v>
      </c>
      <c r="C22" s="450">
        <v>3.4980941161681045</v>
      </c>
      <c r="D22" s="450">
        <v>1.9430100057305111E-3</v>
      </c>
      <c r="E22" s="450">
        <v>1.1336356910716222E-2</v>
      </c>
      <c r="F22" s="450">
        <v>3.9806447981077113</v>
      </c>
      <c r="G22" s="450">
        <v>0.18441215663784949</v>
      </c>
      <c r="H22" s="450">
        <v>2.1569118011489398E-3</v>
      </c>
      <c r="I22" s="450">
        <v>0.15697573635258605</v>
      </c>
      <c r="J22" s="450">
        <v>0.34354480479158445</v>
      </c>
      <c r="K22" s="450">
        <v>2.09925490321366</v>
      </c>
      <c r="L22" s="450">
        <v>4.8882697732778514E-2</v>
      </c>
      <c r="M22" s="450">
        <v>0.62229139344823881</v>
      </c>
      <c r="N22" s="450">
        <v>2.7704289943946776</v>
      </c>
      <c r="O22" s="450">
        <v>6.8017123495787798E-2</v>
      </c>
      <c r="P22" s="450">
        <v>0.18723297147578521</v>
      </c>
      <c r="Q22" s="450">
        <v>0.36514337918240042</v>
      </c>
      <c r="R22" s="450">
        <v>0.16558519868417085</v>
      </c>
      <c r="S22" s="450">
        <v>0.78597867283814427</v>
      </c>
      <c r="T22" s="407"/>
      <c r="U22" s="410">
        <v>1946</v>
      </c>
      <c r="V22" s="412">
        <v>0.19587036177925654</v>
      </c>
      <c r="W22" s="412">
        <v>0.53326950059989287</v>
      </c>
      <c r="X22" s="412">
        <v>0.62229139344823881</v>
      </c>
      <c r="Y22" s="412">
        <v>6.5291660143047299</v>
      </c>
      <c r="Z22" s="407"/>
      <c r="AA22" s="410">
        <v>1946</v>
      </c>
      <c r="AB22" s="412">
        <v>4.8204522537741195</v>
      </c>
      <c r="AC22" s="412">
        <v>3.0601450163579984</v>
      </c>
      <c r="AD22" s="408"/>
      <c r="AE22" s="408"/>
    </row>
    <row r="23" spans="1:31" s="409" customFormat="1" ht="18.25" x14ac:dyDescent="0.8">
      <c r="A23" s="454">
        <v>1947</v>
      </c>
      <c r="B23" s="450">
        <v>0.4987842460849668</v>
      </c>
      <c r="C23" s="450">
        <v>3.6612710431813644</v>
      </c>
      <c r="D23" s="450">
        <v>1.5770541923065297E-3</v>
      </c>
      <c r="E23" s="450">
        <v>1.3994632110846455E-2</v>
      </c>
      <c r="F23" s="450">
        <v>4.175626975569485</v>
      </c>
      <c r="G23" s="450">
        <v>0.16412716185645257</v>
      </c>
      <c r="H23" s="450">
        <v>1.6499033651666587E-3</v>
      </c>
      <c r="I23" s="450">
        <v>0.1681341899833883</v>
      </c>
      <c r="J23" s="450">
        <v>0.33391125520500753</v>
      </c>
      <c r="K23" s="450">
        <v>2.2659213474212945</v>
      </c>
      <c r="L23" s="450">
        <v>6.8685718375929281E-2</v>
      </c>
      <c r="M23" s="450">
        <v>0.61541291397698406</v>
      </c>
      <c r="N23" s="450">
        <v>2.9500199797742077</v>
      </c>
      <c r="O23" s="450">
        <v>8.4419182623827763E-2</v>
      </c>
      <c r="P23" s="450">
        <v>0.25707141341991124</v>
      </c>
      <c r="Q23" s="450">
        <v>0.50134291971904155</v>
      </c>
      <c r="R23" s="450">
        <v>0.17694485626570072</v>
      </c>
      <c r="S23" s="450">
        <v>1.0197783720284812</v>
      </c>
      <c r="T23" s="407"/>
      <c r="U23" s="410">
        <v>1947</v>
      </c>
      <c r="V23" s="412">
        <v>0.21171969261092635</v>
      </c>
      <c r="W23" s="412">
        <v>0.56965238232889059</v>
      </c>
      <c r="X23" s="412">
        <v>0.61565640536054533</v>
      </c>
      <c r="Y23" s="412">
        <v>7.0823081022768184</v>
      </c>
      <c r="Z23" s="407"/>
      <c r="AA23" s="410">
        <v>1947</v>
      </c>
      <c r="AB23" s="412">
        <v>5.3299246973658914</v>
      </c>
      <c r="AC23" s="412">
        <v>3.1494118852112889</v>
      </c>
      <c r="AD23" s="408"/>
      <c r="AE23" s="408"/>
    </row>
    <row r="24" spans="1:31" s="409" customFormat="1" ht="18.25" x14ac:dyDescent="0.8">
      <c r="A24" s="454">
        <v>1948</v>
      </c>
      <c r="B24" s="450">
        <v>0.57488374989066182</v>
      </c>
      <c r="C24" s="450">
        <v>4.0386042037772398</v>
      </c>
      <c r="D24" s="450">
        <v>1.3340105427342938E-3</v>
      </c>
      <c r="E24" s="450">
        <v>1.867733388216956E-2</v>
      </c>
      <c r="F24" s="450">
        <v>4.6334992980928051</v>
      </c>
      <c r="G24" s="450">
        <v>0.27154050944177749</v>
      </c>
      <c r="H24" s="450">
        <v>1.4935526769719739E-3</v>
      </c>
      <c r="I24" s="450">
        <v>0.19569513660922391</v>
      </c>
      <c r="J24" s="450">
        <v>0.46872919872797336</v>
      </c>
      <c r="K24" s="450">
        <v>2.0700738584247222</v>
      </c>
      <c r="L24" s="450">
        <v>8.932682471386387E-2</v>
      </c>
      <c r="M24" s="450">
        <v>0.60880564325976805</v>
      </c>
      <c r="N24" s="450">
        <v>2.7682063263983538</v>
      </c>
      <c r="O24" s="450">
        <v>0.10924637553553782</v>
      </c>
      <c r="P24" s="450">
        <v>0.34465184889361933</v>
      </c>
      <c r="Q24" s="450">
        <v>0.67214305127210949</v>
      </c>
      <c r="R24" s="450">
        <v>0.20594614721292973</v>
      </c>
      <c r="S24" s="450">
        <v>1.3319874229141964</v>
      </c>
      <c r="T24" s="407"/>
      <c r="U24" s="410">
        <v>1948</v>
      </c>
      <c r="V24" s="412">
        <v>0.28270430047952394</v>
      </c>
      <c r="W24" s="412">
        <v>0.64699617165876666</v>
      </c>
      <c r="X24" s="412">
        <v>0.60916211490809613</v>
      </c>
      <c r="Y24" s="412">
        <v>7.6635596590869426</v>
      </c>
      <c r="Z24" s="407"/>
      <c r="AA24" s="410">
        <v>1948</v>
      </c>
      <c r="AB24" s="412">
        <v>6.0593859899101155</v>
      </c>
      <c r="AC24" s="412">
        <v>3.143036256223215</v>
      </c>
      <c r="AD24" s="408"/>
      <c r="AE24" s="408"/>
    </row>
    <row r="25" spans="1:31" s="409" customFormat="1" ht="18.25" x14ac:dyDescent="0.8">
      <c r="A25" s="454">
        <v>1949</v>
      </c>
      <c r="B25" s="450">
        <v>0.64234528579732786</v>
      </c>
      <c r="C25" s="450">
        <v>4.402201931251172</v>
      </c>
      <c r="D25" s="450">
        <v>1.2166937945057308E-3</v>
      </c>
      <c r="E25" s="450">
        <v>2.0586607394012163E-2</v>
      </c>
      <c r="F25" s="450">
        <v>5.0663505182370177</v>
      </c>
      <c r="G25" s="450">
        <v>0.29757234888292228</v>
      </c>
      <c r="H25" s="450">
        <v>1.0834810486426891E-3</v>
      </c>
      <c r="I25" s="450">
        <v>0.20767082998606379</v>
      </c>
      <c r="J25" s="450">
        <v>0.50632665991762882</v>
      </c>
      <c r="K25" s="450">
        <v>2.6869912092256878</v>
      </c>
      <c r="L25" s="450">
        <v>0.10729617813530921</v>
      </c>
      <c r="M25" s="450">
        <v>0.60214602993606448</v>
      </c>
      <c r="N25" s="450">
        <v>3.3964334172970614</v>
      </c>
      <c r="O25" s="450">
        <v>0.13615392146394353</v>
      </c>
      <c r="P25" s="450">
        <v>0.41933314500686902</v>
      </c>
      <c r="Q25" s="450">
        <v>0.81778716838232923</v>
      </c>
      <c r="R25" s="450">
        <v>0.22726439041831353</v>
      </c>
      <c r="S25" s="450">
        <v>1.6005386252714553</v>
      </c>
      <c r="T25" s="407"/>
      <c r="U25" s="410">
        <v>1949</v>
      </c>
      <c r="V25" s="412">
        <v>0.32988695484397862</v>
      </c>
      <c r="W25" s="412">
        <v>0.71575724724388867</v>
      </c>
      <c r="X25" s="412">
        <v>0.6025880235064377</v>
      </c>
      <c r="Y25" s="412">
        <v>8.9214169951288582</v>
      </c>
      <c r="Z25" s="407"/>
      <c r="AA25" s="410">
        <v>1949</v>
      </c>
      <c r="AB25" s="412">
        <v>7.1611217047426869</v>
      </c>
      <c r="AC25" s="412">
        <v>3.4085275159804764</v>
      </c>
      <c r="AD25" s="408"/>
      <c r="AE25" s="408"/>
    </row>
    <row r="26" spans="1:31" s="409" customFormat="1" ht="18.25" x14ac:dyDescent="0.8">
      <c r="A26" s="454">
        <v>1950</v>
      </c>
      <c r="B26" s="450">
        <v>0.69009804590983936</v>
      </c>
      <c r="C26" s="450">
        <v>4.8099466951189731</v>
      </c>
      <c r="D26" s="450">
        <v>1.1929222584500551E-3</v>
      </c>
      <c r="E26" s="450">
        <v>2.2570461820424274E-2</v>
      </c>
      <c r="F26" s="450">
        <v>5.5238081251076867</v>
      </c>
      <c r="G26" s="450">
        <v>0.26977418239405709</v>
      </c>
      <c r="H26" s="450">
        <v>1.6206646413679175E-3</v>
      </c>
      <c r="I26" s="450">
        <v>0.19765075896111239</v>
      </c>
      <c r="J26" s="450">
        <v>0.46904560599653738</v>
      </c>
      <c r="K26" s="450">
        <v>2.8022934680663454</v>
      </c>
      <c r="L26" s="450">
        <v>0.14005078247147301</v>
      </c>
      <c r="M26" s="450">
        <v>0.59529923330022183</v>
      </c>
      <c r="N26" s="450">
        <v>3.5376434838380399</v>
      </c>
      <c r="O26" s="450">
        <v>0.14200433638829316</v>
      </c>
      <c r="P26" s="450">
        <v>0.37766153912910666</v>
      </c>
      <c r="Q26" s="450">
        <v>0.73651883799036433</v>
      </c>
      <c r="R26" s="450">
        <v>0.23747501917561331</v>
      </c>
      <c r="S26" s="450">
        <v>1.4936597326833776</v>
      </c>
      <c r="T26" s="407"/>
      <c r="U26" s="410">
        <v>1950</v>
      </c>
      <c r="V26" s="412">
        <v>0.35047841899246085</v>
      </c>
      <c r="W26" s="412">
        <v>0.80377438614620067</v>
      </c>
      <c r="X26" s="412">
        <v>0.59579318540631598</v>
      </c>
      <c r="Y26" s="412">
        <v>9.2741109570806639</v>
      </c>
      <c r="Z26" s="407"/>
      <c r="AA26" s="410">
        <v>1950</v>
      </c>
      <c r="AB26" s="412">
        <v>7.3476338582728582</v>
      </c>
      <c r="AC26" s="412">
        <v>3.6765230893527847</v>
      </c>
      <c r="AD26" s="408"/>
      <c r="AE26" s="408"/>
    </row>
    <row r="27" spans="1:31" s="409" customFormat="1" ht="18.25" x14ac:dyDescent="0.8">
      <c r="A27" s="454">
        <v>1951</v>
      </c>
      <c r="B27" s="450">
        <v>0.76351926933974745</v>
      </c>
      <c r="C27" s="450">
        <v>5.269697670959216</v>
      </c>
      <c r="D27" s="450">
        <v>1.5822092029807943E-3</v>
      </c>
      <c r="E27" s="450">
        <v>3.4713102085534957E-2</v>
      </c>
      <c r="F27" s="450">
        <v>6.0695122515874793</v>
      </c>
      <c r="G27" s="450">
        <v>0.29923160105835672</v>
      </c>
      <c r="H27" s="450">
        <v>3.7360811265834703E-3</v>
      </c>
      <c r="I27" s="450">
        <v>0.2208156756482407</v>
      </c>
      <c r="J27" s="450">
        <v>0.52378335783318086</v>
      </c>
      <c r="K27" s="450">
        <v>2.9697164709899919</v>
      </c>
      <c r="L27" s="450">
        <v>0.1682096290014661</v>
      </c>
      <c r="M27" s="450">
        <v>0.58756503550480776</v>
      </c>
      <c r="N27" s="450">
        <v>3.7254911354962656</v>
      </c>
      <c r="O27" s="450">
        <v>0.15598537938419788</v>
      </c>
      <c r="P27" s="450">
        <v>0.41804444879553682</v>
      </c>
      <c r="Q27" s="450">
        <v>0.81527394175543477</v>
      </c>
      <c r="R27" s="450">
        <v>0.24527994502941103</v>
      </c>
      <c r="S27" s="450">
        <v>1.6345837149645803</v>
      </c>
      <c r="T27" s="407"/>
      <c r="U27" s="410">
        <v>1951</v>
      </c>
      <c r="V27" s="412">
        <v>0.40818811390694365</v>
      </c>
      <c r="W27" s="412">
        <v>0.93325998795275311</v>
      </c>
      <c r="X27" s="412">
        <v>0.58816483503718697</v>
      </c>
      <c r="Y27" s="412">
        <v>10.023757522984623</v>
      </c>
      <c r="Z27" s="407"/>
      <c r="AA27" s="410">
        <v>1951</v>
      </c>
      <c r="AB27" s="412">
        <v>7.9892001820038123</v>
      </c>
      <c r="AC27" s="412">
        <v>3.9641702778776953</v>
      </c>
      <c r="AD27" s="408"/>
      <c r="AE27" s="408"/>
    </row>
    <row r="28" spans="1:31" s="409" customFormat="1" ht="18.25" x14ac:dyDescent="0.8">
      <c r="A28" s="454">
        <v>1952</v>
      </c>
      <c r="B28" s="450">
        <v>0.82425931604273872</v>
      </c>
      <c r="C28" s="450">
        <v>5.7368635500348724</v>
      </c>
      <c r="D28" s="450">
        <v>9.0197810628219323E-4</v>
      </c>
      <c r="E28" s="450">
        <v>4.2480826459662557E-2</v>
      </c>
      <c r="F28" s="450">
        <v>6.6045056706435554</v>
      </c>
      <c r="G28" s="450">
        <v>0.3108903133674879</v>
      </c>
      <c r="H28" s="450">
        <v>2.9014392294244998E-3</v>
      </c>
      <c r="I28" s="450">
        <v>0.22090356607557768</v>
      </c>
      <c r="J28" s="450">
        <v>0.53469531867249009</v>
      </c>
      <c r="K28" s="450">
        <v>3.0731867840357734</v>
      </c>
      <c r="L28" s="450">
        <v>0.20445869832386662</v>
      </c>
      <c r="M28" s="450">
        <v>0.58053607636283866</v>
      </c>
      <c r="N28" s="450">
        <v>3.8581815587224786</v>
      </c>
      <c r="O28" s="450">
        <v>0.1706361170932584</v>
      </c>
      <c r="P28" s="450">
        <v>0.45793776479462578</v>
      </c>
      <c r="Q28" s="450">
        <v>0.8930742356667154</v>
      </c>
      <c r="R28" s="450">
        <v>0.25260582980692786</v>
      </c>
      <c r="S28" s="450">
        <v>1.7742539473615275</v>
      </c>
      <c r="T28" s="407"/>
      <c r="U28" s="410">
        <v>1952</v>
      </c>
      <c r="V28" s="412">
        <v>0.44761849302620971</v>
      </c>
      <c r="W28" s="412">
        <v>1.0387366090777523</v>
      </c>
      <c r="X28" s="412">
        <v>0.58121111970686512</v>
      </c>
      <c r="Y28" s="412">
        <v>10.704070273589226</v>
      </c>
      <c r="Z28" s="407"/>
      <c r="AA28" s="410">
        <v>1952</v>
      </c>
      <c r="AB28" s="412">
        <v>8.5193514968547941</v>
      </c>
      <c r="AC28" s="412">
        <v>4.2522849985452593</v>
      </c>
      <c r="AD28" s="408"/>
      <c r="AE28" s="408"/>
    </row>
    <row r="29" spans="1:31" s="409" customFormat="1" ht="18.25" x14ac:dyDescent="0.8">
      <c r="A29" s="454">
        <v>1953</v>
      </c>
      <c r="B29" s="450">
        <v>0.85099076885823599</v>
      </c>
      <c r="C29" s="450">
        <v>6.0328445131845729</v>
      </c>
      <c r="D29" s="450">
        <v>8.7909185921077764E-4</v>
      </c>
      <c r="E29" s="450">
        <v>4.7429669628095646E-2</v>
      </c>
      <c r="F29" s="450">
        <v>6.9321440435301156</v>
      </c>
      <c r="G29" s="450">
        <v>0.27011792130963674</v>
      </c>
      <c r="H29" s="450">
        <v>2.578576199570044E-3</v>
      </c>
      <c r="I29" s="450">
        <v>0.19976783834944625</v>
      </c>
      <c r="J29" s="450">
        <v>0.472464335858653</v>
      </c>
      <c r="K29" s="450">
        <v>3.3315576796083843</v>
      </c>
      <c r="L29" s="450">
        <v>0.23814719746231469</v>
      </c>
      <c r="M29" s="450">
        <v>0.574364288603188</v>
      </c>
      <c r="N29" s="450">
        <v>4.1440691656738871</v>
      </c>
      <c r="O29" s="450">
        <v>0.17875932146590753</v>
      </c>
      <c r="P29" s="450">
        <v>0.46358645173156887</v>
      </c>
      <c r="Q29" s="450">
        <v>0.90409035435479501</v>
      </c>
      <c r="R29" s="450">
        <v>0.23883220249444204</v>
      </c>
      <c r="S29" s="450">
        <v>1.7852683300467134</v>
      </c>
      <c r="T29" s="407"/>
      <c r="U29" s="410">
        <v>1953</v>
      </c>
      <c r="V29" s="412">
        <v>0.45271856849380732</v>
      </c>
      <c r="W29" s="412">
        <v>1.1132123435813408</v>
      </c>
      <c r="X29" s="412">
        <v>0.57506068120242348</v>
      </c>
      <c r="Y29" s="412">
        <v>11.192954281831796</v>
      </c>
      <c r="Z29" s="407"/>
      <c r="AA29" s="410">
        <v>1953</v>
      </c>
      <c r="AB29" s="412">
        <v>8.6874003936261239</v>
      </c>
      <c r="AC29" s="412">
        <v>4.6465454814832459</v>
      </c>
      <c r="AD29" s="408"/>
      <c r="AE29" s="408"/>
    </row>
    <row r="30" spans="1:31" s="409" customFormat="1" ht="18.25" x14ac:dyDescent="0.8">
      <c r="A30" s="454">
        <v>1954</v>
      </c>
      <c r="B30" s="450">
        <v>0.90622733751260443</v>
      </c>
      <c r="C30" s="450">
        <v>6.4165877255768962</v>
      </c>
      <c r="D30" s="450">
        <v>9.0900468925846306E-4</v>
      </c>
      <c r="E30" s="450">
        <v>5.4598860779825675E-2</v>
      </c>
      <c r="F30" s="450">
        <v>7.3783229285585845</v>
      </c>
      <c r="G30" s="450">
        <v>0.56182115549219536</v>
      </c>
      <c r="H30" s="450">
        <v>1.7436735358997315E-3</v>
      </c>
      <c r="I30" s="450">
        <v>0.46385155353570878</v>
      </c>
      <c r="J30" s="450">
        <v>1.0274163825638039</v>
      </c>
      <c r="K30" s="450">
        <v>3.2106019865096704</v>
      </c>
      <c r="L30" s="450">
        <v>0.28148377840237182</v>
      </c>
      <c r="M30" s="450">
        <v>0.56715980746099148</v>
      </c>
      <c r="N30" s="450">
        <v>4.0592455723730341</v>
      </c>
      <c r="O30" s="450">
        <v>0.19687379204591812</v>
      </c>
      <c r="P30" s="450">
        <v>0.53140374254743539</v>
      </c>
      <c r="Q30" s="450">
        <v>1.0363482282768768</v>
      </c>
      <c r="R30" s="450">
        <v>0.51124287596591678</v>
      </c>
      <c r="S30" s="450">
        <v>2.2758686388361471</v>
      </c>
      <c r="T30" s="407"/>
      <c r="U30" s="410">
        <v>1954</v>
      </c>
      <c r="V30" s="412">
        <v>0.55341040272956377</v>
      </c>
      <c r="W30" s="412">
        <v>1.2083111551854262</v>
      </c>
      <c r="X30" s="412">
        <v>0.56794934286939558</v>
      </c>
      <c r="Y30" s="412">
        <v>12.411182621547185</v>
      </c>
      <c r="Z30" s="407"/>
      <c r="AA30" s="410">
        <v>1954</v>
      </c>
      <c r="AB30" s="412">
        <v>9.8171251020418673</v>
      </c>
      <c r="AC30" s="412">
        <v>4.9237284202897023</v>
      </c>
      <c r="AD30" s="408"/>
      <c r="AE30" s="408"/>
    </row>
    <row r="31" spans="1:31" s="409" customFormat="1" ht="18.25" x14ac:dyDescent="0.8">
      <c r="A31" s="454">
        <v>1955</v>
      </c>
      <c r="B31" s="450">
        <v>1.0189326709171087</v>
      </c>
      <c r="C31" s="450">
        <v>7.0649561878548823</v>
      </c>
      <c r="D31" s="450">
        <v>1.1186207012545547E-3</v>
      </c>
      <c r="E31" s="450">
        <v>6.262109836919319E-2</v>
      </c>
      <c r="F31" s="450">
        <v>8.147628577842438</v>
      </c>
      <c r="G31" s="450">
        <v>0.85182019883289539</v>
      </c>
      <c r="H31" s="450">
        <v>2.4209181359896863E-3</v>
      </c>
      <c r="I31" s="450">
        <v>0.61485338162026226</v>
      </c>
      <c r="J31" s="450">
        <v>1.4690944985891474</v>
      </c>
      <c r="K31" s="450">
        <v>3.3137378368920722</v>
      </c>
      <c r="L31" s="450">
        <v>0.37160460564979525</v>
      </c>
      <c r="M31" s="450">
        <v>0.55999481284094443</v>
      </c>
      <c r="N31" s="450">
        <v>4.2453372553828119</v>
      </c>
      <c r="O31" s="450">
        <v>0.21523833659549613</v>
      </c>
      <c r="P31" s="450">
        <v>0.58312074561280292</v>
      </c>
      <c r="Q31" s="450">
        <v>1.1372071801571375</v>
      </c>
      <c r="R31" s="450">
        <v>0.77419142428481813</v>
      </c>
      <c r="S31" s="450">
        <v>2.7097576866502546</v>
      </c>
      <c r="T31" s="407"/>
      <c r="U31" s="410">
        <v>1955</v>
      </c>
      <c r="V31" s="412">
        <v>0.70166436068783511</v>
      </c>
      <c r="W31" s="412">
        <v>1.3721904859650347</v>
      </c>
      <c r="X31" s="412">
        <v>0.56098653453779124</v>
      </c>
      <c r="Y31" s="412">
        <v>13.93697663727399</v>
      </c>
      <c r="Z31" s="407"/>
      <c r="AA31" s="410">
        <v>1955</v>
      </c>
      <c r="AB31" s="412">
        <v>11.418978460406292</v>
      </c>
      <c r="AC31" s="412">
        <v>5.1528395580583624</v>
      </c>
      <c r="AD31" s="408"/>
      <c r="AE31" s="408"/>
    </row>
    <row r="32" spans="1:31" s="409" customFormat="1" ht="18.25" x14ac:dyDescent="0.8">
      <c r="A32" s="454">
        <v>1956</v>
      </c>
      <c r="B32" s="450">
        <v>1.1027526017549611</v>
      </c>
      <c r="C32" s="450">
        <v>7.6145763523141143</v>
      </c>
      <c r="D32" s="450">
        <v>1.2966308099366592E-3</v>
      </c>
      <c r="E32" s="450">
        <v>6.8345147171951559E-2</v>
      </c>
      <c r="F32" s="450">
        <v>8.7869707320509622</v>
      </c>
      <c r="G32" s="450">
        <v>0.99767799327604745</v>
      </c>
      <c r="H32" s="450">
        <v>1.5976515464963125E-3</v>
      </c>
      <c r="I32" s="450">
        <v>0.71531040186697858</v>
      </c>
      <c r="J32" s="450">
        <v>1.7145860466895222</v>
      </c>
      <c r="K32" s="450">
        <v>3.3976177262824949</v>
      </c>
      <c r="L32" s="450">
        <v>0.40434966466641681</v>
      </c>
      <c r="M32" s="450">
        <v>0.55243035575306798</v>
      </c>
      <c r="N32" s="450">
        <v>4.3543977467019799</v>
      </c>
      <c r="O32" s="450">
        <v>0.2310950631982292</v>
      </c>
      <c r="P32" s="450">
        <v>0.61667015166732453</v>
      </c>
      <c r="Q32" s="450">
        <v>1.2026355253879619</v>
      </c>
      <c r="R32" s="450">
        <v>0.80715052137563292</v>
      </c>
      <c r="S32" s="450">
        <v>2.8575512616291485</v>
      </c>
      <c r="T32" s="407"/>
      <c r="U32" s="410">
        <v>1956</v>
      </c>
      <c r="V32" s="412">
        <v>0.79837812816991283</v>
      </c>
      <c r="W32" s="412">
        <v>1.4990960899252741</v>
      </c>
      <c r="X32" s="412">
        <v>0.55354679945100327</v>
      </c>
      <c r="Y32" s="412">
        <v>14.862484769525423</v>
      </c>
      <c r="Z32" s="407"/>
      <c r="AA32" s="410">
        <v>1956</v>
      </c>
      <c r="AB32" s="412">
        <v>12.059094992162793</v>
      </c>
      <c r="AC32" s="412">
        <v>5.6544107949088218</v>
      </c>
      <c r="AD32" s="408"/>
      <c r="AE32" s="408"/>
    </row>
    <row r="33" spans="1:31" s="409" customFormat="1" ht="18.25" x14ac:dyDescent="0.8">
      <c r="A33" s="454">
        <v>1957</v>
      </c>
      <c r="B33" s="450">
        <v>1.2080909513894791</v>
      </c>
      <c r="C33" s="450">
        <v>8.1564219450642099</v>
      </c>
      <c r="D33" s="450">
        <v>1.3107776801195572E-3</v>
      </c>
      <c r="E33" s="450">
        <v>6.929725358102945E-2</v>
      </c>
      <c r="F33" s="450">
        <v>9.4351209277148378</v>
      </c>
      <c r="G33" s="450">
        <v>1.0785281521810597</v>
      </c>
      <c r="H33" s="450">
        <v>1.8677399400013584E-3</v>
      </c>
      <c r="I33" s="450">
        <v>0.79036827585196556</v>
      </c>
      <c r="J33" s="450">
        <v>1.8707641679730265</v>
      </c>
      <c r="K33" s="450">
        <v>3.4522817556613963</v>
      </c>
      <c r="L33" s="450">
        <v>0.42922904602585943</v>
      </c>
      <c r="M33" s="450">
        <v>0.54471285365239197</v>
      </c>
      <c r="N33" s="450">
        <v>4.4262236553396477</v>
      </c>
      <c r="O33" s="450">
        <v>0.24542023197417864</v>
      </c>
      <c r="P33" s="450">
        <v>0.64566511263141002</v>
      </c>
      <c r="Q33" s="450">
        <v>1.2591817519539239</v>
      </c>
      <c r="R33" s="450">
        <v>0.85412873290605795</v>
      </c>
      <c r="S33" s="450">
        <v>3.0043958294655706</v>
      </c>
      <c r="T33" s="407"/>
      <c r="U33" s="410">
        <v>1957</v>
      </c>
      <c r="V33" s="412">
        <v>0.89080618878605045</v>
      </c>
      <c r="W33" s="412">
        <v>1.6479386898456427</v>
      </c>
      <c r="X33" s="412">
        <v>0.54602509800736454</v>
      </c>
      <c r="Y33" s="412">
        <v>15.651734603854024</v>
      </c>
      <c r="Z33" s="407"/>
      <c r="AA33" s="410">
        <v>1957</v>
      </c>
      <c r="AB33" s="412">
        <v>12.577866055517788</v>
      </c>
      <c r="AC33" s="412">
        <v>6.1586385249752968</v>
      </c>
      <c r="AD33" s="408"/>
      <c r="AE33" s="408"/>
    </row>
    <row r="34" spans="1:31" s="409" customFormat="1" ht="18.25" x14ac:dyDescent="0.8">
      <c r="A34" s="454">
        <v>1958</v>
      </c>
      <c r="B34" s="450">
        <v>1.2476840591471814</v>
      </c>
      <c r="C34" s="450">
        <v>8.4713484117816389</v>
      </c>
      <c r="D34" s="450">
        <v>1.4442288819820821E-3</v>
      </c>
      <c r="E34" s="450">
        <v>7.0955910033534603E-2</v>
      </c>
      <c r="F34" s="450">
        <v>9.7914326098443372</v>
      </c>
      <c r="G34" s="450">
        <v>1.4702530755380445</v>
      </c>
      <c r="H34" s="450">
        <v>3.141509365943236E-3</v>
      </c>
      <c r="I34" s="450">
        <v>0.71483465566380322</v>
      </c>
      <c r="J34" s="450">
        <v>2.1882292405677912</v>
      </c>
      <c r="K34" s="450">
        <v>3.4686994948849614</v>
      </c>
      <c r="L34" s="450">
        <v>0.45522069082370831</v>
      </c>
      <c r="M34" s="450">
        <v>0.53785237188085122</v>
      </c>
      <c r="N34" s="450">
        <v>4.4617725575895211</v>
      </c>
      <c r="O34" s="450">
        <v>0.25837268758031995</v>
      </c>
      <c r="P34" s="450">
        <v>0.6719575165517746</v>
      </c>
      <c r="Q34" s="450">
        <v>1.3104574281269752</v>
      </c>
      <c r="R34" s="450">
        <v>0.82031499537956321</v>
      </c>
      <c r="S34" s="450">
        <v>3.0611026276386326</v>
      </c>
      <c r="T34" s="407"/>
      <c r="U34" s="410">
        <v>1958</v>
      </c>
      <c r="V34" s="412">
        <v>1.0118086549432237</v>
      </c>
      <c r="W34" s="412">
        <v>1.729884761836346</v>
      </c>
      <c r="X34" s="412">
        <v>0.53919332285300492</v>
      </c>
      <c r="Y34" s="412">
        <v>16.221650296007706</v>
      </c>
      <c r="Z34" s="407"/>
      <c r="AA34" s="410">
        <v>1958</v>
      </c>
      <c r="AB34" s="412">
        <v>12.909536219041488</v>
      </c>
      <c r="AC34" s="412">
        <v>6.5930008165987939</v>
      </c>
      <c r="AD34" s="408"/>
      <c r="AE34" s="408"/>
    </row>
    <row r="35" spans="1:31" s="409" customFormat="1" ht="18.25" x14ac:dyDescent="0.8">
      <c r="A35" s="454">
        <v>1959</v>
      </c>
      <c r="B35" s="450">
        <v>1.3271188653699539</v>
      </c>
      <c r="C35" s="450">
        <v>8.9102948105785025</v>
      </c>
      <c r="D35" s="450">
        <v>1.4967218476379645E-3</v>
      </c>
      <c r="E35" s="450">
        <v>7.7829474236782922E-2</v>
      </c>
      <c r="F35" s="450">
        <v>10.316739872032876</v>
      </c>
      <c r="G35" s="450">
        <v>1.3497076979349816</v>
      </c>
      <c r="H35" s="450">
        <v>2.084793357798142E-3</v>
      </c>
      <c r="I35" s="450">
        <v>0.68479350228901847</v>
      </c>
      <c r="J35" s="450">
        <v>2.0365859935817983</v>
      </c>
      <c r="K35" s="450">
        <v>3.445186030241759</v>
      </c>
      <c r="L35" s="450">
        <v>0.46506223947676228</v>
      </c>
      <c r="M35" s="450">
        <v>0.53042121672239295</v>
      </c>
      <c r="N35" s="450">
        <v>4.440669486440914</v>
      </c>
      <c r="O35" s="450">
        <v>0.28089992540134123</v>
      </c>
      <c r="P35" s="450">
        <v>0.75094366290385028</v>
      </c>
      <c r="Q35" s="450">
        <v>1.4644969018385945</v>
      </c>
      <c r="R35" s="450">
        <v>0.96207052920854597</v>
      </c>
      <c r="S35" s="450">
        <v>3.4584110193523321</v>
      </c>
      <c r="T35" s="407"/>
      <c r="U35" s="410">
        <v>1959</v>
      </c>
      <c r="V35" s="412">
        <v>1.0492201243755606</v>
      </c>
      <c r="W35" s="412">
        <v>1.859434172361714</v>
      </c>
      <c r="X35" s="412">
        <v>0.53192725950782838</v>
      </c>
      <c r="Y35" s="412">
        <v>16.811824815162815</v>
      </c>
      <c r="Z35" s="407"/>
      <c r="AA35" s="410">
        <v>1959</v>
      </c>
      <c r="AB35" s="412">
        <v>13.222959654765521</v>
      </c>
      <c r="AC35" s="412">
        <v>7.0294467166424015</v>
      </c>
      <c r="AD35" s="408"/>
      <c r="AE35" s="408"/>
    </row>
    <row r="36" spans="1:31" s="409" customFormat="1" ht="18.25" x14ac:dyDescent="0.8">
      <c r="A36" s="454">
        <v>1960</v>
      </c>
      <c r="B36" s="450">
        <v>1.4835465214390715</v>
      </c>
      <c r="C36" s="450">
        <v>9.7960323739832553</v>
      </c>
      <c r="D36" s="450">
        <v>1.685345949277699E-3</v>
      </c>
      <c r="E36" s="450">
        <v>9.0779644290546191E-2</v>
      </c>
      <c r="F36" s="450">
        <v>11.372043885662151</v>
      </c>
      <c r="G36" s="450">
        <v>1.3793118109251463</v>
      </c>
      <c r="H36" s="450">
        <v>1.6731022726881211E-3</v>
      </c>
      <c r="I36" s="450">
        <v>0.7297642448622178</v>
      </c>
      <c r="J36" s="450">
        <v>2.1107491580600524</v>
      </c>
      <c r="K36" s="450">
        <v>3.5165795734624115</v>
      </c>
      <c r="L36" s="450">
        <v>0.51612250106812052</v>
      </c>
      <c r="M36" s="450">
        <v>0.52262171573529104</v>
      </c>
      <c r="N36" s="450">
        <v>4.5553237902658221</v>
      </c>
      <c r="O36" s="450">
        <v>0.30250694542551265</v>
      </c>
      <c r="P36" s="450">
        <v>0.80742930828911641</v>
      </c>
      <c r="Q36" s="450">
        <v>1.5746557016947538</v>
      </c>
      <c r="R36" s="450">
        <v>0.96582892658112884</v>
      </c>
      <c r="S36" s="450">
        <v>3.6504208819905117</v>
      </c>
      <c r="T36" s="407"/>
      <c r="U36" s="410">
        <v>1960</v>
      </c>
      <c r="V36" s="412">
        <v>1.1646590324824493</v>
      </c>
      <c r="W36" s="412">
        <v>2.0993553528640563</v>
      </c>
      <c r="X36" s="412">
        <v>0.524482304110506</v>
      </c>
      <c r="Y36" s="412">
        <v>17.900041026521528</v>
      </c>
      <c r="Z36" s="407"/>
      <c r="AA36" s="410">
        <v>1960</v>
      </c>
      <c r="AB36" s="412">
        <v>14.296230465096039</v>
      </c>
      <c r="AC36" s="412">
        <v>7.3923072508824976</v>
      </c>
      <c r="AD36" s="408"/>
      <c r="AE36" s="408"/>
    </row>
    <row r="37" spans="1:31" s="409" customFormat="1" ht="18.25" x14ac:dyDescent="0.8">
      <c r="A37" s="454">
        <v>1961</v>
      </c>
      <c r="B37" s="450">
        <v>1.562715627344458</v>
      </c>
      <c r="C37" s="450">
        <v>9.9860360555633765</v>
      </c>
      <c r="D37" s="450">
        <v>1.7645044577134737E-3</v>
      </c>
      <c r="E37" s="450">
        <v>0.10170646186188964</v>
      </c>
      <c r="F37" s="450">
        <v>11.652222649227436</v>
      </c>
      <c r="G37" s="450">
        <v>1.1609531994531621</v>
      </c>
      <c r="H37" s="450">
        <v>1.9634868218506166E-3</v>
      </c>
      <c r="I37" s="450">
        <v>0.54352878760973378</v>
      </c>
      <c r="J37" s="450">
        <v>1.7064454738847465</v>
      </c>
      <c r="K37" s="450">
        <v>3.6123557423090809</v>
      </c>
      <c r="L37" s="450">
        <v>0.55864268311259124</v>
      </c>
      <c r="M37" s="450">
        <v>0.51590122755481893</v>
      </c>
      <c r="N37" s="450">
        <v>4.686899652976491</v>
      </c>
      <c r="O37" s="450">
        <v>0.32852744435175196</v>
      </c>
      <c r="P37" s="450">
        <v>0.88292709976139139</v>
      </c>
      <c r="Q37" s="450">
        <v>1.721892155198133</v>
      </c>
      <c r="R37" s="450">
        <v>0.98308922201409743</v>
      </c>
      <c r="S37" s="450">
        <v>3.9164359213253737</v>
      </c>
      <c r="T37" s="407"/>
      <c r="U37" s="410">
        <v>1961</v>
      </c>
      <c r="V37" s="412">
        <v>1.1670136630495103</v>
      </c>
      <c r="W37" s="412">
        <v>2.1784399384452251</v>
      </c>
      <c r="X37" s="412">
        <v>0.51788475082168217</v>
      </c>
      <c r="Y37" s="412">
        <v>18.098665345097629</v>
      </c>
      <c r="Z37" s="407"/>
      <c r="AA37" s="410">
        <v>1961</v>
      </c>
      <c r="AB37" s="412">
        <v>13.889210007356724</v>
      </c>
      <c r="AC37" s="412">
        <v>8.0727936900573276</v>
      </c>
      <c r="AD37" s="408"/>
      <c r="AE37" s="408"/>
    </row>
    <row r="38" spans="1:31" s="409" customFormat="1" ht="18.25" x14ac:dyDescent="0.8">
      <c r="A38" s="454">
        <v>1962</v>
      </c>
      <c r="B38" s="450">
        <v>1.6165342745434939</v>
      </c>
      <c r="C38" s="450">
        <v>10.011998375159894</v>
      </c>
      <c r="D38" s="450">
        <v>1.8052274404575385E-3</v>
      </c>
      <c r="E38" s="450">
        <v>0.1066260048186126</v>
      </c>
      <c r="F38" s="450">
        <v>11.736963881962458</v>
      </c>
      <c r="G38" s="450">
        <v>1.2042681998652209</v>
      </c>
      <c r="H38" s="450">
        <v>2.2433370866355093E-3</v>
      </c>
      <c r="I38" s="450">
        <v>0.56039270092337989</v>
      </c>
      <c r="J38" s="450">
        <v>1.7669042378752362</v>
      </c>
      <c r="K38" s="450">
        <v>3.7251357136966687</v>
      </c>
      <c r="L38" s="450">
        <v>0.58940139424586369</v>
      </c>
      <c r="M38" s="450">
        <v>0.50725109901531051</v>
      </c>
      <c r="N38" s="450">
        <v>4.8217882069578435</v>
      </c>
      <c r="O38" s="450">
        <v>0.35053587644085166</v>
      </c>
      <c r="P38" s="450">
        <v>0.92817534649701838</v>
      </c>
      <c r="Q38" s="450">
        <v>1.8101356818852188</v>
      </c>
      <c r="R38" s="450">
        <v>0.99358132553734557</v>
      </c>
      <c r="S38" s="450">
        <v>4.082428230360434</v>
      </c>
      <c r="T38" s="407"/>
      <c r="U38" s="410">
        <v>1962</v>
      </c>
      <c r="V38" s="412">
        <v>1.2072606800290286</v>
      </c>
      <c r="W38" s="412">
        <v>2.232104104293303</v>
      </c>
      <c r="X38" s="412">
        <v>0.5093321650125745</v>
      </c>
      <c r="Y38" s="412">
        <v>18.459387607821064</v>
      </c>
      <c r="Z38" s="407"/>
      <c r="AA38" s="410">
        <v>1962</v>
      </c>
      <c r="AB38" s="412">
        <v>13.926092292848814</v>
      </c>
      <c r="AC38" s="412">
        <v>8.4819922643071575</v>
      </c>
      <c r="AD38" s="408"/>
      <c r="AE38" s="408"/>
    </row>
    <row r="39" spans="1:31" s="409" customFormat="1" ht="18.25" x14ac:dyDescent="0.8">
      <c r="A39" s="454">
        <v>1963</v>
      </c>
      <c r="B39" s="450">
        <v>1.6808718648442134</v>
      </c>
      <c r="C39" s="450">
        <v>9.930905681964644</v>
      </c>
      <c r="D39" s="450">
        <v>1.7404968926691515E-3</v>
      </c>
      <c r="E39" s="450">
        <v>0.11252449893017608</v>
      </c>
      <c r="F39" s="450">
        <v>11.726042542631703</v>
      </c>
      <c r="G39" s="450">
        <v>1.3024045128991806</v>
      </c>
      <c r="H39" s="450">
        <v>1.8972659450683489E-3</v>
      </c>
      <c r="I39" s="450">
        <v>0.59726942961914764</v>
      </c>
      <c r="J39" s="450">
        <v>1.9015712084633967</v>
      </c>
      <c r="K39" s="450">
        <v>3.7971717589591472</v>
      </c>
      <c r="L39" s="450">
        <v>0.67543522420527058</v>
      </c>
      <c r="M39" s="450">
        <v>0.50267646682821043</v>
      </c>
      <c r="N39" s="450">
        <v>4.9752834499926291</v>
      </c>
      <c r="O39" s="450">
        <v>0.39116351692909662</v>
      </c>
      <c r="P39" s="450">
        <v>1.0732385902935282</v>
      </c>
      <c r="Q39" s="450">
        <v>2.0930392891799867</v>
      </c>
      <c r="R39" s="450">
        <v>1.2314429736278767</v>
      </c>
      <c r="S39" s="450">
        <v>4.7888843700304884</v>
      </c>
      <c r="T39" s="407"/>
      <c r="U39" s="410">
        <v>1963</v>
      </c>
      <c r="V39" s="412">
        <v>1.2763123252860564</v>
      </c>
      <c r="W39" s="412">
        <v>2.2622007508927169</v>
      </c>
      <c r="X39" s="412">
        <v>0.50489971285380975</v>
      </c>
      <c r="Y39" s="412">
        <v>19.348368782085632</v>
      </c>
      <c r="Z39" s="407"/>
      <c r="AA39" s="410">
        <v>1963</v>
      </c>
      <c r="AB39" s="412">
        <v>14.769903028082439</v>
      </c>
      <c r="AC39" s="412">
        <v>8.6218785430357769</v>
      </c>
      <c r="AD39" s="408"/>
      <c r="AE39" s="408"/>
    </row>
    <row r="40" spans="1:31" s="409" customFormat="1" ht="18.25" x14ac:dyDescent="0.8">
      <c r="A40" s="454">
        <v>1964</v>
      </c>
      <c r="B40" s="450">
        <v>1.8445189387627146</v>
      </c>
      <c r="C40" s="450">
        <v>10.257451009524372</v>
      </c>
      <c r="D40" s="450">
        <v>1.7011136259015118E-3</v>
      </c>
      <c r="E40" s="450">
        <v>0.12094733969465468</v>
      </c>
      <c r="F40" s="450">
        <v>12.224618401607643</v>
      </c>
      <c r="G40" s="450">
        <v>1.2148959469557954</v>
      </c>
      <c r="H40" s="450">
        <v>1.0490158401647862E-3</v>
      </c>
      <c r="I40" s="450">
        <v>0.61589116557747248</v>
      </c>
      <c r="J40" s="450">
        <v>1.8318361283734328</v>
      </c>
      <c r="K40" s="450">
        <v>3.8853828837994873</v>
      </c>
      <c r="L40" s="450">
        <v>0.7933956641675588</v>
      </c>
      <c r="M40" s="450">
        <v>0.487285075138988</v>
      </c>
      <c r="N40" s="450">
        <v>5.1660636231060346</v>
      </c>
      <c r="O40" s="450">
        <v>0.44248918726902498</v>
      </c>
      <c r="P40" s="450">
        <v>1.2365756643588066</v>
      </c>
      <c r="Q40" s="450">
        <v>2.4115806801532935</v>
      </c>
      <c r="R40" s="450">
        <v>1.2945390561982246</v>
      </c>
      <c r="S40" s="450">
        <v>5.3851845879793494</v>
      </c>
      <c r="T40" s="407"/>
      <c r="U40" s="410">
        <v>1964</v>
      </c>
      <c r="V40" s="412">
        <v>1.3773565311749343</v>
      </c>
      <c r="W40" s="412">
        <v>2.3977143741238809</v>
      </c>
      <c r="X40" s="412">
        <v>0.48997835796622197</v>
      </c>
      <c r="Y40" s="412">
        <v>20.342653477801424</v>
      </c>
      <c r="Z40" s="407"/>
      <c r="AA40" s="410">
        <v>1964</v>
      </c>
      <c r="AB40" s="412">
        <v>15.885413387877307</v>
      </c>
      <c r="AC40" s="412">
        <v>8.7222893531891543</v>
      </c>
      <c r="AD40" s="408"/>
      <c r="AE40" s="408"/>
    </row>
    <row r="41" spans="1:31" s="409" customFormat="1" ht="18.25" x14ac:dyDescent="0.8">
      <c r="A41" s="454">
        <v>1965</v>
      </c>
      <c r="B41" s="450">
        <v>1.9635047615103995</v>
      </c>
      <c r="C41" s="450">
        <v>10.323338324024839</v>
      </c>
      <c r="D41" s="450">
        <v>2.0192340877879227E-3</v>
      </c>
      <c r="E41" s="450">
        <v>0.13105927456524052</v>
      </c>
      <c r="F41" s="450">
        <v>12.419921594188267</v>
      </c>
      <c r="G41" s="450">
        <v>0.79637111122581894</v>
      </c>
      <c r="H41" s="450">
        <v>8.192401775529019E-4</v>
      </c>
      <c r="I41" s="450">
        <v>0.64573068629939223</v>
      </c>
      <c r="J41" s="450">
        <v>1.4429210377027641</v>
      </c>
      <c r="K41" s="450">
        <v>3.7492072050720182</v>
      </c>
      <c r="L41" s="450">
        <v>0.92654213920354822</v>
      </c>
      <c r="M41" s="450">
        <v>0.4747339239892242</v>
      </c>
      <c r="N41" s="450">
        <v>5.1504832682647903</v>
      </c>
      <c r="O41" s="450">
        <v>0.47938292205510502</v>
      </c>
      <c r="P41" s="450">
        <v>1.2964746304898467</v>
      </c>
      <c r="Q41" s="450">
        <v>2.5283961679929865</v>
      </c>
      <c r="R41" s="450">
        <v>1.2857435579106893</v>
      </c>
      <c r="S41" s="450">
        <v>5.5899972784486271</v>
      </c>
      <c r="T41" s="407"/>
      <c r="U41" s="410">
        <v>1965</v>
      </c>
      <c r="V41" s="412">
        <v>1.3606636600611077</v>
      </c>
      <c r="W41" s="412">
        <v>2.4727744672623784</v>
      </c>
      <c r="X41" s="412">
        <v>0.47772076805817831</v>
      </c>
      <c r="Y41" s="412">
        <v>20.292164283222785</v>
      </c>
      <c r="Z41" s="407"/>
      <c r="AA41" s="410">
        <v>1965</v>
      </c>
      <c r="AB41" s="412">
        <v>15.469844081533083</v>
      </c>
      <c r="AC41" s="412">
        <v>9.1334790970713691</v>
      </c>
      <c r="AD41" s="408"/>
      <c r="AE41" s="408"/>
    </row>
    <row r="42" spans="1:31" s="409" customFormat="1" ht="18.25" x14ac:dyDescent="0.8">
      <c r="A42" s="454">
        <v>1966</v>
      </c>
      <c r="B42" s="450">
        <v>2.0165826123853519</v>
      </c>
      <c r="C42" s="450">
        <v>10.045606608993964</v>
      </c>
      <c r="D42" s="450">
        <v>2.1268330648974961E-3</v>
      </c>
      <c r="E42" s="450">
        <v>0.14642039955914146</v>
      </c>
      <c r="F42" s="450">
        <v>12.210736454003356</v>
      </c>
      <c r="G42" s="450">
        <v>0.55125303843914486</v>
      </c>
      <c r="H42" s="450">
        <v>7.1340692961562502E-4</v>
      </c>
      <c r="I42" s="450">
        <v>0.67672758841838776</v>
      </c>
      <c r="J42" s="450">
        <v>1.2286940337871481</v>
      </c>
      <c r="K42" s="450">
        <v>3.6741287400661857</v>
      </c>
      <c r="L42" s="450">
        <v>0.96555856706550713</v>
      </c>
      <c r="M42" s="450">
        <v>0.49331347689429511</v>
      </c>
      <c r="N42" s="450">
        <v>5.1330007840259881</v>
      </c>
      <c r="O42" s="450">
        <v>0.50960149819898737</v>
      </c>
      <c r="P42" s="450">
        <v>1.3431702054447361</v>
      </c>
      <c r="Q42" s="450">
        <v>2.6194622868368027</v>
      </c>
      <c r="R42" s="450">
        <v>1.2461798388078364</v>
      </c>
      <c r="S42" s="450">
        <v>5.7184138292883624</v>
      </c>
      <c r="T42" s="407"/>
      <c r="U42" s="410">
        <v>1966</v>
      </c>
      <c r="V42" s="412">
        <v>1.3243604169898604</v>
      </c>
      <c r="W42" s="412">
        <v>2.4464069276852847</v>
      </c>
      <c r="X42" s="412">
        <v>0.49638312112701877</v>
      </c>
      <c r="Y42" s="412">
        <v>20.023694635302689</v>
      </c>
      <c r="Z42" s="407"/>
      <c r="AA42" s="410">
        <v>1966</v>
      </c>
      <c r="AB42" s="412">
        <v>14.865479894085752</v>
      </c>
      <c r="AC42" s="412">
        <v>9.4253652070190999</v>
      </c>
      <c r="AD42" s="408"/>
      <c r="AE42" s="408"/>
    </row>
    <row r="43" spans="1:31" s="409" customFormat="1" ht="18.25" x14ac:dyDescent="0.8">
      <c r="A43" s="454">
        <v>1967</v>
      </c>
      <c r="B43" s="450">
        <v>2.1610734835736638</v>
      </c>
      <c r="C43" s="450">
        <v>10.121855846298319</v>
      </c>
      <c r="D43" s="450">
        <v>2.2419806938574478E-3</v>
      </c>
      <c r="E43" s="450">
        <v>0.16446362526276387</v>
      </c>
      <c r="F43" s="450">
        <v>12.449634935828605</v>
      </c>
      <c r="G43" s="450">
        <v>0.51141540250876083</v>
      </c>
      <c r="H43" s="450">
        <v>9.5972344070072396E-4</v>
      </c>
      <c r="I43" s="450">
        <v>0.70259114434198089</v>
      </c>
      <c r="J43" s="450">
        <v>1.2149662702914426</v>
      </c>
      <c r="K43" s="450">
        <v>3.7527153201572783</v>
      </c>
      <c r="L43" s="450">
        <v>1.0052618280970975</v>
      </c>
      <c r="M43" s="450">
        <v>0.48350957074491996</v>
      </c>
      <c r="N43" s="450">
        <v>5.2414867189992957</v>
      </c>
      <c r="O43" s="450">
        <v>0.57499395800872333</v>
      </c>
      <c r="P43" s="450">
        <v>1.58752396115457</v>
      </c>
      <c r="Q43" s="450">
        <v>3.0960031192154585</v>
      </c>
      <c r="R43" s="450">
        <v>1.3077464679508295</v>
      </c>
      <c r="S43" s="450">
        <v>6.5662675063295808</v>
      </c>
      <c r="T43" s="407"/>
      <c r="U43" s="410">
        <v>1967</v>
      </c>
      <c r="V43" s="412">
        <v>1.4075698552268554</v>
      </c>
      <c r="W43" s="412">
        <v>2.5204677859104225</v>
      </c>
      <c r="X43" s="412">
        <v>0.48706954320324736</v>
      </c>
      <c r="Y43" s="412">
        <v>21.057248247108397</v>
      </c>
      <c r="Z43" s="407"/>
      <c r="AA43" s="410">
        <v>1967</v>
      </c>
      <c r="AB43" s="412">
        <v>16.109924525113374</v>
      </c>
      <c r="AC43" s="412">
        <v>9.3624309063355504</v>
      </c>
      <c r="AD43" s="408"/>
      <c r="AE43" s="408"/>
    </row>
    <row r="44" spans="1:31" s="409" customFormat="1" ht="18.25" x14ac:dyDescent="0.8">
      <c r="A44" s="454">
        <v>1968</v>
      </c>
      <c r="B44" s="450">
        <v>2.3362652880536241</v>
      </c>
      <c r="C44" s="450">
        <v>10.284178820903168</v>
      </c>
      <c r="D44" s="450">
        <v>2.332249546372176E-3</v>
      </c>
      <c r="E44" s="450">
        <v>0.1651500054101615</v>
      </c>
      <c r="F44" s="450">
        <v>12.787926363913327</v>
      </c>
      <c r="G44" s="450">
        <v>0.68091307407797441</v>
      </c>
      <c r="H44" s="450">
        <v>6.4379257686187686E-4</v>
      </c>
      <c r="I44" s="450">
        <v>0.76127109496498724</v>
      </c>
      <c r="J44" s="450">
        <v>1.4428279616198236</v>
      </c>
      <c r="K44" s="450">
        <v>4.1405040309570609</v>
      </c>
      <c r="L44" s="450">
        <v>1.0539420425846149</v>
      </c>
      <c r="M44" s="450">
        <v>0.47769500869955112</v>
      </c>
      <c r="N44" s="450">
        <v>5.672141082241227</v>
      </c>
      <c r="O44" s="450">
        <v>0.62331781210564152</v>
      </c>
      <c r="P44" s="450">
        <v>1.6819283686593147</v>
      </c>
      <c r="Q44" s="450">
        <v>3.2801114207303557</v>
      </c>
      <c r="R44" s="450">
        <v>1.3342157742594185</v>
      </c>
      <c r="S44" s="450">
        <v>6.9195733757547311</v>
      </c>
      <c r="T44" s="407"/>
      <c r="U44" s="410">
        <v>1968</v>
      </c>
      <c r="V44" s="412">
        <v>1.5720114102412459</v>
      </c>
      <c r="W44" s="412">
        <v>2.6350875435510113</v>
      </c>
      <c r="X44" s="412">
        <v>0.48179750017299033</v>
      </c>
      <c r="Y44" s="412">
        <v>22.133572329563862</v>
      </c>
      <c r="Z44" s="407"/>
      <c r="AA44" s="410">
        <v>1968</v>
      </c>
      <c r="AB44" s="412">
        <v>17.281294982261816</v>
      </c>
      <c r="AC44" s="412">
        <v>9.5411738012672949</v>
      </c>
      <c r="AD44" s="408"/>
      <c r="AE44" s="408"/>
    </row>
    <row r="45" spans="1:31" s="409" customFormat="1" ht="18.25" x14ac:dyDescent="0.8">
      <c r="A45" s="454">
        <v>1969</v>
      </c>
      <c r="B45" s="450">
        <v>2.5181000835922385</v>
      </c>
      <c r="C45" s="450">
        <v>10.366297773705607</v>
      </c>
      <c r="D45" s="450">
        <v>2.3614435432744371E-3</v>
      </c>
      <c r="E45" s="450">
        <v>0.17833082646785128</v>
      </c>
      <c r="F45" s="450">
        <v>13.06509012730897</v>
      </c>
      <c r="G45" s="450">
        <v>0.77356652153259597</v>
      </c>
      <c r="H45" s="450">
        <v>4.1742609269765265E-4</v>
      </c>
      <c r="I45" s="450">
        <v>0.83004509084444533</v>
      </c>
      <c r="J45" s="450">
        <v>1.6040290384697391</v>
      </c>
      <c r="K45" s="450">
        <v>4.3272515432539942</v>
      </c>
      <c r="L45" s="450">
        <v>1.1466020412343667</v>
      </c>
      <c r="M45" s="450">
        <v>0.44421173120145308</v>
      </c>
      <c r="N45" s="450">
        <v>5.9180653156898142</v>
      </c>
      <c r="O45" s="450">
        <v>0.66485099554416205</v>
      </c>
      <c r="P45" s="450">
        <v>1.7591322130594926</v>
      </c>
      <c r="Q45" s="450">
        <v>3.4306750335809895</v>
      </c>
      <c r="R45" s="450">
        <v>1.390441206196898</v>
      </c>
      <c r="S45" s="450">
        <v>7.2450994483815423</v>
      </c>
      <c r="T45" s="407"/>
      <c r="U45" s="410">
        <v>1969</v>
      </c>
      <c r="V45" s="412">
        <v>1.7310081725045221</v>
      </c>
      <c r="W45" s="412">
        <v>2.7368358322890725</v>
      </c>
      <c r="X45" s="412">
        <v>0.44887276555497013</v>
      </c>
      <c r="Y45" s="412">
        <v>22.915567159501499</v>
      </c>
      <c r="Z45" s="407"/>
      <c r="AA45" s="410">
        <v>1969</v>
      </c>
      <c r="AB45" s="412">
        <v>18.048390759359428</v>
      </c>
      <c r="AC45" s="412">
        <v>9.7838931704906376</v>
      </c>
      <c r="AD45" s="408"/>
      <c r="AE45" s="408"/>
    </row>
    <row r="46" spans="1:31" s="409" customFormat="1" ht="18.25" x14ac:dyDescent="0.8">
      <c r="A46" s="454">
        <v>1970</v>
      </c>
      <c r="B46" s="450">
        <v>2.6215296608471119</v>
      </c>
      <c r="C46" s="450">
        <v>10.422724675203412</v>
      </c>
      <c r="D46" s="450">
        <v>2.5474923740768565E-3</v>
      </c>
      <c r="E46" s="450">
        <v>0.19563758387362801</v>
      </c>
      <c r="F46" s="450">
        <v>13.24243941229823</v>
      </c>
      <c r="G46" s="450">
        <v>0.68648136670398308</v>
      </c>
      <c r="H46" s="450">
        <v>1.1062788231244109E-3</v>
      </c>
      <c r="I46" s="450">
        <v>0.86455385943507779</v>
      </c>
      <c r="J46" s="450">
        <v>1.5521415049621852</v>
      </c>
      <c r="K46" s="450">
        <v>4.9804335773684087</v>
      </c>
      <c r="L46" s="450">
        <v>1.2765117889196189</v>
      </c>
      <c r="M46" s="450">
        <v>0.44609231137539207</v>
      </c>
      <c r="N46" s="450">
        <v>6.7030376776634197</v>
      </c>
      <c r="O46" s="450">
        <v>0.89719582594432812</v>
      </c>
      <c r="P46" s="450">
        <v>2.8160861537705113</v>
      </c>
      <c r="Q46" s="450">
        <v>5.4919558566612894</v>
      </c>
      <c r="R46" s="450">
        <v>1.4530240979426707</v>
      </c>
      <c r="S46" s="450">
        <v>10.658261934318798</v>
      </c>
      <c r="T46" s="407"/>
      <c r="U46" s="410">
        <v>1970</v>
      </c>
      <c r="V46" s="412">
        <v>1.8775559773064294</v>
      </c>
      <c r="W46" s="412">
        <v>2.8057211782815807</v>
      </c>
      <c r="X46" s="412">
        <v>0.45100026976676089</v>
      </c>
      <c r="Y46" s="412">
        <v>27.021603103887866</v>
      </c>
      <c r="Z46" s="407"/>
      <c r="AA46" s="410">
        <v>1970</v>
      </c>
      <c r="AB46" s="412">
        <v>22.170772022497427</v>
      </c>
      <c r="AC46" s="412">
        <v>9.9851085067452043</v>
      </c>
      <c r="AD46" s="408"/>
      <c r="AE46" s="408"/>
    </row>
    <row r="47" spans="1:31" s="409" customFormat="1" ht="18.25" x14ac:dyDescent="0.8">
      <c r="A47" s="454">
        <v>1971</v>
      </c>
      <c r="B47" s="450">
        <v>2.6547287721469486</v>
      </c>
      <c r="C47" s="450">
        <v>10.15469572306179</v>
      </c>
      <c r="D47" s="450">
        <v>2.9929055670707013E-3</v>
      </c>
      <c r="E47" s="450">
        <v>0.21061246228524225</v>
      </c>
      <c r="F47" s="450">
        <v>13.023029863061051</v>
      </c>
      <c r="G47" s="450">
        <v>0.64905852888816951</v>
      </c>
      <c r="H47" s="450">
        <v>7.8108210930791493E-4</v>
      </c>
      <c r="I47" s="450">
        <v>0.85510023847039629</v>
      </c>
      <c r="J47" s="450">
        <v>1.5049398494678736</v>
      </c>
      <c r="K47" s="450">
        <v>5.3771613148375375</v>
      </c>
      <c r="L47" s="450">
        <v>1.507936709509357</v>
      </c>
      <c r="M47" s="450">
        <v>0.43695282630253562</v>
      </c>
      <c r="N47" s="450">
        <v>7.32205085064943</v>
      </c>
      <c r="O47" s="450">
        <v>0.8164652272270575</v>
      </c>
      <c r="P47" s="450">
        <v>1.9162412402559692</v>
      </c>
      <c r="Q47" s="450">
        <v>3.7370704330579456</v>
      </c>
      <c r="R47" s="450">
        <v>1.4237576732148518</v>
      </c>
      <c r="S47" s="450">
        <v>7.8935345737558249</v>
      </c>
      <c r="T47" s="407"/>
      <c r="U47" s="410">
        <v>1971</v>
      </c>
      <c r="V47" s="412">
        <v>1.9036846338548274</v>
      </c>
      <c r="W47" s="412">
        <v>2.7970828375444849</v>
      </c>
      <c r="X47" s="412">
        <v>0.4419567655894962</v>
      </c>
      <c r="Y47" s="412">
        <v>24.600830899945372</v>
      </c>
      <c r="Z47" s="407"/>
      <c r="AA47" s="410">
        <v>1971</v>
      </c>
      <c r="AB47" s="412">
        <v>19.511913638131954</v>
      </c>
      <c r="AC47" s="412">
        <v>10.231641498802228</v>
      </c>
      <c r="AD47" s="408"/>
      <c r="AE47" s="408"/>
    </row>
    <row r="48" spans="1:31" s="409" customFormat="1" ht="18.25" x14ac:dyDescent="0.8">
      <c r="A48" s="454">
        <v>1972</v>
      </c>
      <c r="B48" s="450">
        <v>2.8103348219890831</v>
      </c>
      <c r="C48" s="450">
        <v>10.058720254590602</v>
      </c>
      <c r="D48" s="450">
        <v>3.210327487033619E-3</v>
      </c>
      <c r="E48" s="450">
        <v>0.21015836285076137</v>
      </c>
      <c r="F48" s="450">
        <v>13.082423766917479</v>
      </c>
      <c r="G48" s="450">
        <v>0.46480423280338912</v>
      </c>
      <c r="H48" s="450">
        <v>8.4941182095809307E-4</v>
      </c>
      <c r="I48" s="450">
        <v>0.90333378809198817</v>
      </c>
      <c r="J48" s="450">
        <v>1.3689874327163354</v>
      </c>
      <c r="K48" s="450">
        <v>6.4147612947054817</v>
      </c>
      <c r="L48" s="450">
        <v>1.8153570900784439</v>
      </c>
      <c r="M48" s="450">
        <v>0.43475708102526217</v>
      </c>
      <c r="N48" s="450">
        <v>8.6648754658091871</v>
      </c>
      <c r="O48" s="450">
        <v>0.83145432258003704</v>
      </c>
      <c r="P48" s="450">
        <v>2.0271850876037076</v>
      </c>
      <c r="Q48" s="450">
        <v>3.953434094867851</v>
      </c>
      <c r="R48" s="450">
        <v>1.5118425180019803</v>
      </c>
      <c r="S48" s="450">
        <v>8.3239160230535756</v>
      </c>
      <c r="T48" s="407"/>
      <c r="U48" s="410">
        <v>1972</v>
      </c>
      <c r="V48" s="412">
        <v>2.0101926090977797</v>
      </c>
      <c r="W48" s="412">
        <v>2.8787234405776805</v>
      </c>
      <c r="X48" s="412">
        <v>0.44042027948261259</v>
      </c>
      <c r="Y48" s="412">
        <v>26.110866359338509</v>
      </c>
      <c r="Z48" s="407"/>
      <c r="AA48" s="410">
        <v>1972</v>
      </c>
      <c r="AB48" s="412">
        <v>21.315921115107749</v>
      </c>
      <c r="AC48" s="412">
        <v>10.124281573388831</v>
      </c>
      <c r="AD48" s="408"/>
      <c r="AE48" s="408"/>
    </row>
    <row r="49" spans="1:31" s="409" customFormat="1" ht="18.25" x14ac:dyDescent="0.8">
      <c r="A49" s="454">
        <v>1973</v>
      </c>
      <c r="B49" s="450">
        <v>3.0842974488151662</v>
      </c>
      <c r="C49" s="450">
        <v>9.9514242508356006</v>
      </c>
      <c r="D49" s="450">
        <v>3.5282474214390408E-3</v>
      </c>
      <c r="E49" s="450">
        <v>0.23930910025390081</v>
      </c>
      <c r="F49" s="450">
        <v>13.278559047326107</v>
      </c>
      <c r="G49" s="450">
        <v>0.31487610080532424</v>
      </c>
      <c r="H49" s="450">
        <v>1.1583187558664811E-3</v>
      </c>
      <c r="I49" s="450">
        <v>0.98077747340978494</v>
      </c>
      <c r="J49" s="450">
        <v>1.2968118929709758</v>
      </c>
      <c r="K49" s="450">
        <v>6.2137860374946552</v>
      </c>
      <c r="L49" s="450">
        <v>1.9517941119325941</v>
      </c>
      <c r="M49" s="450">
        <v>0.40714358274977547</v>
      </c>
      <c r="N49" s="450">
        <v>8.5727237321770247</v>
      </c>
      <c r="O49" s="450">
        <v>0.85905577527596932</v>
      </c>
      <c r="P49" s="450">
        <v>2.150064565369874</v>
      </c>
      <c r="Q49" s="450">
        <v>4.1930747275515508</v>
      </c>
      <c r="R49" s="450">
        <v>1.5990445974682257</v>
      </c>
      <c r="S49" s="450">
        <v>8.8012396656656193</v>
      </c>
      <c r="T49" s="407"/>
      <c r="U49" s="410">
        <v>1973</v>
      </c>
      <c r="V49" s="412">
        <v>2.1959343993098552</v>
      </c>
      <c r="W49" s="412">
        <v>2.9134445263917201</v>
      </c>
      <c r="X49" s="412">
        <v>0.41395176171465209</v>
      </c>
      <c r="Y49" s="412">
        <v>26.426003650723494</v>
      </c>
      <c r="Z49" s="407"/>
      <c r="AA49" s="410">
        <v>1973</v>
      </c>
      <c r="AB49" s="412">
        <v>21.723424554427115</v>
      </c>
      <c r="AC49" s="412">
        <v>10.225909783712611</v>
      </c>
      <c r="AD49" s="408"/>
      <c r="AE49" s="408"/>
    </row>
    <row r="50" spans="1:31" s="409" customFormat="1" ht="18.25" x14ac:dyDescent="0.8">
      <c r="A50" s="454">
        <v>1974</v>
      </c>
      <c r="B50" s="450">
        <v>3.2837077830678298</v>
      </c>
      <c r="C50" s="450">
        <v>9.5894407441056515</v>
      </c>
      <c r="D50" s="450">
        <v>3.0504909246929102E-3</v>
      </c>
      <c r="E50" s="450">
        <v>0.28497444040703351</v>
      </c>
      <c r="F50" s="450">
        <v>13.161173458505207</v>
      </c>
      <c r="G50" s="450">
        <v>0.35885150848951891</v>
      </c>
      <c r="H50" s="450">
        <v>1.1326575594598723E-3</v>
      </c>
      <c r="I50" s="450">
        <v>1.0172206567334676</v>
      </c>
      <c r="J50" s="450">
        <v>1.3772048227824465</v>
      </c>
      <c r="K50" s="450">
        <v>7.2518167955057677</v>
      </c>
      <c r="L50" s="450">
        <v>2.0947253902052165</v>
      </c>
      <c r="M50" s="450">
        <v>0.40048107157288304</v>
      </c>
      <c r="N50" s="450">
        <v>9.7470232572838675</v>
      </c>
      <c r="O50" s="450">
        <v>0.8671097641726031</v>
      </c>
      <c r="P50" s="450">
        <v>2.1502920185437149</v>
      </c>
      <c r="Q50" s="450">
        <v>4.1935183087212913</v>
      </c>
      <c r="R50" s="450">
        <v>1.6711826727868702</v>
      </c>
      <c r="S50" s="450">
        <v>8.882102764224479</v>
      </c>
      <c r="T50" s="407"/>
      <c r="U50" s="410">
        <v>1974</v>
      </c>
      <c r="V50" s="412">
        <v>2.3708656768306899</v>
      </c>
      <c r="W50" s="412">
        <v>2.9371922484338171</v>
      </c>
      <c r="X50" s="412">
        <v>0.40801371012033011</v>
      </c>
      <c r="Y50" s="412">
        <v>27.451432667411165</v>
      </c>
      <c r="Z50" s="407"/>
      <c r="AA50" s="410">
        <v>1974</v>
      </c>
      <c r="AB50" s="412">
        <v>22.851059158822448</v>
      </c>
      <c r="AC50" s="412">
        <v>10.316445143973553</v>
      </c>
      <c r="AD50" s="408"/>
      <c r="AE50" s="408"/>
    </row>
    <row r="51" spans="1:31" s="409" customFormat="1" ht="18.25" x14ac:dyDescent="0.8">
      <c r="A51" s="454">
        <v>1975</v>
      </c>
      <c r="B51" s="450">
        <v>3.1658812965645664</v>
      </c>
      <c r="C51" s="450">
        <v>9.0626714730828777</v>
      </c>
      <c r="D51" s="450">
        <v>3.0286674219025481E-3</v>
      </c>
      <c r="E51" s="450">
        <v>0.28567547573207569</v>
      </c>
      <c r="F51" s="450">
        <v>12.517256912801422</v>
      </c>
      <c r="G51" s="450">
        <v>0.30500668151872895</v>
      </c>
      <c r="H51" s="450">
        <v>8.0562192835153515E-4</v>
      </c>
      <c r="I51" s="450">
        <v>0.78305131328216782</v>
      </c>
      <c r="J51" s="450">
        <v>1.0888636167292483</v>
      </c>
      <c r="K51" s="450">
        <v>6.9485236955540186</v>
      </c>
      <c r="L51" s="450">
        <v>2.2613182615083578</v>
      </c>
      <c r="M51" s="450">
        <v>0.39152064318854424</v>
      </c>
      <c r="N51" s="450">
        <v>9.6013626002509209</v>
      </c>
      <c r="O51" s="450">
        <v>0.86096656894484669</v>
      </c>
      <c r="P51" s="450">
        <v>2.097265561903102</v>
      </c>
      <c r="Q51" s="450">
        <v>4.0901056490214183</v>
      </c>
      <c r="R51" s="450">
        <v>1.5165378688088116</v>
      </c>
      <c r="S51" s="450">
        <v>8.5648756486781785</v>
      </c>
      <c r="T51" s="407"/>
      <c r="U51" s="410">
        <v>1975</v>
      </c>
      <c r="V51" s="412">
        <v>2.2541376042964369</v>
      </c>
      <c r="W51" s="412">
        <v>2.8427290982562003</v>
      </c>
      <c r="X51" s="412">
        <v>0.39833308087551572</v>
      </c>
      <c r="Y51" s="412">
        <v>26.27715899503162</v>
      </c>
      <c r="Z51" s="407"/>
      <c r="AA51" s="410">
        <v>1975</v>
      </c>
      <c r="AB51" s="412">
        <v>21.492041435348629</v>
      </c>
      <c r="AC51" s="412">
        <v>10.280317343111141</v>
      </c>
      <c r="AD51" s="408"/>
      <c r="AE51" s="408"/>
    </row>
    <row r="52" spans="1:31" s="409" customFormat="1" ht="18.25" x14ac:dyDescent="0.8">
      <c r="A52" s="454">
        <v>1976</v>
      </c>
      <c r="B52" s="450">
        <v>3.2470364008234514</v>
      </c>
      <c r="C52" s="450">
        <v>8.947196688091303</v>
      </c>
      <c r="D52" s="450">
        <v>3.0711753679270432E-3</v>
      </c>
      <c r="E52" s="450">
        <v>0.28779999931624084</v>
      </c>
      <c r="F52" s="450">
        <v>12.48510426359892</v>
      </c>
      <c r="G52" s="450">
        <v>0.33444932495699947</v>
      </c>
      <c r="H52" s="450">
        <v>1.0098832023808751E-3</v>
      </c>
      <c r="I52" s="450">
        <v>0.99232899208032188</v>
      </c>
      <c r="J52" s="450">
        <v>1.3277882002397021</v>
      </c>
      <c r="K52" s="450">
        <v>6.8996212901879623</v>
      </c>
      <c r="L52" s="450">
        <v>2.3692345309772396</v>
      </c>
      <c r="M52" s="450">
        <v>0.39205767316739637</v>
      </c>
      <c r="N52" s="450">
        <v>9.6609134943325987</v>
      </c>
      <c r="O52" s="450">
        <v>0.87300014464924636</v>
      </c>
      <c r="P52" s="450">
        <v>2.1680723127043784</v>
      </c>
      <c r="Q52" s="450">
        <v>4.2281935939635718</v>
      </c>
      <c r="R52" s="450">
        <v>1.7230559093870219</v>
      </c>
      <c r="S52" s="450">
        <v>8.9923219607042189</v>
      </c>
      <c r="T52" s="407"/>
      <c r="U52" s="410">
        <v>1976</v>
      </c>
      <c r="V52" s="412">
        <v>2.3464470913601723</v>
      </c>
      <c r="W52" s="412">
        <v>2.8703328943351774</v>
      </c>
      <c r="X52" s="412">
        <v>0.39944007684800142</v>
      </c>
      <c r="Y52" s="412">
        <v>26.849907856332088</v>
      </c>
      <c r="Z52" s="407"/>
      <c r="AA52" s="410">
        <v>1976</v>
      </c>
      <c r="AB52" s="412">
        <v>22.398763623019178</v>
      </c>
      <c r="AC52" s="412">
        <v>10.067364295856262</v>
      </c>
      <c r="AD52" s="408"/>
      <c r="AE52" s="408"/>
    </row>
    <row r="53" spans="1:31" s="409" customFormat="1" ht="18.25" x14ac:dyDescent="0.8">
      <c r="A53" s="454">
        <v>1977</v>
      </c>
      <c r="B53" s="450">
        <v>3.2630701076699666</v>
      </c>
      <c r="C53" s="450">
        <v>8.5701133505300842</v>
      </c>
      <c r="D53" s="450">
        <v>3.5792030687579099E-3</v>
      </c>
      <c r="E53" s="450">
        <v>0.30242112589343884</v>
      </c>
      <c r="F53" s="450">
        <v>12.139183787162247</v>
      </c>
      <c r="G53" s="450">
        <v>0.36077954320700389</v>
      </c>
      <c r="H53" s="450">
        <v>8.7883402572570498E-4</v>
      </c>
      <c r="I53" s="450">
        <v>1.007440628806892</v>
      </c>
      <c r="J53" s="450">
        <v>1.3690990060396215</v>
      </c>
      <c r="K53" s="450">
        <v>7.3557277370923098</v>
      </c>
      <c r="L53" s="450">
        <v>2.4803817447155807</v>
      </c>
      <c r="M53" s="450">
        <v>0.37726766016744723</v>
      </c>
      <c r="N53" s="450">
        <v>10.213377141975338</v>
      </c>
      <c r="O53" s="450">
        <v>0.89406912060416688</v>
      </c>
      <c r="P53" s="450">
        <v>2.2525418469314649</v>
      </c>
      <c r="Q53" s="450">
        <v>4.3929268186863784</v>
      </c>
      <c r="R53" s="450">
        <v>1.7004805918366117</v>
      </c>
      <c r="S53" s="450">
        <v>9.2400183780586218</v>
      </c>
      <c r="T53" s="407"/>
      <c r="U53" s="410">
        <v>1977</v>
      </c>
      <c r="V53" s="412">
        <v>2.3841027620542463</v>
      </c>
      <c r="W53" s="412">
        <v>2.8392684962894346</v>
      </c>
      <c r="X53" s="412">
        <v>0.38477833028649366</v>
      </c>
      <c r="Y53" s="412">
        <v>27.353528724605653</v>
      </c>
      <c r="Z53" s="407"/>
      <c r="AA53" s="410">
        <v>1977</v>
      </c>
      <c r="AB53" s="412">
        <v>22.94717247628072</v>
      </c>
      <c r="AC53" s="412">
        <v>10.014505836955113</v>
      </c>
      <c r="AD53" s="408"/>
      <c r="AE53" s="408"/>
    </row>
    <row r="54" spans="1:31" s="409" customFormat="1" ht="18.25" x14ac:dyDescent="0.8">
      <c r="A54" s="454">
        <v>1978</v>
      </c>
      <c r="B54" s="450">
        <v>3.3625845387875266</v>
      </c>
      <c r="C54" s="450">
        <v>8.4224006850018078</v>
      </c>
      <c r="D54" s="450">
        <v>3.7531910020275018E-3</v>
      </c>
      <c r="E54" s="450">
        <v>0.30112737824856017</v>
      </c>
      <c r="F54" s="450">
        <v>12.089865793039923</v>
      </c>
      <c r="G54" s="450">
        <v>0.33101456988063094</v>
      </c>
      <c r="H54" s="450">
        <v>6.8092976078157948E-4</v>
      </c>
      <c r="I54" s="450">
        <v>1.0523561864750659</v>
      </c>
      <c r="J54" s="450">
        <v>1.3840516861164784</v>
      </c>
      <c r="K54" s="450">
        <v>7.5321271419107827</v>
      </c>
      <c r="L54" s="450">
        <v>2.6487535747454745</v>
      </c>
      <c r="M54" s="450">
        <v>0.37882272461594801</v>
      </c>
      <c r="N54" s="450">
        <v>10.559703441272205</v>
      </c>
      <c r="O54" s="450">
        <v>0.90857771282952404</v>
      </c>
      <c r="P54" s="450">
        <v>2.2802916365612433</v>
      </c>
      <c r="Q54" s="450">
        <v>4.4470447012214596</v>
      </c>
      <c r="R54" s="450">
        <v>1.783353694859291</v>
      </c>
      <c r="S54" s="450">
        <v>9.4192677454715188</v>
      </c>
      <c r="T54" s="407"/>
      <c r="U54" s="410">
        <v>1978</v>
      </c>
      <c r="V54" s="412">
        <v>2.4936178826332696</v>
      </c>
      <c r="W54" s="412">
        <v>2.8747744614214117</v>
      </c>
      <c r="X54" s="412">
        <v>0.3869677173163934</v>
      </c>
      <c r="Y54" s="412">
        <v>27.697528604529047</v>
      </c>
      <c r="Z54" s="407"/>
      <c r="AA54" s="410">
        <v>1978</v>
      </c>
      <c r="AB54" s="412">
        <v>23.52298170460319</v>
      </c>
      <c r="AC54" s="412">
        <v>9.9299069612969308</v>
      </c>
      <c r="AD54" s="408"/>
      <c r="AE54" s="408"/>
    </row>
    <row r="55" spans="1:31" s="409" customFormat="1" ht="18.25" x14ac:dyDescent="0.8">
      <c r="A55" s="454">
        <v>1979</v>
      </c>
      <c r="B55" s="450">
        <v>3.5772353102078434</v>
      </c>
      <c r="C55" s="450">
        <v>8.4425345930266893</v>
      </c>
      <c r="D55" s="450">
        <v>3.7476749944360781E-3</v>
      </c>
      <c r="E55" s="450">
        <v>0.30501248031523509</v>
      </c>
      <c r="F55" s="450">
        <v>12.328530058544203</v>
      </c>
      <c r="G55" s="450">
        <v>0.32240364177581426</v>
      </c>
      <c r="H55" s="450">
        <v>5.2507977823498147E-4</v>
      </c>
      <c r="I55" s="450">
        <v>1.1102889441506181</v>
      </c>
      <c r="J55" s="450">
        <v>1.4332176657046674</v>
      </c>
      <c r="K55" s="450">
        <v>7.3367512665386245</v>
      </c>
      <c r="L55" s="450">
        <v>2.7821716618783681</v>
      </c>
      <c r="M55" s="450">
        <v>0.38191623314086587</v>
      </c>
      <c r="N55" s="450">
        <v>10.500839161557858</v>
      </c>
      <c r="O55" s="450">
        <v>0.91780897930224303</v>
      </c>
      <c r="P55" s="450">
        <v>2.283602232220276</v>
      </c>
      <c r="Q55" s="450">
        <v>4.4535010538420261</v>
      </c>
      <c r="R55" s="450">
        <v>1.7369743683519163</v>
      </c>
      <c r="S55" s="450">
        <v>9.3918866337164619</v>
      </c>
      <c r="T55" s="407"/>
      <c r="U55" s="410">
        <v>1979</v>
      </c>
      <c r="V55" s="412">
        <v>2.7029481730234197</v>
      </c>
      <c r="W55" s="412">
        <v>2.9643762014121715</v>
      </c>
      <c r="X55" s="412">
        <v>0.39132096993293208</v>
      </c>
      <c r="Y55" s="412">
        <v>27.595828175154665</v>
      </c>
      <c r="Z55" s="407"/>
      <c r="AA55" s="410">
        <v>1979</v>
      </c>
      <c r="AB55" s="412">
        <v>23.827896829872316</v>
      </c>
      <c r="AC55" s="412">
        <v>9.8265766896508726</v>
      </c>
      <c r="AD55" s="408"/>
      <c r="AE55" s="408"/>
    </row>
    <row r="56" spans="1:31" s="409" customFormat="1" ht="18.25" x14ac:dyDescent="0.8">
      <c r="A56" s="454">
        <v>1980</v>
      </c>
      <c r="B56" s="450">
        <v>3.591718936585135</v>
      </c>
      <c r="C56" s="450">
        <v>8.2241786581216996</v>
      </c>
      <c r="D56" s="450">
        <v>3.702153102708306E-3</v>
      </c>
      <c r="E56" s="450">
        <v>0.3350015081283807</v>
      </c>
      <c r="F56" s="450">
        <v>12.154601255937923</v>
      </c>
      <c r="G56" s="450">
        <v>0.31678431360605774</v>
      </c>
      <c r="H56" s="450">
        <v>1.3253558113420858E-3</v>
      </c>
      <c r="I56" s="450">
        <v>1.1120077372335997</v>
      </c>
      <c r="J56" s="450">
        <v>1.4301174066509996</v>
      </c>
      <c r="K56" s="450">
        <v>6.1042769931210836</v>
      </c>
      <c r="L56" s="450">
        <v>2.9236837636989867</v>
      </c>
      <c r="M56" s="450">
        <v>0.39282110911745838</v>
      </c>
      <c r="N56" s="450">
        <v>9.4207818659375278</v>
      </c>
      <c r="O56" s="450">
        <v>0.95785653650407121</v>
      </c>
      <c r="P56" s="450">
        <v>2.3285689136378127</v>
      </c>
      <c r="Q56" s="450">
        <v>4.5411954693821963</v>
      </c>
      <c r="R56" s="450">
        <v>1.6932818139269157</v>
      </c>
      <c r="S56" s="450">
        <v>9.5209027334509955</v>
      </c>
      <c r="T56" s="407"/>
      <c r="U56" s="410">
        <v>1980</v>
      </c>
      <c r="V56" s="412">
        <v>2.705930179679414</v>
      </c>
      <c r="W56" s="412">
        <v>2.9154618823477882</v>
      </c>
      <c r="X56" s="412">
        <v>0.40227928165103849</v>
      </c>
      <c r="Y56" s="412">
        <v>26.502731918299204</v>
      </c>
      <c r="Z56" s="407"/>
      <c r="AA56" s="410">
        <v>1980</v>
      </c>
      <c r="AB56" s="412">
        <v>22.618297165816127</v>
      </c>
      <c r="AC56" s="412">
        <v>9.9081060961613172</v>
      </c>
      <c r="AD56" s="408"/>
      <c r="AE56" s="408"/>
    </row>
    <row r="57" spans="1:31" s="409" customFormat="1" ht="18.25" x14ac:dyDescent="0.8">
      <c r="A57" s="454">
        <v>1981</v>
      </c>
      <c r="B57" s="450">
        <v>3.6192900788358617</v>
      </c>
      <c r="C57" s="450">
        <v>8.0398064459596839</v>
      </c>
      <c r="D57" s="450">
        <v>3.3918575252663416E-3</v>
      </c>
      <c r="E57" s="450">
        <v>0.36155221564207624</v>
      </c>
      <c r="F57" s="450">
        <v>12.024040597962887</v>
      </c>
      <c r="G57" s="450">
        <v>0.38445222726226791</v>
      </c>
      <c r="H57" s="450">
        <v>1.9554169736157789E-3</v>
      </c>
      <c r="I57" s="450">
        <v>1.1003749404136849</v>
      </c>
      <c r="J57" s="450">
        <v>1.4867825846495686</v>
      </c>
      <c r="K57" s="450">
        <v>6.85072707429355</v>
      </c>
      <c r="L57" s="450">
        <v>2.9635638742715229</v>
      </c>
      <c r="M57" s="450">
        <v>0.3945089856917523</v>
      </c>
      <c r="N57" s="450">
        <v>10.208799934256826</v>
      </c>
      <c r="O57" s="450">
        <v>0.99050075996001907</v>
      </c>
      <c r="P57" s="450">
        <v>2.2143040184794365</v>
      </c>
      <c r="Q57" s="450">
        <v>4.3183550710742038</v>
      </c>
      <c r="R57" s="450">
        <v>1.6476063831041698</v>
      </c>
      <c r="S57" s="450">
        <v>9.1707662326178294</v>
      </c>
      <c r="T57" s="407"/>
      <c r="U57" s="410">
        <v>1981</v>
      </c>
      <c r="V57" s="412">
        <v>2.7872269501415841</v>
      </c>
      <c r="W57" s="412">
        <v>2.9665116023167273</v>
      </c>
      <c r="X57" s="412">
        <v>0.40420643118269872</v>
      </c>
      <c r="Y57" s="412">
        <v>26.732444365846099</v>
      </c>
      <c r="Z57" s="407"/>
      <c r="AA57" s="410">
        <v>1981</v>
      </c>
      <c r="AB57" s="412">
        <v>23.066635907239103</v>
      </c>
      <c r="AC57" s="412">
        <v>9.8237534422480035</v>
      </c>
      <c r="AD57" s="408"/>
      <c r="AE57" s="408"/>
    </row>
    <row r="58" spans="1:31" s="409" customFormat="1" ht="18.25" x14ac:dyDescent="0.8">
      <c r="A58" s="454">
        <v>1982</v>
      </c>
      <c r="B58" s="450">
        <v>3.4892832482075882</v>
      </c>
      <c r="C58" s="450">
        <v>7.7448001915998237</v>
      </c>
      <c r="D58" s="450">
        <v>4.0459180002345302E-3</v>
      </c>
      <c r="E58" s="450">
        <v>0.32931925652784233</v>
      </c>
      <c r="F58" s="450">
        <v>11.567448614335488</v>
      </c>
      <c r="G58" s="450">
        <v>0.39885177009825235</v>
      </c>
      <c r="H58" s="450">
        <v>2.343746577000593E-3</v>
      </c>
      <c r="I58" s="450">
        <v>1.076117525014701</v>
      </c>
      <c r="J58" s="450">
        <v>1.477313041689954</v>
      </c>
      <c r="K58" s="450">
        <v>6.5404715286586237</v>
      </c>
      <c r="L58" s="450">
        <v>2.9132073462683508</v>
      </c>
      <c r="M58" s="450">
        <v>0.3958933186132626</v>
      </c>
      <c r="N58" s="450">
        <v>9.8495721935402383</v>
      </c>
      <c r="O58" s="450">
        <v>0.97357604866661729</v>
      </c>
      <c r="P58" s="450">
        <v>1.8917317791166566</v>
      </c>
      <c r="Q58" s="450">
        <v>3.6892718674965086</v>
      </c>
      <c r="R58" s="450">
        <v>1.3848807238462699</v>
      </c>
      <c r="S58" s="450">
        <v>7.9394604191260525</v>
      </c>
      <c r="T58" s="407"/>
      <c r="U58" s="410">
        <v>1982</v>
      </c>
      <c r="V58" s="412">
        <v>2.692747706740918</v>
      </c>
      <c r="W58" s="412">
        <v>2.911761916707182</v>
      </c>
      <c r="X58" s="412">
        <v>0.4060576624577425</v>
      </c>
      <c r="Y58" s="412">
        <v>24.82322698278589</v>
      </c>
      <c r="Z58" s="407"/>
      <c r="AA58" s="410">
        <v>1982</v>
      </c>
      <c r="AB58" s="412">
        <v>21.072692605026976</v>
      </c>
      <c r="AC58" s="412">
        <v>9.7611016636647534</v>
      </c>
      <c r="AD58" s="408"/>
      <c r="AE58" s="408"/>
    </row>
    <row r="59" spans="1:31" s="409" customFormat="1" ht="18.25" x14ac:dyDescent="0.8">
      <c r="A59" s="454">
        <v>1983</v>
      </c>
      <c r="B59" s="450">
        <v>3.5152174272395786</v>
      </c>
      <c r="C59" s="450">
        <v>7.5024588222668172</v>
      </c>
      <c r="D59" s="450">
        <v>4.0025388768924371E-3</v>
      </c>
      <c r="E59" s="450">
        <v>0.31938554018759974</v>
      </c>
      <c r="F59" s="450">
        <v>11.341064328570889</v>
      </c>
      <c r="G59" s="450">
        <v>0.37134622746143547</v>
      </c>
      <c r="H59" s="450">
        <v>2.6564205857955237E-3</v>
      </c>
      <c r="I59" s="450">
        <v>1.1147853045753744</v>
      </c>
      <c r="J59" s="450">
        <v>1.4887879526226053</v>
      </c>
      <c r="K59" s="450">
        <v>6.7291040536297277</v>
      </c>
      <c r="L59" s="450">
        <v>2.8439035327900495</v>
      </c>
      <c r="M59" s="450">
        <v>0.40024298968266236</v>
      </c>
      <c r="N59" s="450">
        <v>9.9732505761024388</v>
      </c>
      <c r="O59" s="450">
        <v>1.0549744231968599</v>
      </c>
      <c r="P59" s="450">
        <v>2.1818350599698411</v>
      </c>
      <c r="Q59" s="450">
        <v>4.2550338240989696</v>
      </c>
      <c r="R59" s="450">
        <v>1.3745358808330026</v>
      </c>
      <c r="S59" s="450">
        <v>8.8663791880986729</v>
      </c>
      <c r="T59" s="407"/>
      <c r="U59" s="410">
        <v>1983</v>
      </c>
      <c r="V59" s="412">
        <v>2.7496026756630134</v>
      </c>
      <c r="W59" s="412">
        <v>2.9139067810671273</v>
      </c>
      <c r="X59" s="412">
        <v>0.4112299521501297</v>
      </c>
      <c r="Y59" s="412">
        <v>25.59474263651434</v>
      </c>
      <c r="Z59" s="407"/>
      <c r="AA59" s="410">
        <v>1983</v>
      </c>
      <c r="AB59" s="412">
        <v>21.995062863029982</v>
      </c>
      <c r="AC59" s="412">
        <v>9.6744191823646233</v>
      </c>
      <c r="AD59" s="408"/>
      <c r="AE59" s="408"/>
    </row>
    <row r="60" spans="1:31" s="409" customFormat="1" ht="18.25" x14ac:dyDescent="0.8">
      <c r="A60" s="454">
        <v>1984</v>
      </c>
      <c r="B60" s="450">
        <v>3.6627985253871613</v>
      </c>
      <c r="C60" s="450">
        <v>7.3116696233053995</v>
      </c>
      <c r="D60" s="450">
        <v>4.2867825732935119E-3</v>
      </c>
      <c r="E60" s="450">
        <v>0.33870955860387586</v>
      </c>
      <c r="F60" s="450">
        <v>11.31746448986973</v>
      </c>
      <c r="G60" s="450">
        <v>0.39183668365582436</v>
      </c>
      <c r="H60" s="450">
        <v>3.2285198878263389E-3</v>
      </c>
      <c r="I60" s="450">
        <v>1.2025480358495697</v>
      </c>
      <c r="J60" s="450">
        <v>1.5976132393932203</v>
      </c>
      <c r="K60" s="450">
        <v>5.7533570672587953</v>
      </c>
      <c r="L60" s="450">
        <v>2.9155259158461297</v>
      </c>
      <c r="M60" s="450">
        <v>0.40657372707235162</v>
      </c>
      <c r="N60" s="450">
        <v>9.0754567101772778</v>
      </c>
      <c r="O60" s="450">
        <v>1.0830979000795316</v>
      </c>
      <c r="P60" s="450">
        <v>2.1541121857519263</v>
      </c>
      <c r="Q60" s="450">
        <v>4.2009684322356158</v>
      </c>
      <c r="R60" s="450">
        <v>1.4401939630792733</v>
      </c>
      <c r="S60" s="450">
        <v>8.8783724811463465</v>
      </c>
      <c r="T60" s="407"/>
      <c r="U60" s="410">
        <v>1984</v>
      </c>
      <c r="V60" s="412">
        <v>2.8919142492503638</v>
      </c>
      <c r="W60" s="412">
        <v>2.8676276330552497</v>
      </c>
      <c r="X60" s="412">
        <v>0.41936622131071577</v>
      </c>
      <c r="Y60" s="412">
        <v>24.689998816970245</v>
      </c>
      <c r="Z60" s="407"/>
      <c r="AA60" s="410">
        <v>1984</v>
      </c>
      <c r="AB60" s="412">
        <v>21.355291554460418</v>
      </c>
      <c r="AC60" s="412">
        <v>9.5136153661261549</v>
      </c>
      <c r="AD60" s="408"/>
      <c r="AE60" s="408"/>
    </row>
    <row r="61" spans="1:31" s="409" customFormat="1" ht="18.25" x14ac:dyDescent="0.8">
      <c r="A61" s="454">
        <v>1985</v>
      </c>
      <c r="B61" s="450">
        <v>3.8278528344094482</v>
      </c>
      <c r="C61" s="450">
        <v>7.0899444227934607</v>
      </c>
      <c r="D61" s="450">
        <v>4.5141449270710964E-3</v>
      </c>
      <c r="E61" s="450">
        <v>0.32385945812321115</v>
      </c>
      <c r="F61" s="450">
        <v>11.246170860253192</v>
      </c>
      <c r="G61" s="450">
        <v>0.41564170105068976</v>
      </c>
      <c r="H61" s="450">
        <v>2.515904740065722E-3</v>
      </c>
      <c r="I61" s="450">
        <v>1.1943410021217662</v>
      </c>
      <c r="J61" s="450">
        <v>1.6124986079125216</v>
      </c>
      <c r="K61" s="450">
        <v>5.4151725410069806</v>
      </c>
      <c r="L61" s="450">
        <v>2.9458360851165852</v>
      </c>
      <c r="M61" s="450">
        <v>0.41238148128272289</v>
      </c>
      <c r="N61" s="450">
        <v>8.7733901074062892</v>
      </c>
      <c r="O61" s="450">
        <v>1.087318454922179</v>
      </c>
      <c r="P61" s="450">
        <v>1.9756002024788195</v>
      </c>
      <c r="Q61" s="450">
        <v>3.8528328005510879</v>
      </c>
      <c r="R61" s="450">
        <v>1.404971452080273</v>
      </c>
      <c r="S61" s="450">
        <v>8.3207229100323588</v>
      </c>
      <c r="T61" s="407"/>
      <c r="U61" s="410">
        <v>1985</v>
      </c>
      <c r="V61" s="412">
        <v>3.0566887460568291</v>
      </c>
      <c r="W61" s="412">
        <v>2.8558252736614942</v>
      </c>
      <c r="X61" s="412">
        <v>0.42683823144208166</v>
      </c>
      <c r="Y61" s="412">
        <v>23.613430234443953</v>
      </c>
      <c r="Z61" s="407"/>
      <c r="AA61" s="410">
        <v>1985</v>
      </c>
      <c r="AB61" s="412">
        <v>20.470057102049712</v>
      </c>
      <c r="AC61" s="412">
        <v>9.4827253835546497</v>
      </c>
      <c r="AD61" s="408"/>
      <c r="AE61" s="408"/>
    </row>
    <row r="62" spans="1:31" s="409" customFormat="1" ht="18.25" x14ac:dyDescent="0.8">
      <c r="A62" s="454">
        <v>1986</v>
      </c>
      <c r="B62" s="450">
        <v>3.8072956630035195</v>
      </c>
      <c r="C62" s="450">
        <v>6.920103728867943</v>
      </c>
      <c r="D62" s="450">
        <v>5.1895288488992474E-3</v>
      </c>
      <c r="E62" s="450">
        <v>0.3327082301096565</v>
      </c>
      <c r="F62" s="450">
        <v>11.065297150830016</v>
      </c>
      <c r="G62" s="450">
        <v>9.0833954182083579E-2</v>
      </c>
      <c r="H62" s="450">
        <v>3.9232619190551895E-3</v>
      </c>
      <c r="I62" s="450">
        <v>1.2408013783945839</v>
      </c>
      <c r="J62" s="450">
        <v>1.3355585944957227</v>
      </c>
      <c r="K62" s="450">
        <v>5.0728678823531643</v>
      </c>
      <c r="L62" s="450">
        <v>2.8301084430033643</v>
      </c>
      <c r="M62" s="450">
        <v>0.42048023163068504</v>
      </c>
      <c r="N62" s="450">
        <v>8.3234565569872139</v>
      </c>
      <c r="O62" s="450">
        <v>1.1869334485179968</v>
      </c>
      <c r="P62" s="450">
        <v>2.0668434486911869</v>
      </c>
      <c r="Q62" s="450">
        <v>4.0307761776547588</v>
      </c>
      <c r="R62" s="450">
        <v>1.4483721525633395</v>
      </c>
      <c r="S62" s="450">
        <v>8.7329252274272822</v>
      </c>
      <c r="T62" s="407"/>
      <c r="U62" s="410">
        <v>1986</v>
      </c>
      <c r="V62" s="412">
        <v>2.9816421036810383</v>
      </c>
      <c r="W62" s="412">
        <v>2.8449994934271006</v>
      </c>
      <c r="X62" s="412">
        <v>0.43585028841038886</v>
      </c>
      <c r="Y62" s="412">
        <v>23.194745644221708</v>
      </c>
      <c r="Z62" s="407"/>
      <c r="AA62" s="410">
        <v>1986</v>
      </c>
      <c r="AB62" s="412">
        <v>19.999351622456803</v>
      </c>
      <c r="AC62" s="412">
        <v>9.4578859072834334</v>
      </c>
      <c r="AD62" s="408"/>
      <c r="AE62" s="408"/>
    </row>
    <row r="63" spans="1:31" s="409" customFormat="1" ht="18.25" x14ac:dyDescent="0.8">
      <c r="A63" s="454">
        <v>1987</v>
      </c>
      <c r="B63" s="450">
        <v>3.9125313670854158</v>
      </c>
      <c r="C63" s="450">
        <v>6.794953325958609</v>
      </c>
      <c r="D63" s="450">
        <v>4.615773610613637E-3</v>
      </c>
      <c r="E63" s="450">
        <v>0.32945335991089392</v>
      </c>
      <c r="F63" s="450">
        <v>11.041553826565531</v>
      </c>
      <c r="G63" s="450">
        <v>7.8598822402826132E-2</v>
      </c>
      <c r="H63" s="450">
        <v>4.0177371924192407E-3</v>
      </c>
      <c r="I63" s="450">
        <v>1.2988244352218614</v>
      </c>
      <c r="J63" s="450">
        <v>1.3814409948171067</v>
      </c>
      <c r="K63" s="450">
        <v>5.3054735244835554</v>
      </c>
      <c r="L63" s="450">
        <v>2.9553913984679734</v>
      </c>
      <c r="M63" s="450">
        <v>0.40676545336080072</v>
      </c>
      <c r="N63" s="450">
        <v>8.6676303763123297</v>
      </c>
      <c r="O63" s="450">
        <v>1.3142504247641122</v>
      </c>
      <c r="P63" s="450">
        <v>2.3241368424845299</v>
      </c>
      <c r="Q63" s="450">
        <v>4.5325520054402881</v>
      </c>
      <c r="R63" s="450">
        <v>1.4368539520049604</v>
      </c>
      <c r="S63" s="450">
        <v>9.6077932246938893</v>
      </c>
      <c r="T63" s="407"/>
      <c r="U63" s="410">
        <v>1987</v>
      </c>
      <c r="V63" s="412">
        <v>3.1202223906853894</v>
      </c>
      <c r="W63" s="412">
        <v>2.9092218496514364</v>
      </c>
      <c r="X63" s="412">
        <v>0.42453789586465818</v>
      </c>
      <c r="Y63" s="412">
        <v>24.244436286187373</v>
      </c>
      <c r="Z63" s="407"/>
      <c r="AA63" s="410">
        <v>1987</v>
      </c>
      <c r="AB63" s="412">
        <v>21.309737809870541</v>
      </c>
      <c r="AC63" s="412">
        <v>9.3886806125183178</v>
      </c>
      <c r="AD63" s="408"/>
      <c r="AE63" s="408"/>
    </row>
    <row r="64" spans="1:31" s="409" customFormat="1" ht="18.25" x14ac:dyDescent="0.8">
      <c r="A64" s="454">
        <v>1988</v>
      </c>
      <c r="B64" s="450">
        <v>4.07310570944618</v>
      </c>
      <c r="C64" s="450">
        <v>6.7102793860259746</v>
      </c>
      <c r="D64" s="450">
        <v>4.3047502832135858E-3</v>
      </c>
      <c r="E64" s="450">
        <v>0.31133313624697667</v>
      </c>
      <c r="F64" s="450">
        <v>11.099022982002346</v>
      </c>
      <c r="G64" s="450">
        <v>7.2965194676991654E-2</v>
      </c>
      <c r="H64" s="450">
        <v>2.0673750226487676E-3</v>
      </c>
      <c r="I64" s="450">
        <v>1.3879523989776574</v>
      </c>
      <c r="J64" s="450">
        <v>1.4629849686772978</v>
      </c>
      <c r="K64" s="450">
        <v>5.0708071295904311</v>
      </c>
      <c r="L64" s="450">
        <v>2.8600352456243292</v>
      </c>
      <c r="M64" s="450">
        <v>0.4800084057082627</v>
      </c>
      <c r="N64" s="450">
        <v>8.410850780923024</v>
      </c>
      <c r="O64" s="450">
        <v>1.4068651393243847</v>
      </c>
      <c r="P64" s="450">
        <v>2.398755335970101</v>
      </c>
      <c r="Q64" s="450">
        <v>4.6780736443165134</v>
      </c>
      <c r="R64" s="450">
        <v>1.496779176092651</v>
      </c>
      <c r="S64" s="450">
        <v>9.9804732957036499</v>
      </c>
      <c r="T64" s="407"/>
      <c r="U64" s="410">
        <v>1988</v>
      </c>
      <c r="V64" s="412">
        <v>3.3019153775656456</v>
      </c>
      <c r="W64" s="412">
        <v>2.9635046385737986</v>
      </c>
      <c r="X64" s="412">
        <v>0.50116649819360481</v>
      </c>
      <c r="Y64" s="412">
        <v>24.186745512973268</v>
      </c>
      <c r="Z64" s="407"/>
      <c r="AA64" s="410">
        <v>1988</v>
      </c>
      <c r="AB64" s="412">
        <v>21.579397534780274</v>
      </c>
      <c r="AC64" s="412">
        <v>9.3739344925260415</v>
      </c>
      <c r="AD64" s="408"/>
      <c r="AE64" s="408"/>
    </row>
    <row r="65" spans="1:31" s="409" customFormat="1" ht="18.25" x14ac:dyDescent="0.8">
      <c r="A65" s="454">
        <v>1989</v>
      </c>
      <c r="B65" s="450">
        <v>4.1982287049821014</v>
      </c>
      <c r="C65" s="450">
        <v>6.6026360499534551</v>
      </c>
      <c r="D65" s="450">
        <v>4.4224478624503806E-3</v>
      </c>
      <c r="E65" s="450">
        <v>0.31803143574361037</v>
      </c>
      <c r="F65" s="450">
        <v>11.123318638541617</v>
      </c>
      <c r="G65" s="450">
        <v>6.9236818429116359E-2</v>
      </c>
      <c r="H65" s="450">
        <v>1.8847190807179696E-3</v>
      </c>
      <c r="I65" s="450">
        <v>1.4340908600344715</v>
      </c>
      <c r="J65" s="450">
        <v>1.5052123975443059</v>
      </c>
      <c r="K65" s="450">
        <v>4.7760017825095691</v>
      </c>
      <c r="L65" s="450">
        <v>2.9387971644340949</v>
      </c>
      <c r="M65" s="450">
        <v>0.48371125192579556</v>
      </c>
      <c r="N65" s="450">
        <v>8.1985101988694602</v>
      </c>
      <c r="O65" s="450">
        <v>1.4648624463770799</v>
      </c>
      <c r="P65" s="450">
        <v>2.2489115051513124</v>
      </c>
      <c r="Q65" s="450">
        <v>4.3858468943827544</v>
      </c>
      <c r="R65" s="450">
        <v>1.5007240331046123</v>
      </c>
      <c r="S65" s="450">
        <v>9.6003448790157595</v>
      </c>
      <c r="T65" s="407"/>
      <c r="U65" s="410">
        <v>1989</v>
      </c>
      <c r="V65" s="412">
        <v>3.445985352835347</v>
      </c>
      <c r="W65" s="412">
        <v>2.9916795284398621</v>
      </c>
      <c r="X65" s="412">
        <v>0.50809910694590077</v>
      </c>
      <c r="Y65" s="412">
        <v>23.481622125750032</v>
      </c>
      <c r="Z65" s="407"/>
      <c r="AA65" s="410">
        <v>1989</v>
      </c>
      <c r="AB65" s="412">
        <v>21.01482981954889</v>
      </c>
      <c r="AC65" s="412">
        <v>9.4125562944222523</v>
      </c>
      <c r="AD65" s="408"/>
      <c r="AE65" s="408"/>
    </row>
    <row r="66" spans="1:31" s="409" customFormat="1" ht="18.25" x14ac:dyDescent="0.8">
      <c r="A66" s="454">
        <v>1990</v>
      </c>
      <c r="B66" s="450">
        <v>4.1564518357343339</v>
      </c>
      <c r="C66" s="450">
        <v>6.4613127595633717</v>
      </c>
      <c r="D66" s="450">
        <v>4.3777674471797579E-3</v>
      </c>
      <c r="E66" s="450">
        <v>0.31514238513334331</v>
      </c>
      <c r="F66" s="450">
        <v>10.937284747878229</v>
      </c>
      <c r="G66" s="450">
        <v>6.6338573118646341E-2</v>
      </c>
      <c r="H66" s="450">
        <v>1.8796782939882301E-3</v>
      </c>
      <c r="I66" s="450">
        <v>1.4626164130413508</v>
      </c>
      <c r="J66" s="450">
        <v>1.5308346644539854</v>
      </c>
      <c r="K66" s="450">
        <v>3.6758524344051895</v>
      </c>
      <c r="L66" s="450">
        <v>3.0042559203141939</v>
      </c>
      <c r="M66" s="450">
        <v>0.64408737224598522</v>
      </c>
      <c r="N66" s="450">
        <v>7.3241957269653684</v>
      </c>
      <c r="O66" s="450">
        <v>1.5022325851720966</v>
      </c>
      <c r="P66" s="450">
        <v>2.0487009089740762</v>
      </c>
      <c r="Q66" s="450">
        <v>3.9953944379587902</v>
      </c>
      <c r="R66" s="450">
        <v>1.4230553328568831</v>
      </c>
      <c r="S66" s="450">
        <v>8.969383264961845</v>
      </c>
      <c r="T66" s="407"/>
      <c r="U66" s="410">
        <v>1990</v>
      </c>
      <c r="V66" s="412">
        <v>3.3979148256097922</v>
      </c>
      <c r="W66" s="412">
        <v>2.9528970578368021</v>
      </c>
      <c r="X66" s="412">
        <v>0.55033862988216942</v>
      </c>
      <c r="Y66" s="412">
        <v>21.860547890930668</v>
      </c>
      <c r="Z66" s="407"/>
      <c r="AA66" s="410">
        <v>1990</v>
      </c>
      <c r="AB66" s="412">
        <v>19.354441993499421</v>
      </c>
      <c r="AC66" s="412">
        <v>9.4072564107600112</v>
      </c>
      <c r="AD66" s="408"/>
      <c r="AE66" s="408"/>
    </row>
    <row r="67" spans="1:31" s="409" customFormat="1" ht="18.25" x14ac:dyDescent="0.8">
      <c r="A67" s="454">
        <v>1991</v>
      </c>
      <c r="B67" s="450">
        <v>4.08729854087799</v>
      </c>
      <c r="C67" s="450">
        <v>6.3886722376951619</v>
      </c>
      <c r="D67" s="450">
        <v>4.105921383363834E-3</v>
      </c>
      <c r="E67" s="450">
        <v>0.29828084424911239</v>
      </c>
      <c r="F67" s="450">
        <v>10.778357544205628</v>
      </c>
      <c r="G67" s="450">
        <v>6.3949357758464387E-2</v>
      </c>
      <c r="H67" s="450">
        <v>1.5453550384024958E-3</v>
      </c>
      <c r="I67" s="450">
        <v>1.4895234675369782</v>
      </c>
      <c r="J67" s="450">
        <v>1.555018180333845</v>
      </c>
      <c r="K67" s="450">
        <v>2.8343227029425409</v>
      </c>
      <c r="L67" s="450">
        <v>2.694164523814035</v>
      </c>
      <c r="M67" s="450">
        <v>0.67470303496092643</v>
      </c>
      <c r="N67" s="450">
        <v>6.203190261717503</v>
      </c>
      <c r="O67" s="450">
        <v>1.4791677436493964</v>
      </c>
      <c r="P67" s="450">
        <v>1.6870402513418035</v>
      </c>
      <c r="Q67" s="450">
        <v>3.2900806590645857</v>
      </c>
      <c r="R67" s="450">
        <v>1.2630437478823229</v>
      </c>
      <c r="S67" s="450">
        <v>7.7193324019381082</v>
      </c>
      <c r="T67" s="407"/>
      <c r="U67" s="410">
        <v>1991</v>
      </c>
      <c r="V67" s="412">
        <v>3.3260122161552808</v>
      </c>
      <c r="W67" s="412">
        <v>2.9103189380380177</v>
      </c>
      <c r="X67" s="412">
        <v>0.57481440962862151</v>
      </c>
      <c r="Y67" s="412">
        <v>19.444752824373161</v>
      </c>
      <c r="Z67" s="407"/>
      <c r="AA67" s="410">
        <v>1991</v>
      </c>
      <c r="AB67" s="412">
        <v>16.904243903266696</v>
      </c>
      <c r="AC67" s="412">
        <v>9.3516544849283871</v>
      </c>
      <c r="AD67" s="408"/>
      <c r="AE67" s="408"/>
    </row>
    <row r="68" spans="1:31" s="409" customFormat="1" ht="18.25" x14ac:dyDescent="0.8">
      <c r="A68" s="454">
        <v>1992</v>
      </c>
      <c r="B68" s="450">
        <v>4.0204899795478557</v>
      </c>
      <c r="C68" s="450">
        <v>6.1916978539987557</v>
      </c>
      <c r="D68" s="450">
        <v>3.6268649007606363E-3</v>
      </c>
      <c r="E68" s="450">
        <v>0.27871963834892455</v>
      </c>
      <c r="F68" s="450">
        <v>10.494534336796297</v>
      </c>
      <c r="G68" s="450">
        <v>6.1887315090657743E-2</v>
      </c>
      <c r="H68" s="450">
        <v>2.6132850963512199E-3</v>
      </c>
      <c r="I68" s="450">
        <v>1.5179298264294432</v>
      </c>
      <c r="J68" s="450">
        <v>1.5824304266164522</v>
      </c>
      <c r="K68" s="450">
        <v>2.8673584539975074</v>
      </c>
      <c r="L68" s="450">
        <v>2.7040180350492435</v>
      </c>
      <c r="M68" s="450">
        <v>0.72908945258976521</v>
      </c>
      <c r="N68" s="450">
        <v>6.3004659416365154</v>
      </c>
      <c r="O68" s="450">
        <v>1.515990825949018</v>
      </c>
      <c r="P68" s="450">
        <v>1.6478038431660882</v>
      </c>
      <c r="Q68" s="450">
        <v>3.2135614725381125</v>
      </c>
      <c r="R68" s="450">
        <v>1.2916445933175655</v>
      </c>
      <c r="S68" s="450">
        <v>7.6690007349707843</v>
      </c>
      <c r="T68" s="407"/>
      <c r="U68" s="410">
        <v>1992</v>
      </c>
      <c r="V68" s="412">
        <v>3.3004955183881211</v>
      </c>
      <c r="W68" s="412">
        <v>2.9140811798262631</v>
      </c>
      <c r="X68" s="412">
        <v>0.62096517065866941</v>
      </c>
      <c r="Y68" s="412">
        <v>19.210889571146993</v>
      </c>
      <c r="Z68" s="407"/>
      <c r="AA68" s="410">
        <v>1992</v>
      </c>
      <c r="AB68" s="412">
        <v>16.720530610995574</v>
      </c>
      <c r="AC68" s="412">
        <v>9.3259008290244747</v>
      </c>
      <c r="AD68" s="408"/>
      <c r="AE68" s="408"/>
    </row>
    <row r="69" spans="1:31" s="409" customFormat="1" ht="18.25" x14ac:dyDescent="0.8">
      <c r="A69" s="454">
        <v>1993</v>
      </c>
      <c r="B69" s="450">
        <v>4.117089348295135</v>
      </c>
      <c r="C69" s="450">
        <v>6.069108115220514</v>
      </c>
      <c r="D69" s="450">
        <v>2.974820075102867E-3</v>
      </c>
      <c r="E69" s="450">
        <v>0.27378944251272913</v>
      </c>
      <c r="F69" s="450">
        <v>10.462961726103481</v>
      </c>
      <c r="G69" s="450">
        <v>6.0063207125193176E-2</v>
      </c>
      <c r="H69" s="450">
        <v>5.1277248293038558E-3</v>
      </c>
      <c r="I69" s="450">
        <v>1.5484874784705578</v>
      </c>
      <c r="J69" s="450">
        <v>1.6136784104250548</v>
      </c>
      <c r="K69" s="450">
        <v>2.8274253213083345</v>
      </c>
      <c r="L69" s="450">
        <v>2.1141578553858089</v>
      </c>
      <c r="M69" s="450">
        <v>0.74918999229330474</v>
      </c>
      <c r="N69" s="450">
        <v>5.6907731689874481</v>
      </c>
      <c r="O69" s="450">
        <v>1.568630893980772</v>
      </c>
      <c r="P69" s="450">
        <v>1.5684597390454622</v>
      </c>
      <c r="Q69" s="450">
        <v>3.0588239064542906</v>
      </c>
      <c r="R69" s="450">
        <v>1.2231941779642983</v>
      </c>
      <c r="S69" s="450">
        <v>7.4191087174448231</v>
      </c>
      <c r="T69" s="407"/>
      <c r="U69" s="410">
        <v>1993</v>
      </c>
      <c r="V69" s="412">
        <v>3.4314226720428929</v>
      </c>
      <c r="W69" s="412">
        <v>2.9534613430931973</v>
      </c>
      <c r="X69" s="412">
        <v>0.63668338156841642</v>
      </c>
      <c r="Y69" s="412">
        <v>18.1649546262563</v>
      </c>
      <c r="Z69" s="407"/>
      <c r="AA69" s="410">
        <v>1993</v>
      </c>
      <c r="AB69" s="412">
        <v>15.936303235924314</v>
      </c>
      <c r="AC69" s="412">
        <v>9.2502187870364931</v>
      </c>
      <c r="AD69" s="408"/>
      <c r="AE69" s="408"/>
    </row>
    <row r="70" spans="1:31" s="409" customFormat="1" ht="18.25" x14ac:dyDescent="0.8">
      <c r="A70" s="454">
        <v>1994</v>
      </c>
      <c r="B70" s="450">
        <v>4.2842309136272156</v>
      </c>
      <c r="C70" s="450">
        <v>6.0280129238428151</v>
      </c>
      <c r="D70" s="450">
        <v>3.0647178402346256E-3</v>
      </c>
      <c r="E70" s="450">
        <v>0.2464227774003632</v>
      </c>
      <c r="F70" s="450">
        <v>10.561731332710631</v>
      </c>
      <c r="G70" s="450">
        <v>5.8404999240539157E-2</v>
      </c>
      <c r="H70" s="450">
        <v>2.8019025881245566E-3</v>
      </c>
      <c r="I70" s="450">
        <v>1.6852847278888701</v>
      </c>
      <c r="J70" s="450">
        <v>1.7464916297175337</v>
      </c>
      <c r="K70" s="450">
        <v>2.4796323036829397</v>
      </c>
      <c r="L70" s="450">
        <v>2.1198699744298937</v>
      </c>
      <c r="M70" s="450">
        <v>0.76231726153778601</v>
      </c>
      <c r="N70" s="450">
        <v>5.3618195396506199</v>
      </c>
      <c r="O70" s="450">
        <v>1.7916445377320325</v>
      </c>
      <c r="P70" s="450">
        <v>1.8934005346521043</v>
      </c>
      <c r="Q70" s="450">
        <v>3.6925262891426538</v>
      </c>
      <c r="R70" s="450">
        <v>1.0255031326007369</v>
      </c>
      <c r="S70" s="450">
        <v>8.4030744941275266</v>
      </c>
      <c r="T70" s="407"/>
      <c r="U70" s="410">
        <v>1994</v>
      </c>
      <c r="V70" s="412">
        <v>3.6228168701462606</v>
      </c>
      <c r="W70" s="412">
        <v>2.9970198054651598</v>
      </c>
      <c r="X70" s="412">
        <v>0.65072779571142259</v>
      </c>
      <c r="Y70" s="412">
        <v>18.802552524883467</v>
      </c>
      <c r="Z70" s="407"/>
      <c r="AA70" s="410">
        <v>1994</v>
      </c>
      <c r="AB70" s="412">
        <v>16.81175161942955</v>
      </c>
      <c r="AC70" s="412">
        <v>9.2613653767767605</v>
      </c>
      <c r="AD70" s="408"/>
      <c r="AE70" s="408"/>
    </row>
    <row r="71" spans="1:31" s="409" customFormat="1" ht="18.25" x14ac:dyDescent="0.8">
      <c r="A71" s="454">
        <v>1995</v>
      </c>
      <c r="B71" s="450">
        <v>4.3059089541039715</v>
      </c>
      <c r="C71" s="450">
        <v>5.9876519967055613</v>
      </c>
      <c r="D71" s="450">
        <v>3.356873998843918E-3</v>
      </c>
      <c r="E71" s="450">
        <v>0.25529404259151933</v>
      </c>
      <c r="F71" s="450">
        <v>10.552211867399894</v>
      </c>
      <c r="G71" s="450">
        <v>5.69047911544917E-2</v>
      </c>
      <c r="H71" s="450">
        <v>1.689778078083373E-3</v>
      </c>
      <c r="I71" s="450">
        <v>1.7124750439609673</v>
      </c>
      <c r="J71" s="450">
        <v>1.7710696131935424</v>
      </c>
      <c r="K71" s="450">
        <v>2.2399753914808134</v>
      </c>
      <c r="L71" s="450">
        <v>2.0619173623527685</v>
      </c>
      <c r="M71" s="450">
        <v>0.79062290036257943</v>
      </c>
      <c r="N71" s="450">
        <v>5.0925156541961609</v>
      </c>
      <c r="O71" s="450">
        <v>1.9326358849900815</v>
      </c>
      <c r="P71" s="450">
        <v>1.8763361635315592</v>
      </c>
      <c r="Q71" s="450">
        <v>3.6592472032772401</v>
      </c>
      <c r="R71" s="450">
        <v>1.0245733660145138</v>
      </c>
      <c r="S71" s="450">
        <v>8.4927926178133948</v>
      </c>
      <c r="T71" s="407"/>
      <c r="U71" s="410">
        <v>1995</v>
      </c>
      <c r="V71" s="412">
        <v>3.6813315693217188</v>
      </c>
      <c r="W71" s="412">
        <v>3.0448997821514707</v>
      </c>
      <c r="X71" s="412">
        <v>0.67814425640401432</v>
      </c>
      <c r="Y71" s="412">
        <v>18.504214144725793</v>
      </c>
      <c r="Z71" s="407"/>
      <c r="AA71" s="410">
        <v>1995</v>
      </c>
      <c r="AB71" s="412">
        <v>16.550850174272718</v>
      </c>
      <c r="AC71" s="412">
        <v>9.3577395783302766</v>
      </c>
      <c r="AD71" s="408"/>
      <c r="AE71" s="408"/>
    </row>
    <row r="72" spans="1:31" s="409" customFormat="1" ht="18.25" x14ac:dyDescent="0.8">
      <c r="A72" s="454">
        <v>1996</v>
      </c>
      <c r="B72" s="450">
        <v>4.313246488559205</v>
      </c>
      <c r="C72" s="450">
        <v>5.8819652150121584</v>
      </c>
      <c r="D72" s="450">
        <v>3.3014920282883574E-3</v>
      </c>
      <c r="E72" s="450">
        <v>0.26106453470683477</v>
      </c>
      <c r="F72" s="450">
        <v>10.459577730306487</v>
      </c>
      <c r="G72" s="450">
        <v>5.5527212920095555E-2</v>
      </c>
      <c r="H72" s="450">
        <v>1.3643971443544293E-3</v>
      </c>
      <c r="I72" s="450">
        <v>1.7306711066720122</v>
      </c>
      <c r="J72" s="450">
        <v>1.7875627167364621</v>
      </c>
      <c r="K72" s="450">
        <v>2.1405921049118017</v>
      </c>
      <c r="L72" s="450">
        <v>2.3485991265202748</v>
      </c>
      <c r="M72" s="450">
        <v>0.82492724567795361</v>
      </c>
      <c r="N72" s="450">
        <v>5.3141184771100303</v>
      </c>
      <c r="O72" s="450">
        <v>2.0291324546235949</v>
      </c>
      <c r="P72" s="450">
        <v>1.8600254239431551</v>
      </c>
      <c r="Q72" s="450">
        <v>3.6274378562197738</v>
      </c>
      <c r="R72" s="450">
        <v>0.9956134076558234</v>
      </c>
      <c r="S72" s="450">
        <v>8.5122091424423481</v>
      </c>
      <c r="T72" s="407"/>
      <c r="U72" s="410">
        <v>1996</v>
      </c>
      <c r="V72" s="412">
        <v>3.7346989169597471</v>
      </c>
      <c r="W72" s="412">
        <v>3.0809767532297507</v>
      </c>
      <c r="X72" s="412">
        <v>0.72486790715019556</v>
      </c>
      <c r="Y72" s="412">
        <v>18.532924489255631</v>
      </c>
      <c r="Z72" s="407"/>
      <c r="AA72" s="410">
        <v>1996</v>
      </c>
      <c r="AB72" s="412">
        <v>16.646877667492731</v>
      </c>
      <c r="AC72" s="412">
        <v>9.4265903991025937</v>
      </c>
      <c r="AD72" s="408"/>
      <c r="AE72" s="408"/>
    </row>
    <row r="73" spans="1:31" s="409" customFormat="1" ht="18.25" x14ac:dyDescent="0.8">
      <c r="A73" s="454">
        <v>1997</v>
      </c>
      <c r="B73" s="450">
        <v>4.4471750713796077</v>
      </c>
      <c r="C73" s="450">
        <v>5.8784180564215722</v>
      </c>
      <c r="D73" s="450">
        <v>3.251137827970897E-3</v>
      </c>
      <c r="E73" s="450">
        <v>0.25419159516233941</v>
      </c>
      <c r="F73" s="450">
        <v>10.58303586079149</v>
      </c>
      <c r="G73" s="450">
        <v>5.4247885574791918E-2</v>
      </c>
      <c r="H73" s="450">
        <v>1.6814839562262823E-3</v>
      </c>
      <c r="I73" s="450">
        <v>1.8720099770420164</v>
      </c>
      <c r="J73" s="450">
        <v>1.9279393465730346</v>
      </c>
      <c r="K73" s="450">
        <v>1.8823509666102249</v>
      </c>
      <c r="L73" s="450">
        <v>2.3332007737144882</v>
      </c>
      <c r="M73" s="450">
        <v>0.88805526210032992</v>
      </c>
      <c r="N73" s="450">
        <v>5.1036070024250435</v>
      </c>
      <c r="O73" s="450">
        <v>2.2368439496668087</v>
      </c>
      <c r="P73" s="450">
        <v>1.9564902600567611</v>
      </c>
      <c r="Q73" s="450">
        <v>3.8155644236355664</v>
      </c>
      <c r="R73" s="450">
        <v>1.0118641970713378</v>
      </c>
      <c r="S73" s="450">
        <v>9.0207628304304741</v>
      </c>
      <c r="T73" s="407"/>
      <c r="U73" s="410">
        <v>1997</v>
      </c>
      <c r="V73" s="412">
        <v>3.9037230602618678</v>
      </c>
      <c r="W73" s="412">
        <v>3.149663586988916</v>
      </c>
      <c r="X73" s="412">
        <v>0.78988480280797779</v>
      </c>
      <c r="Y73" s="412">
        <v>18.79207359016128</v>
      </c>
      <c r="Z73" s="407"/>
      <c r="AA73" s="410">
        <v>1997</v>
      </c>
      <c r="AB73" s="412">
        <v>17.130028654902898</v>
      </c>
      <c r="AC73" s="412">
        <v>9.5053163853171458</v>
      </c>
      <c r="AD73" s="408"/>
      <c r="AE73" s="408"/>
    </row>
    <row r="74" spans="1:31" s="409" customFormat="1" ht="18.25" x14ac:dyDescent="0.8">
      <c r="A74" s="454">
        <v>1998</v>
      </c>
      <c r="B74" s="450">
        <v>4.5133010446276067</v>
      </c>
      <c r="C74" s="450">
        <v>5.8836678642952878</v>
      </c>
      <c r="D74" s="450">
        <v>3.2776362389019013E-3</v>
      </c>
      <c r="E74" s="450">
        <v>0.25467091833365629</v>
      </c>
      <c r="F74" s="450">
        <v>10.654917463495453</v>
      </c>
      <c r="G74" s="450">
        <v>5.3059163414828754E-2</v>
      </c>
      <c r="H74" s="450">
        <v>1.750884633420908E-3</v>
      </c>
      <c r="I74" s="450">
        <v>1.9014898281942312</v>
      </c>
      <c r="J74" s="450">
        <v>1.9562998762424808</v>
      </c>
      <c r="K74" s="450">
        <v>1.5678466845303614</v>
      </c>
      <c r="L74" s="450">
        <v>2.2196659785394819</v>
      </c>
      <c r="M74" s="450">
        <v>0.91095548067316401</v>
      </c>
      <c r="N74" s="450">
        <v>4.6984681437430069</v>
      </c>
      <c r="O74" s="450">
        <v>2.3948349380138332</v>
      </c>
      <c r="P74" s="450">
        <v>2.0337644075127193</v>
      </c>
      <c r="Q74" s="450">
        <v>3.9662651421207049</v>
      </c>
      <c r="R74" s="450">
        <v>1.0214061402432626</v>
      </c>
      <c r="S74" s="450">
        <v>9.4162706278905208</v>
      </c>
      <c r="T74" s="407"/>
      <c r="U74" s="410">
        <v>1998</v>
      </c>
      <c r="V74" s="412">
        <v>3.9927312185423904</v>
      </c>
      <c r="W74" s="412">
        <v>3.1982102215555286</v>
      </c>
      <c r="X74" s="412">
        <v>0.83058302470733225</v>
      </c>
      <c r="Y74" s="412">
        <v>18.70443164656621</v>
      </c>
      <c r="Z74" s="407"/>
      <c r="AA74" s="410">
        <v>1998</v>
      </c>
      <c r="AB74" s="412">
        <v>17.08851128631289</v>
      </c>
      <c r="AC74" s="412">
        <v>9.6374448250585694</v>
      </c>
      <c r="AD74" s="408"/>
      <c r="AE74" s="408"/>
    </row>
    <row r="75" spans="1:31" s="409" customFormat="1" ht="18.25" x14ac:dyDescent="0.8">
      <c r="A75" s="454">
        <v>1999</v>
      </c>
      <c r="B75" s="450">
        <v>4.5242604593021323</v>
      </c>
      <c r="C75" s="450">
        <v>5.8393422297986834</v>
      </c>
      <c r="D75" s="450">
        <v>3.6107392289975058E-3</v>
      </c>
      <c r="E75" s="450">
        <v>0.25746150123525452</v>
      </c>
      <c r="F75" s="450">
        <v>10.624674929565069</v>
      </c>
      <c r="G75" s="450">
        <v>5.1954522782142049E-2</v>
      </c>
      <c r="H75" s="450">
        <v>2.6805009045897618E-3</v>
      </c>
      <c r="I75" s="450">
        <v>1.9758169721729648</v>
      </c>
      <c r="J75" s="450">
        <v>2.0304519958596967</v>
      </c>
      <c r="K75" s="450">
        <v>1.3200478590801772</v>
      </c>
      <c r="L75" s="450">
        <v>2.104453730500627</v>
      </c>
      <c r="M75" s="450">
        <v>0.92045196276135754</v>
      </c>
      <c r="N75" s="450">
        <v>4.3449535523421616</v>
      </c>
      <c r="O75" s="450">
        <v>2.5648422431129756</v>
      </c>
      <c r="P75" s="450">
        <v>2.0742990177769771</v>
      </c>
      <c r="Q75" s="450">
        <v>4.0453160937189825</v>
      </c>
      <c r="R75" s="450">
        <v>0.99463322268554866</v>
      </c>
      <c r="S75" s="450">
        <v>9.6790905772944829</v>
      </c>
      <c r="T75" s="407"/>
      <c r="U75" s="410">
        <v>1999</v>
      </c>
      <c r="V75" s="412">
        <v>4.0273232206763163</v>
      </c>
      <c r="W75" s="412">
        <v>3.2171589012788551</v>
      </c>
      <c r="X75" s="412">
        <v>0.87605530194302295</v>
      </c>
      <c r="Y75" s="412">
        <v>18.558633631163218</v>
      </c>
      <c r="Z75" s="407"/>
      <c r="AA75" s="410">
        <v>1999</v>
      </c>
      <c r="AB75" s="412">
        <v>16.933160739950573</v>
      </c>
      <c r="AC75" s="412">
        <v>9.7460103151108335</v>
      </c>
      <c r="AD75" s="408"/>
      <c r="AE75" s="408"/>
    </row>
    <row r="76" spans="1:31" s="409" customFormat="1" ht="18.25" x14ac:dyDescent="0.8">
      <c r="A76" s="454">
        <v>2000</v>
      </c>
      <c r="B76" s="450">
        <v>4.6497281765144018</v>
      </c>
      <c r="C76" s="450">
        <v>5.8944229273929114</v>
      </c>
      <c r="D76" s="450">
        <v>3.6884016210288776E-3</v>
      </c>
      <c r="E76" s="450">
        <v>0.26124843675261344</v>
      </c>
      <c r="F76" s="450">
        <v>10.809087942280955</v>
      </c>
      <c r="G76" s="450">
        <v>5.0918176138596977E-2</v>
      </c>
      <c r="H76" s="450">
        <v>2.9425510620087613E-3</v>
      </c>
      <c r="I76" s="450">
        <v>2.0911741272767403</v>
      </c>
      <c r="J76" s="450">
        <v>2.1450348544773461</v>
      </c>
      <c r="K76" s="450">
        <v>1.3773065835353573</v>
      </c>
      <c r="L76" s="450">
        <v>2.0671972437516302</v>
      </c>
      <c r="M76" s="450">
        <v>0.96792805136415816</v>
      </c>
      <c r="N76" s="450">
        <v>4.4124318786511454</v>
      </c>
      <c r="O76" s="450">
        <v>2.7460209059858993</v>
      </c>
      <c r="P76" s="450">
        <v>2.1100875437495574</v>
      </c>
      <c r="Q76" s="450">
        <v>4.1151111902053552</v>
      </c>
      <c r="R76" s="450">
        <v>1.0215007683657833</v>
      </c>
      <c r="S76" s="450">
        <v>9.9927204083065959</v>
      </c>
      <c r="T76" s="407"/>
      <c r="U76" s="410">
        <v>2000</v>
      </c>
      <c r="V76" s="412">
        <v>4.1926052361794444</v>
      </c>
      <c r="W76" s="412">
        <v>3.3118630029453917</v>
      </c>
      <c r="X76" s="412">
        <v>0.99348303202266863</v>
      </c>
      <c r="Y76" s="412">
        <v>18.861323812568539</v>
      </c>
      <c r="Z76" s="407"/>
      <c r="AA76" s="410">
        <v>2000</v>
      </c>
      <c r="AB76" s="412">
        <v>17.470251183541269</v>
      </c>
      <c r="AC76" s="412">
        <v>9.8890239001747755</v>
      </c>
      <c r="AD76" s="408"/>
      <c r="AE76" s="408"/>
    </row>
    <row r="77" spans="1:31" s="409" customFormat="1" ht="18.25" x14ac:dyDescent="0.8">
      <c r="A77" s="454">
        <v>2001</v>
      </c>
      <c r="B77" s="450">
        <v>4.7828600441837743</v>
      </c>
      <c r="C77" s="450">
        <v>5.7979365920749997</v>
      </c>
      <c r="D77" s="450">
        <v>1.8264776795757351E-3</v>
      </c>
      <c r="E77" s="450">
        <v>0.21005909044215215</v>
      </c>
      <c r="F77" s="450">
        <v>10.792682204380503</v>
      </c>
      <c r="G77" s="450">
        <v>4.9946427867273949E-2</v>
      </c>
      <c r="H77" s="450">
        <v>2.0412194580313524E-3</v>
      </c>
      <c r="I77" s="450">
        <v>2.0813871035366502</v>
      </c>
      <c r="J77" s="450">
        <v>2.1333747508619556</v>
      </c>
      <c r="K77" s="450">
        <v>1.4550014984863608</v>
      </c>
      <c r="L77" s="450">
        <v>2.0408733512631514</v>
      </c>
      <c r="M77" s="450">
        <v>1.0079132544313354</v>
      </c>
      <c r="N77" s="450">
        <v>4.5037881041808472</v>
      </c>
      <c r="O77" s="450">
        <v>3.0117201839716343</v>
      </c>
      <c r="P77" s="450">
        <v>2.0655604807257628</v>
      </c>
      <c r="Q77" s="450">
        <v>4.0282741223031424</v>
      </c>
      <c r="R77" s="450">
        <v>1.0072169444432113</v>
      </c>
      <c r="S77" s="450">
        <v>10.11277173144375</v>
      </c>
      <c r="T77" s="407"/>
      <c r="U77" s="410">
        <v>2001</v>
      </c>
      <c r="V77" s="412">
        <v>4.3414099372705568</v>
      </c>
      <c r="W77" s="412">
        <v>3.3739920739894869</v>
      </c>
      <c r="X77" s="412">
        <v>0.99387948612672605</v>
      </c>
      <c r="Y77" s="412">
        <v>18.833335293480285</v>
      </c>
      <c r="Z77" s="407"/>
      <c r="AA77" s="410">
        <v>2001</v>
      </c>
      <c r="AB77" s="412">
        <v>17.392379935354029</v>
      </c>
      <c r="AC77" s="412">
        <v>10.150236855513025</v>
      </c>
      <c r="AD77" s="408"/>
      <c r="AE77" s="408"/>
    </row>
    <row r="78" spans="1:31" s="409" customFormat="1" ht="18.25" x14ac:dyDescent="0.8">
      <c r="A78" s="454">
        <v>2002</v>
      </c>
      <c r="B78" s="450">
        <v>4.8943322361465409</v>
      </c>
      <c r="C78" s="450">
        <v>5.7639925112438677</v>
      </c>
      <c r="D78" s="450">
        <v>1.0329722222692512E-3</v>
      </c>
      <c r="E78" s="450">
        <v>0.21679581037338999</v>
      </c>
      <c r="F78" s="450">
        <v>10.876153529986068</v>
      </c>
      <c r="G78" s="450">
        <v>4.902635908708719E-2</v>
      </c>
      <c r="H78" s="450">
        <v>2.4614033762958448E-3</v>
      </c>
      <c r="I78" s="450">
        <v>2.1460620713386884</v>
      </c>
      <c r="J78" s="450">
        <v>2.1975498338020714</v>
      </c>
      <c r="K78" s="450">
        <v>1.6721134003618212</v>
      </c>
      <c r="L78" s="450">
        <v>1.9910560569492826</v>
      </c>
      <c r="M78" s="450">
        <v>1.041596746752661</v>
      </c>
      <c r="N78" s="450">
        <v>4.7047662040637643</v>
      </c>
      <c r="O78" s="450">
        <v>3.3352552845106418</v>
      </c>
      <c r="P78" s="450">
        <v>2.7522354399544713</v>
      </c>
      <c r="Q78" s="450">
        <v>5.3674336359101575</v>
      </c>
      <c r="R78" s="450">
        <v>1.221280160779644</v>
      </c>
      <c r="S78" s="450">
        <v>12.676204521154913</v>
      </c>
      <c r="T78" s="407"/>
      <c r="U78" s="410">
        <v>2002</v>
      </c>
      <c r="V78" s="412">
        <v>4.530165012694928</v>
      </c>
      <c r="W78" s="412">
        <v>3.5104804502115945</v>
      </c>
      <c r="X78" s="412">
        <v>0.98817836458725972</v>
      </c>
      <c r="Y78" s="412">
        <v>21.425850261513038</v>
      </c>
      <c r="Z78" s="407"/>
      <c r="AA78" s="410">
        <v>2002</v>
      </c>
      <c r="AB78" s="412">
        <v>20.217755374446892</v>
      </c>
      <c r="AC78" s="412">
        <v>10.236918714559929</v>
      </c>
      <c r="AD78" s="408"/>
      <c r="AE78" s="408"/>
    </row>
    <row r="79" spans="1:31" s="409" customFormat="1" ht="18.25" x14ac:dyDescent="0.8">
      <c r="A79" s="454">
        <v>2003</v>
      </c>
      <c r="B79" s="450">
        <v>4.8803821917903925</v>
      </c>
      <c r="C79" s="450">
        <v>5.7400986453416545</v>
      </c>
      <c r="D79" s="450">
        <v>8.5873596578263595E-4</v>
      </c>
      <c r="E79" s="450">
        <v>0.21268235089789375</v>
      </c>
      <c r="F79" s="450">
        <v>10.834021923995723</v>
      </c>
      <c r="G79" s="450">
        <v>4.8155273305452079E-2</v>
      </c>
      <c r="H79" s="450">
        <v>1.3961290357876013E-3</v>
      </c>
      <c r="I79" s="450">
        <v>2.1933213020554549</v>
      </c>
      <c r="J79" s="450">
        <v>2.2428727043966945</v>
      </c>
      <c r="K79" s="450">
        <v>1.6423560316283052</v>
      </c>
      <c r="L79" s="450">
        <v>2.4044283580081562</v>
      </c>
      <c r="M79" s="450">
        <v>1.1290462105008339</v>
      </c>
      <c r="N79" s="450">
        <v>5.1758306001372958</v>
      </c>
      <c r="O79" s="450">
        <v>3.6059767690226781</v>
      </c>
      <c r="P79" s="450">
        <v>2.8466962352470673</v>
      </c>
      <c r="Q79" s="450">
        <v>5.5516519053822977</v>
      </c>
      <c r="R79" s="450">
        <v>1.2947487357402203</v>
      </c>
      <c r="S79" s="450">
        <v>13.299073645392264</v>
      </c>
      <c r="T79" s="407"/>
      <c r="U79" s="410">
        <v>2003</v>
      </c>
      <c r="V79" s="412">
        <v>4.5330110970755131</v>
      </c>
      <c r="W79" s="412">
        <v>3.5934375236418115</v>
      </c>
      <c r="X79" s="412">
        <v>1.0351957054573817</v>
      </c>
      <c r="Y79" s="412">
        <v>22.390154547747272</v>
      </c>
      <c r="Z79" s="407"/>
      <c r="AA79" s="410">
        <v>2003</v>
      </c>
      <c r="AB79" s="412">
        <v>21.05751625219569</v>
      </c>
      <c r="AC79" s="412">
        <v>10.494282621726288</v>
      </c>
      <c r="AD79" s="408"/>
      <c r="AE79" s="408"/>
    </row>
    <row r="80" spans="1:31" s="409" customFormat="1" ht="18.25" x14ac:dyDescent="0.8">
      <c r="A80" s="454">
        <v>2004</v>
      </c>
      <c r="B80" s="450">
        <v>4.7860058552800071</v>
      </c>
      <c r="C80" s="450">
        <v>5.7490079176199629</v>
      </c>
      <c r="D80" s="450">
        <v>7.4683502153607333E-4</v>
      </c>
      <c r="E80" s="450">
        <v>0.41919931245892467</v>
      </c>
      <c r="F80" s="450">
        <v>10.95495992038043</v>
      </c>
      <c r="G80" s="450">
        <v>4.7331433527002899E-2</v>
      </c>
      <c r="H80" s="450">
        <v>2.92743812164695E-3</v>
      </c>
      <c r="I80" s="450">
        <v>2.2844481073695988</v>
      </c>
      <c r="J80" s="450">
        <v>2.3347069790182489</v>
      </c>
      <c r="K80" s="450">
        <v>1.5443123639037999</v>
      </c>
      <c r="L80" s="450">
        <v>2.3923898829752313</v>
      </c>
      <c r="M80" s="450">
        <v>1.259234137677784</v>
      </c>
      <c r="N80" s="450">
        <v>5.1959363845568154</v>
      </c>
      <c r="O80" s="450">
        <v>3.803571996636486</v>
      </c>
      <c r="P80" s="450">
        <v>2.9634982578737983</v>
      </c>
      <c r="Q80" s="450">
        <v>5.7794402318778717</v>
      </c>
      <c r="R80" s="450">
        <v>1.3211511381974239</v>
      </c>
      <c r="S80" s="450">
        <v>13.86766162458558</v>
      </c>
      <c r="T80" s="407"/>
      <c r="U80" s="410">
        <v>2004</v>
      </c>
      <c r="V80" s="412">
        <v>4.4543090558568297</v>
      </c>
      <c r="W80" s="412">
        <v>3.68684050649231</v>
      </c>
      <c r="X80" s="412">
        <v>1.1001092695262373</v>
      </c>
      <c r="Y80" s="412">
        <v>23.112006076665693</v>
      </c>
      <c r="Z80" s="407"/>
      <c r="AA80" s="410">
        <v>2004</v>
      </c>
      <c r="AB80" s="412">
        <v>21.604575283120845</v>
      </c>
      <c r="AC80" s="412">
        <v>10.748689625420226</v>
      </c>
      <c r="AD80" s="408"/>
      <c r="AE80" s="408"/>
    </row>
    <row r="81" spans="1:31" s="409" customFormat="1" ht="18.25" x14ac:dyDescent="0.8">
      <c r="A81" s="454">
        <v>2005</v>
      </c>
      <c r="B81" s="450">
        <v>4.7534332951416136</v>
      </c>
      <c r="C81" s="450">
        <v>5.7716416669502824</v>
      </c>
      <c r="D81" s="450">
        <v>6.6584055807589562E-4</v>
      </c>
      <c r="E81" s="450">
        <v>0.43047266584929217</v>
      </c>
      <c r="F81" s="450">
        <v>10.956213468499264</v>
      </c>
      <c r="G81" s="450">
        <v>4.6551508407526143E-2</v>
      </c>
      <c r="H81" s="450">
        <v>2.8766375820843122E-3</v>
      </c>
      <c r="I81" s="450">
        <v>2.3499968866399721</v>
      </c>
      <c r="J81" s="450">
        <v>2.3994250326295825</v>
      </c>
      <c r="K81" s="450">
        <v>1.4565459649890189</v>
      </c>
      <c r="L81" s="450">
        <v>2.2420255245890708</v>
      </c>
      <c r="M81" s="450">
        <v>1.3418156192382236</v>
      </c>
      <c r="N81" s="450">
        <v>5.0403871088163132</v>
      </c>
      <c r="O81" s="450">
        <v>4.0219599538396906</v>
      </c>
      <c r="P81" s="450">
        <v>2.6507783511923018</v>
      </c>
      <c r="Q81" s="450">
        <v>5.1695711336990042</v>
      </c>
      <c r="R81" s="450">
        <v>1.2891123032307179</v>
      </c>
      <c r="S81" s="450">
        <v>13.131421741961715</v>
      </c>
      <c r="T81" s="407"/>
      <c r="U81" s="410">
        <v>2005</v>
      </c>
      <c r="V81" s="412">
        <v>4.4222877349467415</v>
      </c>
      <c r="W81" s="412">
        <v>3.7821778218408695</v>
      </c>
      <c r="X81" s="412">
        <v>1.1148573002576558</v>
      </c>
      <c r="Y81" s="412">
        <v>22.208124494861607</v>
      </c>
      <c r="Z81" s="407"/>
      <c r="AA81" s="410">
        <v>2005</v>
      </c>
      <c r="AB81" s="412">
        <v>20.461121542204513</v>
      </c>
      <c r="AC81" s="412">
        <v>11.066325809702358</v>
      </c>
      <c r="AD81" s="408"/>
      <c r="AE81" s="408"/>
    </row>
    <row r="82" spans="1:31" s="409" customFormat="1" ht="18.25" x14ac:dyDescent="0.8">
      <c r="A82" s="454">
        <v>2006</v>
      </c>
      <c r="B82" s="450">
        <v>4.844298635062307</v>
      </c>
      <c r="C82" s="450">
        <v>5.8543201200793451</v>
      </c>
      <c r="D82" s="450">
        <v>6.0377168200961514E-4</v>
      </c>
      <c r="E82" s="450">
        <v>0.43938750813171917</v>
      </c>
      <c r="F82" s="450">
        <v>11.138610034955381</v>
      </c>
      <c r="G82" s="450">
        <v>4.5814037142170909E-2</v>
      </c>
      <c r="H82" s="450">
        <v>2.1404113391960706E-3</v>
      </c>
      <c r="I82" s="450">
        <v>2.3979851645572197</v>
      </c>
      <c r="J82" s="450">
        <v>2.4459396130385866</v>
      </c>
      <c r="K82" s="450">
        <v>1.3961214359370739</v>
      </c>
      <c r="L82" s="450">
        <v>2.080067748882803</v>
      </c>
      <c r="M82" s="450">
        <v>1.4250126764616262</v>
      </c>
      <c r="N82" s="450">
        <v>4.9012018612815034</v>
      </c>
      <c r="O82" s="450">
        <v>4.2852420067686996</v>
      </c>
      <c r="P82" s="450">
        <v>2.8080208878034192</v>
      </c>
      <c r="Q82" s="450">
        <v>5.4762269044045464</v>
      </c>
      <c r="R82" s="450">
        <v>1.3209331530753681</v>
      </c>
      <c r="S82" s="450">
        <v>13.890422952052033</v>
      </c>
      <c r="T82" s="407"/>
      <c r="U82" s="410">
        <v>2006</v>
      </c>
      <c r="V82" s="412">
        <v>4.5062041371108341</v>
      </c>
      <c r="W82" s="412">
        <v>3.9385427592132549</v>
      </c>
      <c r="X82" s="412">
        <v>1.1670621557227276</v>
      </c>
      <c r="Y82" s="412">
        <v>22.764365409280693</v>
      </c>
      <c r="Z82" s="407"/>
      <c r="AA82" s="410">
        <v>2006</v>
      </c>
      <c r="AB82" s="412">
        <v>21.055638646643281</v>
      </c>
      <c r="AC82" s="412">
        <v>11.320535814684222</v>
      </c>
      <c r="AD82" s="408"/>
      <c r="AE82" s="408"/>
    </row>
    <row r="83" spans="1:31" s="409" customFormat="1" ht="18.25" x14ac:dyDescent="0.8">
      <c r="A83" s="454">
        <v>2007</v>
      </c>
      <c r="B83" s="450">
        <v>4.9400036525444602</v>
      </c>
      <c r="C83" s="450">
        <v>5.9185790090429116</v>
      </c>
      <c r="D83" s="450">
        <v>5.5444064552720343E-4</v>
      </c>
      <c r="E83" s="450">
        <v>0.41378007498431169</v>
      </c>
      <c r="F83" s="450">
        <v>11.272917177217209</v>
      </c>
      <c r="G83" s="450">
        <v>4.5111183613826114E-2</v>
      </c>
      <c r="H83" s="450">
        <v>2.0303388806717183E-3</v>
      </c>
      <c r="I83" s="450">
        <v>2.3994204357528655</v>
      </c>
      <c r="J83" s="450">
        <v>2.4465619582473632</v>
      </c>
      <c r="K83" s="450">
        <v>1.3736339976764576</v>
      </c>
      <c r="L83" s="450">
        <v>2.5666745281067289</v>
      </c>
      <c r="M83" s="450">
        <v>1.4669445983456284</v>
      </c>
      <c r="N83" s="450">
        <v>5.4072531241288146</v>
      </c>
      <c r="O83" s="450">
        <v>4.6219728441602452</v>
      </c>
      <c r="P83" s="450">
        <v>3.2995914543854865</v>
      </c>
      <c r="Q83" s="450">
        <v>6.4348921243901165</v>
      </c>
      <c r="R83" s="450">
        <v>1.3603135300724929</v>
      </c>
      <c r="S83" s="450">
        <v>15.716769953008342</v>
      </c>
      <c r="T83" s="407"/>
      <c r="U83" s="410">
        <v>2007</v>
      </c>
      <c r="V83" s="412">
        <v>4.6096038273251096</v>
      </c>
      <c r="W83" s="412">
        <v>4.071731336036855</v>
      </c>
      <c r="X83" s="412">
        <v>1.1775020947646717</v>
      </c>
      <c r="Y83" s="412">
        <v>24.98466495447509</v>
      </c>
      <c r="Z83" s="407"/>
      <c r="AA83" s="410">
        <v>2007</v>
      </c>
      <c r="AB83" s="412">
        <v>23.284579429531142</v>
      </c>
      <c r="AC83" s="412">
        <v>11.558922783070589</v>
      </c>
      <c r="AD83" s="408"/>
      <c r="AE83" s="408"/>
    </row>
    <row r="84" spans="1:31" s="409" customFormat="1" ht="18.25" x14ac:dyDescent="0.8">
      <c r="A84" s="454">
        <v>2008</v>
      </c>
      <c r="B84" s="450">
        <v>4.8689113477148833</v>
      </c>
      <c r="C84" s="450">
        <v>5.8482503128522572</v>
      </c>
      <c r="D84" s="450">
        <v>5.1418574045661693E-4</v>
      </c>
      <c r="E84" s="450">
        <v>0.42016120731423673</v>
      </c>
      <c r="F84" s="450">
        <v>11.137837053621833</v>
      </c>
      <c r="G84" s="450">
        <v>4.4437626900180653E-2</v>
      </c>
      <c r="H84" s="450">
        <v>1.3572753223848367E-3</v>
      </c>
      <c r="I84" s="450">
        <v>2.335761349364657</v>
      </c>
      <c r="J84" s="450">
        <v>2.3815562515872224</v>
      </c>
      <c r="K84" s="450">
        <v>1.3071118793697778</v>
      </c>
      <c r="L84" s="450">
        <v>2.3168210509449469</v>
      </c>
      <c r="M84" s="450">
        <v>1.5973846074277291</v>
      </c>
      <c r="N84" s="450">
        <v>5.2213175377424541</v>
      </c>
      <c r="O84" s="450">
        <v>4.8567553001480004</v>
      </c>
      <c r="P84" s="450">
        <v>2.9359241541090455</v>
      </c>
      <c r="Q84" s="450">
        <v>5.7256649734539593</v>
      </c>
      <c r="R84" s="450">
        <v>1.327193467988556</v>
      </c>
      <c r="S84" s="450">
        <v>14.845537895699561</v>
      </c>
      <c r="T84" s="407"/>
      <c r="U84" s="410">
        <v>2008</v>
      </c>
      <c r="V84" s="412">
        <v>4.5339129338587218</v>
      </c>
      <c r="W84" s="412">
        <v>4.0896279161138001</v>
      </c>
      <c r="X84" s="412">
        <v>1.2422992214372746</v>
      </c>
      <c r="Y84" s="412">
        <v>23.720408667241276</v>
      </c>
      <c r="Z84" s="407"/>
      <c r="AA84" s="410">
        <v>2008</v>
      </c>
      <c r="AB84" s="412">
        <v>21.598646059549029</v>
      </c>
      <c r="AC84" s="412">
        <v>11.987602679102043</v>
      </c>
      <c r="AD84" s="408"/>
      <c r="AE84" s="408"/>
    </row>
    <row r="85" spans="1:31" s="409" customFormat="1" ht="18.25" x14ac:dyDescent="0.8">
      <c r="A85" s="454">
        <v>2009</v>
      </c>
      <c r="B85" s="450">
        <v>4.1769627717408913</v>
      </c>
      <c r="C85" s="450">
        <v>5.5185730708175988</v>
      </c>
      <c r="D85" s="450">
        <v>4.8065302287393809E-4</v>
      </c>
      <c r="E85" s="450">
        <v>0.22765137508282896</v>
      </c>
      <c r="F85" s="450">
        <v>9.9236678706641932</v>
      </c>
      <c r="G85" s="450">
        <v>4.3794882214086242E-2</v>
      </c>
      <c r="H85" s="450">
        <v>1.1512505299337502E-3</v>
      </c>
      <c r="I85" s="450">
        <v>2.1478236494569449</v>
      </c>
      <c r="J85" s="450">
        <v>2.1927697822009651</v>
      </c>
      <c r="K85" s="450">
        <v>1.1867531324428442</v>
      </c>
      <c r="L85" s="450">
        <v>1.8932941562330108</v>
      </c>
      <c r="M85" s="450">
        <v>1.6513518754960421</v>
      </c>
      <c r="N85" s="450">
        <v>4.7313991641718971</v>
      </c>
      <c r="O85" s="450">
        <v>4.9459552971138887</v>
      </c>
      <c r="P85" s="450">
        <v>2.3031607648400341</v>
      </c>
      <c r="Q85" s="450">
        <v>4.4916442752860748</v>
      </c>
      <c r="R85" s="450">
        <v>1.1717986663573756</v>
      </c>
      <c r="S85" s="450">
        <v>12.912559003597373</v>
      </c>
      <c r="T85" s="407"/>
      <c r="U85" s="410">
        <v>2009</v>
      </c>
      <c r="V85" s="412">
        <v>3.8872784833520706</v>
      </c>
      <c r="W85" s="412">
        <v>3.8656590377052229</v>
      </c>
      <c r="X85" s="412">
        <v>1.110548306046226</v>
      </c>
      <c r="Y85" s="412">
        <v>20.896909993530905</v>
      </c>
      <c r="Z85" s="407"/>
      <c r="AA85" s="410">
        <v>2009</v>
      </c>
      <c r="AB85" s="412">
        <v>17.44839400641429</v>
      </c>
      <c r="AC85" s="412">
        <v>12.312001814220139</v>
      </c>
      <c r="AD85" s="408"/>
      <c r="AE85" s="408"/>
    </row>
    <row r="86" spans="1:31" s="409" customFormat="1" ht="18.25" x14ac:dyDescent="0.8">
      <c r="A86" s="454">
        <v>2010</v>
      </c>
      <c r="B86" s="450">
        <v>4.3612572874485114</v>
      </c>
      <c r="C86" s="450">
        <v>5.5711882174686611</v>
      </c>
      <c r="D86" s="450">
        <v>4.5224140946422103E-4</v>
      </c>
      <c r="E86" s="450">
        <v>0.27926867560664381</v>
      </c>
      <c r="F86" s="450">
        <v>10.212166421933281</v>
      </c>
      <c r="G86" s="450">
        <v>4.3173350108412271E-2</v>
      </c>
      <c r="H86" s="450">
        <v>2.8643905234709095E-3</v>
      </c>
      <c r="I86" s="450">
        <v>2.2935417977310588</v>
      </c>
      <c r="J86" s="450">
        <v>2.3395795383629419</v>
      </c>
      <c r="K86" s="450">
        <v>1.1964931307943951</v>
      </c>
      <c r="L86" s="450">
        <v>2.5935850747123284</v>
      </c>
      <c r="M86" s="450">
        <v>1.8397774120735364</v>
      </c>
      <c r="N86" s="450">
        <v>5.6298556175802599</v>
      </c>
      <c r="O86" s="450">
        <v>5.0837427936457331</v>
      </c>
      <c r="P86" s="450">
        <v>2.2284166660991085</v>
      </c>
      <c r="Q86" s="450">
        <v>4.3458776799418599</v>
      </c>
      <c r="R86" s="450">
        <v>1.158822642167775</v>
      </c>
      <c r="S86" s="450">
        <v>12.816859781854477</v>
      </c>
      <c r="T86" s="407"/>
      <c r="U86" s="410">
        <v>2010</v>
      </c>
      <c r="V86" s="412">
        <v>4.165603380403363</v>
      </c>
      <c r="W86" s="412">
        <v>3.9066627787941575</v>
      </c>
      <c r="X86" s="412">
        <v>1.2132417766888723</v>
      </c>
      <c r="Y86" s="412">
        <v>21.712953423844564</v>
      </c>
      <c r="Z86" s="407"/>
      <c r="AA86" s="410">
        <v>2010</v>
      </c>
      <c r="AB86" s="412">
        <v>18.778825246511548</v>
      </c>
      <c r="AC86" s="412">
        <v>12.219636113219412</v>
      </c>
      <c r="AD86" s="408"/>
      <c r="AE86" s="408"/>
    </row>
    <row r="87" spans="1:31" s="409" customFormat="1" ht="18.25" x14ac:dyDescent="0.8">
      <c r="A87" s="454">
        <v>2011</v>
      </c>
      <c r="B87" s="450">
        <v>4.3584415325295494</v>
      </c>
      <c r="C87" s="450">
        <v>5.5584983804019243</v>
      </c>
      <c r="D87" s="450">
        <v>4.2781738461697102E-4</v>
      </c>
      <c r="E87" s="450">
        <v>0.25652026375095682</v>
      </c>
      <c r="F87" s="450">
        <v>10.173887994067048</v>
      </c>
      <c r="G87" s="450">
        <v>4.2577383972846661E-2</v>
      </c>
      <c r="H87" s="450">
        <v>3.0365685647458199E-3</v>
      </c>
      <c r="I87" s="450">
        <v>2.2960505898435972</v>
      </c>
      <c r="J87" s="450">
        <v>2.3416645423811895</v>
      </c>
      <c r="K87" s="450">
        <v>1.1347892606900465</v>
      </c>
      <c r="L87" s="450">
        <v>2.6697826246857197</v>
      </c>
      <c r="M87" s="450">
        <v>1.8870494708978351</v>
      </c>
      <c r="N87" s="450">
        <v>5.6916213562736013</v>
      </c>
      <c r="O87" s="450">
        <v>5.2796823864033477</v>
      </c>
      <c r="P87" s="450">
        <v>2.2699920056220271</v>
      </c>
      <c r="Q87" s="450">
        <v>4.4269582708463275</v>
      </c>
      <c r="R87" s="450">
        <v>1.1893254190403817</v>
      </c>
      <c r="S87" s="450">
        <v>13.165958081912084</v>
      </c>
      <c r="T87" s="407"/>
      <c r="U87" s="410">
        <v>2011</v>
      </c>
      <c r="V87" s="412">
        <v>4.1843024887305562</v>
      </c>
      <c r="W87" s="412">
        <v>3.8826548111074928</v>
      </c>
      <c r="X87" s="412">
        <v>1.2296576158990962</v>
      </c>
      <c r="Y87" s="412">
        <v>22.07651705889678</v>
      </c>
      <c r="Z87" s="407"/>
      <c r="AA87" s="410">
        <v>2011</v>
      </c>
      <c r="AB87" s="412">
        <v>18.9623542783212</v>
      </c>
      <c r="AC87" s="412">
        <v>12.410777696312726</v>
      </c>
      <c r="AD87" s="408"/>
      <c r="AE87" s="408"/>
    </row>
    <row r="88" spans="1:31" s="409" customFormat="1" ht="18.25" x14ac:dyDescent="0.8">
      <c r="A88" s="454">
        <v>2012</v>
      </c>
      <c r="B88" s="450">
        <v>4.1474972710962996</v>
      </c>
      <c r="C88" s="450">
        <v>5.5099457769816516</v>
      </c>
      <c r="D88" s="450">
        <v>4.0655446664588729E-4</v>
      </c>
      <c r="E88" s="450">
        <v>0.27581801749010576</v>
      </c>
      <c r="F88" s="450">
        <v>9.9336676200347043</v>
      </c>
      <c r="G88" s="450">
        <v>4.2008834996317149E-2</v>
      </c>
      <c r="H88" s="450">
        <v>2.9949586982435201E-3</v>
      </c>
      <c r="I88" s="450">
        <v>2.2665456244228355</v>
      </c>
      <c r="J88" s="450">
        <v>2.3115494181173961</v>
      </c>
      <c r="K88" s="450">
        <v>1.0154117507458831</v>
      </c>
      <c r="L88" s="450">
        <v>2.4170409046760009</v>
      </c>
      <c r="M88" s="450">
        <v>2.0039138394623719</v>
      </c>
      <c r="N88" s="450">
        <v>5.4363664948842558</v>
      </c>
      <c r="O88" s="450">
        <v>5.5895475506971479</v>
      </c>
      <c r="P88" s="450">
        <v>2.1263623961221447</v>
      </c>
      <c r="Q88" s="450">
        <v>4.146850549700539</v>
      </c>
      <c r="R88" s="450">
        <v>1.1483422822335283</v>
      </c>
      <c r="S88" s="450">
        <v>13.011102778753362</v>
      </c>
      <c r="T88" s="407"/>
      <c r="U88" s="410">
        <v>2012</v>
      </c>
      <c r="V88" s="412">
        <v>3.9713281683847819</v>
      </c>
      <c r="W88" s="412">
        <v>3.8291193216341997</v>
      </c>
      <c r="X88" s="412">
        <v>1.2917879641764305</v>
      </c>
      <c r="Y88" s="412">
        <v>21.6004508575943</v>
      </c>
      <c r="Z88" s="407"/>
      <c r="AA88" s="410">
        <v>2012</v>
      </c>
      <c r="AB88" s="412">
        <v>17.963930123426628</v>
      </c>
      <c r="AC88" s="412">
        <v>12.728756188363084</v>
      </c>
      <c r="AD88" s="408"/>
      <c r="AE88" s="408"/>
    </row>
    <row r="89" spans="1:31" s="409" customFormat="1" ht="18.25" x14ac:dyDescent="0.8">
      <c r="A89" s="454">
        <v>2013</v>
      </c>
      <c r="B89" s="450">
        <v>4.120235775196762</v>
      </c>
      <c r="C89" s="450">
        <v>5.4849182162960357</v>
      </c>
      <c r="D89" s="450">
        <v>3.8783634527999298E-4</v>
      </c>
      <c r="E89" s="450">
        <v>0.27024958244600505</v>
      </c>
      <c r="F89" s="450">
        <v>9.8757914102840836</v>
      </c>
      <c r="G89" s="450">
        <v>4.1456832720049006E-2</v>
      </c>
      <c r="H89" s="450">
        <v>3.0613983460056381E-3</v>
      </c>
      <c r="I89" s="450">
        <v>2.2518019903966731</v>
      </c>
      <c r="J89" s="450">
        <v>2.2963202214627279</v>
      </c>
      <c r="K89" s="450">
        <v>0.8921457397025192</v>
      </c>
      <c r="L89" s="450">
        <v>2.9340516859937158</v>
      </c>
      <c r="M89" s="450">
        <v>2.0563248399432554</v>
      </c>
      <c r="N89" s="450">
        <v>5.8825222656394907</v>
      </c>
      <c r="O89" s="450">
        <v>5.838239820556506</v>
      </c>
      <c r="P89" s="450">
        <v>2.1028024389388942</v>
      </c>
      <c r="Q89" s="450">
        <v>4.1009037150619765</v>
      </c>
      <c r="R89" s="450">
        <v>1.0671241476852886</v>
      </c>
      <c r="S89" s="450">
        <v>13.109070122242667</v>
      </c>
      <c r="T89" s="407"/>
      <c r="U89" s="410">
        <v>2013</v>
      </c>
      <c r="V89" s="412">
        <v>3.9641751288700244</v>
      </c>
      <c r="W89" s="412">
        <v>3.7991229363278327</v>
      </c>
      <c r="X89" s="412">
        <v>1.3075823012052163</v>
      </c>
      <c r="Y89" s="412">
        <v>22.092823653225892</v>
      </c>
      <c r="Z89" s="407"/>
      <c r="AA89" s="410">
        <v>2013</v>
      </c>
      <c r="AB89" s="412">
        <v>18.253427410689206</v>
      </c>
      <c r="AC89" s="412">
        <v>12.91027660893976</v>
      </c>
      <c r="AD89" s="408"/>
      <c r="AE89" s="408"/>
    </row>
    <row r="90" spans="1:31" s="409" customFormat="1" ht="18.25" x14ac:dyDescent="0.8">
      <c r="A90" s="454">
        <v>2014</v>
      </c>
      <c r="B90" s="450">
        <v>4.1266597876715707</v>
      </c>
      <c r="C90" s="450">
        <v>5.5305443586406042</v>
      </c>
      <c r="D90" s="450">
        <v>3.7119517003295039E-4</v>
      </c>
      <c r="E90" s="450">
        <v>0.28598310709523156</v>
      </c>
      <c r="F90" s="450">
        <v>9.9435584485774395</v>
      </c>
      <c r="G90" s="450">
        <v>4.0927129225412341E-2</v>
      </c>
      <c r="H90" s="450">
        <v>3.298049943937586E-3</v>
      </c>
      <c r="I90" s="450">
        <v>2.2388762558457889</v>
      </c>
      <c r="J90" s="450">
        <v>2.2831014350151388</v>
      </c>
      <c r="K90" s="450">
        <v>0.8475645293822851</v>
      </c>
      <c r="L90" s="450">
        <v>3.1244034293521636</v>
      </c>
      <c r="M90" s="450">
        <v>2.0883602310838421</v>
      </c>
      <c r="N90" s="450">
        <v>6.060328189818291</v>
      </c>
      <c r="O90" s="450">
        <v>6.2055277183482351</v>
      </c>
      <c r="P90" s="450">
        <v>2.1472038967073321</v>
      </c>
      <c r="Q90" s="450">
        <v>4.1874958264962006</v>
      </c>
      <c r="R90" s="450">
        <v>1.0800301480862151</v>
      </c>
      <c r="S90" s="450">
        <v>13.620257589637983</v>
      </c>
      <c r="T90" s="407"/>
      <c r="U90" s="410">
        <v>2014</v>
      </c>
      <c r="V90" s="412">
        <v>4.0299136344142585</v>
      </c>
      <c r="W90" s="412">
        <v>3.8375680509941654</v>
      </c>
      <c r="X90" s="412">
        <v>1.3071228034117919</v>
      </c>
      <c r="Y90" s="412">
        <v>22.732641174228636</v>
      </c>
      <c r="Z90" s="407"/>
      <c r="AA90" s="410">
        <v>2014</v>
      </c>
      <c r="AB90" s="412">
        <v>18.719273996982682</v>
      </c>
      <c r="AC90" s="412">
        <v>13.187971666066169</v>
      </c>
      <c r="AD90" s="408"/>
      <c r="AE90" s="408"/>
    </row>
    <row r="91" spans="1:31" s="409" customFormat="1" ht="18.25" x14ac:dyDescent="0.8">
      <c r="A91" s="454">
        <v>2015</v>
      </c>
      <c r="B91" s="450">
        <v>4.1679124457674659</v>
      </c>
      <c r="C91" s="450">
        <v>5.3318387591491518</v>
      </c>
      <c r="D91" s="450">
        <v>3.5627035450819895E-4</v>
      </c>
      <c r="E91" s="450">
        <v>0.3055389157880477</v>
      </c>
      <c r="F91" s="450">
        <v>9.8056463910591738</v>
      </c>
      <c r="G91" s="450">
        <v>4.0408085058353679E-2</v>
      </c>
      <c r="H91" s="450">
        <v>3.3400826436330105E-3</v>
      </c>
      <c r="I91" s="450">
        <v>2.2285946110112791</v>
      </c>
      <c r="J91" s="450">
        <v>2.272342778713266</v>
      </c>
      <c r="K91" s="450">
        <v>0.82322095173556242</v>
      </c>
      <c r="L91" s="450">
        <v>2.9265035564235218</v>
      </c>
      <c r="M91" s="450">
        <v>2.2038781295447425</v>
      </c>
      <c r="N91" s="450">
        <v>5.9536026377038267</v>
      </c>
      <c r="O91" s="450">
        <v>6.4987495521170464</v>
      </c>
      <c r="P91" s="450">
        <v>2.1847239808430361</v>
      </c>
      <c r="Q91" s="450">
        <v>4.2606678228627199</v>
      </c>
      <c r="R91" s="450">
        <v>1.0820841446355711</v>
      </c>
      <c r="S91" s="450">
        <v>14.026225500458374</v>
      </c>
      <c r="T91" s="407"/>
      <c r="U91" s="410">
        <v>2015</v>
      </c>
      <c r="V91" s="412">
        <v>4.0652745761207525</v>
      </c>
      <c r="W91" s="412">
        <v>3.7860984333772945</v>
      </c>
      <c r="X91" s="412">
        <v>1.2984263739003121</v>
      </c>
      <c r="Y91" s="412">
        <v>22.908017924536281</v>
      </c>
      <c r="Z91" s="407"/>
      <c r="AA91" s="410">
        <v>2015</v>
      </c>
      <c r="AB91" s="412">
        <v>18.541235317130855</v>
      </c>
      <c r="AC91" s="412">
        <v>13.516581990803781</v>
      </c>
      <c r="AD91" s="408"/>
      <c r="AE91" s="408"/>
    </row>
    <row r="92" spans="1:31" s="409" customFormat="1" ht="18.25" x14ac:dyDescent="0.8">
      <c r="A92" s="454">
        <v>2016</v>
      </c>
      <c r="B92" s="450">
        <v>4.2301244886584151</v>
      </c>
      <c r="C92" s="450">
        <v>5.096389714942327</v>
      </c>
      <c r="D92" s="450">
        <v>3.4278012013104112E-4</v>
      </c>
      <c r="E92" s="450">
        <v>0.30727307029832268</v>
      </c>
      <c r="F92" s="450">
        <v>9.6341300540191952</v>
      </c>
      <c r="G92" s="450">
        <v>3.9911197643800245E-2</v>
      </c>
      <c r="H92" s="450">
        <v>3.2870080779041993E-3</v>
      </c>
      <c r="I92" s="450">
        <v>2.2272350079348593</v>
      </c>
      <c r="J92" s="450">
        <v>2.2704332136565637</v>
      </c>
      <c r="K92" s="450">
        <v>0.75894168599995626</v>
      </c>
      <c r="L92" s="450">
        <v>2.3592443631564066</v>
      </c>
      <c r="M92" s="450">
        <v>2.2158415350874443</v>
      </c>
      <c r="N92" s="450">
        <v>5.3340275842438079</v>
      </c>
      <c r="O92" s="450">
        <v>6.8981129237527501</v>
      </c>
      <c r="P92" s="450">
        <v>2.1887254054065277</v>
      </c>
      <c r="Q92" s="450">
        <v>4.26847143605724</v>
      </c>
      <c r="R92" s="450">
        <v>1.076638236781349</v>
      </c>
      <c r="S92" s="450">
        <v>14.431948001997867</v>
      </c>
      <c r="T92" s="407"/>
      <c r="U92" s="410">
        <v>2016</v>
      </c>
      <c r="V92" s="412">
        <v>4.0783964118692708</v>
      </c>
      <c r="W92" s="412">
        <v>3.6799963067116623</v>
      </c>
      <c r="X92" s="412">
        <v>1.2305385696213096</v>
      </c>
      <c r="Y92" s="412">
        <v>22.68160756571519</v>
      </c>
      <c r="Z92" s="407"/>
      <c r="AA92" s="410">
        <v>2016</v>
      </c>
      <c r="AB92" s="412">
        <v>17.860116218291608</v>
      </c>
      <c r="AC92" s="412">
        <v>13.810422635625827</v>
      </c>
      <c r="AD92" s="408"/>
      <c r="AE92" s="408"/>
    </row>
    <row r="93" spans="1:31" s="409" customFormat="1" ht="18.25" x14ac:dyDescent="0.8">
      <c r="A93" s="454">
        <v>2017</v>
      </c>
      <c r="B93" s="450">
        <v>4.3193456325869235</v>
      </c>
      <c r="C93" s="450">
        <v>5.1278236177313037</v>
      </c>
      <c r="D93" s="450">
        <v>3.3050145601699676E-4</v>
      </c>
      <c r="E93" s="450">
        <v>0.30854372189150819</v>
      </c>
      <c r="F93" s="450">
        <v>9.756043473665752</v>
      </c>
      <c r="G93" s="450">
        <v>3.9441699681241699E-2</v>
      </c>
      <c r="H93" s="450">
        <v>1.7124416461466398E-3</v>
      </c>
      <c r="I93" s="450">
        <v>2.2599142575587932</v>
      </c>
      <c r="J93" s="450">
        <v>2.3010683988861813</v>
      </c>
      <c r="K93" s="450">
        <v>0.76528246663093569</v>
      </c>
      <c r="L93" s="450">
        <v>2.9830395788206827</v>
      </c>
      <c r="M93" s="450">
        <v>2.2675961941673966</v>
      </c>
      <c r="N93" s="450">
        <v>6.0159182396190154</v>
      </c>
      <c r="O93" s="450">
        <v>7.132048260417255</v>
      </c>
      <c r="P93" s="450">
        <v>1.5613181830980629</v>
      </c>
      <c r="Q93" s="450">
        <v>3.0448963815600396</v>
      </c>
      <c r="R93" s="450">
        <v>1.0946756978338987</v>
      </c>
      <c r="S93" s="450">
        <v>12.832938522909256</v>
      </c>
      <c r="T93" s="407"/>
      <c r="U93" s="410">
        <v>2017</v>
      </c>
      <c r="V93" s="412">
        <v>4.1948470408715473</v>
      </c>
      <c r="W93" s="412">
        <v>3.7396928199521153</v>
      </c>
      <c r="X93" s="412">
        <v>1.2727216627763578</v>
      </c>
      <c r="Y93" s="412">
        <v>21.698707111480182</v>
      </c>
      <c r="Z93" s="407"/>
      <c r="AA93" s="410">
        <v>2017</v>
      </c>
      <c r="AB93" s="412">
        <v>16.748580395277806</v>
      </c>
      <c r="AC93" s="412">
        <v>14.157388239802401</v>
      </c>
      <c r="AD93" s="408"/>
      <c r="AE93" s="408"/>
    </row>
    <row r="94" spans="1:31" s="409" customFormat="1" ht="18.25" x14ac:dyDescent="0.8">
      <c r="A94" s="454">
        <v>2018</v>
      </c>
      <c r="B94" s="450">
        <v>4.3414672293872538</v>
      </c>
      <c r="C94" s="450">
        <v>5.1996635980526547</v>
      </c>
      <c r="D94" s="450">
        <v>3.1925583149337812E-4</v>
      </c>
      <c r="E94" s="450">
        <v>0.31429908453382899</v>
      </c>
      <c r="F94" s="450">
        <v>9.8557491678052305</v>
      </c>
      <c r="G94" s="450">
        <v>3.8993709232824011E-2</v>
      </c>
      <c r="H94" s="450">
        <v>1.73147366647794E-3</v>
      </c>
      <c r="I94" s="450">
        <v>2.2447102299694519</v>
      </c>
      <c r="J94" s="450">
        <v>2.285435412868754</v>
      </c>
      <c r="K94" s="450">
        <v>0.74106365472729008</v>
      </c>
      <c r="L94" s="450">
        <v>3.1061294263277044</v>
      </c>
      <c r="M94" s="450">
        <v>2.3480305640132646</v>
      </c>
      <c r="N94" s="450">
        <v>6.1952236450682587</v>
      </c>
      <c r="O94" s="450">
        <v>7.50028042711899</v>
      </c>
      <c r="P94" s="450">
        <v>1.6206307790380801</v>
      </c>
      <c r="Q94" s="450">
        <v>3.1605683251227039</v>
      </c>
      <c r="R94" s="450">
        <v>0.99916496984812897</v>
      </c>
      <c r="S94" s="450">
        <v>13.280644501127902</v>
      </c>
      <c r="T94" s="407"/>
      <c r="U94" s="410">
        <v>2018</v>
      </c>
      <c r="V94" s="412">
        <v>4.2390991564689182</v>
      </c>
      <c r="W94" s="412">
        <v>3.8296241035776406</v>
      </c>
      <c r="X94" s="412">
        <v>1.3322034266048586</v>
      </c>
      <c r="Y94" s="412">
        <v>22.216126040218729</v>
      </c>
      <c r="Z94" s="407"/>
      <c r="AA94" s="410">
        <v>2018</v>
      </c>
      <c r="AB94" s="412">
        <v>17.173314105874713</v>
      </c>
      <c r="AC94" s="412">
        <v>14.443738620995433</v>
      </c>
      <c r="AD94" s="408"/>
      <c r="AE94" s="408"/>
    </row>
    <row r="95" spans="1:31" s="409" customFormat="1" ht="18.25" x14ac:dyDescent="0.8">
      <c r="A95" s="454">
        <v>2019</v>
      </c>
      <c r="B95" s="450">
        <v>4.2336067882460124</v>
      </c>
      <c r="C95" s="450">
        <v>5.2398481297214898</v>
      </c>
      <c r="D95" s="450">
        <v>3.0889883244161287E-4</v>
      </c>
      <c r="E95" s="450">
        <v>0.30767984376893298</v>
      </c>
      <c r="F95" s="450">
        <v>9.7814436605688755</v>
      </c>
      <c r="G95" s="450">
        <v>3.8557104365674819E-2</v>
      </c>
      <c r="H95" s="450">
        <v>1.7332145297835899E-3</v>
      </c>
      <c r="I95" s="450">
        <v>2.19057024001419</v>
      </c>
      <c r="J95" s="450">
        <v>2.2308605589096482</v>
      </c>
      <c r="K95" s="450">
        <v>0.66566706644344964</v>
      </c>
      <c r="L95" s="450">
        <v>3.1046771691176627</v>
      </c>
      <c r="M95" s="450">
        <v>2.4434616660682282</v>
      </c>
      <c r="N95" s="450">
        <v>6.2138059016293408</v>
      </c>
      <c r="O95" s="450">
        <v>8.0153470543919187</v>
      </c>
      <c r="P95" s="450">
        <v>1.6492328900434918</v>
      </c>
      <c r="Q95" s="450">
        <v>3.2163484122619921</v>
      </c>
      <c r="R95" s="450">
        <v>0.91908937273710978</v>
      </c>
      <c r="S95" s="450">
        <v>13.800017729434511</v>
      </c>
      <c r="T95" s="407"/>
      <c r="U95" s="410">
        <v>2019</v>
      </c>
      <c r="V95" s="412">
        <v>4.145443441262314</v>
      </c>
      <c r="W95" s="412">
        <v>3.8325796057380197</v>
      </c>
      <c r="X95" s="412">
        <v>1.4556450317214662</v>
      </c>
      <c r="Y95" s="412">
        <v>22.592459771820582</v>
      </c>
      <c r="Z95" s="407"/>
      <c r="AA95" s="410">
        <v>2019</v>
      </c>
      <c r="AB95" s="412">
        <v>17.031900701370599</v>
      </c>
      <c r="AC95" s="412">
        <v>14.994227149171778</v>
      </c>
      <c r="AD95" s="408"/>
      <c r="AE95" s="408"/>
    </row>
    <row r="96" spans="1:31" s="409" customFormat="1" ht="18.25" x14ac:dyDescent="0.8">
      <c r="A96" s="454">
        <v>2020</v>
      </c>
      <c r="B96" s="450">
        <v>4.0622085425108425</v>
      </c>
      <c r="C96" s="450">
        <v>5.2467037162556727</v>
      </c>
      <c r="D96" s="450">
        <v>2.9931250210279948E-4</v>
      </c>
      <c r="E96" s="450">
        <v>0.30268587419460286</v>
      </c>
      <c r="F96" s="450">
        <v>9.6118974454632209</v>
      </c>
      <c r="G96" s="450">
        <v>3.8132581565241165E-2</v>
      </c>
      <c r="H96" s="450">
        <v>1.7351495572071147E-3</v>
      </c>
      <c r="I96" s="450">
        <v>2.1270309845327007</v>
      </c>
      <c r="J96" s="450">
        <v>2.1668987156551491</v>
      </c>
      <c r="K96" s="450">
        <v>0.58641041607592426</v>
      </c>
      <c r="L96" s="450">
        <v>3.5768124619487454</v>
      </c>
      <c r="M96" s="450">
        <v>2.4880851510083835</v>
      </c>
      <c r="N96" s="450">
        <v>6.6513080290330526</v>
      </c>
      <c r="O96" s="450">
        <v>8.6375108438986867</v>
      </c>
      <c r="P96" s="450">
        <v>1.5885296644906024</v>
      </c>
      <c r="Q96" s="450">
        <v>3.097964450660867</v>
      </c>
      <c r="R96" s="450">
        <v>0.84813741224468353</v>
      </c>
      <c r="S96" s="450">
        <v>14.172142371294841</v>
      </c>
      <c r="T96" s="407"/>
      <c r="U96" s="410">
        <v>2020</v>
      </c>
      <c r="V96" s="412">
        <v>4.0049003184692458</v>
      </c>
      <c r="W96" s="412">
        <v>3.8539372829972423</v>
      </c>
      <c r="X96" s="412">
        <v>1.4828295537151446</v>
      </c>
      <c r="Y96" s="412">
        <v>23.260579406264625</v>
      </c>
      <c r="Z96" s="407"/>
      <c r="AA96" s="410">
        <v>2020</v>
      </c>
      <c r="AB96" s="412">
        <v>17.044129442046437</v>
      </c>
      <c r="AC96" s="412">
        <v>15.558117119399826</v>
      </c>
      <c r="AD96" s="408"/>
      <c r="AE96" s="408"/>
    </row>
    <row r="97" spans="1:31" s="409" customFormat="1" ht="18.25" x14ac:dyDescent="0.8">
      <c r="A97" s="454" t="s">
        <v>1261</v>
      </c>
      <c r="B97" s="450">
        <v>243.40308590181181</v>
      </c>
      <c r="C97" s="450">
        <v>573.59145888130104</v>
      </c>
      <c r="D97" s="450">
        <v>0.19878498109935697</v>
      </c>
      <c r="E97" s="450">
        <v>17.389932414948017</v>
      </c>
      <c r="F97" s="450">
        <v>834.58326217916022</v>
      </c>
      <c r="G97" s="450">
        <v>27.081522229707129</v>
      </c>
      <c r="H97" s="450">
        <v>0.15246845540196829</v>
      </c>
      <c r="I97" s="450">
        <v>105.136324879822</v>
      </c>
      <c r="J97" s="450">
        <v>132.3703155649311</v>
      </c>
      <c r="K97" s="450">
        <v>291.95521305167983</v>
      </c>
      <c r="L97" s="450">
        <v>139.68904081027907</v>
      </c>
      <c r="M97" s="450">
        <v>76.718593164306725</v>
      </c>
      <c r="N97" s="450">
        <v>508.36284702626563</v>
      </c>
      <c r="O97" s="450">
        <v>159.80891265936847</v>
      </c>
      <c r="P97" s="450">
        <v>134.13147442571457</v>
      </c>
      <c r="Q97" s="450">
        <v>261.58437501942518</v>
      </c>
      <c r="R97" s="450">
        <v>89.586106457007929</v>
      </c>
      <c r="S97" s="450">
        <v>645.1108685615161</v>
      </c>
      <c r="T97" s="413"/>
      <c r="U97" s="410" t="s">
        <v>1261</v>
      </c>
      <c r="V97" s="412">
        <v>201.54938220075243</v>
      </c>
      <c r="W97" s="412">
        <v>213.33254926893267</v>
      </c>
      <c r="X97" s="412">
        <v>64.626784630518003</v>
      </c>
      <c r="Y97" s="412">
        <v>1640.91857723167</v>
      </c>
      <c r="Z97" s="413"/>
      <c r="AA97" s="410" t="s">
        <v>1261</v>
      </c>
      <c r="AB97" s="412">
        <v>1385.4557422391351</v>
      </c>
      <c r="AC97" s="412">
        <v>734.97155109273717</v>
      </c>
      <c r="AD97" s="414"/>
      <c r="AE97" s="408"/>
    </row>
    <row r="98" spans="1:31" s="409" customFormat="1" x14ac:dyDescent="0.8">
      <c r="A98" s="449"/>
      <c r="B98" s="449"/>
      <c r="C98" s="449"/>
      <c r="D98" s="449"/>
      <c r="E98" s="449"/>
      <c r="F98" s="449"/>
      <c r="G98" s="449"/>
      <c r="H98" s="449"/>
      <c r="I98" s="449"/>
      <c r="J98" s="449"/>
      <c r="K98" s="449"/>
      <c r="L98" s="449"/>
      <c r="M98" s="449"/>
      <c r="N98" s="449"/>
      <c r="O98" s="449"/>
      <c r="P98" s="449"/>
      <c r="Q98" s="449"/>
      <c r="R98" s="449"/>
      <c r="S98" s="449"/>
      <c r="T98" s="411"/>
      <c r="U98" s="411"/>
      <c r="V98" s="415"/>
      <c r="W98" s="415"/>
      <c r="X98" s="415"/>
      <c r="Y98" s="415"/>
      <c r="Z98" s="411"/>
      <c r="AA98" s="411"/>
      <c r="AB98" s="415"/>
      <c r="AC98" s="415"/>
      <c r="AD98" s="414"/>
    </row>
    <row r="99" spans="1:31" s="409" customFormat="1" x14ac:dyDescent="0.8">
      <c r="A99" s="449"/>
      <c r="B99" s="449"/>
      <c r="C99" s="449"/>
      <c r="D99" s="449"/>
      <c r="E99" s="449"/>
      <c r="F99" s="449"/>
      <c r="G99" s="449"/>
      <c r="H99" s="449"/>
      <c r="I99" s="449"/>
      <c r="J99" s="449"/>
      <c r="K99" s="449"/>
      <c r="L99" s="449"/>
      <c r="M99" s="449"/>
      <c r="N99" s="449"/>
      <c r="O99" s="449"/>
      <c r="P99" s="449"/>
      <c r="Q99" s="449"/>
      <c r="R99" s="449"/>
      <c r="S99" s="449"/>
      <c r="T99" s="411"/>
      <c r="U99" s="411"/>
      <c r="V99" s="411"/>
      <c r="W99" s="411"/>
      <c r="X99" s="411"/>
      <c r="Y99" s="411"/>
      <c r="Z99" s="411"/>
      <c r="AA99" s="411"/>
      <c r="AB99" s="411"/>
      <c r="AC99" s="411"/>
    </row>
    <row r="100" spans="1:31" s="409" customFormat="1" x14ac:dyDescent="0.8">
      <c r="A100" s="449"/>
      <c r="B100" s="449"/>
      <c r="C100" s="449"/>
      <c r="D100" s="449"/>
      <c r="E100" s="449"/>
      <c r="F100" s="449"/>
      <c r="G100" s="449"/>
      <c r="H100" s="449"/>
      <c r="I100" s="449"/>
      <c r="J100" s="449"/>
      <c r="K100" s="449"/>
      <c r="L100" s="449"/>
      <c r="M100" s="449"/>
      <c r="N100" s="449"/>
      <c r="O100" s="449"/>
      <c r="P100" s="449"/>
      <c r="Q100" s="449"/>
      <c r="R100" s="449"/>
      <c r="S100" s="449"/>
      <c r="T100" s="411"/>
      <c r="U100" s="411"/>
      <c r="V100" s="411"/>
      <c r="W100" s="411"/>
      <c r="X100" s="411"/>
      <c r="Y100" s="411"/>
      <c r="Z100" s="411"/>
      <c r="AA100" s="411"/>
      <c r="AB100" s="411"/>
      <c r="AC100" s="411"/>
    </row>
    <row r="101" spans="1:31" s="409" customFormat="1" x14ac:dyDescent="0.8">
      <c r="A101" s="449"/>
      <c r="B101" s="449"/>
      <c r="C101" s="449"/>
      <c r="D101" s="449"/>
      <c r="E101" s="449"/>
      <c r="F101" s="449"/>
      <c r="G101" s="449"/>
      <c r="H101" s="449"/>
      <c r="I101" s="449"/>
      <c r="J101" s="449"/>
      <c r="K101" s="449"/>
      <c r="L101" s="449"/>
      <c r="M101" s="449"/>
      <c r="N101" s="449"/>
      <c r="O101" s="449"/>
      <c r="P101" s="449"/>
      <c r="Q101" s="449"/>
      <c r="R101" s="449"/>
      <c r="S101" s="449"/>
      <c r="T101" s="411"/>
      <c r="U101" s="411"/>
      <c r="V101" s="411"/>
      <c r="W101" s="411"/>
      <c r="X101" s="411"/>
      <c r="Y101" s="411"/>
      <c r="Z101" s="411"/>
      <c r="AA101" s="411"/>
      <c r="AB101" s="411"/>
      <c r="AC101" s="411"/>
    </row>
    <row r="102" spans="1:31" s="409" customFormat="1" x14ac:dyDescent="0.8">
      <c r="A102" s="449"/>
      <c r="B102" s="449"/>
      <c r="C102" s="449"/>
      <c r="D102" s="449"/>
      <c r="E102" s="449"/>
      <c r="F102" s="449"/>
      <c r="G102" s="449"/>
      <c r="H102" s="449"/>
      <c r="I102" s="449"/>
      <c r="J102" s="449"/>
      <c r="K102" s="449"/>
      <c r="L102" s="449"/>
      <c r="M102" s="449"/>
      <c r="N102" s="449"/>
      <c r="O102" s="449"/>
      <c r="P102" s="449"/>
      <c r="Q102" s="449"/>
      <c r="R102" s="449"/>
      <c r="S102" s="449"/>
      <c r="T102" s="411"/>
      <c r="U102" s="411"/>
      <c r="V102" s="411"/>
      <c r="W102" s="411"/>
      <c r="X102" s="411"/>
      <c r="Y102" s="411"/>
      <c r="Z102" s="411"/>
      <c r="AA102" s="411"/>
      <c r="AB102" s="411"/>
      <c r="AC102" s="411"/>
    </row>
    <row r="103" spans="1:31" s="409" customFormat="1" x14ac:dyDescent="0.8">
      <c r="A103" s="449"/>
      <c r="B103" s="449"/>
      <c r="C103" s="449"/>
      <c r="D103" s="449"/>
      <c r="E103" s="449"/>
      <c r="F103" s="449"/>
      <c r="G103" s="449"/>
      <c r="H103" s="449"/>
      <c r="I103" s="449"/>
      <c r="J103" s="449"/>
      <c r="K103" s="449"/>
      <c r="L103" s="449"/>
      <c r="M103" s="449"/>
      <c r="N103" s="449"/>
      <c r="O103" s="449"/>
      <c r="P103" s="449"/>
      <c r="Q103" s="449"/>
      <c r="R103" s="449"/>
      <c r="S103" s="449"/>
      <c r="T103" s="411"/>
      <c r="U103" s="411"/>
      <c r="V103" s="411"/>
      <c r="W103" s="411"/>
      <c r="X103" s="411"/>
      <c r="Y103" s="411"/>
      <c r="Z103" s="411"/>
      <c r="AA103" s="411"/>
      <c r="AB103" s="411"/>
      <c r="AC103" s="411"/>
    </row>
    <row r="104" spans="1:31" s="409" customFormat="1" x14ac:dyDescent="0.8">
      <c r="A104" s="449"/>
      <c r="B104" s="449"/>
      <c r="C104" s="449"/>
      <c r="D104" s="449"/>
      <c r="E104" s="449"/>
      <c r="F104" s="449"/>
      <c r="G104" s="449"/>
      <c r="H104" s="449"/>
      <c r="I104" s="449"/>
      <c r="J104" s="449"/>
      <c r="K104" s="449"/>
      <c r="L104" s="449"/>
      <c r="M104" s="449"/>
      <c r="N104" s="449"/>
      <c r="O104" s="449"/>
      <c r="P104" s="449"/>
      <c r="Q104" s="449"/>
      <c r="R104" s="449"/>
      <c r="S104" s="449"/>
      <c r="T104" s="411"/>
      <c r="U104" s="411"/>
      <c r="V104" s="411"/>
      <c r="W104" s="411"/>
      <c r="X104" s="411"/>
      <c r="Y104" s="411"/>
      <c r="Z104" s="411"/>
      <c r="AA104" s="411"/>
      <c r="AB104" s="411"/>
      <c r="AC104" s="411"/>
    </row>
    <row r="105" spans="1:31" s="409" customFormat="1" x14ac:dyDescent="0.8">
      <c r="A105" s="449"/>
      <c r="B105" s="449"/>
      <c r="C105" s="449"/>
      <c r="D105" s="449"/>
      <c r="E105" s="449"/>
      <c r="F105" s="449"/>
      <c r="G105" s="449"/>
      <c r="H105" s="449"/>
      <c r="I105" s="449"/>
      <c r="J105" s="449"/>
      <c r="K105" s="449"/>
      <c r="L105" s="449"/>
      <c r="M105" s="449"/>
      <c r="N105" s="449"/>
      <c r="O105" s="449"/>
      <c r="P105" s="449"/>
      <c r="Q105" s="449"/>
      <c r="R105" s="449"/>
      <c r="S105" s="449"/>
      <c r="T105" s="411"/>
      <c r="U105" s="411"/>
      <c r="V105" s="411"/>
      <c r="W105" s="411"/>
      <c r="X105" s="411"/>
      <c r="Y105" s="411"/>
      <c r="Z105" s="411"/>
      <c r="AA105" s="411"/>
      <c r="AB105" s="411"/>
      <c r="AC105" s="411"/>
    </row>
    <row r="106" spans="1:31" s="409" customFormat="1" x14ac:dyDescent="0.8">
      <c r="A106" s="449"/>
      <c r="B106" s="449"/>
      <c r="C106" s="449"/>
      <c r="D106" s="449"/>
      <c r="E106" s="449"/>
      <c r="F106" s="449"/>
      <c r="G106" s="449"/>
      <c r="H106" s="449"/>
      <c r="I106" s="449"/>
      <c r="J106" s="449"/>
      <c r="K106" s="449"/>
      <c r="L106" s="449"/>
      <c r="M106" s="449"/>
      <c r="N106" s="449"/>
      <c r="O106" s="449"/>
      <c r="P106" s="449"/>
      <c r="Q106" s="449"/>
      <c r="R106" s="449"/>
      <c r="S106" s="449"/>
      <c r="T106" s="411"/>
      <c r="U106" s="411"/>
      <c r="V106" s="411"/>
      <c r="W106" s="411"/>
      <c r="X106" s="411"/>
      <c r="Y106" s="411"/>
      <c r="Z106" s="411"/>
      <c r="AA106" s="411"/>
      <c r="AB106" s="411"/>
      <c r="AC106" s="411"/>
    </row>
  </sheetData>
  <mergeCells count="10">
    <mergeCell ref="AB3:AC4"/>
    <mergeCell ref="G4:J4"/>
    <mergeCell ref="K4:N4"/>
    <mergeCell ref="O4:S4"/>
    <mergeCell ref="A3:A5"/>
    <mergeCell ref="B4:F4"/>
    <mergeCell ref="B3:S3"/>
    <mergeCell ref="U3:U5"/>
    <mergeCell ref="V3:Y4"/>
    <mergeCell ref="AA3:AA5"/>
  </mergeCells>
  <phoneticPr fontId="7" type="noConversion"/>
  <conditionalFormatting sqref="A1">
    <cfRule type="cellIs" dxfId="1" priority="1" operator="lessThan">
      <formula>0</formula>
    </cfRule>
  </conditionalFormatting>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84C2D-93C5-4533-9E37-47AF060ED879}">
  <dimension ref="A1:AE106"/>
  <sheetViews>
    <sheetView zoomScale="70" zoomScaleNormal="70" workbookViewId="0">
      <selection activeCell="X88" sqref="X88"/>
    </sheetView>
  </sheetViews>
  <sheetFormatPr defaultColWidth="8.8671875" defaultRowHeight="18" x14ac:dyDescent="0.8"/>
  <cols>
    <col min="1" max="22" width="12.78125" style="411" customWidth="1"/>
    <col min="23" max="23" width="20.0859375" style="411" customWidth="1"/>
    <col min="24" max="24" width="15" style="411" customWidth="1"/>
    <col min="25" max="29" width="12.78125" style="411" customWidth="1"/>
    <col min="30" max="30" width="10" style="409" bestFit="1" customWidth="1"/>
    <col min="31" max="31" width="11.43359375" style="409" bestFit="1" customWidth="1"/>
    <col min="32" max="16384" width="8.8671875" style="409"/>
  </cols>
  <sheetData>
    <row r="1" spans="1:31" x14ac:dyDescent="0.8">
      <c r="A1" s="6" t="s">
        <v>1556</v>
      </c>
      <c r="B1" s="407"/>
      <c r="C1" s="407"/>
      <c r="D1" s="407"/>
      <c r="E1" s="407"/>
      <c r="F1" s="407"/>
      <c r="G1" s="407"/>
      <c r="H1" s="407"/>
      <c r="I1" s="407"/>
      <c r="J1" s="407"/>
      <c r="K1" s="407"/>
      <c r="L1" s="407"/>
      <c r="M1" s="407"/>
      <c r="N1" s="407"/>
      <c r="O1" s="407"/>
      <c r="P1" s="407"/>
      <c r="Q1" s="407"/>
      <c r="R1" s="407"/>
      <c r="S1" s="407"/>
      <c r="T1" s="407"/>
      <c r="U1" s="407"/>
      <c r="V1" s="407"/>
      <c r="W1" s="407"/>
      <c r="X1" s="407"/>
      <c r="Y1" s="407"/>
      <c r="Z1" s="407"/>
      <c r="AA1" s="407"/>
      <c r="AB1" s="407"/>
      <c r="AC1" s="407"/>
      <c r="AD1" s="408"/>
    </row>
    <row r="2" spans="1:31" x14ac:dyDescent="0.8">
      <c r="A2" s="407"/>
      <c r="B2" s="407"/>
      <c r="C2" s="407"/>
      <c r="D2" s="407"/>
      <c r="E2" s="407"/>
      <c r="F2" s="407"/>
      <c r="G2" s="407"/>
      <c r="H2" s="407"/>
      <c r="I2" s="407"/>
      <c r="J2" s="407"/>
      <c r="K2" s="407"/>
      <c r="L2" s="407"/>
      <c r="M2" s="407"/>
      <c r="N2" s="407"/>
      <c r="O2" s="407"/>
      <c r="P2" s="407"/>
      <c r="Q2" s="407"/>
      <c r="R2" s="407"/>
      <c r="S2" s="407"/>
      <c r="T2" s="407"/>
      <c r="U2" s="407"/>
      <c r="V2" s="407"/>
      <c r="W2" s="407"/>
      <c r="X2" s="408"/>
      <c r="Y2" s="409"/>
      <c r="Z2" s="409"/>
      <c r="AA2" s="409"/>
      <c r="AB2" s="409"/>
      <c r="AC2" s="409"/>
    </row>
    <row r="3" spans="1:31" s="411" customFormat="1" ht="17.399999999999999" customHeight="1" x14ac:dyDescent="0.65">
      <c r="A3" s="729" t="s">
        <v>1253</v>
      </c>
      <c r="B3" s="723" t="s">
        <v>799</v>
      </c>
      <c r="C3" s="724"/>
      <c r="D3" s="724"/>
      <c r="E3" s="724"/>
      <c r="F3" s="724"/>
      <c r="G3" s="724"/>
      <c r="H3" s="724"/>
      <c r="I3" s="724"/>
      <c r="J3" s="724"/>
      <c r="K3" s="724"/>
      <c r="L3" s="724"/>
      <c r="M3" s="724"/>
      <c r="N3" s="724"/>
      <c r="O3" s="724"/>
      <c r="P3" s="724"/>
      <c r="Q3" s="724"/>
      <c r="R3" s="724"/>
      <c r="S3" s="725"/>
      <c r="T3" s="407"/>
      <c r="U3" s="716" t="s">
        <v>1253</v>
      </c>
      <c r="V3" s="727" t="s">
        <v>1255</v>
      </c>
      <c r="W3" s="727"/>
      <c r="X3" s="727"/>
      <c r="Y3" s="727"/>
      <c r="Z3" s="407"/>
      <c r="AA3" s="716" t="s">
        <v>1253</v>
      </c>
      <c r="AB3" s="719" t="s">
        <v>1256</v>
      </c>
      <c r="AC3" s="720"/>
      <c r="AD3" s="407"/>
    </row>
    <row r="4" spans="1:31" s="444" customFormat="1" x14ac:dyDescent="0.65">
      <c r="A4" s="729"/>
      <c r="B4" s="723" t="s">
        <v>1257</v>
      </c>
      <c r="C4" s="724"/>
      <c r="D4" s="724"/>
      <c r="E4" s="724"/>
      <c r="F4" s="725"/>
      <c r="G4" s="723" t="s">
        <v>1258</v>
      </c>
      <c r="H4" s="724"/>
      <c r="I4" s="724"/>
      <c r="J4" s="725"/>
      <c r="K4" s="723" t="s">
        <v>1259</v>
      </c>
      <c r="L4" s="724"/>
      <c r="M4" s="724"/>
      <c r="N4" s="725"/>
      <c r="O4" s="726" t="s">
        <v>1378</v>
      </c>
      <c r="P4" s="726"/>
      <c r="Q4" s="726"/>
      <c r="R4" s="726"/>
      <c r="S4" s="726"/>
      <c r="T4" s="443"/>
      <c r="U4" s="717"/>
      <c r="V4" s="727"/>
      <c r="W4" s="727"/>
      <c r="X4" s="727"/>
      <c r="Y4" s="727"/>
      <c r="Z4" s="443"/>
      <c r="AA4" s="717"/>
      <c r="AB4" s="721"/>
      <c r="AC4" s="722"/>
      <c r="AD4" s="443"/>
      <c r="AE4" s="443"/>
    </row>
    <row r="5" spans="1:31" s="448" customFormat="1" ht="67.2" customHeight="1" x14ac:dyDescent="0.8">
      <c r="A5" s="729"/>
      <c r="B5" s="442" t="s">
        <v>605</v>
      </c>
      <c r="C5" s="442" t="s">
        <v>615</v>
      </c>
      <c r="D5" s="442" t="s">
        <v>279</v>
      </c>
      <c r="E5" s="442" t="s">
        <v>283</v>
      </c>
      <c r="F5" s="442" t="s">
        <v>1261</v>
      </c>
      <c r="G5" s="442" t="s">
        <v>1263</v>
      </c>
      <c r="H5" s="442" t="s">
        <v>1264</v>
      </c>
      <c r="I5" s="442" t="s">
        <v>294</v>
      </c>
      <c r="J5" s="442" t="s">
        <v>1261</v>
      </c>
      <c r="K5" s="442" t="s">
        <v>1266</v>
      </c>
      <c r="L5" s="442" t="s">
        <v>293</v>
      </c>
      <c r="M5" s="442" t="s">
        <v>1265</v>
      </c>
      <c r="N5" s="442" t="s">
        <v>1261</v>
      </c>
      <c r="O5" s="442" t="s">
        <v>385</v>
      </c>
      <c r="P5" s="442" t="s">
        <v>1262</v>
      </c>
      <c r="Q5" s="442" t="s">
        <v>272</v>
      </c>
      <c r="R5" s="442" t="s">
        <v>1375</v>
      </c>
      <c r="S5" s="442" t="s">
        <v>1261</v>
      </c>
      <c r="T5" s="446"/>
      <c r="U5" s="718"/>
      <c r="V5" s="445" t="s">
        <v>1270</v>
      </c>
      <c r="W5" s="445" t="s">
        <v>1268</v>
      </c>
      <c r="X5" s="445" t="s">
        <v>1269</v>
      </c>
      <c r="Y5" s="445" t="s">
        <v>1267</v>
      </c>
      <c r="Z5" s="446"/>
      <c r="AA5" s="718"/>
      <c r="AB5" s="445" t="s">
        <v>1271</v>
      </c>
      <c r="AC5" s="445" t="s">
        <v>1272</v>
      </c>
      <c r="AD5" s="447"/>
      <c r="AE5" s="447"/>
    </row>
    <row r="6" spans="1:31" ht="18.25" x14ac:dyDescent="0.8">
      <c r="A6" s="454">
        <v>1930</v>
      </c>
      <c r="B6" s="450">
        <v>0.10837690760965636</v>
      </c>
      <c r="C6" s="450">
        <v>0.4617522141463189</v>
      </c>
      <c r="D6" s="450">
        <v>0</v>
      </c>
      <c r="E6" s="450">
        <v>2.3023994380918619E-2</v>
      </c>
      <c r="F6" s="450">
        <v>0.59315311613689392</v>
      </c>
      <c r="G6" s="451">
        <v>0</v>
      </c>
      <c r="H6" s="451">
        <v>0</v>
      </c>
      <c r="I6" s="451">
        <v>1.423073334120361</v>
      </c>
      <c r="J6" s="450">
        <v>1.423073334120361</v>
      </c>
      <c r="K6" s="451">
        <v>0.96029721311120964</v>
      </c>
      <c r="L6" s="451">
        <v>0</v>
      </c>
      <c r="M6" s="451">
        <v>7.5239465570591628</v>
      </c>
      <c r="N6" s="450">
        <v>8.484243770170373</v>
      </c>
      <c r="O6" s="452">
        <v>1.4776179475425448E-2</v>
      </c>
      <c r="P6" s="452">
        <v>9.4971054195858121E-2</v>
      </c>
      <c r="Q6" s="452">
        <v>0.14748144157918375</v>
      </c>
      <c r="R6" s="452">
        <v>1.5506918909352003</v>
      </c>
      <c r="S6" s="450">
        <v>1.8079205661856677</v>
      </c>
      <c r="T6" s="407"/>
      <c r="U6" s="410">
        <v>1930</v>
      </c>
      <c r="V6" s="412">
        <v>8.5146360398616022E-5</v>
      </c>
      <c r="W6" s="412">
        <v>1.1218070009378416E-5</v>
      </c>
      <c r="X6" s="412">
        <v>7.5239465570591628</v>
      </c>
      <c r="Y6" s="412">
        <v>4.7843478651237232</v>
      </c>
      <c r="Z6" s="407"/>
      <c r="AA6" s="410">
        <v>1930</v>
      </c>
      <c r="AB6" s="412">
        <v>12.308390786613295</v>
      </c>
      <c r="AC6" s="412">
        <v>0</v>
      </c>
      <c r="AD6" s="408"/>
      <c r="AE6" s="408"/>
    </row>
    <row r="7" spans="1:31" ht="18.25" x14ac:dyDescent="0.8">
      <c r="A7" s="454">
        <v>1931</v>
      </c>
      <c r="B7" s="450">
        <v>0.14054484336810111</v>
      </c>
      <c r="C7" s="450">
        <v>0.57636970984654035</v>
      </c>
      <c r="D7" s="450">
        <v>0</v>
      </c>
      <c r="E7" s="450">
        <v>1.7867643428077905E-2</v>
      </c>
      <c r="F7" s="450">
        <v>0.73478219664271938</v>
      </c>
      <c r="G7" s="450">
        <v>0</v>
      </c>
      <c r="H7" s="450">
        <v>0</v>
      </c>
      <c r="I7" s="450">
        <v>1.1072607971390644</v>
      </c>
      <c r="J7" s="450">
        <v>1.1072607971390644</v>
      </c>
      <c r="K7" s="450">
        <v>1.1046532247157634</v>
      </c>
      <c r="L7" s="450">
        <v>0</v>
      </c>
      <c r="M7" s="450">
        <v>7.5262325212129859</v>
      </c>
      <c r="N7" s="450">
        <v>8.6308857459287491</v>
      </c>
      <c r="O7" s="450">
        <v>3.1620117711303082E-2</v>
      </c>
      <c r="P7" s="450">
        <v>0.16552311628877897</v>
      </c>
      <c r="Q7" s="450">
        <v>0.25704240109417087</v>
      </c>
      <c r="R7" s="450">
        <v>1.5187409862037695</v>
      </c>
      <c r="S7" s="450">
        <v>1.9729266212980225</v>
      </c>
      <c r="T7" s="407"/>
      <c r="U7" s="410">
        <v>1931</v>
      </c>
      <c r="V7" s="412">
        <v>1.0014457555757212E-4</v>
      </c>
      <c r="W7" s="412">
        <v>1.5294078410857441E-5</v>
      </c>
      <c r="X7" s="412">
        <v>7.5262325212129859</v>
      </c>
      <c r="Y7" s="412">
        <v>4.9195074011416002</v>
      </c>
      <c r="Z7" s="407"/>
      <c r="AA7" s="410">
        <v>1931</v>
      </c>
      <c r="AB7" s="412">
        <v>12.216139046782022</v>
      </c>
      <c r="AC7" s="412">
        <v>0.22971631422653499</v>
      </c>
      <c r="AD7" s="408"/>
      <c r="AE7" s="408"/>
    </row>
    <row r="8" spans="1:31" ht="18.25" x14ac:dyDescent="0.8">
      <c r="A8" s="454">
        <v>1932</v>
      </c>
      <c r="B8" s="450">
        <v>0.16837743246872555</v>
      </c>
      <c r="C8" s="450">
        <v>0.66330925936947094</v>
      </c>
      <c r="D8" s="450">
        <v>0</v>
      </c>
      <c r="E8" s="450">
        <v>5.4111556489474331E-3</v>
      </c>
      <c r="F8" s="450">
        <v>0.83709784748714389</v>
      </c>
      <c r="G8" s="450">
        <v>0</v>
      </c>
      <c r="H8" s="450">
        <v>0</v>
      </c>
      <c r="I8" s="450">
        <v>0.82774527100311679</v>
      </c>
      <c r="J8" s="450">
        <v>0.82774527100311679</v>
      </c>
      <c r="K8" s="450">
        <v>1.0349608101519563</v>
      </c>
      <c r="L8" s="450">
        <v>0</v>
      </c>
      <c r="M8" s="450">
        <v>7.5272713773777831</v>
      </c>
      <c r="N8" s="450">
        <v>8.5622321875297391</v>
      </c>
      <c r="O8" s="450">
        <v>2.5926468553152261E-2</v>
      </c>
      <c r="P8" s="450">
        <v>7.5430191991172305E-2</v>
      </c>
      <c r="Q8" s="450">
        <v>0.1171362532262792</v>
      </c>
      <c r="R8" s="450">
        <v>1.510459528385653</v>
      </c>
      <c r="S8" s="450">
        <v>1.7289524421562568</v>
      </c>
      <c r="T8" s="407"/>
      <c r="U8" s="410">
        <v>1932</v>
      </c>
      <c r="V8" s="412">
        <v>1.1770313238014514E-4</v>
      </c>
      <c r="W8" s="412">
        <v>1.9426277987017808E-5</v>
      </c>
      <c r="X8" s="412">
        <v>7.5272713773777831</v>
      </c>
      <c r="Y8" s="412">
        <v>4.4286192413881071</v>
      </c>
      <c r="Z8" s="407"/>
      <c r="AA8" s="410">
        <v>1932</v>
      </c>
      <c r="AB8" s="412">
        <v>11.59063311344628</v>
      </c>
      <c r="AC8" s="412">
        <v>0.3653946347299768</v>
      </c>
      <c r="AD8" s="408"/>
      <c r="AE8" s="408"/>
    </row>
    <row r="9" spans="1:31" ht="18.25" x14ac:dyDescent="0.8">
      <c r="A9" s="454">
        <v>1933</v>
      </c>
      <c r="B9" s="450">
        <v>0.20896255312185849</v>
      </c>
      <c r="C9" s="450">
        <v>0.89549452640658733</v>
      </c>
      <c r="D9" s="450">
        <v>0</v>
      </c>
      <c r="E9" s="450">
        <v>6.0848407758037791E-3</v>
      </c>
      <c r="F9" s="450">
        <v>1.1105419203042497</v>
      </c>
      <c r="G9" s="450">
        <v>0</v>
      </c>
      <c r="H9" s="450">
        <v>0</v>
      </c>
      <c r="I9" s="450">
        <v>1.0188382994242762</v>
      </c>
      <c r="J9" s="450">
        <v>1.0188382994242762</v>
      </c>
      <c r="K9" s="450">
        <v>1.1309973683363059</v>
      </c>
      <c r="L9" s="450">
        <v>0</v>
      </c>
      <c r="M9" s="450">
        <v>7.5199503834723416</v>
      </c>
      <c r="N9" s="450">
        <v>8.6509477518086477</v>
      </c>
      <c r="O9" s="450">
        <v>2.8108607977482141E-2</v>
      </c>
      <c r="P9" s="450">
        <v>8.8422944376152626E-2</v>
      </c>
      <c r="Q9" s="450">
        <v>0.1373128203713222</v>
      </c>
      <c r="R9" s="450">
        <v>1.5364722383270737</v>
      </c>
      <c r="S9" s="450">
        <v>1.7903166110520305</v>
      </c>
      <c r="T9" s="407"/>
      <c r="U9" s="410">
        <v>1933</v>
      </c>
      <c r="V9" s="412">
        <v>1.5450175281422237E-4</v>
      </c>
      <c r="W9" s="412">
        <v>2.5548497963016897E-5</v>
      </c>
      <c r="X9" s="412">
        <v>7.5199503834723416</v>
      </c>
      <c r="Y9" s="412">
        <v>5.0505141488660854</v>
      </c>
      <c r="Z9" s="407"/>
      <c r="AA9" s="410">
        <v>1933</v>
      </c>
      <c r="AB9" s="412">
        <v>12.092476558489947</v>
      </c>
      <c r="AC9" s="412">
        <v>0.47816802409925524</v>
      </c>
      <c r="AD9" s="408"/>
      <c r="AE9" s="408"/>
    </row>
    <row r="10" spans="1:31" ht="18.25" x14ac:dyDescent="0.8">
      <c r="A10" s="454">
        <v>1934</v>
      </c>
      <c r="B10" s="450">
        <v>0.27401610695708878</v>
      </c>
      <c r="C10" s="450">
        <v>1.1817820299070485</v>
      </c>
      <c r="D10" s="450">
        <v>0</v>
      </c>
      <c r="E10" s="450">
        <v>2.480114364878579E-3</v>
      </c>
      <c r="F10" s="450">
        <v>1.4582782512290158</v>
      </c>
      <c r="G10" s="450">
        <v>0</v>
      </c>
      <c r="H10" s="450">
        <v>0</v>
      </c>
      <c r="I10" s="450">
        <v>1.0333732249172105</v>
      </c>
      <c r="J10" s="450">
        <v>1.0333732249172105</v>
      </c>
      <c r="K10" s="450">
        <v>1.2587389682226635</v>
      </c>
      <c r="L10" s="450">
        <v>0</v>
      </c>
      <c r="M10" s="450">
        <v>7.5322591068128926</v>
      </c>
      <c r="N10" s="450">
        <v>8.7909980750355565</v>
      </c>
      <c r="O10" s="450">
        <v>3.6180282494219305E-2</v>
      </c>
      <c r="P10" s="450">
        <v>0.1351572461181455</v>
      </c>
      <c r="Q10" s="450">
        <v>0.20988695625372919</v>
      </c>
      <c r="R10" s="450">
        <v>1.5423782926714138</v>
      </c>
      <c r="S10" s="450">
        <v>1.9236027775375077</v>
      </c>
      <c r="T10" s="407"/>
      <c r="U10" s="410">
        <v>1934</v>
      </c>
      <c r="V10" s="412">
        <v>2.2787404403095681E-4</v>
      </c>
      <c r="W10" s="412">
        <v>3.5935857733019038E-5</v>
      </c>
      <c r="X10" s="412">
        <v>7.5322591068128926</v>
      </c>
      <c r="Y10" s="412">
        <v>5.6737294120046338</v>
      </c>
      <c r="Z10" s="407"/>
      <c r="AA10" s="410">
        <v>1934</v>
      </c>
      <c r="AB10" s="412">
        <v>12.574291044617977</v>
      </c>
      <c r="AC10" s="412">
        <v>0.63196128410131336</v>
      </c>
      <c r="AD10" s="408"/>
      <c r="AE10" s="408"/>
    </row>
    <row r="11" spans="1:31" ht="18.25" x14ac:dyDescent="0.8">
      <c r="A11" s="454">
        <v>1935</v>
      </c>
      <c r="B11" s="450">
        <v>0.35005902460484617</v>
      </c>
      <c r="C11" s="450">
        <v>1.428619856750635</v>
      </c>
      <c r="D11" s="450">
        <v>0</v>
      </c>
      <c r="E11" s="450">
        <v>1.1701732249036808E-3</v>
      </c>
      <c r="F11" s="450">
        <v>1.7798490545803849</v>
      </c>
      <c r="G11" s="450">
        <v>0</v>
      </c>
      <c r="H11" s="450">
        <v>0</v>
      </c>
      <c r="I11" s="450">
        <v>1.1674353867707603</v>
      </c>
      <c r="J11" s="450">
        <v>1.1674353867707603</v>
      </c>
      <c r="K11" s="450">
        <v>1.3600793998660532</v>
      </c>
      <c r="L11" s="450">
        <v>0</v>
      </c>
      <c r="M11" s="450">
        <v>7.5266503536445413</v>
      </c>
      <c r="N11" s="450">
        <v>8.8867297535105951</v>
      </c>
      <c r="O11" s="450">
        <v>4.7895088474443313E-2</v>
      </c>
      <c r="P11" s="450">
        <v>0.19106000000054835</v>
      </c>
      <c r="Q11" s="450">
        <v>0.29669886753166824</v>
      </c>
      <c r="R11" s="450">
        <v>1.557362850728627</v>
      </c>
      <c r="S11" s="450">
        <v>2.093016806735287</v>
      </c>
      <c r="T11" s="407"/>
      <c r="U11" s="410">
        <v>1935</v>
      </c>
      <c r="V11" s="412">
        <v>3.2147742847261625E-4</v>
      </c>
      <c r="W11" s="412">
        <v>4.9105473304217994E-5</v>
      </c>
      <c r="X11" s="412">
        <v>7.5266503536445413</v>
      </c>
      <c r="Y11" s="412">
        <v>6.4000100650507079</v>
      </c>
      <c r="Z11" s="407"/>
      <c r="AA11" s="410">
        <v>1935</v>
      </c>
      <c r="AB11" s="412">
        <v>13.105301033158117</v>
      </c>
      <c r="AC11" s="412">
        <v>0.82172996843891077</v>
      </c>
      <c r="AD11" s="408"/>
      <c r="AE11" s="408"/>
    </row>
    <row r="12" spans="1:31" ht="18.25" x14ac:dyDescent="0.8">
      <c r="A12" s="454">
        <v>1936</v>
      </c>
      <c r="B12" s="450">
        <v>0.42607660678834691</v>
      </c>
      <c r="C12" s="450">
        <v>2.3101226601733948</v>
      </c>
      <c r="D12" s="450">
        <v>0</v>
      </c>
      <c r="E12" s="450">
        <v>1.1424601853505058E-2</v>
      </c>
      <c r="F12" s="450">
        <v>2.7476238688152468</v>
      </c>
      <c r="G12" s="450">
        <v>0</v>
      </c>
      <c r="H12" s="450">
        <v>0</v>
      </c>
      <c r="I12" s="450">
        <v>1.390918846459017</v>
      </c>
      <c r="J12" s="450">
        <v>1.390918846459017</v>
      </c>
      <c r="K12" s="450">
        <v>1.5750728819229611</v>
      </c>
      <c r="L12" s="450">
        <v>0</v>
      </c>
      <c r="M12" s="450">
        <v>7.5218955609863141</v>
      </c>
      <c r="N12" s="450">
        <v>9.0969684429092759</v>
      </c>
      <c r="O12" s="450">
        <v>3.6250862551018129E-2</v>
      </c>
      <c r="P12" s="450">
        <v>8.1494053020890911E-2</v>
      </c>
      <c r="Q12" s="450">
        <v>0.12655287994239833</v>
      </c>
      <c r="R12" s="450">
        <v>1.6317514913673341</v>
      </c>
      <c r="S12" s="450">
        <v>1.8760492868816414</v>
      </c>
      <c r="T12" s="407"/>
      <c r="U12" s="410">
        <v>1936</v>
      </c>
      <c r="V12" s="412">
        <v>4.2072587562373167E-4</v>
      </c>
      <c r="W12" s="412">
        <v>6.3725671742600811E-5</v>
      </c>
      <c r="X12" s="412">
        <v>7.5218955609863141</v>
      </c>
      <c r="Y12" s="412">
        <v>7.5891804325315002</v>
      </c>
      <c r="Z12" s="407"/>
      <c r="AA12" s="410">
        <v>1936</v>
      </c>
      <c r="AB12" s="412">
        <v>14.058400134107186</v>
      </c>
      <c r="AC12" s="412">
        <v>1.0531603109579921</v>
      </c>
      <c r="AD12" s="408"/>
      <c r="AE12" s="408"/>
    </row>
    <row r="13" spans="1:31" ht="18.25" x14ac:dyDescent="0.8">
      <c r="A13" s="454">
        <v>1937</v>
      </c>
      <c r="B13" s="450">
        <v>0.49191045920122856</v>
      </c>
      <c r="C13" s="450">
        <v>2.8107458258828162</v>
      </c>
      <c r="D13" s="450">
        <v>0</v>
      </c>
      <c r="E13" s="450">
        <v>1.6468504655326097E-2</v>
      </c>
      <c r="F13" s="450">
        <v>3.3191247897393708</v>
      </c>
      <c r="G13" s="450">
        <v>0</v>
      </c>
      <c r="H13" s="450">
        <v>0</v>
      </c>
      <c r="I13" s="450">
        <v>1.5486858400412764</v>
      </c>
      <c r="J13" s="450">
        <v>1.5486858400412764</v>
      </c>
      <c r="K13" s="450">
        <v>1.662822726624348</v>
      </c>
      <c r="L13" s="450">
        <v>0</v>
      </c>
      <c r="M13" s="450">
        <v>7.5266253533509788</v>
      </c>
      <c r="N13" s="450">
        <v>9.1894480799753264</v>
      </c>
      <c r="O13" s="450">
        <v>5.9821184612110334E-2</v>
      </c>
      <c r="P13" s="450">
        <v>0.25305759518197535</v>
      </c>
      <c r="Q13" s="450">
        <v>0.39297551507674922</v>
      </c>
      <c r="R13" s="450">
        <v>1.6435390829548251</v>
      </c>
      <c r="S13" s="450">
        <v>2.3493933778256597</v>
      </c>
      <c r="T13" s="407"/>
      <c r="U13" s="410">
        <v>1937</v>
      </c>
      <c r="V13" s="412">
        <v>5.1541167449914384E-4</v>
      </c>
      <c r="W13" s="412">
        <v>7.835706081358226E-5</v>
      </c>
      <c r="X13" s="412">
        <v>7.5266253533509788</v>
      </c>
      <c r="Y13" s="412">
        <v>8.8794329654953419</v>
      </c>
      <c r="Z13" s="407"/>
      <c r="AA13" s="410">
        <v>1937</v>
      </c>
      <c r="AB13" s="412">
        <v>14.884686201169004</v>
      </c>
      <c r="AC13" s="412">
        <v>1.5219658864126291</v>
      </c>
      <c r="AD13" s="408"/>
      <c r="AE13" s="408"/>
    </row>
    <row r="14" spans="1:31" ht="18.25" x14ac:dyDescent="0.8">
      <c r="A14" s="454">
        <v>1938</v>
      </c>
      <c r="B14" s="450">
        <v>0.53794099921028948</v>
      </c>
      <c r="C14" s="450">
        <v>3.2088944587015229</v>
      </c>
      <c r="D14" s="450">
        <v>0</v>
      </c>
      <c r="E14" s="450">
        <v>2.201160621349937E-2</v>
      </c>
      <c r="F14" s="450">
        <v>3.7688470641253118</v>
      </c>
      <c r="G14" s="450">
        <v>0</v>
      </c>
      <c r="H14" s="450">
        <v>0</v>
      </c>
      <c r="I14" s="450">
        <v>1.3541849906990993</v>
      </c>
      <c r="J14" s="450">
        <v>1.3541849906990993</v>
      </c>
      <c r="K14" s="450">
        <v>1.752187038204607</v>
      </c>
      <c r="L14" s="450">
        <v>0</v>
      </c>
      <c r="M14" s="450">
        <v>7.5189010705506725</v>
      </c>
      <c r="N14" s="450">
        <v>9.2710881087552792</v>
      </c>
      <c r="O14" s="450">
        <v>8.0320774556202484E-2</v>
      </c>
      <c r="P14" s="450">
        <v>0.33095875748599746</v>
      </c>
      <c r="Q14" s="450">
        <v>0.51394896129750567</v>
      </c>
      <c r="R14" s="450">
        <v>1.6054646811494739</v>
      </c>
      <c r="S14" s="450">
        <v>2.5306931744891794</v>
      </c>
      <c r="T14" s="407"/>
      <c r="U14" s="410">
        <v>1938</v>
      </c>
      <c r="V14" s="412">
        <v>5.8656807588557721E-4</v>
      </c>
      <c r="W14" s="412">
        <v>9.0798811332661923E-5</v>
      </c>
      <c r="X14" s="412">
        <v>7.5189010705506725</v>
      </c>
      <c r="Y14" s="412">
        <v>9.4052349006309797</v>
      </c>
      <c r="Z14" s="407"/>
      <c r="AA14" s="410">
        <v>1938</v>
      </c>
      <c r="AB14" s="412">
        <v>15.009795853494808</v>
      </c>
      <c r="AC14" s="412">
        <v>1.915017484574064</v>
      </c>
      <c r="AD14" s="408"/>
      <c r="AE14" s="408"/>
    </row>
    <row r="15" spans="1:31" ht="18.25" x14ac:dyDescent="0.8">
      <c r="A15" s="454">
        <v>1939</v>
      </c>
      <c r="B15" s="450">
        <v>0.57603015220184295</v>
      </c>
      <c r="C15" s="450">
        <v>2.957292858789768</v>
      </c>
      <c r="D15" s="450">
        <v>0</v>
      </c>
      <c r="E15" s="450">
        <v>2.3901469838918749E-2</v>
      </c>
      <c r="F15" s="450">
        <v>3.5572244808305298</v>
      </c>
      <c r="G15" s="450">
        <v>0</v>
      </c>
      <c r="H15" s="450">
        <v>0</v>
      </c>
      <c r="I15" s="450">
        <v>1.610509523527099</v>
      </c>
      <c r="J15" s="450">
        <v>1.610509523527099</v>
      </c>
      <c r="K15" s="450">
        <v>1.91951008682288</v>
      </c>
      <c r="L15" s="450">
        <v>0</v>
      </c>
      <c r="M15" s="450">
        <v>7.5369823478692384</v>
      </c>
      <c r="N15" s="450">
        <v>9.4564924346921178</v>
      </c>
      <c r="O15" s="450">
        <v>0.1381783075400663</v>
      </c>
      <c r="P15" s="450">
        <v>0.63791082223522166</v>
      </c>
      <c r="Q15" s="450">
        <v>0.99061770408689531</v>
      </c>
      <c r="R15" s="450">
        <v>1.6121492802431647</v>
      </c>
      <c r="S15" s="450">
        <v>3.3788561141053481</v>
      </c>
      <c r="T15" s="407"/>
      <c r="U15" s="410">
        <v>1939</v>
      </c>
      <c r="V15" s="412">
        <v>6.6361035757392102E-4</v>
      </c>
      <c r="W15" s="412">
        <v>1.0308109740606864E-4</v>
      </c>
      <c r="X15" s="412">
        <v>7.5369823478692384</v>
      </c>
      <c r="Y15" s="412">
        <v>10.465333513830878</v>
      </c>
      <c r="Z15" s="407"/>
      <c r="AA15" s="410">
        <v>1939</v>
      </c>
      <c r="AB15" s="412">
        <v>15.719560608232101</v>
      </c>
      <c r="AC15" s="412">
        <v>2.2835219449229953</v>
      </c>
      <c r="AD15" s="408"/>
      <c r="AE15" s="408"/>
    </row>
    <row r="16" spans="1:31" ht="18.25" x14ac:dyDescent="0.8">
      <c r="A16" s="454">
        <v>1940</v>
      </c>
      <c r="B16" s="450">
        <v>0.69235651648257535</v>
      </c>
      <c r="C16" s="450">
        <v>2.9683257753123837</v>
      </c>
      <c r="D16" s="450">
        <v>0</v>
      </c>
      <c r="E16" s="450">
        <v>3.3292269661154179E-2</v>
      </c>
      <c r="F16" s="450">
        <v>3.6939745614561135</v>
      </c>
      <c r="G16" s="450">
        <v>0</v>
      </c>
      <c r="H16" s="450">
        <v>0</v>
      </c>
      <c r="I16" s="450">
        <v>2.0399620425204597</v>
      </c>
      <c r="J16" s="450">
        <v>2.0399620425204597</v>
      </c>
      <c r="K16" s="450">
        <v>2.1612485848537677</v>
      </c>
      <c r="L16" s="450">
        <v>0</v>
      </c>
      <c r="M16" s="450">
        <v>7.5253024717712691</v>
      </c>
      <c r="N16" s="450">
        <v>9.6865510566250368</v>
      </c>
      <c r="O16" s="450">
        <v>0.15691393862007666</v>
      </c>
      <c r="P16" s="450">
        <v>0.59059908331191191</v>
      </c>
      <c r="Q16" s="450">
        <v>0.91714686058506356</v>
      </c>
      <c r="R16" s="450">
        <v>1.6824902500894721</v>
      </c>
      <c r="S16" s="450">
        <v>3.3471501326065241</v>
      </c>
      <c r="T16" s="407"/>
      <c r="U16" s="410">
        <v>1940</v>
      </c>
      <c r="V16" s="412">
        <v>9.4844423495283171E-4</v>
      </c>
      <c r="W16" s="412">
        <v>1.336275460368606E-4</v>
      </c>
      <c r="X16" s="412">
        <v>7.5253024717712691</v>
      </c>
      <c r="Y16" s="412">
        <v>11.241253249655875</v>
      </c>
      <c r="Z16" s="407"/>
      <c r="AA16" s="410">
        <v>1940</v>
      </c>
      <c r="AB16" s="412">
        <v>16.383467062448446</v>
      </c>
      <c r="AC16" s="412">
        <v>2.3841707307596893</v>
      </c>
      <c r="AD16" s="408"/>
      <c r="AE16" s="408"/>
    </row>
    <row r="17" spans="1:31" ht="18.25" x14ac:dyDescent="0.8">
      <c r="A17" s="454">
        <v>1941</v>
      </c>
      <c r="B17" s="450">
        <v>0.69827914495609023</v>
      </c>
      <c r="C17" s="450">
        <v>3.1631457110316243</v>
      </c>
      <c r="D17" s="450">
        <v>1.9026076075762137E-3</v>
      </c>
      <c r="E17" s="450">
        <v>1.4246293336977212E-2</v>
      </c>
      <c r="F17" s="450">
        <v>3.8775737569322679</v>
      </c>
      <c r="G17" s="450">
        <v>7.9894245226321131E-2</v>
      </c>
      <c r="H17" s="450">
        <v>0</v>
      </c>
      <c r="I17" s="450">
        <v>1.7296100409166264</v>
      </c>
      <c r="J17" s="450">
        <v>1.8095042861429476</v>
      </c>
      <c r="K17" s="450">
        <v>2.349727721540984</v>
      </c>
      <c r="L17" s="450">
        <v>0</v>
      </c>
      <c r="M17" s="450">
        <v>7.5238529145729327</v>
      </c>
      <c r="N17" s="450">
        <v>9.8735806361139176</v>
      </c>
      <c r="O17" s="450">
        <v>0.13236026600157291</v>
      </c>
      <c r="P17" s="450">
        <v>0.30176396736669808</v>
      </c>
      <c r="Q17" s="450">
        <v>0.46861209766201933</v>
      </c>
      <c r="R17" s="450">
        <v>1.7006134439524965</v>
      </c>
      <c r="S17" s="450">
        <v>2.603349774982787</v>
      </c>
      <c r="T17" s="407"/>
      <c r="U17" s="410">
        <v>1941</v>
      </c>
      <c r="V17" s="412">
        <v>1.9776042178905454E-2</v>
      </c>
      <c r="W17" s="412">
        <v>2.21855808671751E-4</v>
      </c>
      <c r="X17" s="412">
        <v>7.5238529145729327</v>
      </c>
      <c r="Y17" s="412">
        <v>10.620157641611408</v>
      </c>
      <c r="Z17" s="407"/>
      <c r="AA17" s="410">
        <v>1941</v>
      </c>
      <c r="AB17" s="412">
        <v>15.614390978556006</v>
      </c>
      <c r="AC17" s="412">
        <v>2.5496174756159093</v>
      </c>
      <c r="AD17" s="408"/>
      <c r="AE17" s="408"/>
    </row>
    <row r="18" spans="1:31" ht="18.25" x14ac:dyDescent="0.8">
      <c r="A18" s="454">
        <v>1942</v>
      </c>
      <c r="B18" s="450">
        <v>0.67346753457067121</v>
      </c>
      <c r="C18" s="450">
        <v>3.0321221967346905</v>
      </c>
      <c r="D18" s="450">
        <v>3.0704207208675886E-3</v>
      </c>
      <c r="E18" s="450">
        <v>5.9326782481202274E-2</v>
      </c>
      <c r="F18" s="450">
        <v>3.7679869345074319</v>
      </c>
      <c r="G18" s="450">
        <v>0.12255439014049341</v>
      </c>
      <c r="H18" s="450">
        <v>0</v>
      </c>
      <c r="I18" s="450">
        <v>1.6244284157074542</v>
      </c>
      <c r="J18" s="450">
        <v>1.7469828058479475</v>
      </c>
      <c r="K18" s="450">
        <v>1.8023306985537637</v>
      </c>
      <c r="L18" s="450">
        <v>0</v>
      </c>
      <c r="M18" s="450">
        <v>7.5210874197414945</v>
      </c>
      <c r="N18" s="450">
        <v>9.3234181182952582</v>
      </c>
      <c r="O18" s="450">
        <v>0.12815139167067641</v>
      </c>
      <c r="P18" s="450">
        <v>0.2717503290341165</v>
      </c>
      <c r="Q18" s="450">
        <v>0.42200363694938231</v>
      </c>
      <c r="R18" s="450">
        <v>1.7611460366888676</v>
      </c>
      <c r="S18" s="450">
        <v>2.5830513943430429</v>
      </c>
      <c r="T18" s="407"/>
      <c r="U18" s="410">
        <v>1942</v>
      </c>
      <c r="V18" s="412">
        <v>3.2365104734163368E-2</v>
      </c>
      <c r="W18" s="412">
        <v>4.2594311146337019E-4</v>
      </c>
      <c r="X18" s="412">
        <v>7.5210874197414945</v>
      </c>
      <c r="Y18" s="412">
        <v>9.8675607854065586</v>
      </c>
      <c r="Z18" s="407"/>
      <c r="AA18" s="410">
        <v>1942</v>
      </c>
      <c r="AB18" s="412">
        <v>14.703918697044299</v>
      </c>
      <c r="AC18" s="412">
        <v>2.717520555949382</v>
      </c>
      <c r="AD18" s="408"/>
      <c r="AE18" s="408"/>
    </row>
    <row r="19" spans="1:31" ht="18.25" x14ac:dyDescent="0.8">
      <c r="A19" s="454">
        <v>1943</v>
      </c>
      <c r="B19" s="450">
        <v>0.67370580326687746</v>
      </c>
      <c r="C19" s="450">
        <v>3.6998857491757553</v>
      </c>
      <c r="D19" s="450">
        <v>4.267411113399097E-3</v>
      </c>
      <c r="E19" s="450">
        <v>8.2926999008482022E-2</v>
      </c>
      <c r="F19" s="450">
        <v>4.4607859625645139</v>
      </c>
      <c r="G19" s="450">
        <v>0.21520506541605883</v>
      </c>
      <c r="H19" s="450">
        <v>0</v>
      </c>
      <c r="I19" s="450">
        <v>1.507975901406013</v>
      </c>
      <c r="J19" s="450">
        <v>1.7231809668220719</v>
      </c>
      <c r="K19" s="450">
        <v>1.7856310216518771</v>
      </c>
      <c r="L19" s="450">
        <v>0</v>
      </c>
      <c r="M19" s="450">
        <v>7.5233768181102461</v>
      </c>
      <c r="N19" s="450">
        <v>9.3090078397621241</v>
      </c>
      <c r="O19" s="450">
        <v>0.1160483965263716</v>
      </c>
      <c r="P19" s="450">
        <v>0.23066745378459347</v>
      </c>
      <c r="Q19" s="450">
        <v>0.35820565431856888</v>
      </c>
      <c r="R19" s="450">
        <v>1.8358814114967177</v>
      </c>
      <c r="S19" s="450">
        <v>2.5408029161262515</v>
      </c>
      <c r="T19" s="407"/>
      <c r="U19" s="410">
        <v>1943</v>
      </c>
      <c r="V19" s="412">
        <v>5.6779060293555422E-2</v>
      </c>
      <c r="W19" s="412">
        <v>6.1212474039157424E-4</v>
      </c>
      <c r="X19" s="412">
        <v>7.5233768181102461</v>
      </c>
      <c r="Y19" s="412">
        <v>10.453009682130768</v>
      </c>
      <c r="Z19" s="407"/>
      <c r="AA19" s="410">
        <v>1943</v>
      </c>
      <c r="AB19" s="412">
        <v>15.2669405675482</v>
      </c>
      <c r="AC19" s="412">
        <v>2.7668371177267623</v>
      </c>
      <c r="AD19" s="408"/>
      <c r="AE19" s="408"/>
    </row>
    <row r="20" spans="1:31" ht="18.25" x14ac:dyDescent="0.8">
      <c r="A20" s="454">
        <v>1944</v>
      </c>
      <c r="B20" s="450">
        <v>0.66774075970831748</v>
      </c>
      <c r="C20" s="450">
        <v>3.8406927133399416</v>
      </c>
      <c r="D20" s="450">
        <v>4.9605488303428365E-3</v>
      </c>
      <c r="E20" s="450">
        <v>7.4579999565909577E-2</v>
      </c>
      <c r="F20" s="450">
        <v>4.5879740214445119</v>
      </c>
      <c r="G20" s="450">
        <v>0.26580164846590831</v>
      </c>
      <c r="H20" s="450">
        <v>0</v>
      </c>
      <c r="I20" s="450">
        <v>1.4748782995776266</v>
      </c>
      <c r="J20" s="450">
        <v>1.7406799480435349</v>
      </c>
      <c r="K20" s="450">
        <v>1.7822794353291334</v>
      </c>
      <c r="L20" s="450">
        <v>0</v>
      </c>
      <c r="M20" s="450">
        <v>7.536697170904934</v>
      </c>
      <c r="N20" s="450">
        <v>9.3189766062340667</v>
      </c>
      <c r="O20" s="450">
        <v>0.12385171174267386</v>
      </c>
      <c r="P20" s="450">
        <v>0.27631130327012959</v>
      </c>
      <c r="Q20" s="450">
        <v>0.42908641665556019</v>
      </c>
      <c r="R20" s="450">
        <v>1.8346891501764464</v>
      </c>
      <c r="S20" s="450">
        <v>2.66393858184481</v>
      </c>
      <c r="T20" s="407"/>
      <c r="U20" s="410">
        <v>1944</v>
      </c>
      <c r="V20" s="412">
        <v>7.3098857480308144E-2</v>
      </c>
      <c r="W20" s="412">
        <v>8.3777468053544517E-4</v>
      </c>
      <c r="X20" s="412">
        <v>7.536697170904934</v>
      </c>
      <c r="Y20" s="412">
        <v>10.700935354501146</v>
      </c>
      <c r="Z20" s="407"/>
      <c r="AA20" s="410">
        <v>1944</v>
      </c>
      <c r="AB20" s="412">
        <v>15.24562295927586</v>
      </c>
      <c r="AC20" s="412">
        <v>3.065946198291063</v>
      </c>
      <c r="AD20" s="408"/>
      <c r="AE20" s="408"/>
    </row>
    <row r="21" spans="1:31" ht="18.25" x14ac:dyDescent="0.8">
      <c r="A21" s="454">
        <v>1945</v>
      </c>
      <c r="B21" s="450">
        <v>0.62052405473641536</v>
      </c>
      <c r="C21" s="450">
        <v>3.7129392436214235</v>
      </c>
      <c r="D21" s="450">
        <v>3.0260374831966998E-3</v>
      </c>
      <c r="E21" s="450">
        <v>3.737769968283193E-2</v>
      </c>
      <c r="F21" s="450">
        <v>4.3738670355238671</v>
      </c>
      <c r="G21" s="450">
        <v>0.17265341362633072</v>
      </c>
      <c r="H21" s="450">
        <v>7.3395206630706908E-3</v>
      </c>
      <c r="I21" s="450">
        <v>1.3644531378181279</v>
      </c>
      <c r="J21" s="450">
        <v>1.5444460721075293</v>
      </c>
      <c r="K21" s="450">
        <v>1.5922290251813511</v>
      </c>
      <c r="L21" s="450">
        <v>0</v>
      </c>
      <c r="M21" s="450">
        <v>7.5220939694526985</v>
      </c>
      <c r="N21" s="450">
        <v>9.1143229946340494</v>
      </c>
      <c r="O21" s="450">
        <v>0.1256507416988476</v>
      </c>
      <c r="P21" s="450">
        <v>0.22161681315505188</v>
      </c>
      <c r="Q21" s="450">
        <v>0.34415082952419346</v>
      </c>
      <c r="R21" s="450">
        <v>1.752008516681085</v>
      </c>
      <c r="S21" s="450">
        <v>2.443426901059178</v>
      </c>
      <c r="T21" s="407"/>
      <c r="U21" s="410">
        <v>1945</v>
      </c>
      <c r="V21" s="412">
        <v>5.5095194365551242E-2</v>
      </c>
      <c r="W21" s="412">
        <v>1.19050166604519E-3</v>
      </c>
      <c r="X21" s="412">
        <v>7.5220939694526985</v>
      </c>
      <c r="Y21" s="412">
        <v>9.8976833378403306</v>
      </c>
      <c r="Z21" s="407"/>
      <c r="AA21" s="410">
        <v>1945</v>
      </c>
      <c r="AB21" s="412">
        <v>14.227528102386755</v>
      </c>
      <c r="AC21" s="412">
        <v>3.2485349009378721</v>
      </c>
      <c r="AD21" s="408"/>
      <c r="AE21" s="408"/>
    </row>
    <row r="22" spans="1:31" ht="18.25" x14ac:dyDescent="0.8">
      <c r="A22" s="454">
        <v>1946</v>
      </c>
      <c r="B22" s="450">
        <v>0.67320924307278562</v>
      </c>
      <c r="C22" s="450">
        <v>3.5134352609782868</v>
      </c>
      <c r="D22" s="450">
        <v>4.6428680004403497E-3</v>
      </c>
      <c r="E22" s="450">
        <v>3.8261509066953858E-2</v>
      </c>
      <c r="F22" s="450">
        <v>4.2295488811184665</v>
      </c>
      <c r="G22" s="450">
        <v>0.18553617273121001</v>
      </c>
      <c r="H22" s="450">
        <v>1.01909709583414E-2</v>
      </c>
      <c r="I22" s="450">
        <v>1.422117348010042</v>
      </c>
      <c r="J22" s="450">
        <v>1.6178444916995933</v>
      </c>
      <c r="K22" s="450">
        <v>1.7442169676329713</v>
      </c>
      <c r="L22" s="450">
        <v>0</v>
      </c>
      <c r="M22" s="450">
        <v>7.5239660520605369</v>
      </c>
      <c r="N22" s="450">
        <v>9.2681830196935078</v>
      </c>
      <c r="O22" s="450">
        <v>0.13639380414317095</v>
      </c>
      <c r="P22" s="450">
        <v>0.2552410832320216</v>
      </c>
      <c r="Q22" s="450">
        <v>0.39636627416664744</v>
      </c>
      <c r="R22" s="450">
        <v>1.6488069782947039</v>
      </c>
      <c r="S22" s="450">
        <v>2.4368081398365442</v>
      </c>
      <c r="T22" s="407"/>
      <c r="U22" s="410">
        <v>1946</v>
      </c>
      <c r="V22" s="412">
        <v>5.80013585987008E-2</v>
      </c>
      <c r="W22" s="412">
        <v>1.5726461954952073E-3</v>
      </c>
      <c r="X22" s="412">
        <v>7.5239660520605369</v>
      </c>
      <c r="Y22" s="412">
        <v>9.9688444754933787</v>
      </c>
      <c r="Z22" s="407"/>
      <c r="AA22" s="410">
        <v>1946</v>
      </c>
      <c r="AB22" s="412">
        <v>14.292032738815477</v>
      </c>
      <c r="AC22" s="412">
        <v>3.2603517935326356</v>
      </c>
      <c r="AD22" s="408"/>
      <c r="AE22" s="408"/>
    </row>
    <row r="23" spans="1:31" ht="18.25" x14ac:dyDescent="0.8">
      <c r="A23" s="454">
        <v>1947</v>
      </c>
      <c r="B23" s="450">
        <v>0.72002365096458398</v>
      </c>
      <c r="C23" s="450">
        <v>3.6624686311629708</v>
      </c>
      <c r="D23" s="450">
        <v>5.320280702862213E-3</v>
      </c>
      <c r="E23" s="450">
        <v>5.283277900904667E-2</v>
      </c>
      <c r="F23" s="450">
        <v>4.4406453418394642</v>
      </c>
      <c r="G23" s="450">
        <v>0.17370898914202143</v>
      </c>
      <c r="H23" s="450">
        <v>1.2399555689921175E-2</v>
      </c>
      <c r="I23" s="450">
        <v>1.6573205842993195</v>
      </c>
      <c r="J23" s="450">
        <v>1.8434291291312621</v>
      </c>
      <c r="K23" s="450">
        <v>1.996434062063553</v>
      </c>
      <c r="L23" s="450">
        <v>0</v>
      </c>
      <c r="M23" s="450">
        <v>7.5241367708963622</v>
      </c>
      <c r="N23" s="450">
        <v>9.5205708329599155</v>
      </c>
      <c r="O23" s="450">
        <v>0.14671926862902257</v>
      </c>
      <c r="P23" s="450">
        <v>0.26859244831201423</v>
      </c>
      <c r="Q23" s="450">
        <v>0.4170997343321679</v>
      </c>
      <c r="R23" s="450">
        <v>1.7009090889107283</v>
      </c>
      <c r="S23" s="450">
        <v>2.5333205401839329</v>
      </c>
      <c r="T23" s="407"/>
      <c r="U23" s="410">
        <v>1947</v>
      </c>
      <c r="V23" s="412">
        <v>5.6543120627714036E-2</v>
      </c>
      <c r="W23" s="412">
        <v>1.9333492914107087E-3</v>
      </c>
      <c r="X23" s="412">
        <v>7.5241397257367986</v>
      </c>
      <c r="Y23" s="412">
        <v>10.755349648458651</v>
      </c>
      <c r="Z23" s="407"/>
      <c r="AA23" s="410">
        <v>1947</v>
      </c>
      <c r="AB23" s="412">
        <v>15.07745685444484</v>
      </c>
      <c r="AC23" s="412">
        <v>3.2605089896697379</v>
      </c>
      <c r="AD23" s="408"/>
      <c r="AE23" s="408"/>
    </row>
    <row r="24" spans="1:31" ht="18.25" x14ac:dyDescent="0.8">
      <c r="A24" s="454">
        <v>1948</v>
      </c>
      <c r="B24" s="450">
        <v>0.77098236665299713</v>
      </c>
      <c r="C24" s="450">
        <v>4.0195598500990695</v>
      </c>
      <c r="D24" s="450">
        <v>5.8281080977766221E-3</v>
      </c>
      <c r="E24" s="450">
        <v>6.3956842275298353E-2</v>
      </c>
      <c r="F24" s="450">
        <v>4.8603271671251411</v>
      </c>
      <c r="G24" s="450">
        <v>0.27439711322187993</v>
      </c>
      <c r="H24" s="450">
        <v>1.3658687964067986E-2</v>
      </c>
      <c r="I24" s="450">
        <v>1.7744935991424349</v>
      </c>
      <c r="J24" s="450">
        <v>2.0625494003283826</v>
      </c>
      <c r="K24" s="450">
        <v>2.7358535310177716</v>
      </c>
      <c r="L24" s="450">
        <v>0</v>
      </c>
      <c r="M24" s="450">
        <v>7.53002920287968</v>
      </c>
      <c r="N24" s="450">
        <v>10.265882733897453</v>
      </c>
      <c r="O24" s="450">
        <v>0.18190116363624478</v>
      </c>
      <c r="P24" s="450">
        <v>0.30152590495367726</v>
      </c>
      <c r="Q24" s="450">
        <v>0.46824240830608471</v>
      </c>
      <c r="R24" s="450">
        <v>1.7217750141116115</v>
      </c>
      <c r="S24" s="450">
        <v>2.6734444910076185</v>
      </c>
      <c r="T24" s="407"/>
      <c r="U24" s="410">
        <v>1948</v>
      </c>
      <c r="V24" s="412">
        <v>8.1332126470214039E-2</v>
      </c>
      <c r="W24" s="412">
        <v>2.6040774648490275E-3</v>
      </c>
      <c r="X24" s="412">
        <v>7.5300329479069621</v>
      </c>
      <c r="Y24" s="412">
        <v>12.24823464051657</v>
      </c>
      <c r="Z24" s="407"/>
      <c r="AA24" s="410">
        <v>1948</v>
      </c>
      <c r="AB24" s="412">
        <v>16.481213703155206</v>
      </c>
      <c r="AC24" s="412">
        <v>3.3809900892033875</v>
      </c>
      <c r="AD24" s="408"/>
      <c r="AE24" s="408"/>
    </row>
    <row r="25" spans="1:31" ht="18.25" x14ac:dyDescent="0.8">
      <c r="A25" s="454">
        <v>1949</v>
      </c>
      <c r="B25" s="450">
        <v>0.83524058249801114</v>
      </c>
      <c r="C25" s="450">
        <v>4.3884497542464747</v>
      </c>
      <c r="D25" s="450">
        <v>6.5797545655130549E-3</v>
      </c>
      <c r="E25" s="450">
        <v>6.9343233835482465E-2</v>
      </c>
      <c r="F25" s="450">
        <v>5.2996133251454811</v>
      </c>
      <c r="G25" s="450">
        <v>0.27071100136555803</v>
      </c>
      <c r="H25" s="450">
        <v>1.4694340415573534E-2</v>
      </c>
      <c r="I25" s="450">
        <v>1.4863714804772947</v>
      </c>
      <c r="J25" s="450">
        <v>1.7717768222584263</v>
      </c>
      <c r="K25" s="450">
        <v>2.6688398527875385</v>
      </c>
      <c r="L25" s="450">
        <v>0</v>
      </c>
      <c r="M25" s="450">
        <v>7.5232019352218975</v>
      </c>
      <c r="N25" s="450">
        <v>10.192041788009437</v>
      </c>
      <c r="O25" s="450">
        <v>0.21975463016950117</v>
      </c>
      <c r="P25" s="450">
        <v>0.34074104917856596</v>
      </c>
      <c r="Q25" s="450">
        <v>0.52913997389585765</v>
      </c>
      <c r="R25" s="450">
        <v>1.7359448649005007</v>
      </c>
      <c r="S25" s="450">
        <v>2.8255805181444256</v>
      </c>
      <c r="T25" s="407"/>
      <c r="U25" s="410">
        <v>1949</v>
      </c>
      <c r="V25" s="412">
        <v>8.509141025316741E-2</v>
      </c>
      <c r="W25" s="412">
        <v>3.6313096390938656E-3</v>
      </c>
      <c r="X25" s="412">
        <v>7.5232068266089405</v>
      </c>
      <c r="Y25" s="412">
        <v>12.477082907056566</v>
      </c>
      <c r="Z25" s="407"/>
      <c r="AA25" s="410">
        <v>1949</v>
      </c>
      <c r="AB25" s="412">
        <v>16.493177588594172</v>
      </c>
      <c r="AC25" s="412">
        <v>3.5958348649635994</v>
      </c>
      <c r="AD25" s="408"/>
      <c r="AE25" s="408"/>
    </row>
    <row r="26" spans="1:31" ht="18.25" x14ac:dyDescent="0.8">
      <c r="A26" s="454">
        <v>1950</v>
      </c>
      <c r="B26" s="450">
        <v>0.92094088919078054</v>
      </c>
      <c r="C26" s="450">
        <v>5.3311836810847764</v>
      </c>
      <c r="D26" s="450">
        <v>7.1952517919335697E-3</v>
      </c>
      <c r="E26" s="450">
        <v>7.7242827750652845E-2</v>
      </c>
      <c r="F26" s="450">
        <v>6.3365626498181431</v>
      </c>
      <c r="G26" s="450">
        <v>0.27281450766485638</v>
      </c>
      <c r="H26" s="450">
        <v>1.5551921498969404E-2</v>
      </c>
      <c r="I26" s="450">
        <v>1.6926263606711454</v>
      </c>
      <c r="J26" s="450">
        <v>1.9809927898349711</v>
      </c>
      <c r="K26" s="450">
        <v>2.6561757220133129</v>
      </c>
      <c r="L26" s="450">
        <v>0</v>
      </c>
      <c r="M26" s="450">
        <v>7.4925316015543801</v>
      </c>
      <c r="N26" s="450">
        <v>10.148707323567693</v>
      </c>
      <c r="O26" s="450">
        <v>0.29843117566465116</v>
      </c>
      <c r="P26" s="450">
        <v>0.56773776103847329</v>
      </c>
      <c r="Q26" s="450">
        <v>0.88164529862135455</v>
      </c>
      <c r="R26" s="450">
        <v>1.8472520316380197</v>
      </c>
      <c r="S26" s="450">
        <v>3.5950662669624984</v>
      </c>
      <c r="T26" s="407"/>
      <c r="U26" s="410">
        <v>1950</v>
      </c>
      <c r="V26" s="412">
        <v>8.8599589369335666E-2</v>
      </c>
      <c r="W26" s="412">
        <v>4.9226078545001632E-3</v>
      </c>
      <c r="X26" s="412">
        <v>7.4925381509194242</v>
      </c>
      <c r="Y26" s="412">
        <v>14.475268682040046</v>
      </c>
      <c r="Z26" s="407"/>
      <c r="AA26" s="410">
        <v>1950</v>
      </c>
      <c r="AB26" s="412">
        <v>18.144358981066119</v>
      </c>
      <c r="AC26" s="412">
        <v>3.916970049117185</v>
      </c>
      <c r="AD26" s="408"/>
      <c r="AE26" s="408"/>
    </row>
    <row r="27" spans="1:31" ht="18.25" x14ac:dyDescent="0.8">
      <c r="A27" s="454">
        <v>1951</v>
      </c>
      <c r="B27" s="450">
        <v>1.0176910412081799</v>
      </c>
      <c r="C27" s="450">
        <v>6.0914849978946499</v>
      </c>
      <c r="D27" s="450">
        <v>1.0859699970142049E-2</v>
      </c>
      <c r="E27" s="450">
        <v>8.623419160482608E-2</v>
      </c>
      <c r="F27" s="450">
        <v>7.2062699306777986</v>
      </c>
      <c r="G27" s="450">
        <v>0.32231556558655966</v>
      </c>
      <c r="H27" s="450">
        <v>1.759966227562685E-2</v>
      </c>
      <c r="I27" s="450">
        <v>2.0423254537262561</v>
      </c>
      <c r="J27" s="450">
        <v>2.3822406815884425</v>
      </c>
      <c r="K27" s="450">
        <v>2.8390240048141382</v>
      </c>
      <c r="L27" s="450">
        <v>0</v>
      </c>
      <c r="M27" s="450">
        <v>7.5080934833548341</v>
      </c>
      <c r="N27" s="450">
        <v>10.347117488168973</v>
      </c>
      <c r="O27" s="450">
        <v>0.37442576906373681</v>
      </c>
      <c r="P27" s="450">
        <v>0.64932253208968138</v>
      </c>
      <c r="Q27" s="450">
        <v>1.008339055444627</v>
      </c>
      <c r="R27" s="450">
        <v>1.9053994272869792</v>
      </c>
      <c r="S27" s="450">
        <v>3.9374867838850243</v>
      </c>
      <c r="T27" s="407"/>
      <c r="U27" s="410">
        <v>1951</v>
      </c>
      <c r="V27" s="412">
        <v>0.11117050993073081</v>
      </c>
      <c r="W27" s="412">
        <v>6.5487355029317596E-3</v>
      </c>
      <c r="X27" s="412">
        <v>7.5081021346903833</v>
      </c>
      <c r="Y27" s="412">
        <v>16.247293504196193</v>
      </c>
      <c r="Z27" s="407"/>
      <c r="AA27" s="410">
        <v>1951</v>
      </c>
      <c r="AB27" s="412">
        <v>19.412783658396435</v>
      </c>
      <c r="AC27" s="412">
        <v>4.4603312259238006</v>
      </c>
      <c r="AD27" s="408"/>
      <c r="AE27" s="408"/>
    </row>
    <row r="28" spans="1:31" ht="18.25" x14ac:dyDescent="0.8">
      <c r="A28" s="454">
        <v>1952</v>
      </c>
      <c r="B28" s="450">
        <v>1.1452860787501749</v>
      </c>
      <c r="C28" s="450">
        <v>6.8997988002580559</v>
      </c>
      <c r="D28" s="450">
        <v>1.4884656725014524E-2</v>
      </c>
      <c r="E28" s="450">
        <v>9.7826588652712099E-2</v>
      </c>
      <c r="F28" s="450">
        <v>8.1577961243859569</v>
      </c>
      <c r="G28" s="450">
        <v>0.32691610407812216</v>
      </c>
      <c r="H28" s="450">
        <v>1.9250203167513861E-2</v>
      </c>
      <c r="I28" s="450">
        <v>1.9344352549082984</v>
      </c>
      <c r="J28" s="450">
        <v>2.2806015621539344</v>
      </c>
      <c r="K28" s="450">
        <v>2.9240176077324285</v>
      </c>
      <c r="L28" s="450">
        <v>0</v>
      </c>
      <c r="M28" s="450">
        <v>7.5401031229514706</v>
      </c>
      <c r="N28" s="450">
        <v>10.464120730683899</v>
      </c>
      <c r="O28" s="450">
        <v>0.44993954290806587</v>
      </c>
      <c r="P28" s="450">
        <v>0.71873052391159287</v>
      </c>
      <c r="Q28" s="450">
        <v>1.1161233774960733</v>
      </c>
      <c r="R28" s="450">
        <v>1.9259952673057472</v>
      </c>
      <c r="S28" s="450">
        <v>4.2107887116214791</v>
      </c>
      <c r="T28" s="407"/>
      <c r="U28" s="410">
        <v>1952</v>
      </c>
      <c r="V28" s="412">
        <v>0.11937795869387063</v>
      </c>
      <c r="W28" s="412">
        <v>8.2371504011425727E-3</v>
      </c>
      <c r="X28" s="412">
        <v>7.5401148509122358</v>
      </c>
      <c r="Y28" s="412">
        <v>17.445577168838017</v>
      </c>
      <c r="Z28" s="407"/>
      <c r="AA28" s="410">
        <v>1952</v>
      </c>
      <c r="AB28" s="412">
        <v>20.021947919048575</v>
      </c>
      <c r="AC28" s="412">
        <v>5.0913592097966953</v>
      </c>
      <c r="AD28" s="408"/>
      <c r="AE28" s="408"/>
    </row>
    <row r="29" spans="1:31" ht="18.25" x14ac:dyDescent="0.8">
      <c r="A29" s="454">
        <v>1953</v>
      </c>
      <c r="B29" s="450">
        <v>1.2623312721494109</v>
      </c>
      <c r="C29" s="450">
        <v>7.5601510084268639</v>
      </c>
      <c r="D29" s="450">
        <v>1.9035736772947169E-2</v>
      </c>
      <c r="E29" s="450">
        <v>0.10817253108090805</v>
      </c>
      <c r="F29" s="450">
        <v>8.9496905484301301</v>
      </c>
      <c r="G29" s="450">
        <v>0.33003701676593866</v>
      </c>
      <c r="H29" s="450">
        <v>1.9271834529069477E-2</v>
      </c>
      <c r="I29" s="450">
        <v>2.2420718237163193</v>
      </c>
      <c r="J29" s="450">
        <v>2.5913806750113273</v>
      </c>
      <c r="K29" s="450">
        <v>2.7195359258563516</v>
      </c>
      <c r="L29" s="450">
        <v>0</v>
      </c>
      <c r="M29" s="450">
        <v>7.5581552403299286</v>
      </c>
      <c r="N29" s="450">
        <v>10.27769116618628</v>
      </c>
      <c r="O29" s="450">
        <v>0.5385500909669626</v>
      </c>
      <c r="P29" s="450">
        <v>0.85153059005509935</v>
      </c>
      <c r="Q29" s="450">
        <v>1.3223498468397139</v>
      </c>
      <c r="R29" s="450">
        <v>1.9910713273707941</v>
      </c>
      <c r="S29" s="450">
        <v>4.7035018552325703</v>
      </c>
      <c r="T29" s="407"/>
      <c r="U29" s="410">
        <v>1953</v>
      </c>
      <c r="V29" s="412">
        <v>0.1249353394899216</v>
      </c>
      <c r="W29" s="412">
        <v>1.0082512334632355E-2</v>
      </c>
      <c r="X29" s="412">
        <v>7.5581697851010352</v>
      </c>
      <c r="Y29" s="412">
        <v>18.829076607934716</v>
      </c>
      <c r="Z29" s="407"/>
      <c r="AA29" s="410">
        <v>1953</v>
      </c>
      <c r="AB29" s="412">
        <v>20.797594096304334</v>
      </c>
      <c r="AC29" s="412">
        <v>5.7246701485559761</v>
      </c>
      <c r="AD29" s="408"/>
      <c r="AE29" s="408"/>
    </row>
    <row r="30" spans="1:31" ht="18.25" x14ac:dyDescent="0.8">
      <c r="A30" s="454">
        <v>1954</v>
      </c>
      <c r="B30" s="450">
        <v>1.3701314489946694</v>
      </c>
      <c r="C30" s="450">
        <v>8.099379062824557</v>
      </c>
      <c r="D30" s="450">
        <v>1.7820321833230807E-2</v>
      </c>
      <c r="E30" s="450">
        <v>0.13695719504181225</v>
      </c>
      <c r="F30" s="450">
        <v>9.62428802869427</v>
      </c>
      <c r="G30" s="450">
        <v>0.39534188646371277</v>
      </c>
      <c r="H30" s="450">
        <v>2.1813234032459581E-2</v>
      </c>
      <c r="I30" s="450">
        <v>1.893338434191552</v>
      </c>
      <c r="J30" s="450">
        <v>2.3104935546877243</v>
      </c>
      <c r="K30" s="450">
        <v>3.2355191340890928</v>
      </c>
      <c r="L30" s="450">
        <v>0</v>
      </c>
      <c r="M30" s="450">
        <v>7.5979348145234695</v>
      </c>
      <c r="N30" s="450">
        <v>10.833453948612561</v>
      </c>
      <c r="O30" s="450">
        <v>0.61790060371812483</v>
      </c>
      <c r="P30" s="450">
        <v>0.93163869734798443</v>
      </c>
      <c r="Q30" s="450">
        <v>1.446750478650852</v>
      </c>
      <c r="R30" s="450">
        <v>1.7572529310587881</v>
      </c>
      <c r="S30" s="450">
        <v>4.7535427107757489</v>
      </c>
      <c r="T30" s="407"/>
      <c r="U30" s="410">
        <v>1954</v>
      </c>
      <c r="V30" s="412">
        <v>0.14726927358500003</v>
      </c>
      <c r="W30" s="412">
        <v>1.2023768146049158E-2</v>
      </c>
      <c r="X30" s="412">
        <v>7.597952471210359</v>
      </c>
      <c r="Y30" s="412">
        <v>19.764532729828893</v>
      </c>
      <c r="Z30" s="407"/>
      <c r="AA30" s="410">
        <v>1954</v>
      </c>
      <c r="AB30" s="412">
        <v>21.125335256136562</v>
      </c>
      <c r="AC30" s="412">
        <v>6.3964429866337413</v>
      </c>
      <c r="AD30" s="408"/>
      <c r="AE30" s="408"/>
    </row>
    <row r="31" spans="1:31" ht="18.25" x14ac:dyDescent="0.8">
      <c r="A31" s="454">
        <v>1955</v>
      </c>
      <c r="B31" s="450">
        <v>1.5037282716510028</v>
      </c>
      <c r="C31" s="450">
        <v>8.93998789112851</v>
      </c>
      <c r="D31" s="450">
        <v>2.1240807224193956E-2</v>
      </c>
      <c r="E31" s="450">
        <v>0.17219964673811455</v>
      </c>
      <c r="F31" s="450">
        <v>10.637156616741821</v>
      </c>
      <c r="G31" s="450">
        <v>0.4708434311841434</v>
      </c>
      <c r="H31" s="450">
        <v>2.4280191328586415E-2</v>
      </c>
      <c r="I31" s="450">
        <v>1.7797665036389372</v>
      </c>
      <c r="J31" s="450">
        <v>2.274890126151667</v>
      </c>
      <c r="K31" s="450">
        <v>3.5735513104751169</v>
      </c>
      <c r="L31" s="450">
        <v>0</v>
      </c>
      <c r="M31" s="450">
        <v>7.620581324604113</v>
      </c>
      <c r="N31" s="450">
        <v>11.19413263507923</v>
      </c>
      <c r="O31" s="450">
        <v>0.68847567197181414</v>
      </c>
      <c r="P31" s="450">
        <v>1.0433451891354233</v>
      </c>
      <c r="Q31" s="450">
        <v>1.6202205383659849</v>
      </c>
      <c r="R31" s="450">
        <v>1.6115427955928383</v>
      </c>
      <c r="S31" s="450">
        <v>4.9635841950660602</v>
      </c>
      <c r="T31" s="407"/>
      <c r="U31" s="410">
        <v>1955</v>
      </c>
      <c r="V31" s="412">
        <v>0.17450169758125439</v>
      </c>
      <c r="W31" s="412">
        <v>1.387505336978752E-2</v>
      </c>
      <c r="X31" s="412">
        <v>7.6206037294409992</v>
      </c>
      <c r="Y31" s="412">
        <v>21.260783092646736</v>
      </c>
      <c r="Z31" s="407"/>
      <c r="AA31" s="410">
        <v>1955</v>
      </c>
      <c r="AB31" s="412">
        <v>22.132944650152144</v>
      </c>
      <c r="AC31" s="412">
        <v>6.9368189228866282</v>
      </c>
      <c r="AD31" s="408"/>
      <c r="AE31" s="408"/>
    </row>
    <row r="32" spans="1:31" ht="18.25" x14ac:dyDescent="0.8">
      <c r="A32" s="454">
        <v>1956</v>
      </c>
      <c r="B32" s="450">
        <v>1.6432996141363061</v>
      </c>
      <c r="C32" s="450">
        <v>9.8514953182468528</v>
      </c>
      <c r="D32" s="450">
        <v>2.3293147973617308E-2</v>
      </c>
      <c r="E32" s="450">
        <v>0.18342280326369348</v>
      </c>
      <c r="F32" s="450">
        <v>11.70151088362047</v>
      </c>
      <c r="G32" s="450">
        <v>0.54163166396546769</v>
      </c>
      <c r="H32" s="450">
        <v>2.394357916324838E-2</v>
      </c>
      <c r="I32" s="450">
        <v>1.9747277541024493</v>
      </c>
      <c r="J32" s="450">
        <v>2.5403029972311653</v>
      </c>
      <c r="K32" s="450">
        <v>3.8645930779504827</v>
      </c>
      <c r="L32" s="450">
        <v>0</v>
      </c>
      <c r="M32" s="450">
        <v>7.6535535609189305</v>
      </c>
      <c r="N32" s="450">
        <v>11.518146638869414</v>
      </c>
      <c r="O32" s="450">
        <v>0.77653777129588386</v>
      </c>
      <c r="P32" s="450">
        <v>1.1461688604874121</v>
      </c>
      <c r="Q32" s="450">
        <v>1.7798963828415213</v>
      </c>
      <c r="R32" s="450">
        <v>1.6279705327860381</v>
      </c>
      <c r="S32" s="450">
        <v>5.3305735474108555</v>
      </c>
      <c r="T32" s="407"/>
      <c r="U32" s="410">
        <v>1956</v>
      </c>
      <c r="V32" s="412">
        <v>0.20222636183525636</v>
      </c>
      <c r="W32" s="412">
        <v>1.6121589073408875E-2</v>
      </c>
      <c r="X32" s="412">
        <v>7.6535815374466534</v>
      </c>
      <c r="Y32" s="412">
        <v>23.218604578776585</v>
      </c>
      <c r="Z32" s="407"/>
      <c r="AA32" s="410">
        <v>1956</v>
      </c>
      <c r="AB32" s="412">
        <v>23.293323751438219</v>
      </c>
      <c r="AC32" s="412">
        <v>7.7972103156936825</v>
      </c>
      <c r="AD32" s="408"/>
      <c r="AE32" s="408"/>
    </row>
    <row r="33" spans="1:31" ht="18.25" x14ac:dyDescent="0.8">
      <c r="A33" s="454">
        <v>1957</v>
      </c>
      <c r="B33" s="450">
        <v>1.7478061607975661</v>
      </c>
      <c r="C33" s="450">
        <v>10.605059177032242</v>
      </c>
      <c r="D33" s="450">
        <v>1.4523602414220318E-2</v>
      </c>
      <c r="E33" s="450">
        <v>0.18127879562542656</v>
      </c>
      <c r="F33" s="450">
        <v>12.548667735869454</v>
      </c>
      <c r="G33" s="450">
        <v>0.56016690952282944</v>
      </c>
      <c r="H33" s="450">
        <v>2.4918591721384335E-2</v>
      </c>
      <c r="I33" s="450">
        <v>1.9489228113580459</v>
      </c>
      <c r="J33" s="450">
        <v>2.5340083126022597</v>
      </c>
      <c r="K33" s="450">
        <v>4.1338148774522514</v>
      </c>
      <c r="L33" s="450">
        <v>0</v>
      </c>
      <c r="M33" s="450">
        <v>7.6771358947471562</v>
      </c>
      <c r="N33" s="450">
        <v>11.810950772199408</v>
      </c>
      <c r="O33" s="450">
        <v>0.87948082594541832</v>
      </c>
      <c r="P33" s="450">
        <v>1.2708650889543418</v>
      </c>
      <c r="Q33" s="450">
        <v>1.9735383265843347</v>
      </c>
      <c r="R33" s="450">
        <v>1.6046227400176032</v>
      </c>
      <c r="S33" s="450">
        <v>5.7285069815016989</v>
      </c>
      <c r="T33" s="407"/>
      <c r="U33" s="410">
        <v>1957</v>
      </c>
      <c r="V33" s="412">
        <v>0.21832542913530378</v>
      </c>
      <c r="W33" s="412">
        <v>1.8898126499598048E-2</v>
      </c>
      <c r="X33" s="412">
        <v>7.6771681008271049</v>
      </c>
      <c r="Y33" s="412">
        <v>24.70774214571081</v>
      </c>
      <c r="Z33" s="407"/>
      <c r="AA33" s="410">
        <v>1957</v>
      </c>
      <c r="AB33" s="412">
        <v>24.068287534985526</v>
      </c>
      <c r="AC33" s="412">
        <v>8.5538462671872928</v>
      </c>
      <c r="AD33" s="408"/>
      <c r="AE33" s="408"/>
    </row>
    <row r="34" spans="1:31" ht="18.25" x14ac:dyDescent="0.8">
      <c r="A34" s="454">
        <v>1958</v>
      </c>
      <c r="B34" s="450">
        <v>1.860029081263215</v>
      </c>
      <c r="C34" s="450">
        <v>11.33062341803927</v>
      </c>
      <c r="D34" s="450">
        <v>1.3700447632955404E-2</v>
      </c>
      <c r="E34" s="450">
        <v>0.21184756786610232</v>
      </c>
      <c r="F34" s="450">
        <v>13.416200514801544</v>
      </c>
      <c r="G34" s="450">
        <v>0.74213191932401579</v>
      </c>
      <c r="H34" s="450">
        <v>2.7731428170594468E-2</v>
      </c>
      <c r="I34" s="450">
        <v>1.6129223555686625</v>
      </c>
      <c r="J34" s="450">
        <v>2.3827857030632726</v>
      </c>
      <c r="K34" s="450">
        <v>4.3167135975298736</v>
      </c>
      <c r="L34" s="450">
        <v>0</v>
      </c>
      <c r="M34" s="450">
        <v>7.7122848985318555</v>
      </c>
      <c r="N34" s="450">
        <v>12.028998496061728</v>
      </c>
      <c r="O34" s="450">
        <v>0.96643185461989911</v>
      </c>
      <c r="P34" s="450">
        <v>1.3598806389178435</v>
      </c>
      <c r="Q34" s="450">
        <v>2.1117714097352027</v>
      </c>
      <c r="R34" s="450">
        <v>1.5774126912514157</v>
      </c>
      <c r="S34" s="450">
        <v>6.015496594524361</v>
      </c>
      <c r="T34" s="407"/>
      <c r="U34" s="410">
        <v>1958</v>
      </c>
      <c r="V34" s="412">
        <v>0.27230274382869091</v>
      </c>
      <c r="W34" s="412">
        <v>2.2062345306737001E-2</v>
      </c>
      <c r="X34" s="412">
        <v>7.7123231397633578</v>
      </c>
      <c r="Y34" s="412">
        <v>25.83679307955212</v>
      </c>
      <c r="Z34" s="407"/>
      <c r="AA34" s="410">
        <v>1958</v>
      </c>
      <c r="AB34" s="412">
        <v>24.692300737228845</v>
      </c>
      <c r="AC34" s="412">
        <v>9.1511805712220617</v>
      </c>
      <c r="AD34" s="408"/>
      <c r="AE34" s="408"/>
    </row>
    <row r="35" spans="1:31" ht="18.25" x14ac:dyDescent="0.8">
      <c r="A35" s="454">
        <v>1959</v>
      </c>
      <c r="B35" s="450">
        <v>2.0462983010627882</v>
      </c>
      <c r="C35" s="450">
        <v>12.510288419717821</v>
      </c>
      <c r="D35" s="450">
        <v>1.4032385835535059E-2</v>
      </c>
      <c r="E35" s="450">
        <v>0.22598392085885191</v>
      </c>
      <c r="F35" s="450">
        <v>14.796603027474994</v>
      </c>
      <c r="G35" s="450">
        <v>0.63189346025450344</v>
      </c>
      <c r="H35" s="450">
        <v>2.8800831381272027E-2</v>
      </c>
      <c r="I35" s="450">
        <v>1.5512312800651569</v>
      </c>
      <c r="J35" s="450">
        <v>2.2119255717009323</v>
      </c>
      <c r="K35" s="450">
        <v>4.3419814892727775</v>
      </c>
      <c r="L35" s="450">
        <v>0</v>
      </c>
      <c r="M35" s="450">
        <v>7.7502842777718559</v>
      </c>
      <c r="N35" s="450">
        <v>12.092265767044633</v>
      </c>
      <c r="O35" s="450">
        <v>1.0623182950767154</v>
      </c>
      <c r="P35" s="450">
        <v>1.5263685819497699</v>
      </c>
      <c r="Q35" s="450">
        <v>2.370312099335885</v>
      </c>
      <c r="R35" s="450">
        <v>1.4503620666086647</v>
      </c>
      <c r="S35" s="450">
        <v>6.4093610429710344</v>
      </c>
      <c r="T35" s="407"/>
      <c r="U35" s="410">
        <v>1959</v>
      </c>
      <c r="V35" s="412">
        <v>0.26387151498439759</v>
      </c>
      <c r="W35" s="412">
        <v>2.5337314221311795E-2</v>
      </c>
      <c r="X35" s="412">
        <v>7.7503352431369805</v>
      </c>
      <c r="Y35" s="412">
        <v>27.470611336848904</v>
      </c>
      <c r="Z35" s="407"/>
      <c r="AA35" s="410">
        <v>1959</v>
      </c>
      <c r="AB35" s="412">
        <v>25.548346234099775</v>
      </c>
      <c r="AC35" s="412">
        <v>9.961809175091819</v>
      </c>
      <c r="AD35" s="408"/>
      <c r="AE35" s="408"/>
    </row>
    <row r="36" spans="1:31" ht="18.25" x14ac:dyDescent="0.8">
      <c r="A36" s="454">
        <v>1960</v>
      </c>
      <c r="B36" s="450">
        <v>2.2400955173984949</v>
      </c>
      <c r="C36" s="450">
        <v>13.945476786529955</v>
      </c>
      <c r="D36" s="450">
        <v>1.6137575470486436E-2</v>
      </c>
      <c r="E36" s="450">
        <v>0.2723943267966063</v>
      </c>
      <c r="F36" s="450">
        <v>16.474104206195545</v>
      </c>
      <c r="G36" s="450">
        <v>0.70083355037655937</v>
      </c>
      <c r="H36" s="450">
        <v>3.2144301185459648E-2</v>
      </c>
      <c r="I36" s="450">
        <v>1.7908285389060947</v>
      </c>
      <c r="J36" s="450">
        <v>2.5238063904681138</v>
      </c>
      <c r="K36" s="450">
        <v>3.8330354149956887</v>
      </c>
      <c r="L36" s="450">
        <v>0</v>
      </c>
      <c r="M36" s="450">
        <v>7.7091917967157206</v>
      </c>
      <c r="N36" s="450">
        <v>11.54222721171141</v>
      </c>
      <c r="O36" s="450">
        <v>1.1824881178447519</v>
      </c>
      <c r="P36" s="450">
        <v>1.7299324601486972</v>
      </c>
      <c r="Q36" s="450">
        <v>2.6864283566990288</v>
      </c>
      <c r="R36" s="450">
        <v>1.5560237175446625</v>
      </c>
      <c r="S36" s="450">
        <v>7.1548726522371409</v>
      </c>
      <c r="T36" s="407"/>
      <c r="U36" s="410">
        <v>1960</v>
      </c>
      <c r="V36" s="412">
        <v>0.28777632576570161</v>
      </c>
      <c r="W36" s="412">
        <v>2.8801602711065143E-2</v>
      </c>
      <c r="X36" s="412">
        <v>7.7092563931379336</v>
      </c>
      <c r="Y36" s="412">
        <v>29.669176138997507</v>
      </c>
      <c r="Z36" s="407"/>
      <c r="AA36" s="410">
        <v>1960</v>
      </c>
      <c r="AB36" s="412">
        <v>26.794378598428427</v>
      </c>
      <c r="AC36" s="412">
        <v>10.900631862183776</v>
      </c>
      <c r="AD36" s="408"/>
      <c r="AE36" s="408"/>
    </row>
    <row r="37" spans="1:31" ht="18.25" x14ac:dyDescent="0.8">
      <c r="A37" s="454">
        <v>1961</v>
      </c>
      <c r="B37" s="450">
        <v>2.3199562303226675</v>
      </c>
      <c r="C37" s="450">
        <v>15.106372939800144</v>
      </c>
      <c r="D37" s="450">
        <v>1.9270853923546827E-2</v>
      </c>
      <c r="E37" s="450">
        <v>0.30075823457780904</v>
      </c>
      <c r="F37" s="450">
        <v>17.74635825862417</v>
      </c>
      <c r="G37" s="450">
        <v>0.60696252057609335</v>
      </c>
      <c r="H37" s="450">
        <v>3.6276008484433256E-2</v>
      </c>
      <c r="I37" s="450">
        <v>1.6343635284033444</v>
      </c>
      <c r="J37" s="450">
        <v>2.2776020574638709</v>
      </c>
      <c r="K37" s="450">
        <v>5.3060935936504476</v>
      </c>
      <c r="L37" s="450">
        <v>0</v>
      </c>
      <c r="M37" s="450">
        <v>7.7028318037504446</v>
      </c>
      <c r="N37" s="450">
        <v>13.008925397400892</v>
      </c>
      <c r="O37" s="450">
        <v>1.347186176828493</v>
      </c>
      <c r="P37" s="450">
        <v>1.8521009906876555</v>
      </c>
      <c r="Q37" s="450">
        <v>2.876145014601331</v>
      </c>
      <c r="R37" s="450">
        <v>1.5911826711018535</v>
      </c>
      <c r="S37" s="450">
        <v>7.6666148532193326</v>
      </c>
      <c r="T37" s="407"/>
      <c r="U37" s="410">
        <v>1961</v>
      </c>
      <c r="V37" s="412">
        <v>0.28652843748574569</v>
      </c>
      <c r="W37" s="412">
        <v>3.250323459868619E-2</v>
      </c>
      <c r="X37" s="412">
        <v>7.7029003521708956</v>
      </c>
      <c r="Y37" s="412">
        <v>32.677568542452939</v>
      </c>
      <c r="Z37" s="407"/>
      <c r="AA37" s="410">
        <v>1961</v>
      </c>
      <c r="AB37" s="412">
        <v>28.622961755429618</v>
      </c>
      <c r="AC37" s="412">
        <v>12.076538811278649</v>
      </c>
      <c r="AD37" s="408"/>
      <c r="AE37" s="408"/>
    </row>
    <row r="38" spans="1:31" ht="18.25" x14ac:dyDescent="0.8">
      <c r="A38" s="454">
        <v>1962</v>
      </c>
      <c r="B38" s="450">
        <v>2.5015198466081183</v>
      </c>
      <c r="C38" s="450">
        <v>16.282869703289656</v>
      </c>
      <c r="D38" s="450">
        <v>2.0200347667930052E-2</v>
      </c>
      <c r="E38" s="450">
        <v>0.30009036237229253</v>
      </c>
      <c r="F38" s="450">
        <v>19.104680259937997</v>
      </c>
      <c r="G38" s="450">
        <v>0.63292894911395658</v>
      </c>
      <c r="H38" s="450">
        <v>3.795823999509397E-2</v>
      </c>
      <c r="I38" s="450">
        <v>1.468020248674448</v>
      </c>
      <c r="J38" s="450">
        <v>2.1389074377834985</v>
      </c>
      <c r="K38" s="450">
        <v>4.5891548187076063</v>
      </c>
      <c r="L38" s="450">
        <v>0</v>
      </c>
      <c r="M38" s="450">
        <v>7.773025561373891</v>
      </c>
      <c r="N38" s="450">
        <v>12.362180380081497</v>
      </c>
      <c r="O38" s="450">
        <v>1.4877216639471507</v>
      </c>
      <c r="P38" s="450">
        <v>2.0626373934750504</v>
      </c>
      <c r="Q38" s="450">
        <v>3.203088970850843</v>
      </c>
      <c r="R38" s="450">
        <v>1.5977815310786521</v>
      </c>
      <c r="S38" s="450">
        <v>8.3512295593516956</v>
      </c>
      <c r="T38" s="407"/>
      <c r="U38" s="410">
        <v>1962</v>
      </c>
      <c r="V38" s="412">
        <v>0.30143890627700365</v>
      </c>
      <c r="W38" s="412">
        <v>3.6874436953555953E-2</v>
      </c>
      <c r="X38" s="412">
        <v>7.7731131278410963</v>
      </c>
      <c r="Y38" s="412">
        <v>33.845571166083033</v>
      </c>
      <c r="Z38" s="407"/>
      <c r="AA38" s="410">
        <v>1962</v>
      </c>
      <c r="AB38" s="412">
        <v>28.772824972253026</v>
      </c>
      <c r="AC38" s="412">
        <v>13.184172664901661</v>
      </c>
      <c r="AD38" s="408"/>
      <c r="AE38" s="408"/>
    </row>
    <row r="39" spans="1:31" ht="18.25" x14ac:dyDescent="0.8">
      <c r="A39" s="454">
        <v>1963</v>
      </c>
      <c r="B39" s="450">
        <v>2.6974460100624515</v>
      </c>
      <c r="C39" s="450">
        <v>16.376535284199587</v>
      </c>
      <c r="D39" s="450">
        <v>2.195811455713664E-2</v>
      </c>
      <c r="E39" s="450">
        <v>0.32966923814693117</v>
      </c>
      <c r="F39" s="450">
        <v>19.425608646966108</v>
      </c>
      <c r="G39" s="450">
        <v>0.37117331322216685</v>
      </c>
      <c r="H39" s="450">
        <v>3.8567387494412603E-2</v>
      </c>
      <c r="I39" s="450">
        <v>0.92182809013106515</v>
      </c>
      <c r="J39" s="450">
        <v>1.3315687908476446</v>
      </c>
      <c r="K39" s="450">
        <v>4.6645102166917427</v>
      </c>
      <c r="L39" s="450">
        <v>0</v>
      </c>
      <c r="M39" s="450">
        <v>7.8409528767741463</v>
      </c>
      <c r="N39" s="450">
        <v>12.505463093465888</v>
      </c>
      <c r="O39" s="450">
        <v>1.61082240787196</v>
      </c>
      <c r="P39" s="450">
        <v>2.0573322820592126</v>
      </c>
      <c r="Q39" s="450">
        <v>3.1948506135327008</v>
      </c>
      <c r="R39" s="450">
        <v>0.8333533422330518</v>
      </c>
      <c r="S39" s="450">
        <v>7.6963586456969253</v>
      </c>
      <c r="T39" s="407"/>
      <c r="U39" s="410">
        <v>1963</v>
      </c>
      <c r="V39" s="412">
        <v>0.25595321170700713</v>
      </c>
      <c r="W39" s="412">
        <v>4.159570598342531E-2</v>
      </c>
      <c r="X39" s="412">
        <v>7.8410621261983486</v>
      </c>
      <c r="Y39" s="412">
        <v>32.820388133087789</v>
      </c>
      <c r="Z39" s="407"/>
      <c r="AA39" s="410">
        <v>1963</v>
      </c>
      <c r="AB39" s="412">
        <v>26.690610832178535</v>
      </c>
      <c r="AC39" s="412">
        <v>14.268388344798028</v>
      </c>
      <c r="AD39" s="408"/>
      <c r="AE39" s="408"/>
    </row>
    <row r="40" spans="1:31" ht="18.25" x14ac:dyDescent="0.8">
      <c r="A40" s="454">
        <v>1964</v>
      </c>
      <c r="B40" s="450">
        <v>2.8956430455261928</v>
      </c>
      <c r="C40" s="450">
        <v>17.175885996371186</v>
      </c>
      <c r="D40" s="450">
        <v>2.29341512383529E-2</v>
      </c>
      <c r="E40" s="450">
        <v>0.3469845357149291</v>
      </c>
      <c r="F40" s="450">
        <v>20.441447728850658</v>
      </c>
      <c r="G40" s="450">
        <v>0.47128287851809603</v>
      </c>
      <c r="H40" s="450">
        <v>4.6790602027090407E-2</v>
      </c>
      <c r="I40" s="450">
        <v>1.0082164547671777</v>
      </c>
      <c r="J40" s="450">
        <v>1.5262899353123642</v>
      </c>
      <c r="K40" s="450">
        <v>4.8461932821553813</v>
      </c>
      <c r="L40" s="450">
        <v>0</v>
      </c>
      <c r="M40" s="450">
        <v>7.9597749684534973</v>
      </c>
      <c r="N40" s="450">
        <v>12.805968250608878</v>
      </c>
      <c r="O40" s="450">
        <v>1.7342005973202315</v>
      </c>
      <c r="P40" s="450">
        <v>2.2347241145288264</v>
      </c>
      <c r="Q40" s="450">
        <v>3.4703240553988706</v>
      </c>
      <c r="R40" s="450">
        <v>1.2450640284584855</v>
      </c>
      <c r="S40" s="450">
        <v>8.6843127957064148</v>
      </c>
      <c r="T40" s="407"/>
      <c r="U40" s="410">
        <v>1964</v>
      </c>
      <c r="V40" s="412">
        <v>0.28952378558329456</v>
      </c>
      <c r="W40" s="412">
        <v>4.6929039428966209E-2</v>
      </c>
      <c r="X40" s="412">
        <v>7.9599091350305589</v>
      </c>
      <c r="Y40" s="412">
        <v>35.161656750435498</v>
      </c>
      <c r="Z40" s="407"/>
      <c r="AA40" s="410">
        <v>1964</v>
      </c>
      <c r="AB40" s="412">
        <v>28.380884277617021</v>
      </c>
      <c r="AC40" s="412">
        <v>15.077134432861298</v>
      </c>
      <c r="AD40" s="408"/>
      <c r="AE40" s="408"/>
    </row>
    <row r="41" spans="1:31" ht="18.25" x14ac:dyDescent="0.8">
      <c r="A41" s="454">
        <v>1965</v>
      </c>
      <c r="B41" s="450">
        <v>3.1209429356059628</v>
      </c>
      <c r="C41" s="450">
        <v>17.842287722619254</v>
      </c>
      <c r="D41" s="450">
        <v>2.512975419875553E-2</v>
      </c>
      <c r="E41" s="450">
        <v>0.36535676100562559</v>
      </c>
      <c r="F41" s="450">
        <v>21.353717173429597</v>
      </c>
      <c r="G41" s="450">
        <v>0.28585553076568415</v>
      </c>
      <c r="H41" s="450">
        <v>5.045560709757993E-2</v>
      </c>
      <c r="I41" s="450">
        <v>1.0724407195244778</v>
      </c>
      <c r="J41" s="450">
        <v>1.4087518573877418</v>
      </c>
      <c r="K41" s="450">
        <v>5.1521148624705155</v>
      </c>
      <c r="L41" s="450">
        <v>0</v>
      </c>
      <c r="M41" s="450">
        <v>7.9796337692241295</v>
      </c>
      <c r="N41" s="450">
        <v>13.131748631694645</v>
      </c>
      <c r="O41" s="450">
        <v>1.8754787663883175</v>
      </c>
      <c r="P41" s="450">
        <v>2.344845703127858</v>
      </c>
      <c r="Q41" s="450">
        <v>3.6413329040748135</v>
      </c>
      <c r="R41" s="450">
        <v>0.96732238123660974</v>
      </c>
      <c r="S41" s="450">
        <v>8.8289797548275981</v>
      </c>
      <c r="T41" s="407"/>
      <c r="U41" s="410">
        <v>1965</v>
      </c>
      <c r="V41" s="412">
        <v>0.26781978447500238</v>
      </c>
      <c r="W41" s="412">
        <v>5.2771612360960105E-2</v>
      </c>
      <c r="X41" s="412">
        <v>7.9797995179036825</v>
      </c>
      <c r="Y41" s="412">
        <v>36.42280650259994</v>
      </c>
      <c r="Z41" s="407"/>
      <c r="AA41" s="410">
        <v>1965</v>
      </c>
      <c r="AB41" s="412">
        <v>28.975011258012039</v>
      </c>
      <c r="AC41" s="412">
        <v>15.748186159327547</v>
      </c>
      <c r="AD41" s="408"/>
      <c r="AE41" s="408"/>
    </row>
    <row r="42" spans="1:31" ht="18.25" x14ac:dyDescent="0.8">
      <c r="A42" s="454">
        <v>1966</v>
      </c>
      <c r="B42" s="450">
        <v>3.3625104466628413</v>
      </c>
      <c r="C42" s="450">
        <v>18.888628177964002</v>
      </c>
      <c r="D42" s="450">
        <v>2.6201224374494625E-2</v>
      </c>
      <c r="E42" s="450">
        <v>0.3958339000572107</v>
      </c>
      <c r="F42" s="450">
        <v>22.673173749058552</v>
      </c>
      <c r="G42" s="450">
        <v>0.25032997552771935</v>
      </c>
      <c r="H42" s="450">
        <v>5.215831246333525E-2</v>
      </c>
      <c r="I42" s="450">
        <v>1.1643186187636072</v>
      </c>
      <c r="J42" s="450">
        <v>1.4668069067546619</v>
      </c>
      <c r="K42" s="450">
        <v>5.2737488589240824</v>
      </c>
      <c r="L42" s="450">
        <v>0</v>
      </c>
      <c r="M42" s="450">
        <v>8.0409939317657333</v>
      </c>
      <c r="N42" s="450">
        <v>13.314742790689817</v>
      </c>
      <c r="O42" s="450">
        <v>2.0891894617524445</v>
      </c>
      <c r="P42" s="450">
        <v>2.6039197860592145</v>
      </c>
      <c r="Q42" s="450">
        <v>4.0436514794559537</v>
      </c>
      <c r="R42" s="450">
        <v>1.0736144346729939</v>
      </c>
      <c r="S42" s="450">
        <v>9.8103751619406054</v>
      </c>
      <c r="T42" s="407"/>
      <c r="U42" s="410">
        <v>1966</v>
      </c>
      <c r="V42" s="412">
        <v>0.27700318005634306</v>
      </c>
      <c r="W42" s="412">
        <v>5.9038645082742779E-2</v>
      </c>
      <c r="X42" s="412">
        <v>8.0411979747282523</v>
      </c>
      <c r="Y42" s="412">
        <v>38.887858808576297</v>
      </c>
      <c r="Z42" s="407"/>
      <c r="AA42" s="410">
        <v>1966</v>
      </c>
      <c r="AB42" s="412">
        <v>30.599027162883921</v>
      </c>
      <c r="AC42" s="412">
        <v>16.666071445559709</v>
      </c>
      <c r="AD42" s="408"/>
      <c r="AE42" s="408"/>
    </row>
    <row r="43" spans="1:31" ht="18.25" x14ac:dyDescent="0.8">
      <c r="A43" s="454">
        <v>1967</v>
      </c>
      <c r="B43" s="450">
        <v>3.6249871903708062</v>
      </c>
      <c r="C43" s="450">
        <v>20.097551982703237</v>
      </c>
      <c r="D43" s="450">
        <v>2.8218442566601342E-2</v>
      </c>
      <c r="E43" s="450">
        <v>0.4549839643121435</v>
      </c>
      <c r="F43" s="450">
        <v>24.20574157995279</v>
      </c>
      <c r="G43" s="450">
        <v>0.23789663775727787</v>
      </c>
      <c r="H43" s="450">
        <v>5.6888641334979194E-2</v>
      </c>
      <c r="I43" s="450">
        <v>1.184360702823025</v>
      </c>
      <c r="J43" s="450">
        <v>1.4791459819152819</v>
      </c>
      <c r="K43" s="450">
        <v>5.2343993919130547</v>
      </c>
      <c r="L43" s="450">
        <v>0</v>
      </c>
      <c r="M43" s="450">
        <v>8.0684432044382532</v>
      </c>
      <c r="N43" s="450">
        <v>13.302842596351308</v>
      </c>
      <c r="O43" s="450">
        <v>2.2688308870640963</v>
      </c>
      <c r="P43" s="450">
        <v>2.5380474757069487</v>
      </c>
      <c r="Q43" s="450">
        <v>3.9413577503490904</v>
      </c>
      <c r="R43" s="450">
        <v>1.1693702074859138</v>
      </c>
      <c r="S43" s="450">
        <v>9.9176063206060494</v>
      </c>
      <c r="T43" s="407"/>
      <c r="U43" s="410">
        <v>1967</v>
      </c>
      <c r="V43" s="412">
        <v>0.29525776621417887</v>
      </c>
      <c r="W43" s="412">
        <v>6.6573720700221412E-2</v>
      </c>
      <c r="X43" s="412">
        <v>8.0686961819198366</v>
      </c>
      <c r="Y43" s="412">
        <v>40.474808809991195</v>
      </c>
      <c r="Z43" s="407"/>
      <c r="AA43" s="410">
        <v>1967</v>
      </c>
      <c r="AB43" s="412">
        <v>31.052084320041804</v>
      </c>
      <c r="AC43" s="412">
        <v>17.853252158783622</v>
      </c>
      <c r="AD43" s="408"/>
      <c r="AE43" s="408"/>
    </row>
    <row r="44" spans="1:31" ht="18.25" x14ac:dyDescent="0.8">
      <c r="A44" s="454">
        <v>1968</v>
      </c>
      <c r="B44" s="450">
        <v>3.9325129026704015</v>
      </c>
      <c r="C44" s="450">
        <v>21.00408158786016</v>
      </c>
      <c r="D44" s="450">
        <v>2.9944635933369827E-2</v>
      </c>
      <c r="E44" s="450">
        <v>0.49567696891166357</v>
      </c>
      <c r="F44" s="450">
        <v>25.462216095375592</v>
      </c>
      <c r="G44" s="450">
        <v>0.29621942643548321</v>
      </c>
      <c r="H44" s="450">
        <v>6.3441616921435059E-2</v>
      </c>
      <c r="I44" s="450">
        <v>1.26713548139363</v>
      </c>
      <c r="J44" s="450">
        <v>1.6267965247505483</v>
      </c>
      <c r="K44" s="450">
        <v>4.9073205348662183</v>
      </c>
      <c r="L44" s="450">
        <v>0</v>
      </c>
      <c r="M44" s="450">
        <v>8.1428584436125622</v>
      </c>
      <c r="N44" s="450">
        <v>13.05017897847878</v>
      </c>
      <c r="O44" s="450">
        <v>2.5132091771122553</v>
      </c>
      <c r="P44" s="450">
        <v>2.7520944685764643</v>
      </c>
      <c r="Q44" s="450">
        <v>4.2737533348919721</v>
      </c>
      <c r="R44" s="450">
        <v>1.23143616213624</v>
      </c>
      <c r="S44" s="450">
        <v>10.770493142716933</v>
      </c>
      <c r="T44" s="407"/>
      <c r="U44" s="410">
        <v>1968</v>
      </c>
      <c r="V44" s="412">
        <v>0.33326683587058115</v>
      </c>
      <c r="W44" s="412">
        <v>7.5389635783197781E-2</v>
      </c>
      <c r="X44" s="412">
        <v>8.1431780311817352</v>
      </c>
      <c r="Y44" s="412">
        <v>42.357850238486343</v>
      </c>
      <c r="Z44" s="407"/>
      <c r="AA44" s="410">
        <v>1968</v>
      </c>
      <c r="AB44" s="412">
        <v>31.854014217282426</v>
      </c>
      <c r="AC44" s="412">
        <v>19.055670524039432</v>
      </c>
      <c r="AD44" s="408"/>
      <c r="AE44" s="408"/>
    </row>
    <row r="45" spans="1:31" ht="18.25" x14ac:dyDescent="0.8">
      <c r="A45" s="454">
        <v>1969</v>
      </c>
      <c r="B45" s="450">
        <v>4.267932110871822</v>
      </c>
      <c r="C45" s="450">
        <v>22.301673770763664</v>
      </c>
      <c r="D45" s="450">
        <v>3.2135460233030697E-2</v>
      </c>
      <c r="E45" s="450">
        <v>0.54845354401139279</v>
      </c>
      <c r="F45" s="450">
        <v>27.150194885879912</v>
      </c>
      <c r="G45" s="450">
        <v>0.35831531731161415</v>
      </c>
      <c r="H45" s="450">
        <v>6.3761683127028804E-2</v>
      </c>
      <c r="I45" s="450">
        <v>1.3755944006472314</v>
      </c>
      <c r="J45" s="450">
        <v>1.7976714010858743</v>
      </c>
      <c r="K45" s="450">
        <v>5.2836702380599725</v>
      </c>
      <c r="L45" s="450">
        <v>0</v>
      </c>
      <c r="M45" s="450">
        <v>8.164193247301105</v>
      </c>
      <c r="N45" s="450">
        <v>13.447863485361077</v>
      </c>
      <c r="O45" s="450">
        <v>2.7546619451862289</v>
      </c>
      <c r="P45" s="450">
        <v>2.9462836874982488</v>
      </c>
      <c r="Q45" s="450">
        <v>4.5753115958612423</v>
      </c>
      <c r="R45" s="450">
        <v>1.3097392068305207</v>
      </c>
      <c r="S45" s="450">
        <v>11.585996435376241</v>
      </c>
      <c r="T45" s="407"/>
      <c r="U45" s="410">
        <v>1969</v>
      </c>
      <c r="V45" s="412">
        <v>0.38741941846117722</v>
      </c>
      <c r="W45" s="412">
        <v>8.523445228708823E-2</v>
      </c>
      <c r="X45" s="412">
        <v>8.1645931434910075</v>
      </c>
      <c r="Y45" s="412">
        <v>45.344479193463833</v>
      </c>
      <c r="Z45" s="407"/>
      <c r="AA45" s="410">
        <v>1969</v>
      </c>
      <c r="AB45" s="412">
        <v>33.855872607417687</v>
      </c>
      <c r="AC45" s="412">
        <v>20.125853600285417</v>
      </c>
      <c r="AD45" s="408"/>
      <c r="AE45" s="408"/>
    </row>
    <row r="46" spans="1:31" ht="18.25" x14ac:dyDescent="0.8">
      <c r="A46" s="454">
        <v>1970</v>
      </c>
      <c r="B46" s="450">
        <v>4.6159274154783301</v>
      </c>
      <c r="C46" s="450">
        <v>23.026729663637781</v>
      </c>
      <c r="D46" s="450">
        <v>3.4255117696904674E-2</v>
      </c>
      <c r="E46" s="450">
        <v>0.62954052622402834</v>
      </c>
      <c r="F46" s="450">
        <v>28.306452723037047</v>
      </c>
      <c r="G46" s="450">
        <v>0.37514973585408484</v>
      </c>
      <c r="H46" s="450">
        <v>6.4726030910900359E-2</v>
      </c>
      <c r="I46" s="450">
        <v>1.4713263090161259</v>
      </c>
      <c r="J46" s="450">
        <v>1.911202075781111</v>
      </c>
      <c r="K46" s="450">
        <v>5.290310213679545</v>
      </c>
      <c r="L46" s="450">
        <v>0</v>
      </c>
      <c r="M46" s="450">
        <v>8.1820624139037452</v>
      </c>
      <c r="N46" s="450">
        <v>13.47237262758329</v>
      </c>
      <c r="O46" s="450">
        <v>2.8637707286845546</v>
      </c>
      <c r="P46" s="450">
        <v>1.9959519392536689</v>
      </c>
      <c r="Q46" s="450">
        <v>3.0995325029964369</v>
      </c>
      <c r="R46" s="450">
        <v>1.5268032810323091</v>
      </c>
      <c r="S46" s="450">
        <v>9.4860584519669704</v>
      </c>
      <c r="T46" s="407"/>
      <c r="U46" s="410">
        <v>1970</v>
      </c>
      <c r="V46" s="412">
        <v>0.43425789027682299</v>
      </c>
      <c r="W46" s="412">
        <v>9.5788781045817534E-2</v>
      </c>
      <c r="X46" s="412">
        <v>8.1825568274784466</v>
      </c>
      <c r="Y46" s="412">
        <v>44.463482379567338</v>
      </c>
      <c r="Z46" s="407"/>
      <c r="AA46" s="410">
        <v>1970</v>
      </c>
      <c r="AB46" s="412">
        <v>31.627156155458152</v>
      </c>
      <c r="AC46" s="412">
        <v>21.548929722910263</v>
      </c>
      <c r="AD46" s="408"/>
      <c r="AE46" s="408"/>
    </row>
    <row r="47" spans="1:31" ht="18.25" x14ac:dyDescent="0.8">
      <c r="A47" s="454">
        <v>1971</v>
      </c>
      <c r="B47" s="450">
        <v>4.9609865154777175</v>
      </c>
      <c r="C47" s="450">
        <v>23.49872485268898</v>
      </c>
      <c r="D47" s="450">
        <v>3.3974226471391526E-2</v>
      </c>
      <c r="E47" s="450">
        <v>0.72552605700346418</v>
      </c>
      <c r="F47" s="450">
        <v>29.219211651641551</v>
      </c>
      <c r="G47" s="450">
        <v>0.40237583680130773</v>
      </c>
      <c r="H47" s="450">
        <v>6.9266300034669687E-2</v>
      </c>
      <c r="I47" s="450">
        <v>1.4944458245617749</v>
      </c>
      <c r="J47" s="450">
        <v>1.9660879613977524</v>
      </c>
      <c r="K47" s="450">
        <v>5.3165546652593738</v>
      </c>
      <c r="L47" s="450">
        <v>0</v>
      </c>
      <c r="M47" s="450">
        <v>8.254841271055696</v>
      </c>
      <c r="N47" s="450">
        <v>13.571395936315071</v>
      </c>
      <c r="O47" s="450">
        <v>3.2859538181726737</v>
      </c>
      <c r="P47" s="450">
        <v>3.2210706252142556</v>
      </c>
      <c r="Q47" s="450">
        <v>5.0020308109381704</v>
      </c>
      <c r="R47" s="450">
        <v>1.6745146417660717</v>
      </c>
      <c r="S47" s="450">
        <v>13.183569896091171</v>
      </c>
      <c r="T47" s="407"/>
      <c r="U47" s="410">
        <v>1971</v>
      </c>
      <c r="V47" s="412">
        <v>0.4865448959986492</v>
      </c>
      <c r="W47" s="412">
        <v>0.10751204091203631</v>
      </c>
      <c r="X47" s="412">
        <v>8.2554387477127982</v>
      </c>
      <c r="Y47" s="412">
        <v>49.09076976082207</v>
      </c>
      <c r="Z47" s="407"/>
      <c r="AA47" s="410">
        <v>1971</v>
      </c>
      <c r="AB47" s="412">
        <v>35.306272893330281</v>
      </c>
      <c r="AC47" s="412">
        <v>22.633992552115267</v>
      </c>
      <c r="AD47" s="408"/>
      <c r="AE47" s="408"/>
    </row>
    <row r="48" spans="1:31" ht="18.25" x14ac:dyDescent="0.8">
      <c r="A48" s="454">
        <v>1972</v>
      </c>
      <c r="B48" s="450">
        <v>5.2679099145479498</v>
      </c>
      <c r="C48" s="450">
        <v>24.576085546035703</v>
      </c>
      <c r="D48" s="450">
        <v>3.5739910803788029E-2</v>
      </c>
      <c r="E48" s="450">
        <v>0.7785852624891193</v>
      </c>
      <c r="F48" s="450">
        <v>30.65832063387656</v>
      </c>
      <c r="G48" s="450">
        <v>0.32323535382405177</v>
      </c>
      <c r="H48" s="450">
        <v>7.405085142372303E-2</v>
      </c>
      <c r="I48" s="450">
        <v>1.6039255767133405</v>
      </c>
      <c r="J48" s="450">
        <v>2.001211781961115</v>
      </c>
      <c r="K48" s="450">
        <v>5.6053430977823773</v>
      </c>
      <c r="L48" s="450">
        <v>0</v>
      </c>
      <c r="M48" s="450">
        <v>8.273129834286058</v>
      </c>
      <c r="N48" s="450">
        <v>13.878472932068435</v>
      </c>
      <c r="O48" s="450">
        <v>3.6905355376194988</v>
      </c>
      <c r="P48" s="450">
        <v>3.8244598472887383</v>
      </c>
      <c r="Q48" s="450">
        <v>5.9390395980720463</v>
      </c>
      <c r="R48" s="450">
        <v>1.635580455515435</v>
      </c>
      <c r="S48" s="450">
        <v>15.089615438495718</v>
      </c>
      <c r="T48" s="407"/>
      <c r="U48" s="410">
        <v>1972</v>
      </c>
      <c r="V48" s="412">
        <v>0.51934873661563596</v>
      </c>
      <c r="W48" s="412">
        <v>0.12035864087158983</v>
      </c>
      <c r="X48" s="412">
        <v>8.27383021598102</v>
      </c>
      <c r="Y48" s="412">
        <v>52.714083192933586</v>
      </c>
      <c r="Z48" s="407"/>
      <c r="AA48" s="410">
        <v>1972</v>
      </c>
      <c r="AB48" s="412">
        <v>37.606908928274819</v>
      </c>
      <c r="AC48" s="412">
        <v>24.020711858127012</v>
      </c>
      <c r="AD48" s="408"/>
      <c r="AE48" s="408"/>
    </row>
    <row r="49" spans="1:31" ht="18.25" x14ac:dyDescent="0.8">
      <c r="A49" s="454">
        <v>1973</v>
      </c>
      <c r="B49" s="450">
        <v>5.6686888333570362</v>
      </c>
      <c r="C49" s="450">
        <v>25.968171755276199</v>
      </c>
      <c r="D49" s="450">
        <v>3.7336117839407539E-2</v>
      </c>
      <c r="E49" s="450">
        <v>0.89456064751736331</v>
      </c>
      <c r="F49" s="450">
        <v>32.568757353990009</v>
      </c>
      <c r="G49" s="450">
        <v>0.28157911401143954</v>
      </c>
      <c r="H49" s="450">
        <v>8.2746872038458583E-2</v>
      </c>
      <c r="I49" s="450">
        <v>1.7741434818097179</v>
      </c>
      <c r="J49" s="450">
        <v>2.1384694678596161</v>
      </c>
      <c r="K49" s="450">
        <v>5.6595512359434501</v>
      </c>
      <c r="L49" s="450">
        <v>0</v>
      </c>
      <c r="M49" s="450">
        <v>8.3547186950382901</v>
      </c>
      <c r="N49" s="450">
        <v>14.01426993098174</v>
      </c>
      <c r="O49" s="450">
        <v>4.0798107187354447</v>
      </c>
      <c r="P49" s="450">
        <v>3.968751216659042</v>
      </c>
      <c r="Q49" s="450">
        <v>6.1631110200684933</v>
      </c>
      <c r="R49" s="450">
        <v>1.7092407944959216</v>
      </c>
      <c r="S49" s="450">
        <v>15.920913749958901</v>
      </c>
      <c r="T49" s="407"/>
      <c r="U49" s="410">
        <v>1973</v>
      </c>
      <c r="V49" s="412">
        <v>0.57186454760403549</v>
      </c>
      <c r="W49" s="412">
        <v>0.13449143784292492</v>
      </c>
      <c r="X49" s="412">
        <v>8.3555937300134726</v>
      </c>
      <c r="Y49" s="412">
        <v>55.580460787329827</v>
      </c>
      <c r="Z49" s="407"/>
      <c r="AA49" s="410">
        <v>1973</v>
      </c>
      <c r="AB49" s="412">
        <v>39.557935456555526</v>
      </c>
      <c r="AC49" s="412">
        <v>25.084475046234733</v>
      </c>
      <c r="AD49" s="408"/>
      <c r="AE49" s="408"/>
    </row>
    <row r="50" spans="1:31" ht="18.25" x14ac:dyDescent="0.8">
      <c r="A50" s="454">
        <v>1974</v>
      </c>
      <c r="B50" s="450">
        <v>6.0207180808918572</v>
      </c>
      <c r="C50" s="450">
        <v>26.945297437440587</v>
      </c>
      <c r="D50" s="450">
        <v>3.8305219254669773E-2</v>
      </c>
      <c r="E50" s="450">
        <v>0.97574482817683084</v>
      </c>
      <c r="F50" s="450">
        <v>33.980065565763937</v>
      </c>
      <c r="G50" s="450">
        <v>0.30073955193092994</v>
      </c>
      <c r="H50" s="450">
        <v>9.0970371957248469E-2</v>
      </c>
      <c r="I50" s="450">
        <v>1.8180537032881792</v>
      </c>
      <c r="J50" s="450">
        <v>2.2097636271763577</v>
      </c>
      <c r="K50" s="450">
        <v>5.8774182458460897</v>
      </c>
      <c r="L50" s="450">
        <v>0</v>
      </c>
      <c r="M50" s="450">
        <v>8.4349902851079896</v>
      </c>
      <c r="N50" s="450">
        <v>14.31240853095408</v>
      </c>
      <c r="O50" s="450">
        <v>4.4526282347302484</v>
      </c>
      <c r="P50" s="450">
        <v>4.028892667924433</v>
      </c>
      <c r="Q50" s="450">
        <v>6.2565052443022537</v>
      </c>
      <c r="R50" s="450">
        <v>1.7324505654821811</v>
      </c>
      <c r="S50" s="450">
        <v>16.470476712439115</v>
      </c>
      <c r="T50" s="407"/>
      <c r="U50" s="410">
        <v>1974</v>
      </c>
      <c r="V50" s="412">
        <v>0.64373244765640458</v>
      </c>
      <c r="W50" s="412">
        <v>0.14953795313513238</v>
      </c>
      <c r="X50" s="412">
        <v>8.4360255012170278</v>
      </c>
      <c r="Y50" s="412">
        <v>57.743418534324931</v>
      </c>
      <c r="Z50" s="407"/>
      <c r="AA50" s="410">
        <v>1974</v>
      </c>
      <c r="AB50" s="412">
        <v>40.130902544484258</v>
      </c>
      <c r="AC50" s="412">
        <v>26.841811891849243</v>
      </c>
      <c r="AD50" s="408"/>
      <c r="AE50" s="408"/>
    </row>
    <row r="51" spans="1:31" ht="18.25" x14ac:dyDescent="0.8">
      <c r="A51" s="454">
        <v>1975</v>
      </c>
      <c r="B51" s="450">
        <v>6.3239543574223767</v>
      </c>
      <c r="C51" s="450">
        <v>27.348525735405524</v>
      </c>
      <c r="D51" s="450">
        <v>3.7550026460035989E-2</v>
      </c>
      <c r="E51" s="450">
        <v>0.92213399526403339</v>
      </c>
      <c r="F51" s="450">
        <v>34.632164114551969</v>
      </c>
      <c r="G51" s="450">
        <v>0.30174454179780141</v>
      </c>
      <c r="H51" s="450">
        <v>8.5002455532715418E-2</v>
      </c>
      <c r="I51" s="450">
        <v>1.5790535291290639</v>
      </c>
      <c r="J51" s="450">
        <v>1.9658005264595808</v>
      </c>
      <c r="K51" s="450">
        <v>6.111802956775966</v>
      </c>
      <c r="L51" s="450">
        <v>0</v>
      </c>
      <c r="M51" s="450">
        <v>8.5036638410376142</v>
      </c>
      <c r="N51" s="450">
        <v>14.61546679781358</v>
      </c>
      <c r="O51" s="450">
        <v>4.8046716078343437</v>
      </c>
      <c r="P51" s="450">
        <v>4.1600335339106902</v>
      </c>
      <c r="Q51" s="450">
        <v>6.4601551261463364</v>
      </c>
      <c r="R51" s="450">
        <v>1.7835720476905084</v>
      </c>
      <c r="S51" s="450">
        <v>17.208432315581877</v>
      </c>
      <c r="T51" s="407"/>
      <c r="U51" s="410">
        <v>1975</v>
      </c>
      <c r="V51" s="412">
        <v>0.7125766445356212</v>
      </c>
      <c r="W51" s="412">
        <v>0.16539684680866029</v>
      </c>
      <c r="X51" s="412">
        <v>8.5048547595009261</v>
      </c>
      <c r="Y51" s="412">
        <v>59.039035503561806</v>
      </c>
      <c r="Z51" s="407"/>
      <c r="AA51" s="410">
        <v>1975</v>
      </c>
      <c r="AB51" s="412">
        <v>40.203879368286451</v>
      </c>
      <c r="AC51" s="412">
        <v>28.217984386120552</v>
      </c>
      <c r="AD51" s="408"/>
      <c r="AE51" s="408"/>
    </row>
    <row r="52" spans="1:31" ht="18.25" x14ac:dyDescent="0.8">
      <c r="A52" s="454">
        <v>1976</v>
      </c>
      <c r="B52" s="450">
        <v>6.7620315116083862</v>
      </c>
      <c r="C52" s="450">
        <v>28.171837185211004</v>
      </c>
      <c r="D52" s="450">
        <v>4.0745994693837821E-2</v>
      </c>
      <c r="E52" s="450">
        <v>0.95575041948487083</v>
      </c>
      <c r="F52" s="450">
        <v>35.930365110998096</v>
      </c>
      <c r="G52" s="450">
        <v>0.28492148249927052</v>
      </c>
      <c r="H52" s="450">
        <v>8.2369655414719495E-2</v>
      </c>
      <c r="I52" s="450">
        <v>1.7583968694469645</v>
      </c>
      <c r="J52" s="450">
        <v>2.1256880073609548</v>
      </c>
      <c r="K52" s="450">
        <v>6.5919939370513791</v>
      </c>
      <c r="L52" s="450">
        <v>0</v>
      </c>
      <c r="M52" s="450">
        <v>8.6535509254029712</v>
      </c>
      <c r="N52" s="450">
        <v>15.24554486245435</v>
      </c>
      <c r="O52" s="450">
        <v>5.1437012121543688</v>
      </c>
      <c r="P52" s="450">
        <v>4.081929491868844</v>
      </c>
      <c r="Q52" s="450">
        <v>6.3388666260762383</v>
      </c>
      <c r="R52" s="450">
        <v>1.6527845927304661</v>
      </c>
      <c r="S52" s="450">
        <v>17.217281922829919</v>
      </c>
      <c r="T52" s="407"/>
      <c r="U52" s="410">
        <v>1976</v>
      </c>
      <c r="V52" s="412">
        <v>0.81651562330066796</v>
      </c>
      <c r="W52" s="412">
        <v>0.18319897520263098</v>
      </c>
      <c r="X52" s="412">
        <v>8.6550358240414464</v>
      </c>
      <c r="Y52" s="412">
        <v>60.864129481098566</v>
      </c>
      <c r="Z52" s="407"/>
      <c r="AA52" s="410">
        <v>1976</v>
      </c>
      <c r="AB52" s="412">
        <v>41.215235209154407</v>
      </c>
      <c r="AC52" s="412">
        <v>29.30364469448892</v>
      </c>
      <c r="AD52" s="408"/>
      <c r="AE52" s="408"/>
    </row>
    <row r="53" spans="1:31" ht="18.25" x14ac:dyDescent="0.8">
      <c r="A53" s="454">
        <v>1977</v>
      </c>
      <c r="B53" s="450">
        <v>7.0891357202768761</v>
      </c>
      <c r="C53" s="450">
        <v>28.443589251443846</v>
      </c>
      <c r="D53" s="450">
        <v>4.1049306134299496E-2</v>
      </c>
      <c r="E53" s="450">
        <v>1.0671057575388352</v>
      </c>
      <c r="F53" s="450">
        <v>36.640880035393856</v>
      </c>
      <c r="G53" s="450">
        <v>0.35021054592650358</v>
      </c>
      <c r="H53" s="450">
        <v>9.08405875872796E-2</v>
      </c>
      <c r="I53" s="450">
        <v>1.8307764172944321</v>
      </c>
      <c r="J53" s="450">
        <v>2.2718275508082151</v>
      </c>
      <c r="K53" s="450">
        <v>6.7491232382292825</v>
      </c>
      <c r="L53" s="450">
        <v>0</v>
      </c>
      <c r="M53" s="450">
        <v>8.6750941294771664</v>
      </c>
      <c r="N53" s="450">
        <v>15.424217367706449</v>
      </c>
      <c r="O53" s="450">
        <v>5.6464147922238643</v>
      </c>
      <c r="P53" s="450">
        <v>4.5178385797337288</v>
      </c>
      <c r="Q53" s="450">
        <v>7.0157939406156515</v>
      </c>
      <c r="R53" s="450">
        <v>2.0254494652407589</v>
      </c>
      <c r="S53" s="450">
        <v>19.205496777814002</v>
      </c>
      <c r="T53" s="407"/>
      <c r="U53" s="410">
        <v>1977</v>
      </c>
      <c r="V53" s="412">
        <v>0.92527374831389542</v>
      </c>
      <c r="W53" s="412">
        <v>0.20263446283325492</v>
      </c>
      <c r="X53" s="412">
        <v>8.6768061965845806</v>
      </c>
      <c r="Y53" s="412">
        <v>63.737707323990797</v>
      </c>
      <c r="Z53" s="407"/>
      <c r="AA53" s="410">
        <v>1977</v>
      </c>
      <c r="AB53" s="412">
        <v>43.011543007655931</v>
      </c>
      <c r="AC53" s="412">
        <v>30.5308787240666</v>
      </c>
      <c r="AD53" s="408"/>
      <c r="AE53" s="408"/>
    </row>
    <row r="54" spans="1:31" ht="18.25" x14ac:dyDescent="0.8">
      <c r="A54" s="454">
        <v>1978</v>
      </c>
      <c r="B54" s="450">
        <v>7.3621548561009611</v>
      </c>
      <c r="C54" s="450">
        <v>29.059072976138793</v>
      </c>
      <c r="D54" s="450">
        <v>4.3371963354845597E-2</v>
      </c>
      <c r="E54" s="450">
        <v>1.0647411037340906</v>
      </c>
      <c r="F54" s="450">
        <v>37.529340899328687</v>
      </c>
      <c r="G54" s="450">
        <v>0.37707129366329972</v>
      </c>
      <c r="H54" s="450">
        <v>9.7623802589378167E-2</v>
      </c>
      <c r="I54" s="450">
        <v>1.9473416764239524</v>
      </c>
      <c r="J54" s="450">
        <v>2.4220367726766305</v>
      </c>
      <c r="K54" s="450">
        <v>6.7926225417794983</v>
      </c>
      <c r="L54" s="450">
        <v>5.2496516426257524E-7</v>
      </c>
      <c r="M54" s="450">
        <v>8.6819458653692152</v>
      </c>
      <c r="N54" s="450">
        <v>15.474568932113879</v>
      </c>
      <c r="O54" s="450">
        <v>6.1503773587307498</v>
      </c>
      <c r="P54" s="450">
        <v>4.9300487151604448</v>
      </c>
      <c r="Q54" s="450">
        <v>7.6559189294455043</v>
      </c>
      <c r="R54" s="450">
        <v>2.0394980076647817</v>
      </c>
      <c r="S54" s="450">
        <v>20.775843011001481</v>
      </c>
      <c r="T54" s="407"/>
      <c r="U54" s="410">
        <v>1978</v>
      </c>
      <c r="V54" s="412">
        <v>1.0268223721348579</v>
      </c>
      <c r="W54" s="412">
        <v>0.2239172478387256</v>
      </c>
      <c r="X54" s="412">
        <v>8.6838926440787443</v>
      </c>
      <c r="Y54" s="412">
        <v>66.267157351068349</v>
      </c>
      <c r="Z54" s="407"/>
      <c r="AA54" s="410">
        <v>1978</v>
      </c>
      <c r="AB54" s="412">
        <v>44.01846090153316</v>
      </c>
      <c r="AC54" s="412">
        <v>32.183328713587514</v>
      </c>
      <c r="AD54" s="408"/>
      <c r="AE54" s="408"/>
    </row>
    <row r="55" spans="1:31" ht="18.25" x14ac:dyDescent="0.8">
      <c r="A55" s="454">
        <v>1979</v>
      </c>
      <c r="B55" s="450">
        <v>7.7241564663953834</v>
      </c>
      <c r="C55" s="450">
        <v>29.655439102578153</v>
      </c>
      <c r="D55" s="450">
        <v>4.5742202636617282E-2</v>
      </c>
      <c r="E55" s="450">
        <v>1.1265819652791804</v>
      </c>
      <c r="F55" s="450">
        <v>38.551919736889332</v>
      </c>
      <c r="G55" s="450">
        <v>0.3990962037883376</v>
      </c>
      <c r="H55" s="450">
        <v>9.9718190774892065E-2</v>
      </c>
      <c r="I55" s="450">
        <v>2.0703055384998383</v>
      </c>
      <c r="J55" s="450">
        <v>2.5691199330630679</v>
      </c>
      <c r="K55" s="450">
        <v>6.7229234039532813</v>
      </c>
      <c r="L55" s="450">
        <v>5.1808321911698104E-7</v>
      </c>
      <c r="M55" s="450">
        <v>8.7239758886601599</v>
      </c>
      <c r="N55" s="450">
        <v>15.44689981069666</v>
      </c>
      <c r="O55" s="450">
        <v>6.7233761581694136</v>
      </c>
      <c r="P55" s="450">
        <v>5.0359419035349724</v>
      </c>
      <c r="Q55" s="450">
        <v>7.8203614557197056</v>
      </c>
      <c r="R55" s="450">
        <v>1.9914554751219944</v>
      </c>
      <c r="S55" s="450">
        <v>21.571134992546085</v>
      </c>
      <c r="T55" s="407"/>
      <c r="U55" s="410">
        <v>1979</v>
      </c>
      <c r="V55" s="412">
        <v>1.1523847324731946</v>
      </c>
      <c r="W55" s="412">
        <v>0.2472417573658256</v>
      </c>
      <c r="X55" s="412">
        <v>8.7263067964485881</v>
      </c>
      <c r="Y55" s="412">
        <v>68.013141186907532</v>
      </c>
      <c r="Z55" s="407"/>
      <c r="AA55" s="410">
        <v>1979</v>
      </c>
      <c r="AB55" s="412">
        <v>45.010026706983083</v>
      </c>
      <c r="AC55" s="412">
        <v>33.129047766212068</v>
      </c>
      <c r="AD55" s="408"/>
      <c r="AE55" s="408"/>
    </row>
    <row r="56" spans="1:31" ht="18.25" x14ac:dyDescent="0.8">
      <c r="A56" s="454">
        <v>1980</v>
      </c>
      <c r="B56" s="450">
        <v>8.044348450844117</v>
      </c>
      <c r="C56" s="450">
        <v>29.890940490670939</v>
      </c>
      <c r="D56" s="450">
        <v>4.6769543900478605E-2</v>
      </c>
      <c r="E56" s="450">
        <v>1.1890930871936118</v>
      </c>
      <c r="F56" s="450">
        <v>39.171151572609148</v>
      </c>
      <c r="G56" s="450">
        <v>0.44042679198222273</v>
      </c>
      <c r="H56" s="450">
        <v>0.10918458167479617</v>
      </c>
      <c r="I56" s="450">
        <v>2.1223607807656544</v>
      </c>
      <c r="J56" s="450">
        <v>2.6719721544226731</v>
      </c>
      <c r="K56" s="450">
        <v>6.9430431782227231</v>
      </c>
      <c r="L56" s="450">
        <v>5.1210814612842009E-7</v>
      </c>
      <c r="M56" s="450">
        <v>8.8184818296909366</v>
      </c>
      <c r="N56" s="450">
        <v>15.761525520021806</v>
      </c>
      <c r="O56" s="450">
        <v>7.2273177822062049</v>
      </c>
      <c r="P56" s="450">
        <v>5.0843482305917771</v>
      </c>
      <c r="Q56" s="450">
        <v>7.8955320954092194</v>
      </c>
      <c r="R56" s="450">
        <v>2.1784562150211788</v>
      </c>
      <c r="S56" s="450">
        <v>22.38565432322838</v>
      </c>
      <c r="T56" s="407"/>
      <c r="U56" s="410">
        <v>1980</v>
      </c>
      <c r="V56" s="412">
        <v>1.2935902017012193</v>
      </c>
      <c r="W56" s="412">
        <v>0.27289753051398435</v>
      </c>
      <c r="X56" s="412">
        <v>8.8211751740316036</v>
      </c>
      <c r="Y56" s="412">
        <v>69.602640664035206</v>
      </c>
      <c r="Z56" s="407"/>
      <c r="AA56" s="410">
        <v>1980</v>
      </c>
      <c r="AB56" s="412">
        <v>45.537665950352817</v>
      </c>
      <c r="AC56" s="412">
        <v>34.452637619929185</v>
      </c>
      <c r="AD56" s="408"/>
      <c r="AE56" s="408"/>
    </row>
    <row r="57" spans="1:31" ht="18.25" x14ac:dyDescent="0.8">
      <c r="A57" s="454">
        <v>1981</v>
      </c>
      <c r="B57" s="450">
        <v>8.2660210107607099</v>
      </c>
      <c r="C57" s="450">
        <v>29.70943039936661</v>
      </c>
      <c r="D57" s="450">
        <v>4.8631091806325168E-2</v>
      </c>
      <c r="E57" s="450">
        <v>1.1345092138641162</v>
      </c>
      <c r="F57" s="450">
        <v>39.158591715797762</v>
      </c>
      <c r="G57" s="450">
        <v>0.46219077095614858</v>
      </c>
      <c r="H57" s="450">
        <v>0.11127336362186822</v>
      </c>
      <c r="I57" s="450">
        <v>2.0958898190473527</v>
      </c>
      <c r="J57" s="450">
        <v>2.6693539536253694</v>
      </c>
      <c r="K57" s="450">
        <v>7.1930526066415847</v>
      </c>
      <c r="L57" s="450">
        <v>4.9932915630602985E-7</v>
      </c>
      <c r="M57" s="450">
        <v>8.9230695145080396</v>
      </c>
      <c r="N57" s="450">
        <v>16.11612262047878</v>
      </c>
      <c r="O57" s="450">
        <v>7.7602392831799882</v>
      </c>
      <c r="P57" s="450">
        <v>5.4305387024882279</v>
      </c>
      <c r="Q57" s="450">
        <v>8.4331345289988633</v>
      </c>
      <c r="R57" s="450">
        <v>2.1145759140260232</v>
      </c>
      <c r="S57" s="450">
        <v>23.738488428693103</v>
      </c>
      <c r="T57" s="407"/>
      <c r="U57" s="410">
        <v>1981</v>
      </c>
      <c r="V57" s="412">
        <v>1.4874270993909939</v>
      </c>
      <c r="W57" s="412">
        <v>0.29868492830169391</v>
      </c>
      <c r="X57" s="412">
        <v>8.965347733301936</v>
      </c>
      <c r="Y57" s="412">
        <v>70.931096957600403</v>
      </c>
      <c r="Z57" s="407"/>
      <c r="AA57" s="410">
        <v>1981</v>
      </c>
      <c r="AB57" s="412">
        <v>46.255602151292344</v>
      </c>
      <c r="AC57" s="412">
        <v>35.426954567302673</v>
      </c>
      <c r="AD57" s="408"/>
      <c r="AE57" s="408"/>
    </row>
    <row r="58" spans="1:31" ht="18.25" x14ac:dyDescent="0.8">
      <c r="A58" s="454">
        <v>1982</v>
      </c>
      <c r="B58" s="450">
        <v>8.5113025589957125</v>
      </c>
      <c r="C58" s="450">
        <v>29.379689850735769</v>
      </c>
      <c r="D58" s="450">
        <v>4.7003138318583472E-2</v>
      </c>
      <c r="E58" s="450">
        <v>1.029363920791146</v>
      </c>
      <c r="F58" s="450">
        <v>38.967359468841217</v>
      </c>
      <c r="G58" s="450">
        <v>0.54420837252161047</v>
      </c>
      <c r="H58" s="450">
        <v>0.10755794169362597</v>
      </c>
      <c r="I58" s="450">
        <v>2.1029361536993045</v>
      </c>
      <c r="J58" s="450">
        <v>2.7547024679145409</v>
      </c>
      <c r="K58" s="450">
        <v>7.3911926565249626</v>
      </c>
      <c r="L58" s="450">
        <v>1.5645443905534171E-5</v>
      </c>
      <c r="M58" s="450">
        <v>8.9623282381473999</v>
      </c>
      <c r="N58" s="450">
        <v>16.353536540116266</v>
      </c>
      <c r="O58" s="450">
        <v>8.4415154467446794</v>
      </c>
      <c r="P58" s="450">
        <v>5.8117004208878793</v>
      </c>
      <c r="Q58" s="450">
        <v>9.0250441395676724</v>
      </c>
      <c r="R58" s="450">
        <v>2.2373318922952539</v>
      </c>
      <c r="S58" s="450">
        <v>25.515591899495483</v>
      </c>
      <c r="T58" s="407"/>
      <c r="U58" s="410">
        <v>1982</v>
      </c>
      <c r="V58" s="412">
        <v>1.6596199131277412</v>
      </c>
      <c r="W58" s="412">
        <v>0.32677272644288069</v>
      </c>
      <c r="X58" s="412">
        <v>9.0003293773146069</v>
      </c>
      <c r="Y58" s="412">
        <v>72.604468359482283</v>
      </c>
      <c r="Z58" s="407"/>
      <c r="AA58" s="410">
        <v>1982</v>
      </c>
      <c r="AB58" s="412">
        <v>47.005089539065381</v>
      </c>
      <c r="AC58" s="412">
        <v>36.586100837302119</v>
      </c>
      <c r="AD58" s="408"/>
      <c r="AE58" s="408"/>
    </row>
    <row r="59" spans="1:31" ht="18.25" x14ac:dyDescent="0.8">
      <c r="A59" s="454">
        <v>1983</v>
      </c>
      <c r="B59" s="450">
        <v>8.7806979011805417</v>
      </c>
      <c r="C59" s="450">
        <v>29.126816217846805</v>
      </c>
      <c r="D59" s="450">
        <v>4.5929367803257418E-2</v>
      </c>
      <c r="E59" s="450">
        <v>1.1227481312468293</v>
      </c>
      <c r="F59" s="450">
        <v>39.076191618077438</v>
      </c>
      <c r="G59" s="450">
        <v>0.54585989830004455</v>
      </c>
      <c r="H59" s="450">
        <v>0.11696625457347888</v>
      </c>
      <c r="I59" s="450">
        <v>2.2381061652080194</v>
      </c>
      <c r="J59" s="450">
        <v>2.9009323180815429</v>
      </c>
      <c r="K59" s="450">
        <v>7.4205559281328828</v>
      </c>
      <c r="L59" s="450">
        <v>1.9482192785262032E-5</v>
      </c>
      <c r="M59" s="450">
        <v>9.0143634235156131</v>
      </c>
      <c r="N59" s="450">
        <v>16.434938833841279</v>
      </c>
      <c r="O59" s="450">
        <v>9.0532741776135026</v>
      </c>
      <c r="P59" s="450">
        <v>5.549310202532082</v>
      </c>
      <c r="Q59" s="450">
        <v>8.6175759063565103</v>
      </c>
      <c r="R59" s="450">
        <v>2.2584435125689155</v>
      </c>
      <c r="S59" s="450">
        <v>25.47860379907101</v>
      </c>
      <c r="T59" s="407"/>
      <c r="U59" s="410">
        <v>1983</v>
      </c>
      <c r="V59" s="412">
        <v>1.8330627515684945</v>
      </c>
      <c r="W59" s="412">
        <v>0.35861525294498037</v>
      </c>
      <c r="X59" s="412">
        <v>9.0511284870759798</v>
      </c>
      <c r="Y59" s="412">
        <v>72.647860077481809</v>
      </c>
      <c r="Z59" s="407"/>
      <c r="AA59" s="410">
        <v>1983</v>
      </c>
      <c r="AB59" s="412">
        <v>46.393036440837236</v>
      </c>
      <c r="AC59" s="412">
        <v>37.497630128234036</v>
      </c>
      <c r="AD59" s="408"/>
      <c r="AE59" s="408"/>
    </row>
    <row r="60" spans="1:31" ht="18.25" x14ac:dyDescent="0.8">
      <c r="A60" s="454">
        <v>1984</v>
      </c>
      <c r="B60" s="450">
        <v>9.1409298628438922</v>
      </c>
      <c r="C60" s="450">
        <v>29.249876115379529</v>
      </c>
      <c r="D60" s="450">
        <v>5.2246052742848853E-2</v>
      </c>
      <c r="E60" s="450">
        <v>1.3310260059050427</v>
      </c>
      <c r="F60" s="450">
        <v>39.774078036871316</v>
      </c>
      <c r="G60" s="450">
        <v>0.59984756053010935</v>
      </c>
      <c r="H60" s="450">
        <v>0.12331110256920939</v>
      </c>
      <c r="I60" s="450">
        <v>2.3933417437992586</v>
      </c>
      <c r="J60" s="450">
        <v>3.1165004068985773</v>
      </c>
      <c r="K60" s="450">
        <v>7.7166201652312383</v>
      </c>
      <c r="L60" s="450">
        <v>2.4212542193893459E-5</v>
      </c>
      <c r="M60" s="450">
        <v>9.0771925241800027</v>
      </c>
      <c r="N60" s="450">
        <v>16.793836901953433</v>
      </c>
      <c r="O60" s="450">
        <v>9.6429051650805899</v>
      </c>
      <c r="P60" s="450">
        <v>5.6390580135789392</v>
      </c>
      <c r="Q60" s="450">
        <v>8.7569461246176203</v>
      </c>
      <c r="R60" s="450">
        <v>2.4237078516526487</v>
      </c>
      <c r="S60" s="450">
        <v>26.462617154929799</v>
      </c>
      <c r="T60" s="407"/>
      <c r="U60" s="410">
        <v>1984</v>
      </c>
      <c r="V60" s="412">
        <v>2.068689315846977</v>
      </c>
      <c r="W60" s="412">
        <v>0.39289275623519204</v>
      </c>
      <c r="X60" s="412">
        <v>9.1146789446331482</v>
      </c>
      <c r="Y60" s="412">
        <v>74.570771483937818</v>
      </c>
      <c r="Z60" s="407"/>
      <c r="AA60" s="410">
        <v>1984</v>
      </c>
      <c r="AB60" s="412">
        <v>47.68980264067816</v>
      </c>
      <c r="AC60" s="412">
        <v>38.457229859974966</v>
      </c>
      <c r="AD60" s="408"/>
      <c r="AE60" s="408"/>
    </row>
    <row r="61" spans="1:31" ht="18.25" x14ac:dyDescent="0.8">
      <c r="A61" s="454">
        <v>1985</v>
      </c>
      <c r="B61" s="450">
        <v>9.3526595368452128</v>
      </c>
      <c r="C61" s="450">
        <v>29.051711765823423</v>
      </c>
      <c r="D61" s="450">
        <v>5.5235866857781007E-2</v>
      </c>
      <c r="E61" s="450">
        <v>1.318718486149921</v>
      </c>
      <c r="F61" s="450">
        <v>39.778325655676333</v>
      </c>
      <c r="G61" s="450">
        <v>0.61814749591158047</v>
      </c>
      <c r="H61" s="450">
        <v>0.12272381540061586</v>
      </c>
      <c r="I61" s="450">
        <v>2.4854499489170769</v>
      </c>
      <c r="J61" s="450">
        <v>3.2263212602292732</v>
      </c>
      <c r="K61" s="450">
        <v>8.1300277742310509</v>
      </c>
      <c r="L61" s="450">
        <v>3.0191534065550159E-5</v>
      </c>
      <c r="M61" s="450">
        <v>9.1450615057531142</v>
      </c>
      <c r="N61" s="450">
        <v>17.275119471518231</v>
      </c>
      <c r="O61" s="450">
        <v>10.34620973334159</v>
      </c>
      <c r="P61" s="450">
        <v>5.8233169463275019</v>
      </c>
      <c r="Q61" s="450">
        <v>9.0430835509702643</v>
      </c>
      <c r="R61" s="450">
        <v>2.383837575922203</v>
      </c>
      <c r="S61" s="450">
        <v>27.59644780656156</v>
      </c>
      <c r="T61" s="407"/>
      <c r="U61" s="410">
        <v>1985</v>
      </c>
      <c r="V61" s="412">
        <v>2.2820407744680771</v>
      </c>
      <c r="W61" s="412">
        <v>0.42905971695496053</v>
      </c>
      <c r="X61" s="412">
        <v>9.1810857221514617</v>
      </c>
      <c r="Y61" s="412">
        <v>75.9840279804109</v>
      </c>
      <c r="Z61" s="407"/>
      <c r="AA61" s="410">
        <v>1985</v>
      </c>
      <c r="AB61" s="412">
        <v>48.641067195286986</v>
      </c>
      <c r="AC61" s="412">
        <v>39.235146998698426</v>
      </c>
      <c r="AD61" s="408"/>
      <c r="AE61" s="408"/>
    </row>
    <row r="62" spans="1:31" ht="18.25" x14ac:dyDescent="0.8">
      <c r="A62" s="454">
        <v>1986</v>
      </c>
      <c r="B62" s="450">
        <v>9.6153361911426245</v>
      </c>
      <c r="C62" s="450">
        <v>28.863061671162473</v>
      </c>
      <c r="D62" s="450">
        <v>5.7001116004225832E-2</v>
      </c>
      <c r="E62" s="450">
        <v>1.3643830135682735</v>
      </c>
      <c r="F62" s="450">
        <v>39.899781991877596</v>
      </c>
      <c r="G62" s="450">
        <v>0.47505461061617887</v>
      </c>
      <c r="H62" s="450">
        <v>0.12518034679759033</v>
      </c>
      <c r="I62" s="450">
        <v>2.6176864409359637</v>
      </c>
      <c r="J62" s="450">
        <v>3.2179213983497328</v>
      </c>
      <c r="K62" s="450">
        <v>8.3615717120269384</v>
      </c>
      <c r="L62" s="450">
        <v>5.391041765941591E-6</v>
      </c>
      <c r="M62" s="450">
        <v>9.1851723987741103</v>
      </c>
      <c r="N62" s="450">
        <v>17.546749501842815</v>
      </c>
      <c r="O62" s="450">
        <v>11.161332606203839</v>
      </c>
      <c r="P62" s="450">
        <v>6.028613910237361</v>
      </c>
      <c r="Q62" s="450">
        <v>9.3618911334028443</v>
      </c>
      <c r="R62" s="450">
        <v>2.3845380130147484</v>
      </c>
      <c r="S62" s="450">
        <v>28.936375662858794</v>
      </c>
      <c r="T62" s="407"/>
      <c r="U62" s="410">
        <v>1986</v>
      </c>
      <c r="V62" s="412">
        <v>2.4948722247351092</v>
      </c>
      <c r="W62" s="412">
        <v>0.4686204676439259</v>
      </c>
      <c r="X62" s="412">
        <v>9.2199444924634903</v>
      </c>
      <c r="Y62" s="412">
        <v>77.41739137008642</v>
      </c>
      <c r="Z62" s="407"/>
      <c r="AA62" s="410">
        <v>1986</v>
      </c>
      <c r="AB62" s="412">
        <v>49.031067604661871</v>
      </c>
      <c r="AC62" s="412">
        <v>40.569760950267074</v>
      </c>
      <c r="AD62" s="408"/>
      <c r="AE62" s="408"/>
    </row>
    <row r="63" spans="1:31" ht="18.25" x14ac:dyDescent="0.8">
      <c r="A63" s="454">
        <v>1987</v>
      </c>
      <c r="B63" s="450">
        <v>9.8335149539458726</v>
      </c>
      <c r="C63" s="450">
        <v>28.577425092915735</v>
      </c>
      <c r="D63" s="450">
        <v>5.9384508761436625E-2</v>
      </c>
      <c r="E63" s="450">
        <v>1.4295332779343215</v>
      </c>
      <c r="F63" s="450">
        <v>39.89985783355737</v>
      </c>
      <c r="G63" s="450">
        <v>0.52302434572374656</v>
      </c>
      <c r="H63" s="450">
        <v>0.12799954260179558</v>
      </c>
      <c r="I63" s="450">
        <v>2.7653985891686124</v>
      </c>
      <c r="J63" s="450">
        <v>3.4164224774941543</v>
      </c>
      <c r="K63" s="450">
        <v>8.521238737516919</v>
      </c>
      <c r="L63" s="450">
        <v>6.8432609376420904E-5</v>
      </c>
      <c r="M63" s="450">
        <v>9.2294336069182172</v>
      </c>
      <c r="N63" s="450">
        <v>17.750740777044513</v>
      </c>
      <c r="O63" s="450">
        <v>11.865569911650416</v>
      </c>
      <c r="P63" s="450">
        <v>6.012629299883427</v>
      </c>
      <c r="Q63" s="450">
        <v>9.3370684819324659</v>
      </c>
      <c r="R63" s="450">
        <v>2.385958476094356</v>
      </c>
      <c r="S63" s="450">
        <v>29.601226169560665</v>
      </c>
      <c r="T63" s="407"/>
      <c r="U63" s="410">
        <v>1987</v>
      </c>
      <c r="V63" s="412">
        <v>2.7363598305044659</v>
      </c>
      <c r="W63" s="412">
        <v>0.50946901788199783</v>
      </c>
      <c r="X63" s="412">
        <v>9.2635443514757849</v>
      </c>
      <c r="Y63" s="412">
        <v>78.158874057794463</v>
      </c>
      <c r="Z63" s="407"/>
      <c r="AA63" s="410">
        <v>1987</v>
      </c>
      <c r="AB63" s="412">
        <v>49.669990045507191</v>
      </c>
      <c r="AC63" s="412">
        <v>40.998257212149504</v>
      </c>
      <c r="AD63" s="408"/>
      <c r="AE63" s="408"/>
    </row>
    <row r="64" spans="1:31" ht="18.25" x14ac:dyDescent="0.8">
      <c r="A64" s="454">
        <v>1988</v>
      </c>
      <c r="B64" s="450">
        <v>10.262223294679883</v>
      </c>
      <c r="C64" s="450">
        <v>28.416422223865631</v>
      </c>
      <c r="D64" s="450">
        <v>5.8844524586754418E-2</v>
      </c>
      <c r="E64" s="450">
        <v>1.6399920320313457</v>
      </c>
      <c r="F64" s="450">
        <v>40.377482075163613</v>
      </c>
      <c r="G64" s="450">
        <v>0.5123825183360825</v>
      </c>
      <c r="H64" s="450">
        <v>0.13361483261298099</v>
      </c>
      <c r="I64" s="450">
        <v>2.9667500444938111</v>
      </c>
      <c r="J64" s="450">
        <v>3.6127473954428746</v>
      </c>
      <c r="K64" s="450">
        <v>8.5640028553838921</v>
      </c>
      <c r="L64" s="450">
        <v>8.5273250866533596E-5</v>
      </c>
      <c r="M64" s="450">
        <v>9.2665054694276918</v>
      </c>
      <c r="N64" s="450">
        <v>17.83059359806245</v>
      </c>
      <c r="O64" s="450">
        <v>12.763009443541659</v>
      </c>
      <c r="P64" s="450">
        <v>6.3922190190990538</v>
      </c>
      <c r="Q64" s="450">
        <v>9.9265369202116265</v>
      </c>
      <c r="R64" s="450">
        <v>2.471656642102237</v>
      </c>
      <c r="S64" s="450">
        <v>31.553422024954575</v>
      </c>
      <c r="T64" s="407"/>
      <c r="U64" s="410">
        <v>1988</v>
      </c>
      <c r="V64" s="412">
        <v>3.0880418177259656</v>
      </c>
      <c r="W64" s="412">
        <v>0.55315873102905699</v>
      </c>
      <c r="X64" s="412">
        <v>9.301578030797657</v>
      </c>
      <c r="Y64" s="412">
        <v>80.431466514070863</v>
      </c>
      <c r="Z64" s="407"/>
      <c r="AA64" s="410">
        <v>1988</v>
      </c>
      <c r="AB64" s="412">
        <v>51.1417788612954</v>
      </c>
      <c r="AC64" s="412">
        <v>42.232466232328115</v>
      </c>
      <c r="AD64" s="408"/>
      <c r="AE64" s="408"/>
    </row>
    <row r="65" spans="1:31" ht="18.25" x14ac:dyDescent="0.8">
      <c r="A65" s="454">
        <v>1989</v>
      </c>
      <c r="B65" s="450">
        <v>10.633477099040622</v>
      </c>
      <c r="C65" s="450">
        <v>28.038897358598081</v>
      </c>
      <c r="D65" s="450">
        <v>5.8816740475265583E-2</v>
      </c>
      <c r="E65" s="450">
        <v>1.7733784554149474</v>
      </c>
      <c r="F65" s="450">
        <v>40.504569653528918</v>
      </c>
      <c r="G65" s="450">
        <v>0.58880278556296539</v>
      </c>
      <c r="H65" s="450">
        <v>0.12505326271211437</v>
      </c>
      <c r="I65" s="450">
        <v>3.0684987514536779</v>
      </c>
      <c r="J65" s="450">
        <v>3.7823547997287577</v>
      </c>
      <c r="K65" s="450">
        <v>8.4523743931873305</v>
      </c>
      <c r="L65" s="450">
        <v>1.0600213365020617E-4</v>
      </c>
      <c r="M65" s="450">
        <v>9.3170345855117311</v>
      </c>
      <c r="N65" s="450">
        <v>17.76951498083271</v>
      </c>
      <c r="O65" s="450">
        <v>13.52469202446358</v>
      </c>
      <c r="P65" s="450">
        <v>5.6913526527252341</v>
      </c>
      <c r="Q65" s="450">
        <v>8.8381549606515328</v>
      </c>
      <c r="R65" s="450">
        <v>2.5385858000942161</v>
      </c>
      <c r="S65" s="450">
        <v>30.592785437934559</v>
      </c>
      <c r="T65" s="407"/>
      <c r="U65" s="410">
        <v>1989</v>
      </c>
      <c r="V65" s="412">
        <v>3.4359565927344691</v>
      </c>
      <c r="W65" s="412">
        <v>0.6012520918790456</v>
      </c>
      <c r="X65" s="412">
        <v>9.3503960464464306</v>
      </c>
      <c r="Y65" s="412">
        <v>79.261620140965007</v>
      </c>
      <c r="Z65" s="407"/>
      <c r="AA65" s="410">
        <v>1989</v>
      </c>
      <c r="AB65" s="412">
        <v>49.38743384872717</v>
      </c>
      <c r="AC65" s="412">
        <v>43.261791023297789</v>
      </c>
      <c r="AD65" s="408"/>
      <c r="AE65" s="408"/>
    </row>
    <row r="66" spans="1:31" ht="18.25" x14ac:dyDescent="0.8">
      <c r="A66" s="454">
        <v>1990</v>
      </c>
      <c r="B66" s="450">
        <v>10.806282922225256</v>
      </c>
      <c r="C66" s="450">
        <v>28.22993774917116</v>
      </c>
      <c r="D66" s="450">
        <v>6.4367049365503692E-2</v>
      </c>
      <c r="E66" s="450">
        <v>1.81996676037756</v>
      </c>
      <c r="F66" s="450">
        <v>40.920554481139476</v>
      </c>
      <c r="G66" s="450">
        <v>0.54756351839270478</v>
      </c>
      <c r="H66" s="450">
        <v>0.12538411103557853</v>
      </c>
      <c r="I66" s="450">
        <v>3.1679265394435787</v>
      </c>
      <c r="J66" s="450">
        <v>3.8408741688718622</v>
      </c>
      <c r="K66" s="450">
        <v>7.9100236259077787</v>
      </c>
      <c r="L66" s="450">
        <v>1.3186991539555426E-4</v>
      </c>
      <c r="M66" s="450">
        <v>9.6999954486364572</v>
      </c>
      <c r="N66" s="450">
        <v>17.610150944459633</v>
      </c>
      <c r="O66" s="450">
        <v>14.499588924205261</v>
      </c>
      <c r="P66" s="450">
        <v>5.9462050965731645</v>
      </c>
      <c r="Q66" s="450">
        <v>9.233917713070376</v>
      </c>
      <c r="R66" s="450">
        <v>2.4397892563540449</v>
      </c>
      <c r="S66" s="450">
        <v>32.119500990202845</v>
      </c>
      <c r="T66" s="407"/>
      <c r="U66" s="410">
        <v>1990</v>
      </c>
      <c r="V66" s="412">
        <v>3.6636741528057493</v>
      </c>
      <c r="W66" s="412">
        <v>0.66163524626124448</v>
      </c>
      <c r="X66" s="412">
        <v>9.455178275279378</v>
      </c>
      <c r="Y66" s="412">
        <v>80.710592910327421</v>
      </c>
      <c r="Z66" s="407"/>
      <c r="AA66" s="410">
        <v>1990</v>
      </c>
      <c r="AB66" s="412">
        <v>50.225131721419928</v>
      </c>
      <c r="AC66" s="412">
        <v>44.265948863253897</v>
      </c>
      <c r="AD66" s="408"/>
      <c r="AE66" s="408"/>
    </row>
    <row r="67" spans="1:31" ht="18.25" x14ac:dyDescent="0.8">
      <c r="A67" s="454">
        <v>1991</v>
      </c>
      <c r="B67" s="450">
        <v>11.255970930654417</v>
      </c>
      <c r="C67" s="450">
        <v>27.678314346374858</v>
      </c>
      <c r="D67" s="450">
        <v>6.4033713887845262E-2</v>
      </c>
      <c r="E67" s="450">
        <v>1.8150339363957435</v>
      </c>
      <c r="F67" s="450">
        <v>40.813352927312863</v>
      </c>
      <c r="G67" s="450">
        <v>0.56855631121350048</v>
      </c>
      <c r="H67" s="450">
        <v>0.10808506562322125</v>
      </c>
      <c r="I67" s="450">
        <v>3.2009308506953342</v>
      </c>
      <c r="J67" s="450">
        <v>3.8775722275320561</v>
      </c>
      <c r="K67" s="450">
        <v>7.7475502552821762</v>
      </c>
      <c r="L67" s="450">
        <v>1.6403885078787619E-4</v>
      </c>
      <c r="M67" s="450">
        <v>9.7914520875823072</v>
      </c>
      <c r="N67" s="450">
        <v>17.539166381715273</v>
      </c>
      <c r="O67" s="450">
        <v>15.605979249092947</v>
      </c>
      <c r="P67" s="450">
        <v>7.4943309449568662</v>
      </c>
      <c r="Q67" s="450">
        <v>11.638016875692722</v>
      </c>
      <c r="R67" s="450">
        <v>2.4308537579992708</v>
      </c>
      <c r="S67" s="450">
        <v>37.169180827741805</v>
      </c>
      <c r="T67" s="407"/>
      <c r="U67" s="410">
        <v>1991</v>
      </c>
      <c r="V67" s="412">
        <v>4.0280619562049944</v>
      </c>
      <c r="W67" s="412">
        <v>0.71867100233562975</v>
      </c>
      <c r="X67" s="412">
        <v>9.5193646147627895</v>
      </c>
      <c r="Y67" s="412">
        <v>85.133174790998595</v>
      </c>
      <c r="Z67" s="407"/>
      <c r="AA67" s="410">
        <v>1991</v>
      </c>
      <c r="AB67" s="412">
        <v>53.996975801800751</v>
      </c>
      <c r="AC67" s="412">
        <v>45.402296562501235</v>
      </c>
      <c r="AD67" s="408"/>
      <c r="AE67" s="408"/>
    </row>
    <row r="68" spans="1:31" ht="18.25" x14ac:dyDescent="0.8">
      <c r="A68" s="454">
        <v>1992</v>
      </c>
      <c r="B68" s="450">
        <v>11.545810772262721</v>
      </c>
      <c r="C68" s="450">
        <v>29.337229831573165</v>
      </c>
      <c r="D68" s="450">
        <v>5.454569903146142E-2</v>
      </c>
      <c r="E68" s="450">
        <v>1.7614454041323828</v>
      </c>
      <c r="F68" s="450">
        <v>42.699031706999733</v>
      </c>
      <c r="G68" s="450">
        <v>0.57850530997326466</v>
      </c>
      <c r="H68" s="450">
        <v>9.6700540265319532E-2</v>
      </c>
      <c r="I68" s="450">
        <v>3.1331208706474398</v>
      </c>
      <c r="J68" s="450">
        <v>3.8083267208860239</v>
      </c>
      <c r="K68" s="450">
        <v>7.4978508193303668</v>
      </c>
      <c r="L68" s="450">
        <v>2.0395984454163316E-4</v>
      </c>
      <c r="M68" s="450">
        <v>9.7900647361391755</v>
      </c>
      <c r="N68" s="450">
        <v>17.288119515314083</v>
      </c>
      <c r="O68" s="450">
        <v>16.544164243388902</v>
      </c>
      <c r="P68" s="450">
        <v>6.5460098438307011</v>
      </c>
      <c r="Q68" s="450">
        <v>10.165360135612618</v>
      </c>
      <c r="R68" s="450">
        <v>2.3647070412198317</v>
      </c>
      <c r="S68" s="450">
        <v>35.620241264052048</v>
      </c>
      <c r="T68" s="407"/>
      <c r="U68" s="410">
        <v>1992</v>
      </c>
      <c r="V68" s="412">
        <v>4.4037647874140253</v>
      </c>
      <c r="W68" s="412">
        <v>0.78293580496115256</v>
      </c>
      <c r="X68" s="412">
        <v>9.4846018229799611</v>
      </c>
      <c r="Y68" s="412">
        <v>84.744416791896754</v>
      </c>
      <c r="Z68" s="407"/>
      <c r="AA68" s="410">
        <v>1992</v>
      </c>
      <c r="AB68" s="412">
        <v>52.649196054078459</v>
      </c>
      <c r="AC68" s="412">
        <v>46.766523153173431</v>
      </c>
      <c r="AD68" s="408"/>
      <c r="AE68" s="408"/>
    </row>
    <row r="69" spans="1:31" ht="18.25" x14ac:dyDescent="0.8">
      <c r="A69" s="454">
        <v>1993</v>
      </c>
      <c r="B69" s="450">
        <v>11.766986753212011</v>
      </c>
      <c r="C69" s="450">
        <v>29.68520776903064</v>
      </c>
      <c r="D69" s="450">
        <v>4.6406247485579394E-2</v>
      </c>
      <c r="E69" s="450">
        <v>1.7839321585110646</v>
      </c>
      <c r="F69" s="450">
        <v>43.282532928239291</v>
      </c>
      <c r="G69" s="450">
        <v>0.54330030726891443</v>
      </c>
      <c r="H69" s="450">
        <v>8.5588571855925027E-2</v>
      </c>
      <c r="I69" s="450">
        <v>3.1532005742776543</v>
      </c>
      <c r="J69" s="450">
        <v>3.7820894534024938</v>
      </c>
      <c r="K69" s="450">
        <v>7.0912385349483351</v>
      </c>
      <c r="L69" s="450">
        <v>2.533814037193944E-4</v>
      </c>
      <c r="M69" s="450">
        <v>9.6901685211238124</v>
      </c>
      <c r="N69" s="450">
        <v>16.781660437475868</v>
      </c>
      <c r="O69" s="450">
        <v>17.822925144976431</v>
      </c>
      <c r="P69" s="450">
        <v>7.4798611411495131</v>
      </c>
      <c r="Q69" s="450">
        <v>11.615546581528388</v>
      </c>
      <c r="R69" s="450">
        <v>2.0032952181877541</v>
      </c>
      <c r="S69" s="450">
        <v>38.92162808584208</v>
      </c>
      <c r="T69" s="407"/>
      <c r="U69" s="410">
        <v>1993</v>
      </c>
      <c r="V69" s="412">
        <v>4.7327535826751692</v>
      </c>
      <c r="W69" s="412">
        <v>0.85076816148444512</v>
      </c>
      <c r="X69" s="412">
        <v>9.3806714300420246</v>
      </c>
      <c r="Y69" s="412">
        <v>87.803717730758095</v>
      </c>
      <c r="Z69" s="407"/>
      <c r="AA69" s="410">
        <v>1993</v>
      </c>
      <c r="AB69" s="412">
        <v>54.277449950437884</v>
      </c>
      <c r="AC69" s="412">
        <v>48.490460954521858</v>
      </c>
      <c r="AD69" s="408"/>
      <c r="AE69" s="408"/>
    </row>
    <row r="70" spans="1:31" ht="18.25" x14ac:dyDescent="0.8">
      <c r="A70" s="454">
        <v>1994</v>
      </c>
      <c r="B70" s="450">
        <v>11.998664511494848</v>
      </c>
      <c r="C70" s="450">
        <v>29.818757389998417</v>
      </c>
      <c r="D70" s="450">
        <v>4.6081368977123519E-2</v>
      </c>
      <c r="E70" s="450">
        <v>1.7810153214062794</v>
      </c>
      <c r="F70" s="450">
        <v>43.644518591876661</v>
      </c>
      <c r="G70" s="450">
        <v>0.59750292221325885</v>
      </c>
      <c r="H70" s="450">
        <v>8.3786391845169825E-2</v>
      </c>
      <c r="I70" s="450">
        <v>3.3359374567917204</v>
      </c>
      <c r="J70" s="450">
        <v>4.017226770850149</v>
      </c>
      <c r="K70" s="450">
        <v>6.6570417820059902</v>
      </c>
      <c r="L70" s="450">
        <v>3.1517697677587597E-4</v>
      </c>
      <c r="M70" s="450">
        <v>9.725148535729657</v>
      </c>
      <c r="N70" s="450">
        <v>16.382505494712422</v>
      </c>
      <c r="O70" s="450">
        <v>18.946983835002868</v>
      </c>
      <c r="P70" s="450">
        <v>7.3007432920605497</v>
      </c>
      <c r="Q70" s="450">
        <v>11.337392792251494</v>
      </c>
      <c r="R70" s="450">
        <v>2.00410598460416</v>
      </c>
      <c r="S70" s="450">
        <v>39.589225903919072</v>
      </c>
      <c r="T70" s="407"/>
      <c r="U70" s="410">
        <v>1994</v>
      </c>
      <c r="V70" s="412">
        <v>5.0919795660601599</v>
      </c>
      <c r="W70" s="412">
        <v>0.92860003649988865</v>
      </c>
      <c r="X70" s="412">
        <v>9.3919158357960661</v>
      </c>
      <c r="Y70" s="412">
        <v>88.220981323002206</v>
      </c>
      <c r="Z70" s="407"/>
      <c r="AA70" s="410">
        <v>1994</v>
      </c>
      <c r="AB70" s="412">
        <v>53.698006699389396</v>
      </c>
      <c r="AC70" s="412">
        <v>49.935470061968928</v>
      </c>
      <c r="AD70" s="408"/>
      <c r="AE70" s="408"/>
    </row>
    <row r="71" spans="1:31" ht="18.25" x14ac:dyDescent="0.8">
      <c r="A71" s="454">
        <v>1995</v>
      </c>
      <c r="B71" s="450">
        <v>11.743604423834901</v>
      </c>
      <c r="C71" s="450">
        <v>30.505506260204726</v>
      </c>
      <c r="D71" s="450">
        <v>5.2237552141961907E-2</v>
      </c>
      <c r="E71" s="450">
        <v>1.8577066217878011</v>
      </c>
      <c r="F71" s="450">
        <v>44.159054857969387</v>
      </c>
      <c r="G71" s="450">
        <v>0.6835789632169097</v>
      </c>
      <c r="H71" s="450">
        <v>8.8139721057435533E-2</v>
      </c>
      <c r="I71" s="450">
        <v>3.3718418194073507</v>
      </c>
      <c r="J71" s="450">
        <v>4.1435605036816963</v>
      </c>
      <c r="K71" s="450">
        <v>6.5969956727758357</v>
      </c>
      <c r="L71" s="450">
        <v>3.9202691637793335E-4</v>
      </c>
      <c r="M71" s="450">
        <v>9.7583193188501252</v>
      </c>
      <c r="N71" s="450">
        <v>16.35570701854234</v>
      </c>
      <c r="O71" s="450">
        <v>20.371906505205079</v>
      </c>
      <c r="P71" s="450">
        <v>7.8940143404389582</v>
      </c>
      <c r="Q71" s="450">
        <v>12.258688972470736</v>
      </c>
      <c r="R71" s="450">
        <v>2.0450679280399853</v>
      </c>
      <c r="S71" s="450">
        <v>42.569677746154753</v>
      </c>
      <c r="T71" s="407"/>
      <c r="U71" s="410">
        <v>1995</v>
      </c>
      <c r="V71" s="412">
        <v>5.2481855504333712</v>
      </c>
      <c r="W71" s="412">
        <v>1.0205510564362648</v>
      </c>
      <c r="X71" s="412">
        <v>9.4414426508830935</v>
      </c>
      <c r="Y71" s="412">
        <v>91.51782086859545</v>
      </c>
      <c r="Z71" s="407"/>
      <c r="AA71" s="410">
        <v>1995</v>
      </c>
      <c r="AB71" s="412">
        <v>55.136322265581434</v>
      </c>
      <c r="AC71" s="412">
        <v>52.091677860766751</v>
      </c>
      <c r="AD71" s="408"/>
      <c r="AE71" s="408"/>
    </row>
    <row r="72" spans="1:31" ht="18.25" x14ac:dyDescent="0.8">
      <c r="A72" s="454">
        <v>1996</v>
      </c>
      <c r="B72" s="450">
        <v>12.232616675417528</v>
      </c>
      <c r="C72" s="450">
        <v>30.599776061711793</v>
      </c>
      <c r="D72" s="450">
        <v>5.3401823549549685E-2</v>
      </c>
      <c r="E72" s="450">
        <v>1.9246507442428176</v>
      </c>
      <c r="F72" s="450">
        <v>44.810445304921693</v>
      </c>
      <c r="G72" s="450">
        <v>0.59961887184060592</v>
      </c>
      <c r="H72" s="450">
        <v>9.1068965319962544E-2</v>
      </c>
      <c r="I72" s="450">
        <v>3.515052106473775</v>
      </c>
      <c r="J72" s="450">
        <v>4.2057399436343434</v>
      </c>
      <c r="K72" s="450">
        <v>6.5522622498128982</v>
      </c>
      <c r="L72" s="450">
        <v>4.8808621326806791E-4</v>
      </c>
      <c r="M72" s="450">
        <v>9.7714208738047592</v>
      </c>
      <c r="N72" s="450">
        <v>16.324171209830926</v>
      </c>
      <c r="O72" s="450">
        <v>21.604392897399194</v>
      </c>
      <c r="P72" s="450">
        <v>7.91330770786589</v>
      </c>
      <c r="Q72" s="450">
        <v>12.288649823859998</v>
      </c>
      <c r="R72" s="450">
        <v>1.992146535463164</v>
      </c>
      <c r="S72" s="450">
        <v>43.798496964588246</v>
      </c>
      <c r="T72" s="407"/>
      <c r="U72" s="410">
        <v>1996</v>
      </c>
      <c r="V72" s="412">
        <v>5.8766553504769821</v>
      </c>
      <c r="W72" s="412">
        <v>1.1399081195889944</v>
      </c>
      <c r="X72" s="412">
        <v>9.3971201527353809</v>
      </c>
      <c r="Y72" s="412">
        <v>92.72516980017383</v>
      </c>
      <c r="Z72" s="407"/>
      <c r="AA72" s="410">
        <v>1996</v>
      </c>
      <c r="AB72" s="412">
        <v>55.611843769446672</v>
      </c>
      <c r="AC72" s="412">
        <v>53.52700965352853</v>
      </c>
      <c r="AD72" s="408"/>
      <c r="AE72" s="408"/>
    </row>
    <row r="73" spans="1:31" ht="18.25" x14ac:dyDescent="0.8">
      <c r="A73" s="454">
        <v>1997</v>
      </c>
      <c r="B73" s="450">
        <v>12.870232352133467</v>
      </c>
      <c r="C73" s="450">
        <v>30.250539722926955</v>
      </c>
      <c r="D73" s="450">
        <v>5.7469368571423401E-2</v>
      </c>
      <c r="E73" s="450">
        <v>2.0060671628532609</v>
      </c>
      <c r="F73" s="450">
        <v>45.184308606485111</v>
      </c>
      <c r="G73" s="450">
        <v>0.63329555354927636</v>
      </c>
      <c r="H73" s="450">
        <v>9.7597110670042189E-2</v>
      </c>
      <c r="I73" s="450">
        <v>3.7205741970314161</v>
      </c>
      <c r="J73" s="450">
        <v>4.4514668612507347</v>
      </c>
      <c r="K73" s="450">
        <v>6.5016959956924119</v>
      </c>
      <c r="L73" s="450">
        <v>6.0708003542054429E-4</v>
      </c>
      <c r="M73" s="450">
        <v>9.9287478237824285</v>
      </c>
      <c r="N73" s="450">
        <v>16.431050899510261</v>
      </c>
      <c r="O73" s="450">
        <v>22.876335599078367</v>
      </c>
      <c r="P73" s="450">
        <v>8.1269872961903609</v>
      </c>
      <c r="Q73" s="450">
        <v>12.620474862435945</v>
      </c>
      <c r="R73" s="450">
        <v>1.9096349577122047</v>
      </c>
      <c r="S73" s="450">
        <v>45.533432715416879</v>
      </c>
      <c r="T73" s="407"/>
      <c r="U73" s="410">
        <v>1997</v>
      </c>
      <c r="V73" s="412">
        <v>6.6457642662000964</v>
      </c>
      <c r="W73" s="412">
        <v>1.2948810364968728</v>
      </c>
      <c r="X73" s="412">
        <v>9.5386920600923215</v>
      </c>
      <c r="Y73" s="412">
        <v>94.120921719873692</v>
      </c>
      <c r="Z73" s="407"/>
      <c r="AA73" s="410">
        <v>1997</v>
      </c>
      <c r="AB73" s="412">
        <v>56.411082364643192</v>
      </c>
      <c r="AC73" s="412">
        <v>55.189176718019787</v>
      </c>
      <c r="AD73" s="408"/>
      <c r="AE73" s="408"/>
    </row>
    <row r="74" spans="1:31" ht="18.25" x14ac:dyDescent="0.8">
      <c r="A74" s="454">
        <v>1998</v>
      </c>
      <c r="B74" s="450">
        <v>13.233803104355577</v>
      </c>
      <c r="C74" s="450">
        <v>29.581141777551743</v>
      </c>
      <c r="D74" s="450">
        <v>6.6446608840225574E-2</v>
      </c>
      <c r="E74" s="450">
        <v>2.0398049720188598</v>
      </c>
      <c r="F74" s="450">
        <v>44.921196462766403</v>
      </c>
      <c r="G74" s="450">
        <v>0.50495443462888434</v>
      </c>
      <c r="H74" s="450">
        <v>9.7246765243609187E-2</v>
      </c>
      <c r="I74" s="450">
        <v>3.9549975574841758</v>
      </c>
      <c r="J74" s="450">
        <v>4.5571987573566695</v>
      </c>
      <c r="K74" s="450">
        <v>6.5759078956187951</v>
      </c>
      <c r="L74" s="450">
        <v>7.540662866541703E-4</v>
      </c>
      <c r="M74" s="450">
        <v>9.8776525092194589</v>
      </c>
      <c r="N74" s="450">
        <v>16.45431447112491</v>
      </c>
      <c r="O74" s="450">
        <v>24.05094717109564</v>
      </c>
      <c r="P74" s="450">
        <v>7.6707102446854254</v>
      </c>
      <c r="Q74" s="450">
        <v>11.911917945960417</v>
      </c>
      <c r="R74" s="450">
        <v>1.7636442273904105</v>
      </c>
      <c r="S74" s="450">
        <v>45.397219589131893</v>
      </c>
      <c r="T74" s="407"/>
      <c r="U74" s="410">
        <v>1998</v>
      </c>
      <c r="V74" s="412">
        <v>7.2487541480227113</v>
      </c>
      <c r="W74" s="412">
        <v>1.4941334717940253</v>
      </c>
      <c r="X74" s="412">
        <v>9.4840041621021971</v>
      </c>
      <c r="Y74" s="412">
        <v>93.103037498460935</v>
      </c>
      <c r="Z74" s="407"/>
      <c r="AA74" s="410">
        <v>1998</v>
      </c>
      <c r="AB74" s="412">
        <v>54.547479119465443</v>
      </c>
      <c r="AC74" s="412">
        <v>56.782450160914436</v>
      </c>
      <c r="AD74" s="408"/>
      <c r="AE74" s="408"/>
    </row>
    <row r="75" spans="1:31" ht="18.25" x14ac:dyDescent="0.8">
      <c r="A75" s="454">
        <v>1999</v>
      </c>
      <c r="B75" s="450">
        <v>13.73098912998716</v>
      </c>
      <c r="C75" s="450">
        <v>28.70607716817927</v>
      </c>
      <c r="D75" s="450">
        <v>6.9663647249843197E-2</v>
      </c>
      <c r="E75" s="450">
        <v>2.1205503963973902</v>
      </c>
      <c r="F75" s="450">
        <v>44.627280341813659</v>
      </c>
      <c r="G75" s="450">
        <v>0.52552913675823976</v>
      </c>
      <c r="H75" s="450">
        <v>0.10067591556468818</v>
      </c>
      <c r="I75" s="450">
        <v>4.2300647349267733</v>
      </c>
      <c r="J75" s="450">
        <v>4.8562697872497012</v>
      </c>
      <c r="K75" s="450">
        <v>6.233686144565846</v>
      </c>
      <c r="L75" s="450">
        <v>1.3535647245822873E-4</v>
      </c>
      <c r="M75" s="450">
        <v>9.9420446689062967</v>
      </c>
      <c r="N75" s="450">
        <v>16.175866169944602</v>
      </c>
      <c r="O75" s="450">
        <v>25.374401308641755</v>
      </c>
      <c r="P75" s="450">
        <v>7.8506375281549419</v>
      </c>
      <c r="Q75" s="450">
        <v>12.191328713485255</v>
      </c>
      <c r="R75" s="450">
        <v>1.897683253494076</v>
      </c>
      <c r="S75" s="450">
        <v>47.314050803776027</v>
      </c>
      <c r="T75" s="407"/>
      <c r="U75" s="410">
        <v>1999</v>
      </c>
      <c r="V75" s="412">
        <v>7.9403219873219628</v>
      </c>
      <c r="W75" s="412">
        <v>1.6129554015723497</v>
      </c>
      <c r="X75" s="412">
        <v>9.5101496818981488</v>
      </c>
      <c r="Y75" s="412">
        <v>93.910040031991542</v>
      </c>
      <c r="Z75" s="407"/>
      <c r="AA75" s="410">
        <v>1999</v>
      </c>
      <c r="AB75" s="412">
        <v>55.099259449557692</v>
      </c>
      <c r="AC75" s="412">
        <v>57.874207653226307</v>
      </c>
      <c r="AD75" s="408"/>
      <c r="AE75" s="408"/>
    </row>
    <row r="76" spans="1:31" ht="18.25" x14ac:dyDescent="0.8">
      <c r="A76" s="454">
        <v>2000</v>
      </c>
      <c r="B76" s="450">
        <v>13.783352370264737</v>
      </c>
      <c r="C76" s="450">
        <v>29.58359900756205</v>
      </c>
      <c r="D76" s="450">
        <v>7.3198347110209921E-2</v>
      </c>
      <c r="E76" s="450">
        <v>2.2720773119926898</v>
      </c>
      <c r="F76" s="450">
        <v>45.712227036929683</v>
      </c>
      <c r="G76" s="450">
        <v>0.67976675419777366</v>
      </c>
      <c r="H76" s="450">
        <v>9.9126122277343923E-2</v>
      </c>
      <c r="I76" s="450">
        <v>4.3488691909778634</v>
      </c>
      <c r="J76" s="450">
        <v>5.1277620674529807</v>
      </c>
      <c r="K76" s="450">
        <v>6.2044602615105831</v>
      </c>
      <c r="L76" s="450">
        <v>1.3198085219679902E-4</v>
      </c>
      <c r="M76" s="450">
        <v>9.8824192514840821</v>
      </c>
      <c r="N76" s="450">
        <v>16.087011493846862</v>
      </c>
      <c r="O76" s="450">
        <v>26.851238558118034</v>
      </c>
      <c r="P76" s="450">
        <v>8.339491541441685</v>
      </c>
      <c r="Q76" s="450">
        <v>12.950474699720344</v>
      </c>
      <c r="R76" s="450">
        <v>2.1020354480697963</v>
      </c>
      <c r="S76" s="450">
        <v>50.24324024734986</v>
      </c>
      <c r="T76" s="407"/>
      <c r="U76" s="410">
        <v>2000</v>
      </c>
      <c r="V76" s="412">
        <v>8.4236534550947759</v>
      </c>
      <c r="W76" s="412">
        <v>1.768785079342964</v>
      </c>
      <c r="X76" s="412">
        <v>9.4579530857048351</v>
      </c>
      <c r="Y76" s="412">
        <v>97.519849225436815</v>
      </c>
      <c r="Z76" s="407"/>
      <c r="AA76" s="410">
        <v>2000</v>
      </c>
      <c r="AB76" s="412">
        <v>57.929153493410311</v>
      </c>
      <c r="AC76" s="412">
        <v>59.241087352169082</v>
      </c>
      <c r="AD76" s="408"/>
      <c r="AE76" s="408"/>
    </row>
    <row r="77" spans="1:31" ht="18.25" x14ac:dyDescent="0.8">
      <c r="A77" s="454">
        <v>2001</v>
      </c>
      <c r="B77" s="450">
        <v>14.41182561640624</v>
      </c>
      <c r="C77" s="450">
        <v>29.405516525277513</v>
      </c>
      <c r="D77" s="450">
        <v>7.6362716550516518E-2</v>
      </c>
      <c r="E77" s="450">
        <v>2.3213724999859</v>
      </c>
      <c r="F77" s="450">
        <v>46.215077358220171</v>
      </c>
      <c r="G77" s="450">
        <v>0.60388110985288801</v>
      </c>
      <c r="H77" s="450">
        <v>9.9764361545722838E-2</v>
      </c>
      <c r="I77" s="450">
        <v>3.9454564811115671</v>
      </c>
      <c r="J77" s="450">
        <v>4.6491019525101782</v>
      </c>
      <c r="K77" s="450">
        <v>6.1137877537071148</v>
      </c>
      <c r="L77" s="450">
        <v>1.2985311920569144E-4</v>
      </c>
      <c r="M77" s="450">
        <v>9.9893512293209703</v>
      </c>
      <c r="N77" s="450">
        <v>16.10326883614729</v>
      </c>
      <c r="O77" s="450">
        <v>28.299570729905714</v>
      </c>
      <c r="P77" s="450">
        <v>8.5188200652324397</v>
      </c>
      <c r="Q77" s="450">
        <v>13.228955647719356</v>
      </c>
      <c r="R77" s="450">
        <v>1.996976613341553</v>
      </c>
      <c r="S77" s="450">
        <v>52.044323056199069</v>
      </c>
      <c r="T77" s="407"/>
      <c r="U77" s="410">
        <v>2001</v>
      </c>
      <c r="V77" s="412">
        <v>9.4184184779182978</v>
      </c>
      <c r="W77" s="412">
        <v>1.8938581113388433</v>
      </c>
      <c r="X77" s="412">
        <v>9.5111447074233482</v>
      </c>
      <c r="Y77" s="412">
        <v>98.188349906396226</v>
      </c>
      <c r="Z77" s="407"/>
      <c r="AA77" s="410">
        <v>2001</v>
      </c>
      <c r="AB77" s="412">
        <v>58.082415973866176</v>
      </c>
      <c r="AC77" s="412">
        <v>60.929355229210515</v>
      </c>
      <c r="AD77" s="408"/>
      <c r="AE77" s="408"/>
    </row>
    <row r="78" spans="1:31" ht="18.25" x14ac:dyDescent="0.8">
      <c r="A78" s="454">
        <v>2002</v>
      </c>
      <c r="B78" s="450">
        <v>14.987598409419149</v>
      </c>
      <c r="C78" s="450">
        <v>28.426078705195259</v>
      </c>
      <c r="D78" s="450">
        <v>7.1990023012321352E-2</v>
      </c>
      <c r="E78" s="450">
        <v>2.4741082011289031</v>
      </c>
      <c r="F78" s="450">
        <v>45.959775338755634</v>
      </c>
      <c r="G78" s="450">
        <v>0.58030342661164769</v>
      </c>
      <c r="H78" s="450">
        <v>0.10576105620003892</v>
      </c>
      <c r="I78" s="450">
        <v>3.9279767745083158</v>
      </c>
      <c r="J78" s="450">
        <v>4.614041257320002</v>
      </c>
      <c r="K78" s="450">
        <v>5.9756367556493277</v>
      </c>
      <c r="L78" s="450">
        <v>1.2660088887185669E-4</v>
      </c>
      <c r="M78" s="450">
        <v>10.117326390713211</v>
      </c>
      <c r="N78" s="450">
        <v>16.093089747251412</v>
      </c>
      <c r="O78" s="450">
        <v>29.761267685284281</v>
      </c>
      <c r="P78" s="450">
        <v>8.0607356465489985</v>
      </c>
      <c r="Q78" s="450">
        <v>12.517592053786068</v>
      </c>
      <c r="R78" s="450">
        <v>1.5847989185778553</v>
      </c>
      <c r="S78" s="450">
        <v>51.9243943041972</v>
      </c>
      <c r="T78" s="407"/>
      <c r="U78" s="410">
        <v>2002</v>
      </c>
      <c r="V78" s="412">
        <v>10.297656422108961</v>
      </c>
      <c r="W78" s="412">
        <v>1.9957649061289253</v>
      </c>
      <c r="X78" s="412">
        <v>9.6022228385759103</v>
      </c>
      <c r="Y78" s="412">
        <v>96.695656480710454</v>
      </c>
      <c r="Z78" s="407"/>
      <c r="AA78" s="410">
        <v>2002</v>
      </c>
      <c r="AB78" s="412">
        <v>55.901668775125657</v>
      </c>
      <c r="AC78" s="412">
        <v>62.689631872398579</v>
      </c>
      <c r="AD78" s="408"/>
      <c r="AE78" s="408"/>
    </row>
    <row r="79" spans="1:31" ht="18.25" x14ac:dyDescent="0.8">
      <c r="A79" s="454">
        <v>2003</v>
      </c>
      <c r="B79" s="450">
        <v>16.315622396108836</v>
      </c>
      <c r="C79" s="450">
        <v>25.966556231460824</v>
      </c>
      <c r="D79" s="450">
        <v>6.0750670719164193E-2</v>
      </c>
      <c r="E79" s="450">
        <v>2.5817041822395517</v>
      </c>
      <c r="F79" s="450">
        <v>44.924633480528385</v>
      </c>
      <c r="G79" s="450">
        <v>0.78202184450835954</v>
      </c>
      <c r="H79" s="450">
        <v>0.10793297680177354</v>
      </c>
      <c r="I79" s="450">
        <v>4.1355732809646613</v>
      </c>
      <c r="J79" s="450">
        <v>5.0255281022747944</v>
      </c>
      <c r="K79" s="450">
        <v>6.3527090412008196</v>
      </c>
      <c r="L79" s="450">
        <v>1.5297360669882788E-4</v>
      </c>
      <c r="M79" s="450">
        <v>10.26890111582969</v>
      </c>
      <c r="N79" s="450">
        <v>16.621763130637209</v>
      </c>
      <c r="O79" s="450">
        <v>31.199693510683765</v>
      </c>
      <c r="P79" s="450">
        <v>8.2750513726795809</v>
      </c>
      <c r="Q79" s="450">
        <v>12.850404956732721</v>
      </c>
      <c r="R79" s="450">
        <v>1.7376915232790366</v>
      </c>
      <c r="S79" s="450">
        <v>54.062841363375099</v>
      </c>
      <c r="T79" s="407"/>
      <c r="U79" s="410">
        <v>2003</v>
      </c>
      <c r="V79" s="412">
        <v>11.89777540422218</v>
      </c>
      <c r="W79" s="412">
        <v>2.0553948877753045</v>
      </c>
      <c r="X79" s="412">
        <v>9.7133789492799618</v>
      </c>
      <c r="Y79" s="412">
        <v>96.96821683553803</v>
      </c>
      <c r="Z79" s="407"/>
      <c r="AA79" s="410">
        <v>2003</v>
      </c>
      <c r="AB79" s="412">
        <v>56.802671673208124</v>
      </c>
      <c r="AC79" s="412">
        <v>63.832094403607343</v>
      </c>
      <c r="AD79" s="408"/>
      <c r="AE79" s="408"/>
    </row>
    <row r="80" spans="1:31" ht="18.25" x14ac:dyDescent="0.8">
      <c r="A80" s="454">
        <v>2004</v>
      </c>
      <c r="B80" s="450">
        <v>17.125147295903133</v>
      </c>
      <c r="C80" s="450">
        <v>25.013996746662677</v>
      </c>
      <c r="D80" s="450">
        <v>5.893828084722301E-2</v>
      </c>
      <c r="E80" s="450">
        <v>2.5143264697507339</v>
      </c>
      <c r="F80" s="450">
        <v>44.712408793163767</v>
      </c>
      <c r="G80" s="450">
        <v>0.9724797622086051</v>
      </c>
      <c r="H80" s="450">
        <v>0.11366968842345036</v>
      </c>
      <c r="I80" s="450">
        <v>4.3364945367708572</v>
      </c>
      <c r="J80" s="450">
        <v>5.4226439874029122</v>
      </c>
      <c r="K80" s="450">
        <v>6.6905520506709664</v>
      </c>
      <c r="L80" s="450">
        <v>1.5189039538179017E-4</v>
      </c>
      <c r="M80" s="450">
        <v>10.364065136394528</v>
      </c>
      <c r="N80" s="450">
        <v>17.054769077460875</v>
      </c>
      <c r="O80" s="450">
        <v>32.886722438573486</v>
      </c>
      <c r="P80" s="450">
        <v>8.7670900223755588</v>
      </c>
      <c r="Q80" s="450">
        <v>13.614496394742702</v>
      </c>
      <c r="R80" s="450">
        <v>1.9648994834331399</v>
      </c>
      <c r="S80" s="450">
        <v>57.233208339124886</v>
      </c>
      <c r="T80" s="407"/>
      <c r="U80" s="410">
        <v>2004</v>
      </c>
      <c r="V80" s="412">
        <v>13.109164773891203</v>
      </c>
      <c r="W80" s="412">
        <v>2.1698492690219346</v>
      </c>
      <c r="X80" s="412">
        <v>9.7710066943183502</v>
      </c>
      <c r="Y80" s="412">
        <v>99.373009459920951</v>
      </c>
      <c r="Z80" s="407"/>
      <c r="AA80" s="410">
        <v>2004</v>
      </c>
      <c r="AB80" s="412">
        <v>59.516529019775092</v>
      </c>
      <c r="AC80" s="412">
        <v>64.906501177377351</v>
      </c>
      <c r="AD80" s="408"/>
      <c r="AE80" s="408"/>
    </row>
    <row r="81" spans="1:31" ht="18.25" x14ac:dyDescent="0.8">
      <c r="A81" s="454">
        <v>2005</v>
      </c>
      <c r="B81" s="450">
        <v>18.383108455077142</v>
      </c>
      <c r="C81" s="450">
        <v>24.388204421197305</v>
      </c>
      <c r="D81" s="450">
        <v>5.81615826538876E-2</v>
      </c>
      <c r="E81" s="450">
        <v>2.6118390041767316</v>
      </c>
      <c r="F81" s="450">
        <v>45.441313463105068</v>
      </c>
      <c r="G81" s="450">
        <v>1.5095892196291125</v>
      </c>
      <c r="H81" s="450">
        <v>0.11851761863203659</v>
      </c>
      <c r="I81" s="450">
        <v>4.2688493474863076</v>
      </c>
      <c r="J81" s="450">
        <v>5.8969561857474568</v>
      </c>
      <c r="K81" s="450">
        <v>7.0228353832947779</v>
      </c>
      <c r="L81" s="450">
        <v>1.4242616824692081E-4</v>
      </c>
      <c r="M81" s="450">
        <v>10.477149623275897</v>
      </c>
      <c r="N81" s="450">
        <v>17.500127432738921</v>
      </c>
      <c r="O81" s="450">
        <v>34.816648197044536</v>
      </c>
      <c r="P81" s="450">
        <v>10.149424937396747</v>
      </c>
      <c r="Q81" s="450">
        <v>15.761137260623039</v>
      </c>
      <c r="R81" s="450">
        <v>2.2410286656947163</v>
      </c>
      <c r="S81" s="450">
        <v>62.968239060759032</v>
      </c>
      <c r="T81" s="407"/>
      <c r="U81" s="410">
        <v>2005</v>
      </c>
      <c r="V81" s="412">
        <v>14.912598812693711</v>
      </c>
      <c r="W81" s="412">
        <v>2.3171358011455832</v>
      </c>
      <c r="X81" s="412">
        <v>9.8216995882365161</v>
      </c>
      <c r="Y81" s="412">
        <v>104.75520194027469</v>
      </c>
      <c r="Z81" s="407"/>
      <c r="AA81" s="410">
        <v>2005</v>
      </c>
      <c r="AB81" s="412">
        <v>65.66493080884652</v>
      </c>
      <c r="AC81" s="412">
        <v>66.141705333503964</v>
      </c>
      <c r="AD81" s="408"/>
      <c r="AE81" s="408"/>
    </row>
    <row r="82" spans="1:31" ht="18.25" x14ac:dyDescent="0.8">
      <c r="A82" s="454">
        <v>2006</v>
      </c>
      <c r="B82" s="450">
        <v>18.344202685262324</v>
      </c>
      <c r="C82" s="450">
        <v>23.977337463781524</v>
      </c>
      <c r="D82" s="450">
        <v>5.8525077127008905E-2</v>
      </c>
      <c r="E82" s="450">
        <v>2.7684106333287226</v>
      </c>
      <c r="F82" s="450">
        <v>45.148475859499577</v>
      </c>
      <c r="G82" s="450">
        <v>1.5594243053023387</v>
      </c>
      <c r="H82" s="450">
        <v>0.11263973590108679</v>
      </c>
      <c r="I82" s="450">
        <v>4.5124674544418468</v>
      </c>
      <c r="J82" s="450">
        <v>6.1845314956452722</v>
      </c>
      <c r="K82" s="450">
        <v>7.4522485161691669</v>
      </c>
      <c r="L82" s="450">
        <v>1.3213240504185542E-4</v>
      </c>
      <c r="M82" s="450">
        <v>10.523686613228257</v>
      </c>
      <c r="N82" s="450">
        <v>17.976067261802466</v>
      </c>
      <c r="O82" s="450">
        <v>36.659235074916928</v>
      </c>
      <c r="P82" s="450">
        <v>10.761427461596146</v>
      </c>
      <c r="Q82" s="450">
        <v>16.71152172548204</v>
      </c>
      <c r="R82" s="450">
        <v>2.1681796558837503</v>
      </c>
      <c r="S82" s="450">
        <v>66.300363917878869</v>
      </c>
      <c r="T82" s="407"/>
      <c r="U82" s="410">
        <v>2006</v>
      </c>
      <c r="V82" s="412">
        <v>15.134565192367806</v>
      </c>
      <c r="W82" s="412">
        <v>2.4725766959708455</v>
      </c>
      <c r="X82" s="412">
        <v>9.8505538786089168</v>
      </c>
      <c r="Y82" s="412">
        <v>108.15174276787862</v>
      </c>
      <c r="Z82" s="407"/>
      <c r="AA82" s="410">
        <v>2006</v>
      </c>
      <c r="AB82" s="412">
        <v>67.899921215042085</v>
      </c>
      <c r="AC82" s="412">
        <v>67.709517319784112</v>
      </c>
      <c r="AD82" s="408"/>
      <c r="AE82" s="408"/>
    </row>
    <row r="83" spans="1:31" ht="18.25" x14ac:dyDescent="0.8">
      <c r="A83" s="454">
        <v>2007</v>
      </c>
      <c r="B83" s="450">
        <v>18.874611955978985</v>
      </c>
      <c r="C83" s="450">
        <v>23.593566875985346</v>
      </c>
      <c r="D83" s="450">
        <v>5.124355036131719E-2</v>
      </c>
      <c r="E83" s="450">
        <v>2.7910405782273289</v>
      </c>
      <c r="F83" s="450">
        <v>45.310462960552982</v>
      </c>
      <c r="G83" s="450">
        <v>2.465362899688134</v>
      </c>
      <c r="H83" s="450">
        <v>0.11520850017549672</v>
      </c>
      <c r="I83" s="450">
        <v>4.5430589227079032</v>
      </c>
      <c r="J83" s="450">
        <v>7.1236303225715343</v>
      </c>
      <c r="K83" s="450">
        <v>7.9014116196431807</v>
      </c>
      <c r="L83" s="450">
        <v>1.6298094566457921E-4</v>
      </c>
      <c r="M83" s="450">
        <v>10.718370160394716</v>
      </c>
      <c r="N83" s="450">
        <v>18.619944760983561</v>
      </c>
      <c r="O83" s="450">
        <v>38.355236209318576</v>
      </c>
      <c r="P83" s="450">
        <v>11.023907272140907</v>
      </c>
      <c r="Q83" s="450">
        <v>17.119129087244481</v>
      </c>
      <c r="R83" s="450">
        <v>2.9954755555888939</v>
      </c>
      <c r="S83" s="450">
        <v>69.49374812429285</v>
      </c>
      <c r="T83" s="407"/>
      <c r="U83" s="410">
        <v>2007</v>
      </c>
      <c r="V83" s="412">
        <v>16.2986787813938</v>
      </c>
      <c r="W83" s="412">
        <v>2.6569618338933374</v>
      </c>
      <c r="X83" s="412">
        <v>10.022516476718375</v>
      </c>
      <c r="Y83" s="412">
        <v>111.56962907639542</v>
      </c>
      <c r="Z83" s="407"/>
      <c r="AA83" s="410">
        <v>2007</v>
      </c>
      <c r="AB83" s="412">
        <v>71.223430263175487</v>
      </c>
      <c r="AC83" s="412">
        <v>69.324355905225445</v>
      </c>
      <c r="AD83" s="408"/>
      <c r="AE83" s="408"/>
    </row>
    <row r="84" spans="1:31" ht="18.25" x14ac:dyDescent="0.8">
      <c r="A84" s="454">
        <v>2008</v>
      </c>
      <c r="B84" s="450">
        <v>19.40694826444194</v>
      </c>
      <c r="C84" s="450">
        <v>23.224184648890965</v>
      </c>
      <c r="D84" s="450">
        <v>4.6728944211947815E-2</v>
      </c>
      <c r="E84" s="450">
        <v>2.8901937803673801</v>
      </c>
      <c r="F84" s="450">
        <v>45.568055637912238</v>
      </c>
      <c r="G84" s="450">
        <v>2.0753726221253652</v>
      </c>
      <c r="H84" s="450">
        <v>0.11412466487845596</v>
      </c>
      <c r="I84" s="450">
        <v>4.4635962334758101</v>
      </c>
      <c r="J84" s="450">
        <v>6.6530935204796311</v>
      </c>
      <c r="K84" s="450">
        <v>8.4325224287497562</v>
      </c>
      <c r="L84" s="450">
        <v>1.4705030456322221E-4</v>
      </c>
      <c r="M84" s="450">
        <v>10.850743692992573</v>
      </c>
      <c r="N84" s="450">
        <v>19.283413172046892</v>
      </c>
      <c r="O84" s="450">
        <v>40.319716718265553</v>
      </c>
      <c r="P84" s="450">
        <v>11.477896817733818</v>
      </c>
      <c r="Q84" s="450">
        <v>17.824133714315824</v>
      </c>
      <c r="R84" s="450">
        <v>2.7682823365622844</v>
      </c>
      <c r="S84" s="450">
        <v>72.390029586877475</v>
      </c>
      <c r="T84" s="407"/>
      <c r="U84" s="410">
        <v>2008</v>
      </c>
      <c r="V84" s="412">
        <v>17.127379192898559</v>
      </c>
      <c r="W84" s="412">
        <v>2.8613332587090294</v>
      </c>
      <c r="X84" s="412">
        <v>10.250502741640299</v>
      </c>
      <c r="Y84" s="412">
        <v>113.65537672406835</v>
      </c>
      <c r="Z84" s="407"/>
      <c r="AA84" s="410">
        <v>2008</v>
      </c>
      <c r="AB84" s="412">
        <v>72.925792225426292</v>
      </c>
      <c r="AC84" s="412">
        <v>70.968799691889927</v>
      </c>
      <c r="AD84" s="408"/>
      <c r="AE84" s="408"/>
    </row>
    <row r="85" spans="1:31" ht="18.25" x14ac:dyDescent="0.8">
      <c r="A85" s="454">
        <v>2009</v>
      </c>
      <c r="B85" s="450">
        <v>18.817263973151174</v>
      </c>
      <c r="C85" s="450">
        <v>22.17985132694</v>
      </c>
      <c r="D85" s="450">
        <v>3.9867498236457355E-2</v>
      </c>
      <c r="E85" s="450">
        <v>2.8114976712800654</v>
      </c>
      <c r="F85" s="450">
        <v>43.848480469607694</v>
      </c>
      <c r="G85" s="450">
        <v>2.0048132330726318</v>
      </c>
      <c r="H85" s="450">
        <v>0.10229259240114412</v>
      </c>
      <c r="I85" s="450">
        <v>4.1708778191320306</v>
      </c>
      <c r="J85" s="450">
        <v>6.2779836446058059</v>
      </c>
      <c r="K85" s="450">
        <v>8.8163651415905875</v>
      </c>
      <c r="L85" s="450">
        <v>1.2035441236256654E-4</v>
      </c>
      <c r="M85" s="450">
        <v>10.857397648353492</v>
      </c>
      <c r="N85" s="450">
        <v>19.673883144356445</v>
      </c>
      <c r="O85" s="450">
        <v>42.209048054588195</v>
      </c>
      <c r="P85" s="450">
        <v>11.802730895730129</v>
      </c>
      <c r="Q85" s="450">
        <v>18.32857160333981</v>
      </c>
      <c r="R85" s="450">
        <v>2.401166524860185</v>
      </c>
      <c r="S85" s="450">
        <v>74.741517078518328</v>
      </c>
      <c r="T85" s="407"/>
      <c r="U85" s="410">
        <v>2009</v>
      </c>
      <c r="V85" s="412">
        <v>17.003278115224354</v>
      </c>
      <c r="W85" s="412">
        <v>3.0858445687153457</v>
      </c>
      <c r="X85" s="412">
        <v>10.332497957795306</v>
      </c>
      <c r="Y85" s="412">
        <v>114.12024369535325</v>
      </c>
      <c r="Z85" s="407"/>
      <c r="AA85" s="410">
        <v>2009</v>
      </c>
      <c r="AB85" s="412">
        <v>71.581736681593355</v>
      </c>
      <c r="AC85" s="412">
        <v>72.960127655494901</v>
      </c>
      <c r="AD85" s="408"/>
      <c r="AE85" s="408"/>
    </row>
    <row r="86" spans="1:31" ht="18.25" x14ac:dyDescent="0.8">
      <c r="A86" s="454">
        <v>2010</v>
      </c>
      <c r="B86" s="450">
        <v>20.413522134600967</v>
      </c>
      <c r="C86" s="450">
        <v>22.02626406225178</v>
      </c>
      <c r="D86" s="450">
        <v>3.9683296764717046E-2</v>
      </c>
      <c r="E86" s="450">
        <v>2.9134763829267714</v>
      </c>
      <c r="F86" s="450">
        <v>45.392945876544239</v>
      </c>
      <c r="G86" s="450">
        <v>3.5015176669819295</v>
      </c>
      <c r="H86" s="450">
        <v>0.12126935670886577</v>
      </c>
      <c r="I86" s="450">
        <v>4.2925449455492881</v>
      </c>
      <c r="J86" s="450">
        <v>7.9153319692400839</v>
      </c>
      <c r="K86" s="450">
        <v>9.1566582082775909</v>
      </c>
      <c r="L86" s="450">
        <v>1.6449618564314905E-4</v>
      </c>
      <c r="M86" s="450">
        <v>11.211002436984137</v>
      </c>
      <c r="N86" s="450">
        <v>20.367825141447369</v>
      </c>
      <c r="O86" s="450">
        <v>43.980230960007724</v>
      </c>
      <c r="P86" s="450">
        <v>12.357113567434268</v>
      </c>
      <c r="Q86" s="450">
        <v>19.189477658366123</v>
      </c>
      <c r="R86" s="450">
        <v>3.5672257705357024</v>
      </c>
      <c r="S86" s="450">
        <v>79.094047956343815</v>
      </c>
      <c r="T86" s="407"/>
      <c r="U86" s="410">
        <v>2010</v>
      </c>
      <c r="V86" s="412">
        <v>19.282896316905539</v>
      </c>
      <c r="W86" s="412">
        <v>3.2408497333824848</v>
      </c>
      <c r="X86" s="412">
        <v>10.436631119312496</v>
      </c>
      <c r="Y86" s="412">
        <v>119.809773773975</v>
      </c>
      <c r="Z86" s="407"/>
      <c r="AA86" s="410">
        <v>2010</v>
      </c>
      <c r="AB86" s="412">
        <v>78.629285759114154</v>
      </c>
      <c r="AC86" s="412">
        <v>74.140865184461347</v>
      </c>
      <c r="AD86" s="408"/>
      <c r="AE86" s="408"/>
    </row>
    <row r="87" spans="1:31" ht="18.25" x14ac:dyDescent="0.8">
      <c r="A87" s="454">
        <v>2011</v>
      </c>
      <c r="B87" s="450">
        <v>21.606203440604979</v>
      </c>
      <c r="C87" s="450">
        <v>22.025901587134122</v>
      </c>
      <c r="D87" s="450">
        <v>3.9661892572519439E-2</v>
      </c>
      <c r="E87" s="450">
        <v>2.9696978877113089</v>
      </c>
      <c r="F87" s="450">
        <v>46.641464808022931</v>
      </c>
      <c r="G87" s="450">
        <v>2.3418351039959417</v>
      </c>
      <c r="H87" s="450">
        <v>0.13185374736341768</v>
      </c>
      <c r="I87" s="450">
        <v>4.1456883950694614</v>
      </c>
      <c r="J87" s="450">
        <v>6.6193772464288205</v>
      </c>
      <c r="K87" s="450">
        <v>9.0420408080270072</v>
      </c>
      <c r="L87" s="450">
        <v>1.6931359442608744E-4</v>
      </c>
      <c r="M87" s="450">
        <v>11.458941115487214</v>
      </c>
      <c r="N87" s="450">
        <v>20.501151237108648</v>
      </c>
      <c r="O87" s="450">
        <v>46.291894271549346</v>
      </c>
      <c r="P87" s="450">
        <v>14.293624315955004</v>
      </c>
      <c r="Q87" s="450">
        <v>22.196703378283186</v>
      </c>
      <c r="R87" s="450">
        <v>2.2711300729708399</v>
      </c>
      <c r="S87" s="450">
        <v>85.053352038758376</v>
      </c>
      <c r="T87" s="407"/>
      <c r="U87" s="410">
        <v>2011</v>
      </c>
      <c r="V87" s="412">
        <v>20.569933706274075</v>
      </c>
      <c r="W87" s="412">
        <v>3.38678011745403</v>
      </c>
      <c r="X87" s="412">
        <v>10.727624923825084</v>
      </c>
      <c r="Y87" s="412">
        <v>124.13100658276558</v>
      </c>
      <c r="Z87" s="407"/>
      <c r="AA87" s="410">
        <v>2011</v>
      </c>
      <c r="AB87" s="412">
        <v>82.525590431265229</v>
      </c>
      <c r="AC87" s="412">
        <v>76.289754899053563</v>
      </c>
      <c r="AD87" s="408"/>
      <c r="AE87" s="408"/>
    </row>
    <row r="88" spans="1:31" ht="18.25" x14ac:dyDescent="0.8">
      <c r="A88" s="454">
        <v>2012</v>
      </c>
      <c r="B88" s="450">
        <v>21.459595872443842</v>
      </c>
      <c r="C88" s="450">
        <v>21.64497965229636</v>
      </c>
      <c r="D88" s="450">
        <v>5.1078700138554589E-2</v>
      </c>
      <c r="E88" s="450">
        <v>2.8261796896470521</v>
      </c>
      <c r="F88" s="450">
        <v>45.981833914525808</v>
      </c>
      <c r="G88" s="450">
        <v>3.7382501983008285</v>
      </c>
      <c r="H88" s="450">
        <v>0.13035106364001539</v>
      </c>
      <c r="I88" s="450">
        <v>4.2294666617473364</v>
      </c>
      <c r="J88" s="450">
        <v>8.0980679236881805</v>
      </c>
      <c r="K88" s="450">
        <v>10.159236272385353</v>
      </c>
      <c r="L88" s="450">
        <v>1.5358783673139861E-4</v>
      </c>
      <c r="M88" s="450">
        <v>11.623301377262825</v>
      </c>
      <c r="N88" s="450">
        <v>21.782691237484912</v>
      </c>
      <c r="O88" s="450">
        <v>48.330183656527304</v>
      </c>
      <c r="P88" s="450">
        <v>14.181769355075994</v>
      </c>
      <c r="Q88" s="450">
        <v>22.023002759521983</v>
      </c>
      <c r="R88" s="450">
        <v>3.100285860053889</v>
      </c>
      <c r="S88" s="450">
        <v>87.63524163117917</v>
      </c>
      <c r="T88" s="407"/>
      <c r="U88" s="410">
        <v>2012</v>
      </c>
      <c r="V88" s="412">
        <v>21.325151095720997</v>
      </c>
      <c r="W88" s="412">
        <v>3.5721434166445389</v>
      </c>
      <c r="X88" s="412">
        <v>10.71921323926124</v>
      </c>
      <c r="Y88" s="412">
        <v>127.88132695525131</v>
      </c>
      <c r="Z88" s="407"/>
      <c r="AA88" s="410">
        <v>2012</v>
      </c>
      <c r="AB88" s="412">
        <v>84.875025567803391</v>
      </c>
      <c r="AC88" s="412">
        <v>78.62280913907469</v>
      </c>
      <c r="AD88" s="408"/>
      <c r="AE88" s="408"/>
    </row>
    <row r="89" spans="1:31" ht="18.25" x14ac:dyDescent="0.8">
      <c r="A89" s="454">
        <v>2013</v>
      </c>
      <c r="B89" s="450">
        <v>18.984215388956478</v>
      </c>
      <c r="C89" s="450">
        <v>21.543374161324977</v>
      </c>
      <c r="D89" s="450">
        <v>5.1557661420996312E-2</v>
      </c>
      <c r="E89" s="450">
        <v>2.94000764443454</v>
      </c>
      <c r="F89" s="450">
        <v>43.519154856136986</v>
      </c>
      <c r="G89" s="450">
        <v>3.7421125476586092</v>
      </c>
      <c r="H89" s="450">
        <v>0.13959277602319786</v>
      </c>
      <c r="I89" s="450">
        <v>4.1442164135817858</v>
      </c>
      <c r="J89" s="450">
        <v>8.0259217372635927</v>
      </c>
      <c r="K89" s="450">
        <v>10.581870387744349</v>
      </c>
      <c r="L89" s="450">
        <v>1.8609459967191053E-4</v>
      </c>
      <c r="M89" s="450">
        <v>11.911436718894235</v>
      </c>
      <c r="N89" s="450">
        <v>22.493493201238255</v>
      </c>
      <c r="O89" s="450">
        <v>50.240059820166977</v>
      </c>
      <c r="P89" s="450">
        <v>14.107276998152049</v>
      </c>
      <c r="Q89" s="450">
        <v>21.907322879175322</v>
      </c>
      <c r="R89" s="450">
        <v>3.1017179523546075</v>
      </c>
      <c r="S89" s="450">
        <v>89.356377649848952</v>
      </c>
      <c r="T89" s="407"/>
      <c r="U89" s="410">
        <v>2013</v>
      </c>
      <c r="V89" s="412">
        <v>19.657000898058381</v>
      </c>
      <c r="W89" s="412">
        <v>3.702448581461764</v>
      </c>
      <c r="X89" s="412">
        <v>10.722302397688846</v>
      </c>
      <c r="Y89" s="412">
        <v>129.3131955672788</v>
      </c>
      <c r="Z89" s="407"/>
      <c r="AA89" s="410">
        <v>2013</v>
      </c>
      <c r="AB89" s="412">
        <v>82.879999744476905</v>
      </c>
      <c r="AC89" s="412">
        <v>80.514947700010907</v>
      </c>
      <c r="AD89" s="408"/>
      <c r="AE89" s="408"/>
    </row>
    <row r="90" spans="1:31" ht="18.25" x14ac:dyDescent="0.8">
      <c r="A90" s="454">
        <v>2014</v>
      </c>
      <c r="B90" s="450">
        <v>18.943165938380989</v>
      </c>
      <c r="C90" s="450">
        <v>21.540761648610935</v>
      </c>
      <c r="D90" s="450">
        <v>4.8576942138180382E-2</v>
      </c>
      <c r="E90" s="450">
        <v>2.9454450448753118</v>
      </c>
      <c r="F90" s="450">
        <v>43.477949574005422</v>
      </c>
      <c r="G90" s="450">
        <v>3.5546899970707533</v>
      </c>
      <c r="H90" s="450">
        <v>0.13077803994029333</v>
      </c>
      <c r="I90" s="450">
        <v>4.1910733975820271</v>
      </c>
      <c r="J90" s="450">
        <v>7.876541434593074</v>
      </c>
      <c r="K90" s="450">
        <v>10.773602170256515</v>
      </c>
      <c r="L90" s="450">
        <v>1.8597815294176938E-4</v>
      </c>
      <c r="M90" s="450">
        <v>12.089017401870326</v>
      </c>
      <c r="N90" s="450">
        <v>22.862805550279781</v>
      </c>
      <c r="O90" s="450">
        <v>52.490293102830478</v>
      </c>
      <c r="P90" s="450">
        <v>15.258017701375469</v>
      </c>
      <c r="Q90" s="450">
        <v>23.694318919518729</v>
      </c>
      <c r="R90" s="450">
        <v>3.0853645431257655</v>
      </c>
      <c r="S90" s="450">
        <v>94.527994266850442</v>
      </c>
      <c r="T90" s="407"/>
      <c r="U90" s="410">
        <v>2014</v>
      </c>
      <c r="V90" s="412">
        <v>20.038525643573266</v>
      </c>
      <c r="W90" s="412">
        <v>3.8329575480201807</v>
      </c>
      <c r="X90" s="412">
        <v>10.7895402190015</v>
      </c>
      <c r="Y90" s="412">
        <v>134.08426741513375</v>
      </c>
      <c r="Z90" s="407"/>
      <c r="AA90" s="410">
        <v>2014</v>
      </c>
      <c r="AB90" s="412">
        <v>86.670354071147443</v>
      </c>
      <c r="AC90" s="412">
        <v>82.074936754581259</v>
      </c>
      <c r="AD90" s="408"/>
      <c r="AE90" s="408"/>
    </row>
    <row r="91" spans="1:31" ht="18.25" x14ac:dyDescent="0.8">
      <c r="A91" s="454">
        <v>2015</v>
      </c>
      <c r="B91" s="450">
        <v>18.851491920110654</v>
      </c>
      <c r="C91" s="450">
        <v>21.46356175825418</v>
      </c>
      <c r="D91" s="450">
        <v>4.697797065063207E-2</v>
      </c>
      <c r="E91" s="450">
        <v>2.9973939548620434</v>
      </c>
      <c r="F91" s="450">
        <v>43.359425603877504</v>
      </c>
      <c r="G91" s="450">
        <v>2.9173773072910203</v>
      </c>
      <c r="H91" s="450">
        <v>0.12964509270143915</v>
      </c>
      <c r="I91" s="450">
        <v>4.301604944221868</v>
      </c>
      <c r="J91" s="450">
        <v>7.3486273442143268</v>
      </c>
      <c r="K91" s="450">
        <v>10.031997300638814</v>
      </c>
      <c r="L91" s="450">
        <v>1.8654912303632475E-4</v>
      </c>
      <c r="M91" s="450">
        <v>12.118296822325105</v>
      </c>
      <c r="N91" s="450">
        <v>22.150480672086957</v>
      </c>
      <c r="O91" s="450">
        <v>54.819206459982396</v>
      </c>
      <c r="P91" s="450">
        <v>15.666399522650138</v>
      </c>
      <c r="Q91" s="450">
        <v>24.328498883364414</v>
      </c>
      <c r="R91" s="450">
        <v>2.9118872458557998</v>
      </c>
      <c r="S91" s="450">
        <v>97.725992111852747</v>
      </c>
      <c r="T91" s="407"/>
      <c r="U91" s="410">
        <v>2015</v>
      </c>
      <c r="V91" s="412">
        <v>20.307276402122636</v>
      </c>
      <c r="W91" s="412">
        <v>3.9925000917922153</v>
      </c>
      <c r="X91" s="412">
        <v>10.76411229745792</v>
      </c>
      <c r="Y91" s="412">
        <v>135.52063694065876</v>
      </c>
      <c r="Z91" s="407"/>
      <c r="AA91" s="410">
        <v>2015</v>
      </c>
      <c r="AB91" s="412">
        <v>86.375837393682104</v>
      </c>
      <c r="AC91" s="412">
        <v>84.208688338349447</v>
      </c>
      <c r="AD91" s="408"/>
      <c r="AE91" s="408"/>
    </row>
    <row r="92" spans="1:31" ht="18.25" x14ac:dyDescent="0.8">
      <c r="A92" s="454">
        <v>2016</v>
      </c>
      <c r="B92" s="450">
        <v>18.827721414012906</v>
      </c>
      <c r="C92" s="450">
        <v>21.447890422961216</v>
      </c>
      <c r="D92" s="450">
        <v>4.679407249872073E-2</v>
      </c>
      <c r="E92" s="450">
        <v>3.1291418694475701</v>
      </c>
      <c r="F92" s="450">
        <v>43.451547778920414</v>
      </c>
      <c r="G92" s="450">
        <v>3.2688143768510085</v>
      </c>
      <c r="H92" s="450">
        <v>0.13645334161714934</v>
      </c>
      <c r="I92" s="450">
        <v>4.221708930880065</v>
      </c>
      <c r="J92" s="450">
        <v>7.6269766493482223</v>
      </c>
      <c r="K92" s="450">
        <v>10.944541553139508</v>
      </c>
      <c r="L92" s="450">
        <v>1.8632155406306207E-4</v>
      </c>
      <c r="M92" s="450">
        <v>12.450545895078593</v>
      </c>
      <c r="N92" s="450">
        <v>23.395273769772164</v>
      </c>
      <c r="O92" s="450">
        <v>56.63270706748613</v>
      </c>
      <c r="P92" s="450">
        <v>15.534921876520862</v>
      </c>
      <c r="Q92" s="450">
        <v>24.124326012474835</v>
      </c>
      <c r="R92" s="450">
        <v>2.5797081319159965</v>
      </c>
      <c r="S92" s="450">
        <v>98.871663088397824</v>
      </c>
      <c r="T92" s="407"/>
      <c r="U92" s="410">
        <v>2016</v>
      </c>
      <c r="V92" s="412">
        <v>21.015966663361233</v>
      </c>
      <c r="W92" s="412">
        <v>4.2076095630731123</v>
      </c>
      <c r="X92" s="412">
        <v>10.937824158151328</v>
      </c>
      <c r="Y92" s="412">
        <v>137.18406090185294</v>
      </c>
      <c r="Z92" s="407"/>
      <c r="AA92" s="410">
        <v>2016</v>
      </c>
      <c r="AB92" s="412">
        <v>87.163286307518248</v>
      </c>
      <c r="AC92" s="412">
        <v>86.182174978920372</v>
      </c>
      <c r="AD92" s="408"/>
      <c r="AE92" s="408"/>
    </row>
    <row r="93" spans="1:31" ht="18.25" x14ac:dyDescent="0.8">
      <c r="A93" s="454">
        <v>2017</v>
      </c>
      <c r="B93" s="450">
        <v>19.070280519221676</v>
      </c>
      <c r="C93" s="450">
        <v>21.293877897110789</v>
      </c>
      <c r="D93" s="450">
        <v>5.2874869783942242E-2</v>
      </c>
      <c r="E93" s="450">
        <v>3.1741584642352705</v>
      </c>
      <c r="F93" s="450">
        <v>43.591191750351676</v>
      </c>
      <c r="G93" s="450">
        <v>3.2053104293812447</v>
      </c>
      <c r="H93" s="450">
        <v>0.1405229931774459</v>
      </c>
      <c r="I93" s="450">
        <v>4.2997468974515565</v>
      </c>
      <c r="J93" s="450">
        <v>7.6455803200102466</v>
      </c>
      <c r="K93" s="450">
        <v>11.458544906049612</v>
      </c>
      <c r="L93" s="450">
        <v>1.8614616726140299E-4</v>
      </c>
      <c r="M93" s="450">
        <v>12.643890599682187</v>
      </c>
      <c r="N93" s="450">
        <v>24.10262165189906</v>
      </c>
      <c r="O93" s="450">
        <v>59.050315512715414</v>
      </c>
      <c r="P93" s="450">
        <v>16.729549446569475</v>
      </c>
      <c r="Q93" s="450">
        <v>25.979474380288657</v>
      </c>
      <c r="R93" s="450">
        <v>2.8676043050267772</v>
      </c>
      <c r="S93" s="450">
        <v>104.62694364460033</v>
      </c>
      <c r="T93" s="407"/>
      <c r="U93" s="410">
        <v>2017</v>
      </c>
      <c r="V93" s="412">
        <v>21.520224697199613</v>
      </c>
      <c r="W93" s="412">
        <v>4.3514917504126291</v>
      </c>
      <c r="X93" s="412">
        <v>11.02089020801859</v>
      </c>
      <c r="Y93" s="412">
        <v>143.07373071123047</v>
      </c>
      <c r="Z93" s="407"/>
      <c r="AA93" s="410">
        <v>2017</v>
      </c>
      <c r="AB93" s="412">
        <v>91.456142593947675</v>
      </c>
      <c r="AC93" s="412">
        <v>88.510194772913621</v>
      </c>
      <c r="AD93" s="408"/>
      <c r="AE93" s="408"/>
    </row>
    <row r="94" spans="1:31" ht="18.25" x14ac:dyDescent="0.8">
      <c r="A94" s="454">
        <v>2018</v>
      </c>
      <c r="B94" s="450">
        <v>19.255737430371347</v>
      </c>
      <c r="C94" s="450">
        <v>21.565883934315149</v>
      </c>
      <c r="D94" s="450">
        <v>5.1552247226003073E-2</v>
      </c>
      <c r="E94" s="450">
        <v>2.9493820204223402</v>
      </c>
      <c r="F94" s="450">
        <v>43.82255563233484</v>
      </c>
      <c r="G94" s="450">
        <v>3.430164997335996</v>
      </c>
      <c r="H94" s="450">
        <v>0.15270400071380141</v>
      </c>
      <c r="I94" s="450">
        <v>4.3127114048073034</v>
      </c>
      <c r="J94" s="450">
        <v>7.8955804028571013</v>
      </c>
      <c r="K94" s="450">
        <v>12.277461562881957</v>
      </c>
      <c r="L94" s="450">
        <v>1.8651238229834051E-4</v>
      </c>
      <c r="M94" s="450">
        <v>12.798143888353362</v>
      </c>
      <c r="N94" s="450">
        <v>25.075791963617618</v>
      </c>
      <c r="O94" s="450">
        <v>61.262492901884151</v>
      </c>
      <c r="P94" s="450">
        <v>17.467030654764713</v>
      </c>
      <c r="Q94" s="450">
        <v>27.124715871426481</v>
      </c>
      <c r="R94" s="450">
        <v>2.9866448391257352</v>
      </c>
      <c r="S94" s="450">
        <v>108.84088426720108</v>
      </c>
      <c r="T94" s="407"/>
      <c r="U94" s="410">
        <v>2018</v>
      </c>
      <c r="V94" s="412">
        <v>22.461666017568316</v>
      </c>
      <c r="W94" s="412">
        <v>4.6324958119912303</v>
      </c>
      <c r="X94" s="412">
        <v>11.091371182205881</v>
      </c>
      <c r="Y94" s="412">
        <v>147.4492792542452</v>
      </c>
      <c r="Z94" s="407"/>
      <c r="AA94" s="410">
        <v>2018</v>
      </c>
      <c r="AB94" s="412">
        <v>95.112931022264178</v>
      </c>
      <c r="AC94" s="412">
        <v>90.521881243746463</v>
      </c>
      <c r="AD94" s="408"/>
      <c r="AE94" s="408"/>
    </row>
    <row r="95" spans="1:31" ht="18.25" x14ac:dyDescent="0.8">
      <c r="A95" s="454">
        <v>2019</v>
      </c>
      <c r="B95" s="450">
        <v>19.426390573362095</v>
      </c>
      <c r="C95" s="450">
        <v>21.839776033918415</v>
      </c>
      <c r="D95" s="450">
        <v>5.4843480887213088E-2</v>
      </c>
      <c r="E95" s="450">
        <v>3.2204897423976444</v>
      </c>
      <c r="F95" s="450">
        <v>44.541499830565371</v>
      </c>
      <c r="G95" s="450">
        <v>3.2538290550635525</v>
      </c>
      <c r="H95" s="450">
        <v>0.15158323214092356</v>
      </c>
      <c r="I95" s="450">
        <v>4.1778102368943788</v>
      </c>
      <c r="J95" s="450">
        <v>7.5832225240988542</v>
      </c>
      <c r="K95" s="450">
        <v>12.068443606820598</v>
      </c>
      <c r="L95" s="450">
        <v>1.863404682231692E-4</v>
      </c>
      <c r="M95" s="450">
        <v>12.866987477011115</v>
      </c>
      <c r="N95" s="450">
        <v>24.935617424299934</v>
      </c>
      <c r="O95" s="450">
        <v>63.465131806408891</v>
      </c>
      <c r="P95" s="450">
        <v>16.606444456614955</v>
      </c>
      <c r="Q95" s="450">
        <v>25.788303485769113</v>
      </c>
      <c r="R95" s="450">
        <v>2.8619569665459217</v>
      </c>
      <c r="S95" s="450">
        <v>108.72183671533888</v>
      </c>
      <c r="T95" s="407"/>
      <c r="U95" s="410">
        <v>2019</v>
      </c>
      <c r="V95" s="412">
        <v>23.373411518720751</v>
      </c>
      <c r="W95" s="412">
        <v>4.6354836856654549</v>
      </c>
      <c r="X95" s="412">
        <v>11.073885908710084</v>
      </c>
      <c r="Y95" s="412">
        <v>146.69939538120673</v>
      </c>
      <c r="Z95" s="407"/>
      <c r="AA95" s="410">
        <v>2019</v>
      </c>
      <c r="AB95" s="412">
        <v>92.689777435510479</v>
      </c>
      <c r="AC95" s="412">
        <v>93.092399058792552</v>
      </c>
      <c r="AD95" s="408"/>
      <c r="AE95" s="408"/>
    </row>
    <row r="96" spans="1:31" ht="18.25" x14ac:dyDescent="0.8">
      <c r="A96" s="454">
        <v>2020</v>
      </c>
      <c r="B96" s="450">
        <v>18.84268339087081</v>
      </c>
      <c r="C96" s="450">
        <v>21.223708602005491</v>
      </c>
      <c r="D96" s="450">
        <v>4.644618178312445E-2</v>
      </c>
      <c r="E96" s="450">
        <v>3.3632616403352777</v>
      </c>
      <c r="F96" s="450">
        <v>43.476099814994711</v>
      </c>
      <c r="G96" s="450">
        <v>3.9900170609845009</v>
      </c>
      <c r="H96" s="450">
        <v>0.14377303622333745</v>
      </c>
      <c r="I96" s="450">
        <v>4.136218214037771</v>
      </c>
      <c r="J96" s="450">
        <v>8.2700083112456095</v>
      </c>
      <c r="K96" s="450">
        <v>10.956464887606614</v>
      </c>
      <c r="L96" s="450">
        <v>1.8593394804038979E-4</v>
      </c>
      <c r="M96" s="450">
        <v>13.077305791132527</v>
      </c>
      <c r="N96" s="450">
        <v>24.033956612687184</v>
      </c>
      <c r="O96" s="450">
        <v>65.790499926590016</v>
      </c>
      <c r="P96" s="450">
        <v>17.067242143694592</v>
      </c>
      <c r="Q96" s="450">
        <v>26.503880539665023</v>
      </c>
      <c r="R96" s="450">
        <v>3.1062660682017662</v>
      </c>
      <c r="S96" s="450">
        <v>112.4678886781514</v>
      </c>
      <c r="T96" s="407"/>
      <c r="U96" s="410">
        <v>2020</v>
      </c>
      <c r="V96" s="412">
        <v>22.830297083382792</v>
      </c>
      <c r="W96" s="412">
        <v>4.7144377618643176</v>
      </c>
      <c r="X96" s="412">
        <v>11.107062798864833</v>
      </c>
      <c r="Y96" s="412">
        <v>149.59615577296694</v>
      </c>
      <c r="Z96" s="407"/>
      <c r="AA96" s="410">
        <v>2020</v>
      </c>
      <c r="AB96" s="412">
        <v>92.796384594814512</v>
      </c>
      <c r="AC96" s="412">
        <v>95.451568822264392</v>
      </c>
      <c r="AD96" s="408"/>
      <c r="AE96" s="408"/>
    </row>
    <row r="97" spans="1:31" ht="18.25" x14ac:dyDescent="0.8">
      <c r="A97" s="454" t="s">
        <v>1261</v>
      </c>
      <c r="B97" s="450">
        <v>717.34073869010956</v>
      </c>
      <c r="C97" s="450">
        <v>1663.5013284945123</v>
      </c>
      <c r="D97" s="450">
        <v>3.0567137778573992</v>
      </c>
      <c r="E97" s="450">
        <v>106.79575075540548</v>
      </c>
      <c r="F97" s="450">
        <v>2490.6945317178852</v>
      </c>
      <c r="G97" s="450">
        <v>75.231760661456093</v>
      </c>
      <c r="H97" s="450">
        <v>6.3719042715799965</v>
      </c>
      <c r="I97" s="450">
        <v>226.21695573420894</v>
      </c>
      <c r="J97" s="450">
        <v>307.82062066724501</v>
      </c>
      <c r="K97" s="450">
        <v>515.26224571356636</v>
      </c>
      <c r="L97" s="450">
        <v>7.1772452602655492E-3</v>
      </c>
      <c r="M97" s="450">
        <v>817.95692833625571</v>
      </c>
      <c r="N97" s="450">
        <v>1333.2263512950822</v>
      </c>
      <c r="O97" s="450">
        <v>1317.5194272713461</v>
      </c>
      <c r="P97" s="450">
        <v>476.1970814687395</v>
      </c>
      <c r="Q97" s="450">
        <v>739.4909180009148</v>
      </c>
      <c r="R97" s="450">
        <v>179.35674043296626</v>
      </c>
      <c r="S97" s="450">
        <v>2712.5641671739668</v>
      </c>
      <c r="T97" s="413"/>
      <c r="U97" s="410" t="s">
        <v>1261</v>
      </c>
      <c r="V97" s="412">
        <v>455.78120813187394</v>
      </c>
      <c r="W97" s="412">
        <v>84.570720164559972</v>
      </c>
      <c r="X97" s="412">
        <v>794.35569173637589</v>
      </c>
      <c r="Y97" s="412">
        <v>5509.5980508213688</v>
      </c>
      <c r="Z97" s="413"/>
      <c r="AA97" s="410" t="s">
        <v>1261</v>
      </c>
      <c r="AB97" s="412">
        <f>SUM(AB6:AB96)</f>
        <v>3820.976784149037</v>
      </c>
      <c r="AC97" s="412">
        <f>SUM(AC6:AC96)</f>
        <v>3023.3288867051438</v>
      </c>
      <c r="AD97" s="414"/>
      <c r="AE97" s="408"/>
    </row>
    <row r="98" spans="1:31" x14ac:dyDescent="0.8">
      <c r="A98" s="449"/>
      <c r="B98" s="449"/>
      <c r="C98" s="449"/>
      <c r="D98" s="449"/>
      <c r="E98" s="449"/>
      <c r="F98" s="449"/>
      <c r="G98" s="449"/>
      <c r="H98" s="449"/>
      <c r="I98" s="449"/>
      <c r="J98" s="449"/>
      <c r="K98" s="449"/>
      <c r="L98" s="449"/>
      <c r="M98" s="449"/>
      <c r="N98" s="449"/>
      <c r="O98" s="449"/>
      <c r="P98" s="449"/>
      <c r="Q98" s="449"/>
      <c r="R98" s="449"/>
      <c r="S98" s="449"/>
      <c r="V98" s="415"/>
      <c r="W98" s="415"/>
      <c r="X98" s="415"/>
      <c r="Y98" s="415"/>
      <c r="AB98" s="415"/>
      <c r="AC98" s="415"/>
      <c r="AD98" s="414"/>
    </row>
    <row r="99" spans="1:31" x14ac:dyDescent="0.8">
      <c r="A99" s="449"/>
      <c r="B99" s="449"/>
      <c r="C99" s="449"/>
      <c r="D99" s="449"/>
      <c r="E99" s="449"/>
      <c r="F99" s="449"/>
      <c r="G99" s="449"/>
      <c r="H99" s="449"/>
      <c r="I99" s="449"/>
      <c r="J99" s="449"/>
      <c r="K99" s="449"/>
      <c r="L99" s="449"/>
      <c r="M99" s="449"/>
      <c r="N99" s="449"/>
      <c r="O99" s="449"/>
      <c r="P99" s="449"/>
      <c r="Q99" s="449"/>
      <c r="R99" s="449"/>
      <c r="S99" s="449"/>
    </row>
    <row r="100" spans="1:31" x14ac:dyDescent="0.8">
      <c r="A100" s="449"/>
      <c r="B100" s="449"/>
      <c r="C100" s="449"/>
      <c r="D100" s="449"/>
      <c r="E100" s="449"/>
      <c r="F100" s="449"/>
      <c r="G100" s="449"/>
      <c r="H100" s="449"/>
      <c r="I100" s="449"/>
      <c r="J100" s="449"/>
      <c r="K100" s="449"/>
      <c r="L100" s="449"/>
      <c r="M100" s="449"/>
      <c r="N100" s="449"/>
      <c r="O100" s="449"/>
      <c r="P100" s="449"/>
      <c r="Q100" s="449"/>
      <c r="R100" s="449"/>
      <c r="S100" s="449"/>
    </row>
    <row r="101" spans="1:31" x14ac:dyDescent="0.8">
      <c r="A101" s="449"/>
      <c r="B101" s="449"/>
      <c r="C101" s="449"/>
      <c r="D101" s="449"/>
      <c r="E101" s="449"/>
      <c r="F101" s="449"/>
      <c r="G101" s="449"/>
      <c r="H101" s="449"/>
      <c r="I101" s="449"/>
      <c r="J101" s="449"/>
      <c r="K101" s="449"/>
      <c r="L101" s="449"/>
      <c r="M101" s="449"/>
      <c r="N101" s="449"/>
      <c r="O101" s="449"/>
      <c r="P101" s="449"/>
      <c r="Q101" s="449"/>
      <c r="R101" s="449"/>
      <c r="S101" s="449"/>
    </row>
    <row r="102" spans="1:31" x14ac:dyDescent="0.8">
      <c r="A102" s="449"/>
      <c r="B102" s="449"/>
      <c r="C102" s="449"/>
      <c r="D102" s="449"/>
      <c r="E102" s="449"/>
      <c r="F102" s="449"/>
      <c r="G102" s="449"/>
      <c r="H102" s="449"/>
      <c r="I102" s="449"/>
      <c r="J102" s="449"/>
      <c r="K102" s="449"/>
      <c r="L102" s="449"/>
      <c r="M102" s="449"/>
      <c r="N102" s="449"/>
      <c r="O102" s="449"/>
      <c r="P102" s="449"/>
      <c r="Q102" s="449"/>
      <c r="R102" s="449"/>
      <c r="S102" s="449"/>
    </row>
    <row r="103" spans="1:31" x14ac:dyDescent="0.8">
      <c r="A103" s="449"/>
      <c r="B103" s="449"/>
      <c r="C103" s="449"/>
      <c r="D103" s="449"/>
      <c r="E103" s="449"/>
      <c r="F103" s="449"/>
      <c r="G103" s="449"/>
      <c r="H103" s="449"/>
      <c r="I103" s="449"/>
      <c r="J103" s="449"/>
      <c r="K103" s="449"/>
      <c r="L103" s="449"/>
      <c r="M103" s="449"/>
      <c r="N103" s="449"/>
      <c r="O103" s="449"/>
      <c r="P103" s="449"/>
      <c r="Q103" s="449"/>
      <c r="R103" s="449"/>
      <c r="S103" s="449"/>
    </row>
    <row r="104" spans="1:31" x14ac:dyDescent="0.8">
      <c r="A104" s="449"/>
      <c r="B104" s="449"/>
      <c r="C104" s="449"/>
      <c r="D104" s="449"/>
      <c r="E104" s="449"/>
      <c r="F104" s="449"/>
      <c r="G104" s="449"/>
      <c r="H104" s="449"/>
      <c r="I104" s="449"/>
      <c r="J104" s="449"/>
      <c r="K104" s="449"/>
      <c r="L104" s="449"/>
      <c r="M104" s="449"/>
      <c r="N104" s="449"/>
      <c r="O104" s="449"/>
      <c r="P104" s="449"/>
      <c r="Q104" s="449"/>
      <c r="R104" s="449"/>
      <c r="S104" s="449"/>
    </row>
    <row r="105" spans="1:31" x14ac:dyDescent="0.8">
      <c r="A105" s="449"/>
      <c r="B105" s="449"/>
      <c r="C105" s="449"/>
      <c r="D105" s="449"/>
      <c r="E105" s="449"/>
      <c r="F105" s="449"/>
      <c r="G105" s="449"/>
      <c r="H105" s="449"/>
      <c r="I105" s="449"/>
      <c r="J105" s="449"/>
      <c r="K105" s="449"/>
      <c r="L105" s="449"/>
      <c r="M105" s="449"/>
      <c r="N105" s="449"/>
      <c r="O105" s="449"/>
      <c r="P105" s="449"/>
      <c r="Q105" s="449"/>
      <c r="R105" s="449"/>
      <c r="S105" s="449"/>
    </row>
    <row r="106" spans="1:31" x14ac:dyDescent="0.8">
      <c r="A106" s="449"/>
      <c r="B106" s="449"/>
      <c r="C106" s="449"/>
      <c r="D106" s="449"/>
      <c r="E106" s="449"/>
      <c r="F106" s="449"/>
      <c r="G106" s="449"/>
      <c r="H106" s="449"/>
      <c r="I106" s="449"/>
      <c r="J106" s="449"/>
      <c r="K106" s="449"/>
      <c r="L106" s="449"/>
      <c r="M106" s="449"/>
      <c r="N106" s="449"/>
      <c r="O106" s="449"/>
      <c r="P106" s="449"/>
      <c r="Q106" s="449"/>
      <c r="R106" s="449"/>
      <c r="S106" s="449"/>
    </row>
  </sheetData>
  <mergeCells count="10">
    <mergeCell ref="AB3:AC4"/>
    <mergeCell ref="G4:J4"/>
    <mergeCell ref="K4:N4"/>
    <mergeCell ref="O4:S4"/>
    <mergeCell ref="A3:A5"/>
    <mergeCell ref="B4:F4"/>
    <mergeCell ref="B3:S3"/>
    <mergeCell ref="U3:U5"/>
    <mergeCell ref="V3:Y4"/>
    <mergeCell ref="AA3:AA5"/>
  </mergeCells>
  <phoneticPr fontId="7" type="noConversion"/>
  <conditionalFormatting sqref="A1">
    <cfRule type="cellIs" dxfId="0" priority="1" operator="lessThan">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18776-06B9-4545-B697-06A2ECB7B48C}">
  <dimension ref="A1:CN61"/>
  <sheetViews>
    <sheetView workbookViewId="0"/>
  </sheetViews>
  <sheetFormatPr defaultColWidth="8.6484375" defaultRowHeight="14.5" x14ac:dyDescent="0.7"/>
  <cols>
    <col min="1" max="1" width="26.0859375" style="7" customWidth="1"/>
    <col min="2" max="6" width="10.78125" style="7" customWidth="1"/>
    <col min="7" max="16384" width="8.6484375" style="7"/>
  </cols>
  <sheetData>
    <row r="1" spans="1:92" ht="17.75" x14ac:dyDescent="0.75">
      <c r="A1" s="6" t="s">
        <v>63</v>
      </c>
    </row>
    <row r="2" spans="1:92" x14ac:dyDescent="0.7">
      <c r="A2" s="8"/>
    </row>
    <row r="3" spans="1:92" x14ac:dyDescent="0.7">
      <c r="A3" s="9" t="s">
        <v>64</v>
      </c>
    </row>
    <row r="4" spans="1:92" s="9" customFormat="1" ht="14.25" x14ac:dyDescent="0.65">
      <c r="A4" s="10" t="s">
        <v>2</v>
      </c>
      <c r="B4" s="11">
        <v>1930</v>
      </c>
      <c r="C4" s="11">
        <v>1931</v>
      </c>
      <c r="D4" s="11">
        <v>1932</v>
      </c>
      <c r="E4" s="11">
        <v>1933</v>
      </c>
      <c r="F4" s="11">
        <v>1934</v>
      </c>
      <c r="G4" s="11">
        <v>1935</v>
      </c>
      <c r="H4" s="11">
        <v>1936</v>
      </c>
      <c r="I4" s="11">
        <v>1937</v>
      </c>
      <c r="J4" s="11">
        <v>1938</v>
      </c>
      <c r="K4" s="11">
        <v>1939</v>
      </c>
      <c r="L4" s="11">
        <v>1940</v>
      </c>
      <c r="M4" s="11">
        <v>1941</v>
      </c>
      <c r="N4" s="11">
        <v>1942</v>
      </c>
      <c r="O4" s="11">
        <v>1943</v>
      </c>
      <c r="P4" s="11">
        <v>1944</v>
      </c>
      <c r="Q4" s="11">
        <v>1945</v>
      </c>
      <c r="R4" s="11">
        <v>1946</v>
      </c>
      <c r="S4" s="11">
        <v>1947</v>
      </c>
      <c r="T4" s="11">
        <v>1948</v>
      </c>
      <c r="U4" s="11">
        <v>1949</v>
      </c>
      <c r="V4" s="11">
        <v>1950</v>
      </c>
      <c r="W4" s="11">
        <v>1951</v>
      </c>
      <c r="X4" s="11">
        <v>1952</v>
      </c>
      <c r="Y4" s="11">
        <v>1953</v>
      </c>
      <c r="Z4" s="11">
        <v>1954</v>
      </c>
      <c r="AA4" s="11">
        <v>1955</v>
      </c>
      <c r="AB4" s="11">
        <v>1956</v>
      </c>
      <c r="AC4" s="11">
        <v>1957</v>
      </c>
      <c r="AD4" s="11">
        <v>1958</v>
      </c>
      <c r="AE4" s="11">
        <v>1959</v>
      </c>
      <c r="AF4" s="11">
        <v>1960</v>
      </c>
      <c r="AG4" s="11">
        <v>1961</v>
      </c>
      <c r="AH4" s="11">
        <v>1962</v>
      </c>
      <c r="AI4" s="11">
        <v>1963</v>
      </c>
      <c r="AJ4" s="11">
        <v>1964</v>
      </c>
      <c r="AK4" s="11">
        <v>1965</v>
      </c>
      <c r="AL4" s="11">
        <v>1966</v>
      </c>
      <c r="AM4" s="11">
        <v>1967</v>
      </c>
      <c r="AN4" s="11">
        <v>1968</v>
      </c>
      <c r="AO4" s="11">
        <v>1969</v>
      </c>
      <c r="AP4" s="11">
        <v>1970</v>
      </c>
      <c r="AQ4" s="11">
        <v>1971</v>
      </c>
      <c r="AR4" s="11">
        <v>1972</v>
      </c>
      <c r="AS4" s="11">
        <v>1973</v>
      </c>
      <c r="AT4" s="11">
        <v>1974</v>
      </c>
      <c r="AU4" s="11">
        <v>1975</v>
      </c>
      <c r="AV4" s="11">
        <v>1976</v>
      </c>
      <c r="AW4" s="11">
        <v>1977</v>
      </c>
      <c r="AX4" s="11">
        <v>1978</v>
      </c>
      <c r="AY4" s="11">
        <v>1979</v>
      </c>
      <c r="AZ4" s="11">
        <v>1980</v>
      </c>
      <c r="BA4" s="11">
        <v>1981</v>
      </c>
      <c r="BB4" s="11">
        <v>1982</v>
      </c>
      <c r="BC4" s="11">
        <v>1983</v>
      </c>
      <c r="BD4" s="11">
        <v>1984</v>
      </c>
      <c r="BE4" s="11">
        <v>1985</v>
      </c>
      <c r="BF4" s="11">
        <v>1986</v>
      </c>
      <c r="BG4" s="11">
        <v>1987</v>
      </c>
      <c r="BH4" s="11">
        <v>1988</v>
      </c>
      <c r="BI4" s="11">
        <v>1989</v>
      </c>
      <c r="BJ4" s="11">
        <v>1990</v>
      </c>
      <c r="BK4" s="11">
        <v>1991</v>
      </c>
      <c r="BL4" s="11">
        <v>1992</v>
      </c>
      <c r="BM4" s="11">
        <v>1993</v>
      </c>
      <c r="BN4" s="11">
        <v>1994</v>
      </c>
      <c r="BO4" s="11">
        <v>1995</v>
      </c>
      <c r="BP4" s="11">
        <v>1996</v>
      </c>
      <c r="BQ4" s="11">
        <v>1997</v>
      </c>
      <c r="BR4" s="11">
        <v>1998</v>
      </c>
      <c r="BS4" s="11">
        <v>1999</v>
      </c>
      <c r="BT4" s="11">
        <v>2000</v>
      </c>
      <c r="BU4" s="11">
        <v>2001</v>
      </c>
      <c r="BV4" s="11">
        <v>2002</v>
      </c>
      <c r="BW4" s="11">
        <v>2003</v>
      </c>
      <c r="BX4" s="11">
        <v>2004</v>
      </c>
      <c r="BY4" s="11">
        <v>2005</v>
      </c>
      <c r="BZ4" s="11">
        <v>2006</v>
      </c>
      <c r="CA4" s="11">
        <v>2007</v>
      </c>
      <c r="CB4" s="11">
        <v>2008</v>
      </c>
      <c r="CC4" s="11">
        <v>2009</v>
      </c>
      <c r="CD4" s="11">
        <v>2010</v>
      </c>
      <c r="CE4" s="11">
        <v>2011</v>
      </c>
      <c r="CF4" s="11">
        <v>2012</v>
      </c>
      <c r="CG4" s="11">
        <v>2013</v>
      </c>
      <c r="CH4" s="11">
        <v>2014</v>
      </c>
      <c r="CI4" s="11">
        <v>2015</v>
      </c>
      <c r="CJ4" s="11">
        <v>2016</v>
      </c>
      <c r="CK4" s="11">
        <v>2017</v>
      </c>
      <c r="CL4" s="11">
        <v>2018</v>
      </c>
      <c r="CM4" s="11">
        <v>2019</v>
      </c>
      <c r="CN4" s="11">
        <v>2020</v>
      </c>
    </row>
    <row r="5" spans="1:92" x14ac:dyDescent="0.7">
      <c r="A5" s="11" t="s">
        <v>3</v>
      </c>
      <c r="B5" s="12">
        <f t="shared" ref="B5:BM9" si="0">B14*B$25</f>
        <v>0</v>
      </c>
      <c r="C5" s="12">
        <f t="shared" si="0"/>
        <v>0</v>
      </c>
      <c r="D5" s="12">
        <f t="shared" si="0"/>
        <v>0</v>
      </c>
      <c r="E5" s="12">
        <f t="shared" si="0"/>
        <v>0</v>
      </c>
      <c r="F5" s="12">
        <f t="shared" si="0"/>
        <v>0</v>
      </c>
      <c r="G5" s="12">
        <f t="shared" si="0"/>
        <v>0</v>
      </c>
      <c r="H5" s="12">
        <f t="shared" si="0"/>
        <v>0</v>
      </c>
      <c r="I5" s="12">
        <f t="shared" si="0"/>
        <v>0</v>
      </c>
      <c r="J5" s="12">
        <f t="shared" si="0"/>
        <v>0</v>
      </c>
      <c r="K5" s="12">
        <f t="shared" si="0"/>
        <v>0</v>
      </c>
      <c r="L5" s="12">
        <f t="shared" si="0"/>
        <v>0</v>
      </c>
      <c r="M5" s="12">
        <f t="shared" si="0"/>
        <v>0</v>
      </c>
      <c r="N5" s="12">
        <f t="shared" si="0"/>
        <v>4.1869999999999997E-2</v>
      </c>
      <c r="O5" s="12">
        <f t="shared" si="0"/>
        <v>4.6109999999999998E-2</v>
      </c>
      <c r="P5" s="12">
        <f t="shared" si="0"/>
        <v>3.4402000000000002E-2</v>
      </c>
      <c r="Q5" s="12">
        <f t="shared" si="0"/>
        <v>3.0000000000000001E-3</v>
      </c>
      <c r="R5" s="12">
        <f t="shared" si="0"/>
        <v>3.8E-3</v>
      </c>
      <c r="S5" s="12">
        <f t="shared" si="0"/>
        <v>3.8E-3</v>
      </c>
      <c r="T5" s="12">
        <f t="shared" si="0"/>
        <v>5.0179999999999999E-3</v>
      </c>
      <c r="U5" s="12">
        <f t="shared" si="0"/>
        <v>8.6199999999999992E-3</v>
      </c>
      <c r="V5" s="12">
        <f t="shared" si="0"/>
        <v>1.221E-2</v>
      </c>
      <c r="W5" s="12">
        <f t="shared" si="0"/>
        <v>1.5810000000000001E-2</v>
      </c>
      <c r="X5" s="12">
        <f t="shared" si="0"/>
        <v>1.941E-2</v>
      </c>
      <c r="Y5" s="12">
        <f t="shared" si="0"/>
        <v>2.3E-2</v>
      </c>
      <c r="Z5" s="12">
        <f t="shared" si="0"/>
        <v>2.6600000000000002E-2</v>
      </c>
      <c r="AA5" s="12">
        <f t="shared" si="0"/>
        <v>5.1200000000000002E-2</v>
      </c>
      <c r="AB5" s="12">
        <f t="shared" si="0"/>
        <v>6.3899999999999998E-2</v>
      </c>
      <c r="AC5" s="12">
        <f t="shared" si="0"/>
        <v>9.0700000000000003E-2</v>
      </c>
      <c r="AD5" s="12">
        <f t="shared" si="0"/>
        <v>0.10980000000000001</v>
      </c>
      <c r="AE5" s="12">
        <f t="shared" si="0"/>
        <v>0.18510000000000001</v>
      </c>
      <c r="AF5" s="12">
        <f t="shared" si="0"/>
        <v>0.18239999999999998</v>
      </c>
      <c r="AG5" s="12">
        <f t="shared" si="0"/>
        <v>0.1245</v>
      </c>
      <c r="AH5" s="12">
        <f t="shared" si="0"/>
        <v>0.1681</v>
      </c>
      <c r="AI5" s="12">
        <f t="shared" si="0"/>
        <v>0.19500000000000001</v>
      </c>
      <c r="AJ5" s="12">
        <f t="shared" si="0"/>
        <v>0.2175</v>
      </c>
      <c r="AK5" s="12">
        <f t="shared" si="0"/>
        <v>0.27710000000000001</v>
      </c>
      <c r="AL5" s="12">
        <f t="shared" si="0"/>
        <v>0.45759999999999995</v>
      </c>
      <c r="AM5" s="12">
        <f t="shared" si="0"/>
        <v>0.43389999999999995</v>
      </c>
      <c r="AN5" s="12">
        <f t="shared" si="0"/>
        <v>0.29449999999999998</v>
      </c>
      <c r="AO5" s="12">
        <f t="shared" si="0"/>
        <v>0.38689999999999997</v>
      </c>
      <c r="AP5" s="12">
        <f t="shared" si="0"/>
        <v>0.52729999999999999</v>
      </c>
      <c r="AQ5" s="12">
        <f t="shared" si="0"/>
        <v>0.63020000000000009</v>
      </c>
      <c r="AR5" s="12">
        <f t="shared" si="0"/>
        <v>0.70879999999999999</v>
      </c>
      <c r="AS5" s="12">
        <f t="shared" si="0"/>
        <v>0.60130000000000006</v>
      </c>
      <c r="AT5" s="12">
        <f t="shared" si="0"/>
        <v>0.32880000000000004</v>
      </c>
      <c r="AU5" s="12">
        <f t="shared" si="0"/>
        <v>0.56369999999999998</v>
      </c>
      <c r="AV5" s="12">
        <f t="shared" si="0"/>
        <v>0.40749999999999997</v>
      </c>
      <c r="AW5" s="12">
        <f t="shared" si="0"/>
        <v>0.55859999999999999</v>
      </c>
      <c r="AX5" s="12">
        <f t="shared" si="0"/>
        <v>0.77870000000000006</v>
      </c>
      <c r="AY5" s="12">
        <f t="shared" si="0"/>
        <v>0.80430000000000001</v>
      </c>
      <c r="AZ5" s="12">
        <f t="shared" si="0"/>
        <v>0.85450000000000004</v>
      </c>
      <c r="BA5" s="12">
        <f t="shared" si="0"/>
        <v>0.85970000000000002</v>
      </c>
      <c r="BB5" s="12">
        <f t="shared" si="0"/>
        <v>0.92279999999999995</v>
      </c>
      <c r="BC5" s="12">
        <f t="shared" si="0"/>
        <v>0.95029999999999992</v>
      </c>
      <c r="BD5" s="12">
        <f t="shared" si="0"/>
        <v>0.98009999999999997</v>
      </c>
      <c r="BE5" s="12">
        <f t="shared" si="0"/>
        <v>1.0248999999999999</v>
      </c>
      <c r="BF5" s="12">
        <f t="shared" si="0"/>
        <v>1.0654999999999999</v>
      </c>
      <c r="BG5" s="12">
        <f t="shared" si="0"/>
        <v>1.1351000000000002</v>
      </c>
      <c r="BH5" s="12">
        <f t="shared" si="0"/>
        <v>1.2647999999999999</v>
      </c>
      <c r="BI5" s="12">
        <f t="shared" si="0"/>
        <v>1.3180999999999998</v>
      </c>
      <c r="BJ5" s="12">
        <f t="shared" si="0"/>
        <v>1.4638</v>
      </c>
      <c r="BK5" s="12">
        <f t="shared" si="0"/>
        <v>1.5222</v>
      </c>
      <c r="BL5" s="12">
        <f t="shared" si="0"/>
        <v>1.583</v>
      </c>
      <c r="BM5" s="12">
        <f t="shared" si="0"/>
        <v>1.8238999999999999</v>
      </c>
      <c r="BN5" s="12">
        <f t="shared" ref="BN5:CN9" si="1">BN14*BN$25</f>
        <v>1.8469</v>
      </c>
      <c r="BO5" s="12">
        <f t="shared" si="1"/>
        <v>2.1994000000000002</v>
      </c>
      <c r="BP5" s="12">
        <f t="shared" si="1"/>
        <v>2.5461999999999998</v>
      </c>
      <c r="BQ5" s="12">
        <f t="shared" si="1"/>
        <v>2.9361000000000002</v>
      </c>
      <c r="BR5" s="12">
        <f t="shared" si="1"/>
        <v>3.34</v>
      </c>
      <c r="BS5" s="12">
        <f t="shared" si="1"/>
        <v>3.8374000000000001</v>
      </c>
      <c r="BT5" s="12">
        <f t="shared" si="1"/>
        <v>4.3281000000000001</v>
      </c>
      <c r="BU5" s="12">
        <f t="shared" si="1"/>
        <v>4.7465000000000002</v>
      </c>
      <c r="BV5" s="12">
        <f t="shared" si="1"/>
        <v>5.4784000000000006</v>
      </c>
      <c r="BW5" s="12">
        <f t="shared" si="1"/>
        <v>6.0938999999999997</v>
      </c>
      <c r="BX5" s="12">
        <f t="shared" si="1"/>
        <v>6.9786000000000001</v>
      </c>
      <c r="BY5" s="12">
        <f t="shared" si="1"/>
        <v>8.5922000000000001</v>
      </c>
      <c r="BZ5" s="12">
        <f t="shared" si="1"/>
        <v>13.256900000000002</v>
      </c>
      <c r="CA5" s="12">
        <f t="shared" si="1"/>
        <v>19.466699999999999</v>
      </c>
      <c r="CB5" s="12">
        <f t="shared" si="1"/>
        <v>23.029199999999999</v>
      </c>
      <c r="CC5" s="12">
        <f t="shared" si="1"/>
        <v>23.792900000000003</v>
      </c>
      <c r="CD5" s="12">
        <f t="shared" si="1"/>
        <v>28.930199999999999</v>
      </c>
      <c r="CE5" s="12">
        <f t="shared" si="1"/>
        <v>34.171999999999997</v>
      </c>
      <c r="CF5" s="12">
        <f t="shared" si="1"/>
        <v>40.715900000000005</v>
      </c>
      <c r="CG5" s="12">
        <f t="shared" si="1"/>
        <v>47.749600000000001</v>
      </c>
      <c r="CH5" s="12">
        <f t="shared" si="1"/>
        <v>52.399099999999997</v>
      </c>
      <c r="CI5" s="12">
        <f t="shared" si="1"/>
        <v>58.978999999999999</v>
      </c>
      <c r="CJ5" s="12">
        <f t="shared" si="1"/>
        <v>60.905999999999999</v>
      </c>
      <c r="CK5" s="12">
        <f t="shared" si="1"/>
        <v>69.006699999999995</v>
      </c>
      <c r="CL5" s="12">
        <f t="shared" si="1"/>
        <v>74.574100000000001</v>
      </c>
      <c r="CM5" s="12">
        <f t="shared" si="1"/>
        <v>72.301600000000008</v>
      </c>
      <c r="CN5" s="12">
        <f t="shared" si="1"/>
        <v>73.131899999999987</v>
      </c>
    </row>
    <row r="6" spans="1:92" x14ac:dyDescent="0.7">
      <c r="A6" s="11" t="s">
        <v>4</v>
      </c>
      <c r="B6" s="12">
        <f>B15*B$25</f>
        <v>0.2077759713</v>
      </c>
      <c r="C6" s="12">
        <f t="shared" si="0"/>
        <v>0.16106436592000001</v>
      </c>
      <c r="D6" s="12">
        <f t="shared" si="0"/>
        <v>9.5149574300000012E-2</v>
      </c>
      <c r="E6" s="12">
        <f t="shared" si="0"/>
        <v>9.5200000000000007E-2</v>
      </c>
      <c r="F6" s="12">
        <f t="shared" si="0"/>
        <v>7.7200000000000005E-2</v>
      </c>
      <c r="G6" s="12">
        <f t="shared" si="0"/>
        <v>6.720000000000001E-2</v>
      </c>
      <c r="H6" s="12">
        <f t="shared" si="0"/>
        <v>0.20399999999999999</v>
      </c>
      <c r="I6" s="12">
        <f t="shared" si="0"/>
        <v>0.2656</v>
      </c>
      <c r="J6" s="12">
        <f t="shared" si="0"/>
        <v>0.26019999999999999</v>
      </c>
      <c r="K6" s="12">
        <f t="shared" si="0"/>
        <v>0.29680000000000001</v>
      </c>
      <c r="L6" s="12">
        <f t="shared" si="0"/>
        <v>0.37419999999999998</v>
      </c>
      <c r="M6" s="12">
        <f t="shared" si="0"/>
        <v>0.56076599999999999</v>
      </c>
      <c r="N6" s="12">
        <f t="shared" si="0"/>
        <v>0.94474599999999997</v>
      </c>
      <c r="O6" s="12">
        <f t="shared" si="0"/>
        <v>1.6695360000000001</v>
      </c>
      <c r="P6" s="12">
        <f t="shared" si="0"/>
        <v>1.408752</v>
      </c>
      <c r="Q6" s="12">
        <f t="shared" si="0"/>
        <v>0.89821799999999996</v>
      </c>
      <c r="R6" s="12">
        <f t="shared" si="0"/>
        <v>0.74321599999999999</v>
      </c>
      <c r="S6" s="12">
        <f t="shared" si="0"/>
        <v>1.0373599999999998</v>
      </c>
      <c r="T6" s="12">
        <f t="shared" si="0"/>
        <v>1.1311739999999999</v>
      </c>
      <c r="U6" s="12">
        <f t="shared" si="0"/>
        <v>1.0948979999999999</v>
      </c>
      <c r="V6" s="12">
        <f t="shared" si="0"/>
        <v>1.3038399999999999</v>
      </c>
      <c r="W6" s="12">
        <f t="shared" si="0"/>
        <v>1.5184040000000001</v>
      </c>
      <c r="X6" s="12">
        <f t="shared" si="0"/>
        <v>1.7006539999999999</v>
      </c>
      <c r="Y6" s="12">
        <f t="shared" si="0"/>
        <v>2.2716019999999997</v>
      </c>
      <c r="Z6" s="12">
        <f t="shared" si="0"/>
        <v>2.9211300000000002</v>
      </c>
      <c r="AA6" s="12">
        <f t="shared" si="0"/>
        <v>2.9</v>
      </c>
      <c r="AB6" s="12">
        <f t="shared" si="0"/>
        <v>3.12</v>
      </c>
      <c r="AC6" s="12">
        <f t="shared" si="0"/>
        <v>3.12</v>
      </c>
      <c r="AD6" s="12">
        <f t="shared" si="0"/>
        <v>2.89</v>
      </c>
      <c r="AE6" s="12">
        <f t="shared" si="0"/>
        <v>3.64</v>
      </c>
      <c r="AF6" s="12">
        <f t="shared" si="0"/>
        <v>3.65</v>
      </c>
      <c r="AG6" s="12">
        <f t="shared" si="0"/>
        <v>3.49</v>
      </c>
      <c r="AH6" s="12">
        <f t="shared" si="0"/>
        <v>4.1500000000000004</v>
      </c>
      <c r="AI6" s="12">
        <f t="shared" si="0"/>
        <v>4.5199999999999996</v>
      </c>
      <c r="AJ6" s="12">
        <f t="shared" si="0"/>
        <v>4.9800000000000004</v>
      </c>
      <c r="AK6" s="12">
        <f t="shared" si="0"/>
        <v>5.24</v>
      </c>
      <c r="AL6" s="12">
        <f t="shared" si="0"/>
        <v>5.54</v>
      </c>
      <c r="AM6" s="12">
        <f t="shared" si="0"/>
        <v>5.8</v>
      </c>
      <c r="AN6" s="12">
        <f t="shared" si="0"/>
        <v>5.74</v>
      </c>
      <c r="AO6" s="12">
        <f t="shared" si="0"/>
        <v>6.54</v>
      </c>
      <c r="AP6" s="12">
        <f t="shared" si="0"/>
        <v>6.35</v>
      </c>
      <c r="AQ6" s="12">
        <f t="shared" si="0"/>
        <v>6.35</v>
      </c>
      <c r="AR6" s="12">
        <f t="shared" si="0"/>
        <v>6.11</v>
      </c>
      <c r="AS6" s="12">
        <f t="shared" si="0"/>
        <v>6.66</v>
      </c>
      <c r="AT6" s="12">
        <f t="shared" si="0"/>
        <v>6.88</v>
      </c>
      <c r="AU6" s="12">
        <f t="shared" si="0"/>
        <v>5.14</v>
      </c>
      <c r="AV6" s="12">
        <f t="shared" si="0"/>
        <v>5.8</v>
      </c>
      <c r="AW6" s="12">
        <f t="shared" si="0"/>
        <v>6.03</v>
      </c>
      <c r="AX6" s="12">
        <f t="shared" si="0"/>
        <v>5.96</v>
      </c>
      <c r="AY6" s="12">
        <f t="shared" si="0"/>
        <v>6.45</v>
      </c>
      <c r="AZ6" s="12">
        <f t="shared" si="0"/>
        <v>6.81</v>
      </c>
      <c r="BA6" s="12">
        <f t="shared" si="0"/>
        <v>5.96</v>
      </c>
      <c r="BB6" s="12">
        <f t="shared" si="0"/>
        <v>4.13</v>
      </c>
      <c r="BC6" s="12">
        <f t="shared" si="0"/>
        <v>4</v>
      </c>
      <c r="BD6" s="12">
        <f t="shared" si="0"/>
        <v>4.55</v>
      </c>
      <c r="BE6" s="12">
        <f t="shared" si="0"/>
        <v>3.47</v>
      </c>
      <c r="BF6" s="12">
        <f t="shared" si="0"/>
        <v>3.11</v>
      </c>
      <c r="BG6" s="12">
        <f t="shared" si="0"/>
        <v>4.1500000000000004</v>
      </c>
      <c r="BH6" s="12">
        <f t="shared" si="0"/>
        <v>4.7699999999999996</v>
      </c>
      <c r="BI6" s="12">
        <f t="shared" si="0"/>
        <v>5</v>
      </c>
      <c r="BJ6" s="12">
        <f t="shared" si="0"/>
        <v>5.23</v>
      </c>
      <c r="BK6" s="12">
        <f t="shared" si="0"/>
        <v>5.23</v>
      </c>
      <c r="BL6" s="12">
        <f t="shared" si="0"/>
        <v>5.19</v>
      </c>
      <c r="BM6" s="12">
        <f t="shared" si="0"/>
        <v>5.29</v>
      </c>
      <c r="BN6" s="12">
        <f t="shared" si="1"/>
        <v>4.8600000000000003</v>
      </c>
      <c r="BO6" s="12">
        <f t="shared" si="1"/>
        <v>4.53</v>
      </c>
      <c r="BP6" s="12">
        <f t="shared" si="1"/>
        <v>4.7</v>
      </c>
      <c r="BQ6" s="12">
        <f t="shared" si="1"/>
        <v>5.09</v>
      </c>
      <c r="BR6" s="12">
        <f t="shared" si="1"/>
        <v>5.65</v>
      </c>
      <c r="BS6" s="12">
        <f t="shared" si="1"/>
        <v>5.14</v>
      </c>
      <c r="BT6" s="12">
        <f t="shared" si="1"/>
        <v>4.79</v>
      </c>
      <c r="BU6" s="12">
        <f t="shared" si="1"/>
        <v>4.34</v>
      </c>
      <c r="BV6" s="12">
        <f t="shared" si="1"/>
        <v>4.34</v>
      </c>
      <c r="BW6" s="12">
        <f t="shared" si="1"/>
        <v>4.8600000000000003</v>
      </c>
      <c r="BX6" s="12">
        <f t="shared" si="1"/>
        <v>5.35</v>
      </c>
      <c r="BY6" s="12">
        <f t="shared" si="1"/>
        <v>5.22</v>
      </c>
      <c r="BZ6" s="12">
        <f t="shared" si="1"/>
        <v>5.03</v>
      </c>
      <c r="CA6" s="12">
        <f t="shared" si="1"/>
        <v>4.37</v>
      </c>
      <c r="CB6" s="12">
        <f t="shared" si="1"/>
        <v>4.3</v>
      </c>
      <c r="CC6" s="12">
        <f t="shared" si="1"/>
        <v>2.37</v>
      </c>
      <c r="CD6" s="12">
        <f t="shared" si="1"/>
        <v>3.47</v>
      </c>
      <c r="CE6" s="12">
        <f t="shared" si="1"/>
        <v>3.79</v>
      </c>
      <c r="CF6" s="12">
        <f t="shared" si="1"/>
        <v>4.37</v>
      </c>
      <c r="CG6" s="12">
        <f t="shared" si="1"/>
        <v>4.4000000000000004</v>
      </c>
      <c r="CH6" s="12">
        <f t="shared" si="1"/>
        <v>4.3899999999999997</v>
      </c>
      <c r="CI6" s="12">
        <f t="shared" si="1"/>
        <v>4.54</v>
      </c>
      <c r="CJ6" s="12">
        <f t="shared" si="1"/>
        <v>2.36</v>
      </c>
      <c r="CK6" s="12">
        <f t="shared" si="1"/>
        <v>1.43</v>
      </c>
      <c r="CL6" s="12">
        <f t="shared" si="1"/>
        <v>1.57</v>
      </c>
      <c r="CM6" s="12">
        <f t="shared" si="1"/>
        <v>1.41</v>
      </c>
      <c r="CN6" s="12">
        <f t="shared" si="1"/>
        <v>1.3</v>
      </c>
    </row>
    <row r="7" spans="1:92" x14ac:dyDescent="0.7">
      <c r="A7" s="11" t="s">
        <v>5</v>
      </c>
      <c r="B7" s="12">
        <f>B16*B$25</f>
        <v>0</v>
      </c>
      <c r="C7" s="12">
        <f t="shared" si="0"/>
        <v>0</v>
      </c>
      <c r="D7" s="12">
        <f t="shared" si="0"/>
        <v>0.12021400000000002</v>
      </c>
      <c r="E7" s="12">
        <f t="shared" si="0"/>
        <v>0.10964599999999999</v>
      </c>
      <c r="F7" s="12">
        <f t="shared" si="0"/>
        <v>0.16491600000000001</v>
      </c>
      <c r="G7" s="12">
        <f t="shared" si="0"/>
        <v>0.25479999999999997</v>
      </c>
      <c r="H7" s="12">
        <f t="shared" si="0"/>
        <v>0.3246</v>
      </c>
      <c r="I7" s="12">
        <f t="shared" si="0"/>
        <v>0.42227400000000004</v>
      </c>
      <c r="J7" s="12">
        <f t="shared" si="0"/>
        <v>0.52910199999999996</v>
      </c>
      <c r="K7" s="12">
        <f t="shared" si="0"/>
        <v>0.65739999999999998</v>
      </c>
      <c r="L7" s="12">
        <f t="shared" si="0"/>
        <v>0.67459999999999998</v>
      </c>
      <c r="M7" s="12">
        <f t="shared" si="0"/>
        <v>0.75202999999999998</v>
      </c>
      <c r="N7" s="12">
        <f t="shared" si="0"/>
        <v>0.82022400000000006</v>
      </c>
      <c r="O7" s="12">
        <f t="shared" si="0"/>
        <v>0.80181800000000014</v>
      </c>
      <c r="P7" s="12">
        <f t="shared" si="0"/>
        <v>0.65440000000000009</v>
      </c>
      <c r="Q7" s="12">
        <f t="shared" si="0"/>
        <v>0.21076400000000001</v>
      </c>
      <c r="R7" s="12">
        <f t="shared" si="0"/>
        <v>0.19650399999999998</v>
      </c>
      <c r="S7" s="12">
        <f t="shared" si="0"/>
        <v>0.24296600000000002</v>
      </c>
      <c r="T7" s="12">
        <f t="shared" si="0"/>
        <v>0.32440999999999998</v>
      </c>
      <c r="U7" s="12">
        <f t="shared" si="0"/>
        <v>0.357686</v>
      </c>
      <c r="V7" s="12">
        <f t="shared" si="0"/>
        <v>0.39259689682135995</v>
      </c>
      <c r="W7" s="12">
        <f t="shared" si="0"/>
        <v>0.60282788846895996</v>
      </c>
      <c r="X7" s="12">
        <f t="shared" si="0"/>
        <v>0.73893100064168005</v>
      </c>
      <c r="Y7" s="12">
        <f t="shared" si="0"/>
        <v>0.82206178147632003</v>
      </c>
      <c r="Z7" s="12">
        <f t="shared" si="0"/>
        <v>0.94683778498539994</v>
      </c>
      <c r="AA7" s="12">
        <f t="shared" si="0"/>
        <v>1.0881336226098803</v>
      </c>
      <c r="AB7" s="12">
        <f t="shared" si="0"/>
        <v>1.1876191299372398</v>
      </c>
      <c r="AC7" s="12">
        <f t="shared" si="0"/>
        <v>1.2032481086379598</v>
      </c>
      <c r="AD7" s="12">
        <f t="shared" si="0"/>
        <v>1.2319387332252001</v>
      </c>
      <c r="AE7" s="12">
        <f t="shared" si="0"/>
        <v>1.3524745552595199</v>
      </c>
      <c r="AF7" s="12">
        <f t="shared" si="0"/>
        <v>1.57718058661856</v>
      </c>
      <c r="AG7" s="12">
        <f t="shared" si="0"/>
        <v>1.7668765444915204</v>
      </c>
      <c r="AH7" s="12">
        <f t="shared" si="0"/>
        <v>1.8513027851348798</v>
      </c>
      <c r="AI7" s="12">
        <f t="shared" si="0"/>
        <v>1.95262806311496</v>
      </c>
      <c r="AJ7" s="12">
        <f t="shared" si="0"/>
        <v>2.1009763549081999</v>
      </c>
      <c r="AK7" s="12">
        <f t="shared" si="0"/>
        <v>2.2747058613571602</v>
      </c>
      <c r="AL7" s="12">
        <f t="shared" si="0"/>
        <v>2.54403812444628</v>
      </c>
      <c r="AM7" s="12">
        <f t="shared" si="0"/>
        <v>2.8546073770768396</v>
      </c>
      <c r="AN7" s="12">
        <f t="shared" si="0"/>
        <v>2.867934</v>
      </c>
      <c r="AO7" s="12">
        <f t="shared" si="0"/>
        <v>3.0992190000000002</v>
      </c>
      <c r="AP7" s="12">
        <f t="shared" si="0"/>
        <v>3.3976220000000001</v>
      </c>
      <c r="AQ7" s="12">
        <f t="shared" si="0"/>
        <v>3.6570240000000003</v>
      </c>
      <c r="AR7" s="12">
        <f t="shared" si="0"/>
        <v>3.6506750000000001</v>
      </c>
      <c r="AS7" s="12">
        <f t="shared" si="0"/>
        <v>4.1540600000000003</v>
      </c>
      <c r="AT7" s="12">
        <f t="shared" si="0"/>
        <v>4.9467780000000001</v>
      </c>
      <c r="AU7" s="12">
        <f t="shared" si="0"/>
        <v>4.9585690000000007</v>
      </c>
      <c r="AV7" s="12">
        <f t="shared" si="0"/>
        <v>5</v>
      </c>
      <c r="AW7" s="12">
        <f t="shared" si="0"/>
        <v>5.2549999999999999</v>
      </c>
      <c r="AX7" s="12">
        <f t="shared" si="0"/>
        <v>5.226</v>
      </c>
      <c r="AY7" s="12">
        <f t="shared" si="0"/>
        <v>5.2939999999999996</v>
      </c>
      <c r="AZ7" s="12">
        <f t="shared" si="0"/>
        <v>5.8170000000000002</v>
      </c>
      <c r="BA7" s="12">
        <f t="shared" si="0"/>
        <v>6.2839999999999998</v>
      </c>
      <c r="BB7" s="12">
        <f t="shared" si="0"/>
        <v>5.718</v>
      </c>
      <c r="BC7" s="12">
        <f t="shared" si="0"/>
        <v>5.5519999999999996</v>
      </c>
      <c r="BD7" s="12">
        <f t="shared" si="0"/>
        <v>5.8819999999999997</v>
      </c>
      <c r="BE7" s="12">
        <f t="shared" si="0"/>
        <v>5.6310000000000002</v>
      </c>
      <c r="BF7" s="12">
        <f t="shared" si="0"/>
        <v>5.7729999999999997</v>
      </c>
      <c r="BG7" s="12">
        <f t="shared" si="0"/>
        <v>5.7210000000000001</v>
      </c>
      <c r="BH7" s="12">
        <f t="shared" si="0"/>
        <v>5.4020000000000001</v>
      </c>
      <c r="BI7" s="12">
        <f t="shared" si="0"/>
        <v>5.5259999999999998</v>
      </c>
      <c r="BJ7" s="12">
        <f t="shared" si="0"/>
        <v>5.4729999999999999</v>
      </c>
      <c r="BK7" s="12">
        <f t="shared" si="0"/>
        <v>5.1760000000000002</v>
      </c>
      <c r="BL7" s="12">
        <f t="shared" si="0"/>
        <v>4.8339999999999996</v>
      </c>
      <c r="BM7" s="12">
        <f t="shared" si="0"/>
        <v>4.7539999999999996</v>
      </c>
      <c r="BN7" s="12">
        <f t="shared" si="1"/>
        <v>4.274</v>
      </c>
      <c r="BO7" s="12">
        <f t="shared" si="1"/>
        <v>4.4290000000000003</v>
      </c>
      <c r="BP7" s="12">
        <f t="shared" si="1"/>
        <v>4.5289999999999999</v>
      </c>
      <c r="BQ7" s="12">
        <f t="shared" si="1"/>
        <v>4.4089999999999998</v>
      </c>
      <c r="BR7" s="12">
        <f t="shared" si="1"/>
        <v>4.4249999999999998</v>
      </c>
      <c r="BS7" s="12">
        <f t="shared" si="1"/>
        <v>4.4640000000000004</v>
      </c>
      <c r="BT7" s="12">
        <f t="shared" si="1"/>
        <v>4.5439999999999996</v>
      </c>
      <c r="BU7" s="12">
        <f t="shared" si="1"/>
        <v>3.6459999999999999</v>
      </c>
      <c r="BV7" s="12">
        <f t="shared" si="1"/>
        <v>3.7639999999999998</v>
      </c>
      <c r="BW7" s="12">
        <f t="shared" si="1"/>
        <v>3.69</v>
      </c>
      <c r="BX7" s="12">
        <f t="shared" si="1"/>
        <v>7.2789999999999999</v>
      </c>
      <c r="BY7" s="12">
        <f t="shared" si="1"/>
        <v>7.4640000000000004</v>
      </c>
      <c r="BZ7" s="12">
        <f t="shared" si="1"/>
        <v>7.6340000000000003</v>
      </c>
      <c r="CA7" s="12">
        <f t="shared" si="1"/>
        <v>7.1779999999999999</v>
      </c>
      <c r="CB7" s="12">
        <f t="shared" si="1"/>
        <v>7.2949999999999999</v>
      </c>
      <c r="CC7" s="12">
        <f t="shared" si="1"/>
        <v>3.95</v>
      </c>
      <c r="CD7" s="12">
        <f t="shared" si="1"/>
        <v>4.8550000000000004</v>
      </c>
      <c r="CE7" s="12">
        <f t="shared" si="1"/>
        <v>4.4560000000000004</v>
      </c>
      <c r="CF7" s="12">
        <f t="shared" si="1"/>
        <v>4.7880000000000003</v>
      </c>
      <c r="CG7" s="12">
        <f t="shared" si="1"/>
        <v>4.6909999999999998</v>
      </c>
      <c r="CH7" s="12">
        <f t="shared" si="1"/>
        <v>4.968</v>
      </c>
      <c r="CI7" s="12">
        <f t="shared" si="1"/>
        <v>5.3070000000000004</v>
      </c>
      <c r="CJ7" s="12">
        <f t="shared" si="1"/>
        <v>5.3410000000000002</v>
      </c>
      <c r="CK7" s="12">
        <f t="shared" si="1"/>
        <v>5.3550000000000004</v>
      </c>
      <c r="CL7" s="12">
        <f t="shared" si="1"/>
        <v>5.4539999999999997</v>
      </c>
      <c r="CM7" s="12">
        <f t="shared" si="1"/>
        <v>5.3410000000000002</v>
      </c>
      <c r="CN7" s="12">
        <f t="shared" si="1"/>
        <v>5.2649999999999997</v>
      </c>
    </row>
    <row r="8" spans="1:92" x14ac:dyDescent="0.7">
      <c r="A8" s="11" t="s">
        <v>6</v>
      </c>
      <c r="B8" s="12">
        <f>B17*B$25</f>
        <v>0.38563242323881852</v>
      </c>
      <c r="C8" s="12">
        <f t="shared" si="0"/>
        <v>0.29893563408000001</v>
      </c>
      <c r="D8" s="12">
        <f t="shared" si="0"/>
        <v>9.0636425699999981E-2</v>
      </c>
      <c r="E8" s="12">
        <f t="shared" si="0"/>
        <v>0.10175400000000005</v>
      </c>
      <c r="F8" s="12">
        <f t="shared" si="0"/>
        <v>4.1484000000000035E-2</v>
      </c>
      <c r="G8" s="12">
        <f t="shared" si="0"/>
        <v>1.9600000000000051E-2</v>
      </c>
      <c r="H8" s="12">
        <f t="shared" si="0"/>
        <v>0.19119999999999993</v>
      </c>
      <c r="I8" s="12">
        <f t="shared" si="0"/>
        <v>0.27512599999999993</v>
      </c>
      <c r="J8" s="12">
        <f t="shared" si="0"/>
        <v>0.3682979999999999</v>
      </c>
      <c r="K8" s="12">
        <f t="shared" si="0"/>
        <v>0.39980000000000004</v>
      </c>
      <c r="L8" s="12">
        <f t="shared" si="0"/>
        <v>0.55719999999999992</v>
      </c>
      <c r="M8" s="12">
        <f t="shared" si="0"/>
        <v>0.2383080000000001</v>
      </c>
      <c r="N8" s="12">
        <f t="shared" si="0"/>
        <v>0.99315999999999993</v>
      </c>
      <c r="O8" s="12">
        <f t="shared" si="0"/>
        <v>1.3865359999999995</v>
      </c>
      <c r="P8" s="12">
        <f t="shared" si="0"/>
        <v>1.2484459999999999</v>
      </c>
      <c r="Q8" s="12">
        <f t="shared" si="0"/>
        <v>0.62601800000000007</v>
      </c>
      <c r="R8" s="12">
        <f t="shared" si="0"/>
        <v>0.64048000000000005</v>
      </c>
      <c r="S8" s="12">
        <f t="shared" si="0"/>
        <v>0.88387399999999994</v>
      </c>
      <c r="T8" s="12">
        <f t="shared" si="0"/>
        <v>1.0693980000000001</v>
      </c>
      <c r="U8" s="12">
        <f t="shared" si="0"/>
        <v>1.1587960000000004</v>
      </c>
      <c r="V8" s="12">
        <f t="shared" si="0"/>
        <v>1.29135310317864</v>
      </c>
      <c r="W8" s="12">
        <f t="shared" si="0"/>
        <v>1.4429581115310401</v>
      </c>
      <c r="X8" s="12">
        <f t="shared" si="0"/>
        <v>1.6410049993583202</v>
      </c>
      <c r="Y8" s="12">
        <f t="shared" si="0"/>
        <v>1.8133362185236801</v>
      </c>
      <c r="Z8" s="12">
        <f t="shared" si="0"/>
        <v>2.2954322150145994</v>
      </c>
      <c r="AA8" s="12">
        <f t="shared" si="0"/>
        <v>2.8806663773901202</v>
      </c>
      <c r="AB8" s="12">
        <f t="shared" si="0"/>
        <v>3.0684808700627606</v>
      </c>
      <c r="AC8" s="12">
        <f t="shared" si="0"/>
        <v>3.0360518913620402</v>
      </c>
      <c r="AD8" s="12">
        <f t="shared" si="0"/>
        <v>3.5482612667747997</v>
      </c>
      <c r="AE8" s="12">
        <f t="shared" si="0"/>
        <v>3.7824254447404799</v>
      </c>
      <c r="AF8" s="12">
        <f t="shared" si="0"/>
        <v>4.5604194133814397</v>
      </c>
      <c r="AG8" s="12">
        <f t="shared" si="0"/>
        <v>5.0286234555084794</v>
      </c>
      <c r="AH8" s="12">
        <f t="shared" si="0"/>
        <v>5.0205972148651199</v>
      </c>
      <c r="AI8" s="12">
        <f t="shared" si="0"/>
        <v>5.5223719368850395</v>
      </c>
      <c r="AJ8" s="12">
        <f t="shared" si="0"/>
        <v>5.8071116450917994</v>
      </c>
      <c r="AK8" s="12">
        <f t="shared" si="0"/>
        <v>6.1107241386428397</v>
      </c>
      <c r="AL8" s="12">
        <f t="shared" si="0"/>
        <v>6.6237838755537197</v>
      </c>
      <c r="AM8" s="12">
        <f t="shared" si="0"/>
        <v>7.6149766229231606</v>
      </c>
      <c r="AN8" s="12">
        <f t="shared" si="0"/>
        <v>8.2975659999999998</v>
      </c>
      <c r="AO8" s="12">
        <f t="shared" si="0"/>
        <v>9.173880999999998</v>
      </c>
      <c r="AP8" s="12">
        <f t="shared" si="0"/>
        <v>10.525078000000001</v>
      </c>
      <c r="AQ8" s="12">
        <f t="shared" si="0"/>
        <v>12.162775999999997</v>
      </c>
      <c r="AR8" s="12">
        <f t="shared" si="0"/>
        <v>13.030525000000001</v>
      </c>
      <c r="AS8" s="12">
        <f t="shared" si="0"/>
        <v>14.984639999999999</v>
      </c>
      <c r="AT8" s="12">
        <f t="shared" si="0"/>
        <v>16.344422000000002</v>
      </c>
      <c r="AU8" s="12">
        <f t="shared" si="0"/>
        <v>15.437730999999999</v>
      </c>
      <c r="AV8" s="12">
        <f t="shared" si="0"/>
        <v>15.9925</v>
      </c>
      <c r="AW8" s="12">
        <f t="shared" si="0"/>
        <v>17.856400000000001</v>
      </c>
      <c r="AX8" s="12">
        <f t="shared" si="0"/>
        <v>17.8353</v>
      </c>
      <c r="AY8" s="12">
        <f t="shared" si="0"/>
        <v>18.851700000000001</v>
      </c>
      <c r="AZ8" s="12">
        <f t="shared" si="0"/>
        <v>19.918500000000002</v>
      </c>
      <c r="BA8" s="12">
        <f t="shared" si="0"/>
        <v>18.996299999999998</v>
      </c>
      <c r="BB8" s="12">
        <f t="shared" si="0"/>
        <v>17.229200000000002</v>
      </c>
      <c r="BC8" s="12">
        <f t="shared" si="0"/>
        <v>18.797699999999999</v>
      </c>
      <c r="BD8" s="12">
        <f t="shared" si="0"/>
        <v>22.2879</v>
      </c>
      <c r="BE8" s="12">
        <f t="shared" si="0"/>
        <v>22.074099999999998</v>
      </c>
      <c r="BF8" s="12">
        <f t="shared" si="0"/>
        <v>22.851500000000001</v>
      </c>
      <c r="BG8" s="12">
        <f t="shared" si="0"/>
        <v>23.893900000000002</v>
      </c>
      <c r="BH8" s="12">
        <f t="shared" si="0"/>
        <v>27.463199999999997</v>
      </c>
      <c r="BI8" s="12">
        <f t="shared" si="0"/>
        <v>29.655900000000003</v>
      </c>
      <c r="BJ8" s="12">
        <f t="shared" si="0"/>
        <v>30.433199999999996</v>
      </c>
      <c r="BK8" s="12">
        <f t="shared" si="0"/>
        <v>30.371800000000004</v>
      </c>
      <c r="BL8" s="12">
        <f t="shared" si="0"/>
        <v>29.492999999999999</v>
      </c>
      <c r="BM8" s="12">
        <f t="shared" si="0"/>
        <v>29.832099999999997</v>
      </c>
      <c r="BN8" s="12">
        <f t="shared" si="1"/>
        <v>29.819099999999999</v>
      </c>
      <c r="BO8" s="12">
        <f t="shared" si="1"/>
        <v>31.141599999999997</v>
      </c>
      <c r="BP8" s="12">
        <f t="shared" si="1"/>
        <v>32.224800000000002</v>
      </c>
      <c r="BQ8" s="12">
        <f t="shared" si="1"/>
        <v>33.564900000000002</v>
      </c>
      <c r="BR8" s="12">
        <f t="shared" si="1"/>
        <v>34.085000000000001</v>
      </c>
      <c r="BS8" s="12">
        <f t="shared" si="1"/>
        <v>35.458599999999997</v>
      </c>
      <c r="BT8" s="12">
        <f t="shared" si="1"/>
        <v>38.0379</v>
      </c>
      <c r="BU8" s="12">
        <f t="shared" si="1"/>
        <v>38.8675</v>
      </c>
      <c r="BV8" s="12">
        <f t="shared" si="1"/>
        <v>41.4176</v>
      </c>
      <c r="BW8" s="12">
        <f t="shared" si="1"/>
        <v>43.256099999999996</v>
      </c>
      <c r="BX8" s="12">
        <f t="shared" si="1"/>
        <v>42.092400000000005</v>
      </c>
      <c r="BY8" s="12">
        <f t="shared" si="1"/>
        <v>43.723800000000004</v>
      </c>
      <c r="BZ8" s="12">
        <f t="shared" si="1"/>
        <v>46.379100000000001</v>
      </c>
      <c r="CA8" s="12">
        <f t="shared" si="1"/>
        <v>46.685300000000005</v>
      </c>
      <c r="CB8" s="12">
        <f t="shared" si="1"/>
        <v>48.375800000000005</v>
      </c>
      <c r="CC8" s="12">
        <f t="shared" si="1"/>
        <v>47.0871</v>
      </c>
      <c r="CD8" s="12">
        <f t="shared" si="1"/>
        <v>48.744800000000005</v>
      </c>
      <c r="CE8" s="12">
        <f t="shared" si="1"/>
        <v>49.682000000000002</v>
      </c>
      <c r="CF8" s="12">
        <f t="shared" si="1"/>
        <v>47.226099999999995</v>
      </c>
      <c r="CG8" s="12">
        <f t="shared" si="1"/>
        <v>49.159399999999998</v>
      </c>
      <c r="CH8" s="12">
        <f t="shared" si="1"/>
        <v>49.242899999999999</v>
      </c>
      <c r="CI8" s="12">
        <f t="shared" si="1"/>
        <v>50.173999999999999</v>
      </c>
      <c r="CJ8" s="12">
        <f t="shared" si="1"/>
        <v>52.393000000000001</v>
      </c>
      <c r="CK8" s="12">
        <f t="shared" si="1"/>
        <v>53.208300000000001</v>
      </c>
      <c r="CL8" s="12">
        <f t="shared" si="1"/>
        <v>49.401899999999998</v>
      </c>
      <c r="CM8" s="12">
        <f t="shared" si="1"/>
        <v>53.947399999999995</v>
      </c>
      <c r="CN8" s="12">
        <f t="shared" si="1"/>
        <v>56.303100000000008</v>
      </c>
    </row>
    <row r="9" spans="1:92" x14ac:dyDescent="0.7">
      <c r="A9" s="11" t="s">
        <v>7</v>
      </c>
      <c r="B9" s="12">
        <f>B18*B$25</f>
        <v>0.59340839453881855</v>
      </c>
      <c r="C9" s="12">
        <f t="shared" si="0"/>
        <v>0.46</v>
      </c>
      <c r="D9" s="12">
        <f t="shared" si="0"/>
        <v>0.30599999999999999</v>
      </c>
      <c r="E9" s="12">
        <f t="shared" ref="E9:BP9" si="2">E18*E$25</f>
        <v>0.30660000000000004</v>
      </c>
      <c r="F9" s="12">
        <f t="shared" si="2"/>
        <v>0.28360000000000002</v>
      </c>
      <c r="G9" s="12">
        <f t="shared" si="2"/>
        <v>0.34160000000000001</v>
      </c>
      <c r="H9" s="12">
        <f t="shared" si="2"/>
        <v>0.71979999999999988</v>
      </c>
      <c r="I9" s="12">
        <f t="shared" si="2"/>
        <v>0.96300000000000008</v>
      </c>
      <c r="J9" s="12">
        <f t="shared" si="2"/>
        <v>1.1576</v>
      </c>
      <c r="K9" s="12">
        <f t="shared" si="2"/>
        <v>1.3540000000000001</v>
      </c>
      <c r="L9" s="12">
        <f t="shared" si="2"/>
        <v>1.6059999999999999</v>
      </c>
      <c r="M9" s="12">
        <f t="shared" si="2"/>
        <v>1.5511040000000003</v>
      </c>
      <c r="N9" s="12">
        <f t="shared" si="2"/>
        <v>2.8</v>
      </c>
      <c r="O9" s="12">
        <f t="shared" si="2"/>
        <v>3.9039999999999999</v>
      </c>
      <c r="P9" s="12">
        <f t="shared" si="2"/>
        <v>3.3460000000000001</v>
      </c>
      <c r="Q9" s="12">
        <f t="shared" si="2"/>
        <v>1.738</v>
      </c>
      <c r="R9" s="12">
        <f t="shared" si="2"/>
        <v>1.5840000000000001</v>
      </c>
      <c r="S9" s="12">
        <f t="shared" si="2"/>
        <v>2.1679999999999997</v>
      </c>
      <c r="T9" s="12">
        <f t="shared" si="2"/>
        <v>2.5299999999999998</v>
      </c>
      <c r="U9" s="12">
        <f t="shared" si="2"/>
        <v>2.62</v>
      </c>
      <c r="V9" s="12">
        <f t="shared" si="2"/>
        <v>3</v>
      </c>
      <c r="W9" s="12">
        <f t="shared" si="2"/>
        <v>3.58</v>
      </c>
      <c r="X9" s="12">
        <f t="shared" si="2"/>
        <v>4.0999999999999996</v>
      </c>
      <c r="Y9" s="12">
        <f t="shared" si="2"/>
        <v>4.93</v>
      </c>
      <c r="Z9" s="12">
        <f t="shared" si="2"/>
        <v>6.1899999999999995</v>
      </c>
      <c r="AA9" s="12">
        <f t="shared" si="2"/>
        <v>6.92</v>
      </c>
      <c r="AB9" s="12">
        <f t="shared" si="2"/>
        <v>7.44</v>
      </c>
      <c r="AC9" s="12">
        <f t="shared" si="2"/>
        <v>7.4500000000000011</v>
      </c>
      <c r="AD9" s="12">
        <f t="shared" si="2"/>
        <v>7.7799999999999994</v>
      </c>
      <c r="AE9" s="12">
        <f t="shared" si="2"/>
        <v>8.9600000000000009</v>
      </c>
      <c r="AF9" s="12">
        <f t="shared" si="2"/>
        <v>9.9699999999999989</v>
      </c>
      <c r="AG9" s="12">
        <f t="shared" si="2"/>
        <v>10.41</v>
      </c>
      <c r="AH9" s="12">
        <f t="shared" si="2"/>
        <v>11.19</v>
      </c>
      <c r="AI9" s="12">
        <f t="shared" si="2"/>
        <v>12.19</v>
      </c>
      <c r="AJ9" s="12">
        <f t="shared" si="2"/>
        <v>13.105588000000001</v>
      </c>
      <c r="AK9" s="12">
        <f t="shared" si="2"/>
        <v>13.902529999999999</v>
      </c>
      <c r="AL9" s="12">
        <f t="shared" si="2"/>
        <v>15.165422</v>
      </c>
      <c r="AM9" s="12">
        <f t="shared" si="2"/>
        <v>16.703484000000003</v>
      </c>
      <c r="AN9" s="12">
        <f t="shared" si="2"/>
        <v>17.2</v>
      </c>
      <c r="AO9" s="12">
        <f t="shared" si="2"/>
        <v>19.199999999999996</v>
      </c>
      <c r="AP9" s="12">
        <f t="shared" si="2"/>
        <v>20.8</v>
      </c>
      <c r="AQ9" s="12">
        <f t="shared" si="2"/>
        <v>22.799999999999997</v>
      </c>
      <c r="AR9" s="12">
        <f t="shared" si="2"/>
        <v>23.5</v>
      </c>
      <c r="AS9" s="12">
        <f t="shared" si="2"/>
        <v>26.4</v>
      </c>
      <c r="AT9" s="12">
        <f t="shared" si="2"/>
        <v>28.5</v>
      </c>
      <c r="AU9" s="12">
        <f t="shared" si="2"/>
        <v>26.1</v>
      </c>
      <c r="AV9" s="12">
        <f t="shared" si="2"/>
        <v>27.2</v>
      </c>
      <c r="AW9" s="12">
        <f t="shared" si="2"/>
        <v>29.700000000000003</v>
      </c>
      <c r="AX9" s="12">
        <f t="shared" si="2"/>
        <v>29.8</v>
      </c>
      <c r="AY9" s="12">
        <f t="shared" si="2"/>
        <v>31.400000000000002</v>
      </c>
      <c r="AZ9" s="12">
        <f t="shared" si="2"/>
        <v>33.400000000000006</v>
      </c>
      <c r="BA9" s="12">
        <f t="shared" si="2"/>
        <v>32.099999999999994</v>
      </c>
      <c r="BB9" s="12">
        <f t="shared" si="2"/>
        <v>28</v>
      </c>
      <c r="BC9" s="12">
        <f t="shared" si="2"/>
        <v>29.299999999999997</v>
      </c>
      <c r="BD9" s="12">
        <f t="shared" si="2"/>
        <v>33.700000000000003</v>
      </c>
      <c r="BE9" s="12">
        <f t="shared" si="2"/>
        <v>32.200000000000003</v>
      </c>
      <c r="BF9" s="12">
        <f t="shared" si="2"/>
        <v>32.799999999999997</v>
      </c>
      <c r="BG9" s="12">
        <f t="shared" si="2"/>
        <v>34.900000000000006</v>
      </c>
      <c r="BH9" s="12">
        <f t="shared" si="2"/>
        <v>38.9</v>
      </c>
      <c r="BI9" s="12">
        <f t="shared" si="2"/>
        <v>41.5</v>
      </c>
      <c r="BJ9" s="12">
        <f t="shared" si="2"/>
        <v>42.599999999999994</v>
      </c>
      <c r="BK9" s="12">
        <f t="shared" si="2"/>
        <v>42.300000000000004</v>
      </c>
      <c r="BL9" s="12">
        <f t="shared" si="2"/>
        <v>41.099999999999994</v>
      </c>
      <c r="BM9" s="12">
        <f t="shared" si="2"/>
        <v>41.699999999999996</v>
      </c>
      <c r="BN9" s="12">
        <f t="shared" si="2"/>
        <v>40.799999999999997</v>
      </c>
      <c r="BO9" s="12">
        <f t="shared" si="2"/>
        <v>42.3</v>
      </c>
      <c r="BP9" s="12">
        <f t="shared" si="2"/>
        <v>44</v>
      </c>
      <c r="BQ9" s="12">
        <f t="shared" si="1"/>
        <v>46</v>
      </c>
      <c r="BR9" s="12">
        <f t="shared" si="1"/>
        <v>47.5</v>
      </c>
      <c r="BS9" s="12">
        <f t="shared" si="1"/>
        <v>48.9</v>
      </c>
      <c r="BT9" s="12">
        <f t="shared" si="1"/>
        <v>51.7</v>
      </c>
      <c r="BU9" s="12">
        <f t="shared" si="1"/>
        <v>51.6</v>
      </c>
      <c r="BV9" s="12">
        <f t="shared" si="1"/>
        <v>55</v>
      </c>
      <c r="BW9" s="12">
        <f t="shared" si="1"/>
        <v>57.9</v>
      </c>
      <c r="BX9" s="12">
        <f t="shared" si="1"/>
        <v>61.7</v>
      </c>
      <c r="BY9" s="12">
        <f t="shared" si="1"/>
        <v>65</v>
      </c>
      <c r="BZ9" s="12">
        <f t="shared" si="1"/>
        <v>72.300000000000011</v>
      </c>
      <c r="CA9" s="12">
        <f t="shared" si="1"/>
        <v>77.7</v>
      </c>
      <c r="CB9" s="12">
        <f t="shared" si="1"/>
        <v>83</v>
      </c>
      <c r="CC9" s="12">
        <f t="shared" si="1"/>
        <v>77.2</v>
      </c>
      <c r="CD9" s="12">
        <f t="shared" si="1"/>
        <v>86</v>
      </c>
      <c r="CE9" s="12">
        <f t="shared" si="1"/>
        <v>92.1</v>
      </c>
      <c r="CF9" s="12">
        <f t="shared" si="1"/>
        <v>97.1</v>
      </c>
      <c r="CG9" s="12">
        <f t="shared" si="1"/>
        <v>106</v>
      </c>
      <c r="CH9" s="12">
        <f t="shared" si="1"/>
        <v>111</v>
      </c>
      <c r="CI9" s="12">
        <f t="shared" si="1"/>
        <v>119</v>
      </c>
      <c r="CJ9" s="12">
        <f t="shared" si="1"/>
        <v>121</v>
      </c>
      <c r="CK9" s="12">
        <f t="shared" si="1"/>
        <v>129</v>
      </c>
      <c r="CL9" s="12">
        <f t="shared" si="1"/>
        <v>131</v>
      </c>
      <c r="CM9" s="12">
        <f t="shared" si="1"/>
        <v>133</v>
      </c>
      <c r="CN9" s="12">
        <f t="shared" si="1"/>
        <v>136</v>
      </c>
    </row>
    <row r="10" spans="1:92" s="27" customFormat="1" x14ac:dyDescent="0.7">
      <c r="A10" s="7" t="s">
        <v>65</v>
      </c>
      <c r="B10" s="7"/>
    </row>
    <row r="11" spans="1:92" s="27" customFormat="1" x14ac:dyDescent="0.7">
      <c r="B11" s="7"/>
    </row>
    <row r="12" spans="1:92" x14ac:dyDescent="0.7">
      <c r="A12" s="15" t="s">
        <v>66</v>
      </c>
      <c r="B12" s="14"/>
      <c r="C12" s="14"/>
      <c r="D12" s="14"/>
      <c r="E12" s="14"/>
      <c r="F12" s="14"/>
    </row>
    <row r="13" spans="1:92" s="9" customFormat="1" ht="14.25" x14ac:dyDescent="0.65">
      <c r="A13" s="10" t="s">
        <v>2</v>
      </c>
      <c r="B13" s="11">
        <v>1930</v>
      </c>
      <c r="C13" s="11">
        <v>1931</v>
      </c>
      <c r="D13" s="11">
        <v>1932</v>
      </c>
      <c r="E13" s="11">
        <v>1933</v>
      </c>
      <c r="F13" s="11">
        <v>1934</v>
      </c>
      <c r="G13" s="11">
        <v>1935</v>
      </c>
      <c r="H13" s="11">
        <v>1936</v>
      </c>
      <c r="I13" s="11">
        <v>1937</v>
      </c>
      <c r="J13" s="11">
        <v>1938</v>
      </c>
      <c r="K13" s="11">
        <v>1939</v>
      </c>
      <c r="L13" s="11">
        <v>1940</v>
      </c>
      <c r="M13" s="11">
        <v>1941</v>
      </c>
      <c r="N13" s="11">
        <v>1942</v>
      </c>
      <c r="O13" s="11">
        <v>1943</v>
      </c>
      <c r="P13" s="11">
        <v>1944</v>
      </c>
      <c r="Q13" s="11">
        <v>1945</v>
      </c>
      <c r="R13" s="11">
        <v>1946</v>
      </c>
      <c r="S13" s="11">
        <v>1947</v>
      </c>
      <c r="T13" s="11">
        <v>1948</v>
      </c>
      <c r="U13" s="11">
        <v>1949</v>
      </c>
      <c r="V13" s="11">
        <v>1950</v>
      </c>
      <c r="W13" s="11">
        <v>1951</v>
      </c>
      <c r="X13" s="11">
        <v>1952</v>
      </c>
      <c r="Y13" s="11">
        <v>1953</v>
      </c>
      <c r="Z13" s="11">
        <v>1954</v>
      </c>
      <c r="AA13" s="11">
        <v>1955</v>
      </c>
      <c r="AB13" s="11">
        <v>1956</v>
      </c>
      <c r="AC13" s="11">
        <v>1957</v>
      </c>
      <c r="AD13" s="11">
        <v>1958</v>
      </c>
      <c r="AE13" s="11">
        <v>1959</v>
      </c>
      <c r="AF13" s="11">
        <v>1960</v>
      </c>
      <c r="AG13" s="11">
        <v>1961</v>
      </c>
      <c r="AH13" s="11">
        <v>1962</v>
      </c>
      <c r="AI13" s="11">
        <v>1963</v>
      </c>
      <c r="AJ13" s="11">
        <v>1964</v>
      </c>
      <c r="AK13" s="11">
        <v>1965</v>
      </c>
      <c r="AL13" s="11">
        <v>1966</v>
      </c>
      <c r="AM13" s="11">
        <v>1967</v>
      </c>
      <c r="AN13" s="11">
        <v>1968</v>
      </c>
      <c r="AO13" s="11">
        <v>1969</v>
      </c>
      <c r="AP13" s="11">
        <v>1970</v>
      </c>
      <c r="AQ13" s="11">
        <v>1971</v>
      </c>
      <c r="AR13" s="11">
        <v>1972</v>
      </c>
      <c r="AS13" s="11">
        <v>1973</v>
      </c>
      <c r="AT13" s="11">
        <v>1974</v>
      </c>
      <c r="AU13" s="11">
        <v>1975</v>
      </c>
      <c r="AV13" s="11">
        <v>1976</v>
      </c>
      <c r="AW13" s="11">
        <v>1977</v>
      </c>
      <c r="AX13" s="11">
        <v>1978</v>
      </c>
      <c r="AY13" s="11">
        <v>1979</v>
      </c>
      <c r="AZ13" s="11">
        <v>1980</v>
      </c>
      <c r="BA13" s="11">
        <v>1981</v>
      </c>
      <c r="BB13" s="11">
        <v>1982</v>
      </c>
      <c r="BC13" s="11">
        <v>1983</v>
      </c>
      <c r="BD13" s="11">
        <v>1984</v>
      </c>
      <c r="BE13" s="11">
        <v>1985</v>
      </c>
      <c r="BF13" s="11">
        <v>1986</v>
      </c>
      <c r="BG13" s="11">
        <v>1987</v>
      </c>
      <c r="BH13" s="11">
        <v>1988</v>
      </c>
      <c r="BI13" s="11">
        <v>1989</v>
      </c>
      <c r="BJ13" s="11">
        <v>1990</v>
      </c>
      <c r="BK13" s="11">
        <v>1991</v>
      </c>
      <c r="BL13" s="11">
        <v>1992</v>
      </c>
      <c r="BM13" s="11">
        <v>1993</v>
      </c>
      <c r="BN13" s="11">
        <v>1994</v>
      </c>
      <c r="BO13" s="11">
        <v>1995</v>
      </c>
      <c r="BP13" s="11">
        <v>1996</v>
      </c>
      <c r="BQ13" s="11">
        <v>1997</v>
      </c>
      <c r="BR13" s="11">
        <v>1998</v>
      </c>
      <c r="BS13" s="11">
        <v>1999</v>
      </c>
      <c r="BT13" s="11">
        <v>2000</v>
      </c>
      <c r="BU13" s="11">
        <v>2001</v>
      </c>
      <c r="BV13" s="11">
        <v>2002</v>
      </c>
      <c r="BW13" s="11">
        <v>2003</v>
      </c>
      <c r="BX13" s="11">
        <v>2004</v>
      </c>
      <c r="BY13" s="11">
        <v>2005</v>
      </c>
      <c r="BZ13" s="11">
        <v>2006</v>
      </c>
      <c r="CA13" s="11">
        <v>2007</v>
      </c>
      <c r="CB13" s="11">
        <v>2008</v>
      </c>
      <c r="CC13" s="11">
        <v>2009</v>
      </c>
      <c r="CD13" s="11">
        <v>2010</v>
      </c>
      <c r="CE13" s="11">
        <v>2011</v>
      </c>
      <c r="CF13" s="11">
        <v>2012</v>
      </c>
      <c r="CG13" s="11">
        <v>2013</v>
      </c>
      <c r="CH13" s="11">
        <v>2014</v>
      </c>
      <c r="CI13" s="11">
        <v>2015</v>
      </c>
      <c r="CJ13" s="11">
        <v>2016</v>
      </c>
      <c r="CK13" s="11">
        <v>2017</v>
      </c>
      <c r="CL13" s="11">
        <v>2018</v>
      </c>
      <c r="CM13" s="11">
        <v>2019</v>
      </c>
      <c r="CN13" s="11">
        <v>2020</v>
      </c>
    </row>
    <row r="14" spans="1:92" x14ac:dyDescent="0.7">
      <c r="A14" s="11" t="s">
        <v>3</v>
      </c>
      <c r="B14" s="45"/>
      <c r="C14" s="45"/>
      <c r="D14" s="45"/>
      <c r="E14" s="45"/>
      <c r="F14" s="45"/>
      <c r="G14" s="45"/>
      <c r="H14" s="45"/>
      <c r="I14" s="45"/>
      <c r="J14" s="45"/>
      <c r="K14" s="45"/>
      <c r="L14" s="45"/>
      <c r="M14" s="45"/>
      <c r="N14" s="45">
        <v>4.1869999999999997E-2</v>
      </c>
      <c r="O14" s="45">
        <v>4.6109999999999998E-2</v>
      </c>
      <c r="P14" s="45">
        <v>3.4402000000000002E-2</v>
      </c>
      <c r="Q14" s="45">
        <v>3.0000000000000001E-3</v>
      </c>
      <c r="R14" s="45">
        <v>3.8E-3</v>
      </c>
      <c r="S14" s="45">
        <v>3.8E-3</v>
      </c>
      <c r="T14" s="45">
        <v>5.0179999999999999E-3</v>
      </c>
      <c r="U14" s="45">
        <v>8.6199999999999992E-3</v>
      </c>
      <c r="V14" s="45">
        <v>1.221E-2</v>
      </c>
      <c r="W14" s="45">
        <v>1.5810000000000001E-2</v>
      </c>
      <c r="X14" s="45">
        <v>1.941E-2</v>
      </c>
      <c r="Y14" s="45">
        <v>2.3E-2</v>
      </c>
      <c r="Z14" s="46">
        <v>2.6600000000000002E-2</v>
      </c>
      <c r="AA14" s="46">
        <v>5.1200000000000002E-2</v>
      </c>
      <c r="AB14" s="46">
        <v>6.3899999999999998E-2</v>
      </c>
      <c r="AC14" s="46">
        <v>9.0700000000000003E-2</v>
      </c>
      <c r="AD14" s="46">
        <v>0.10980000000000001</v>
      </c>
      <c r="AE14" s="46">
        <v>0.18510000000000001</v>
      </c>
      <c r="AF14" s="46">
        <v>0.18239999999999998</v>
      </c>
      <c r="AG14" s="46">
        <v>0.1245</v>
      </c>
      <c r="AH14" s="46">
        <v>0.1681</v>
      </c>
      <c r="AI14" s="46">
        <v>0.19500000000000001</v>
      </c>
      <c r="AJ14" s="46">
        <v>0.2175</v>
      </c>
      <c r="AK14" s="46">
        <v>0.27710000000000001</v>
      </c>
      <c r="AL14" s="46">
        <v>0.45759999999999995</v>
      </c>
      <c r="AM14" s="46">
        <v>0.43389999999999995</v>
      </c>
      <c r="AN14" s="46">
        <v>0.29449999999999998</v>
      </c>
      <c r="AO14" s="46">
        <v>0.38689999999999997</v>
      </c>
      <c r="AP14" s="46">
        <v>0.52729999999999999</v>
      </c>
      <c r="AQ14" s="46">
        <v>0.63020000000000009</v>
      </c>
      <c r="AR14" s="46">
        <v>0.70879999999999999</v>
      </c>
      <c r="AS14" s="46">
        <v>0.60130000000000006</v>
      </c>
      <c r="AT14" s="46">
        <v>0.32880000000000004</v>
      </c>
      <c r="AU14" s="46">
        <v>0.56369999999999998</v>
      </c>
      <c r="AV14" s="46">
        <v>0.40749999999999997</v>
      </c>
      <c r="AW14" s="46">
        <v>0.55859999999999999</v>
      </c>
      <c r="AX14" s="46">
        <v>0.77870000000000006</v>
      </c>
      <c r="AY14" s="46">
        <v>0.80430000000000001</v>
      </c>
      <c r="AZ14" s="46">
        <v>0.85450000000000004</v>
      </c>
      <c r="BA14" s="46">
        <v>0.85970000000000002</v>
      </c>
      <c r="BB14" s="46">
        <v>0.92279999999999995</v>
      </c>
      <c r="BC14" s="46">
        <v>0.95029999999999992</v>
      </c>
      <c r="BD14" s="46">
        <v>0.98009999999999997</v>
      </c>
      <c r="BE14" s="46">
        <v>1.0248999999999999</v>
      </c>
      <c r="BF14" s="46">
        <v>1.0654999999999999</v>
      </c>
      <c r="BG14" s="46">
        <v>1.1351000000000002</v>
      </c>
      <c r="BH14" s="46">
        <v>1.2647999999999999</v>
      </c>
      <c r="BI14" s="46">
        <v>1.3180999999999998</v>
      </c>
      <c r="BJ14" s="46">
        <v>1.4638</v>
      </c>
      <c r="BK14" s="46">
        <v>1.5222</v>
      </c>
      <c r="BL14" s="46">
        <v>1.583</v>
      </c>
      <c r="BM14" s="46">
        <v>1.8238999999999999</v>
      </c>
      <c r="BN14" s="46">
        <v>1.8469</v>
      </c>
      <c r="BO14" s="46">
        <v>2.1994000000000002</v>
      </c>
      <c r="BP14" s="46">
        <v>2.5461999999999998</v>
      </c>
      <c r="BQ14" s="46">
        <v>2.9361000000000002</v>
      </c>
      <c r="BR14" s="46">
        <v>3.34</v>
      </c>
      <c r="BS14" s="46">
        <v>3.8374000000000001</v>
      </c>
      <c r="BT14" s="46">
        <v>4.3281000000000001</v>
      </c>
      <c r="BU14" s="46">
        <v>4.7465000000000002</v>
      </c>
      <c r="BV14" s="46">
        <v>5.4784000000000006</v>
      </c>
      <c r="BW14" s="46">
        <v>6.0938999999999997</v>
      </c>
      <c r="BX14" s="46">
        <v>6.9786000000000001</v>
      </c>
      <c r="BY14" s="46">
        <v>8.5922000000000001</v>
      </c>
      <c r="BZ14" s="46">
        <v>13.256900000000002</v>
      </c>
      <c r="CA14" s="46">
        <v>19.466699999999999</v>
      </c>
      <c r="CB14" s="46">
        <v>23.029199999999999</v>
      </c>
      <c r="CC14" s="46">
        <v>23.792900000000003</v>
      </c>
      <c r="CD14" s="46">
        <v>28.930199999999999</v>
      </c>
      <c r="CE14" s="46">
        <v>34.171999999999997</v>
      </c>
      <c r="CF14" s="46">
        <v>40.715900000000005</v>
      </c>
      <c r="CG14" s="46">
        <v>47.749600000000001</v>
      </c>
      <c r="CH14" s="46">
        <v>52.399099999999997</v>
      </c>
      <c r="CI14" s="46">
        <v>58.978999999999999</v>
      </c>
      <c r="CJ14" s="46">
        <v>60.905999999999999</v>
      </c>
      <c r="CK14" s="46">
        <v>69.006699999999995</v>
      </c>
      <c r="CL14" s="46">
        <v>74.574100000000001</v>
      </c>
      <c r="CM14" s="46">
        <v>72.301600000000008</v>
      </c>
      <c r="CN14" s="46">
        <v>73.131899999999987</v>
      </c>
    </row>
    <row r="15" spans="1:92" x14ac:dyDescent="0.7">
      <c r="A15" s="11" t="s">
        <v>47</v>
      </c>
      <c r="B15" s="45">
        <v>0.2077759713</v>
      </c>
      <c r="C15" s="45">
        <v>0.16106436592000001</v>
      </c>
      <c r="D15" s="45">
        <v>9.5149574300000012E-2</v>
      </c>
      <c r="E15" s="45">
        <v>9.5200000000000007E-2</v>
      </c>
      <c r="F15" s="45">
        <v>7.7200000000000005E-2</v>
      </c>
      <c r="G15" s="45">
        <v>6.720000000000001E-2</v>
      </c>
      <c r="H15" s="45">
        <v>0.20399999999999999</v>
      </c>
      <c r="I15" s="45">
        <v>0.2656</v>
      </c>
      <c r="J15" s="45">
        <v>0.26019999999999999</v>
      </c>
      <c r="K15" s="45">
        <v>0.29680000000000001</v>
      </c>
      <c r="L15" s="45">
        <v>0.37419999999999998</v>
      </c>
      <c r="M15" s="45">
        <v>0.56076599999999999</v>
      </c>
      <c r="N15" s="45">
        <v>0.94474599999999997</v>
      </c>
      <c r="O15" s="45">
        <v>1.6695360000000001</v>
      </c>
      <c r="P15" s="45">
        <v>1.408752</v>
      </c>
      <c r="Q15" s="45">
        <v>0.89821799999999996</v>
      </c>
      <c r="R15" s="45">
        <v>0.74321599999999999</v>
      </c>
      <c r="S15" s="45">
        <v>1.0373599999999998</v>
      </c>
      <c r="T15" s="45">
        <v>1.1311739999999999</v>
      </c>
      <c r="U15" s="45">
        <v>1.0948979999999999</v>
      </c>
      <c r="V15" s="45">
        <v>1.3038399999999999</v>
      </c>
      <c r="W15" s="45">
        <v>1.5184040000000001</v>
      </c>
      <c r="X15" s="45">
        <v>1.7006539999999999</v>
      </c>
      <c r="Y15" s="45">
        <v>2.2716019999999997</v>
      </c>
      <c r="Z15" s="45">
        <v>2.9211300000000002</v>
      </c>
      <c r="AA15" s="46">
        <v>2.9</v>
      </c>
      <c r="AB15" s="46">
        <v>3.12</v>
      </c>
      <c r="AC15" s="46">
        <v>3.12</v>
      </c>
      <c r="AD15" s="46">
        <v>2.89</v>
      </c>
      <c r="AE15" s="46">
        <v>3.64</v>
      </c>
      <c r="AF15" s="46">
        <v>3.65</v>
      </c>
      <c r="AG15" s="46">
        <v>3.49</v>
      </c>
      <c r="AH15" s="46">
        <v>4.1500000000000004</v>
      </c>
      <c r="AI15" s="46">
        <v>4.5199999999999996</v>
      </c>
      <c r="AJ15" s="46">
        <v>4.9800000000000004</v>
      </c>
      <c r="AK15" s="46">
        <v>5.24</v>
      </c>
      <c r="AL15" s="46">
        <v>5.54</v>
      </c>
      <c r="AM15" s="46">
        <v>5.8</v>
      </c>
      <c r="AN15" s="46">
        <v>5.74</v>
      </c>
      <c r="AO15" s="46">
        <v>6.54</v>
      </c>
      <c r="AP15" s="46">
        <v>6.35</v>
      </c>
      <c r="AQ15" s="46">
        <v>6.35</v>
      </c>
      <c r="AR15" s="46">
        <v>6.11</v>
      </c>
      <c r="AS15" s="46">
        <v>6.66</v>
      </c>
      <c r="AT15" s="46">
        <v>6.88</v>
      </c>
      <c r="AU15" s="46">
        <v>5.14</v>
      </c>
      <c r="AV15" s="46">
        <v>5.8</v>
      </c>
      <c r="AW15" s="46">
        <v>6.03</v>
      </c>
      <c r="AX15" s="46">
        <v>5.96</v>
      </c>
      <c r="AY15" s="46">
        <v>6.45</v>
      </c>
      <c r="AZ15" s="46">
        <v>6.81</v>
      </c>
      <c r="BA15" s="46">
        <v>5.96</v>
      </c>
      <c r="BB15" s="46">
        <v>4.13</v>
      </c>
      <c r="BC15" s="46">
        <v>4</v>
      </c>
      <c r="BD15" s="46">
        <v>4.55</v>
      </c>
      <c r="BE15" s="46">
        <v>3.47</v>
      </c>
      <c r="BF15" s="46">
        <v>3.11</v>
      </c>
      <c r="BG15" s="46">
        <v>4.1500000000000004</v>
      </c>
      <c r="BH15" s="46">
        <v>4.7699999999999996</v>
      </c>
      <c r="BI15" s="46">
        <v>5</v>
      </c>
      <c r="BJ15" s="46">
        <v>5.23</v>
      </c>
      <c r="BK15" s="46">
        <v>5.23</v>
      </c>
      <c r="BL15" s="46">
        <v>5.19</v>
      </c>
      <c r="BM15" s="46">
        <v>5.29</v>
      </c>
      <c r="BN15" s="46">
        <v>4.8600000000000003</v>
      </c>
      <c r="BO15" s="46">
        <v>4.53</v>
      </c>
      <c r="BP15" s="46">
        <v>4.7</v>
      </c>
      <c r="BQ15" s="46">
        <v>5.09</v>
      </c>
      <c r="BR15" s="46">
        <v>5.65</v>
      </c>
      <c r="BS15" s="46">
        <v>5.14</v>
      </c>
      <c r="BT15" s="46">
        <v>4.79</v>
      </c>
      <c r="BU15" s="46">
        <v>4.34</v>
      </c>
      <c r="BV15" s="46">
        <v>4.34</v>
      </c>
      <c r="BW15" s="46">
        <v>4.8600000000000003</v>
      </c>
      <c r="BX15" s="46">
        <v>5.35</v>
      </c>
      <c r="BY15" s="46">
        <v>5.22</v>
      </c>
      <c r="BZ15" s="46">
        <v>5.03</v>
      </c>
      <c r="CA15" s="46">
        <v>4.37</v>
      </c>
      <c r="CB15" s="46">
        <v>4.3</v>
      </c>
      <c r="CC15" s="46">
        <v>2.37</v>
      </c>
      <c r="CD15" s="46">
        <v>3.47</v>
      </c>
      <c r="CE15" s="46">
        <v>3.79</v>
      </c>
      <c r="CF15" s="46">
        <v>4.37</v>
      </c>
      <c r="CG15" s="46">
        <v>4.4000000000000004</v>
      </c>
      <c r="CH15" s="46">
        <v>4.3899999999999997</v>
      </c>
      <c r="CI15" s="46">
        <v>4.54</v>
      </c>
      <c r="CJ15" s="46">
        <v>2.36</v>
      </c>
      <c r="CK15" s="46">
        <v>1.43</v>
      </c>
      <c r="CL15" s="46">
        <v>1.57</v>
      </c>
      <c r="CM15" s="46">
        <v>1.41</v>
      </c>
      <c r="CN15" s="46">
        <v>1.3</v>
      </c>
    </row>
    <row r="16" spans="1:92" x14ac:dyDescent="0.7">
      <c r="A16" s="11" t="s">
        <v>48</v>
      </c>
      <c r="B16" s="45">
        <v>0</v>
      </c>
      <c r="C16" s="45">
        <v>0</v>
      </c>
      <c r="D16" s="45">
        <v>0.12021400000000002</v>
      </c>
      <c r="E16" s="45">
        <v>0.10964599999999999</v>
      </c>
      <c r="F16" s="45">
        <v>0.16491600000000001</v>
      </c>
      <c r="G16" s="45">
        <v>0.25479999999999997</v>
      </c>
      <c r="H16" s="45">
        <v>0.3246</v>
      </c>
      <c r="I16" s="45">
        <v>0.42227400000000004</v>
      </c>
      <c r="J16" s="45">
        <v>0.52910199999999996</v>
      </c>
      <c r="K16" s="45">
        <v>0.65739999999999998</v>
      </c>
      <c r="L16" s="45">
        <v>0.67459999999999998</v>
      </c>
      <c r="M16" s="45">
        <v>0.75202999999999998</v>
      </c>
      <c r="N16" s="45">
        <v>0.82022400000000006</v>
      </c>
      <c r="O16" s="45">
        <v>0.80181800000000014</v>
      </c>
      <c r="P16" s="45">
        <v>0.65440000000000009</v>
      </c>
      <c r="Q16" s="45">
        <v>0.21076400000000001</v>
      </c>
      <c r="R16" s="45">
        <v>0.19650399999999998</v>
      </c>
      <c r="S16" s="45">
        <v>0.24296600000000002</v>
      </c>
      <c r="T16" s="45">
        <v>0.32440999999999998</v>
      </c>
      <c r="U16" s="45">
        <v>0.357686</v>
      </c>
      <c r="V16" s="45">
        <v>0.39259689682135995</v>
      </c>
      <c r="W16" s="45">
        <v>0.60282788846895996</v>
      </c>
      <c r="X16" s="45">
        <v>0.73893100064168005</v>
      </c>
      <c r="Y16" s="45">
        <v>0.82206178147632003</v>
      </c>
      <c r="Z16" s="45">
        <v>0.94683778498539994</v>
      </c>
      <c r="AA16" s="46">
        <v>1.0881336226098803</v>
      </c>
      <c r="AB16" s="46">
        <v>1.1876191299372398</v>
      </c>
      <c r="AC16" s="46">
        <v>1.2032481086379598</v>
      </c>
      <c r="AD16" s="46">
        <v>1.2319387332252001</v>
      </c>
      <c r="AE16" s="46">
        <v>1.3524745552595199</v>
      </c>
      <c r="AF16" s="46">
        <v>1.57718058661856</v>
      </c>
      <c r="AG16" s="46">
        <v>1.7668765444915204</v>
      </c>
      <c r="AH16" s="46">
        <v>1.8513027851348798</v>
      </c>
      <c r="AI16" s="46">
        <v>1.95262806311496</v>
      </c>
      <c r="AJ16" s="46">
        <v>2.1009763549081999</v>
      </c>
      <c r="AK16" s="46">
        <v>2.2747058613571602</v>
      </c>
      <c r="AL16" s="46">
        <v>2.54403812444628</v>
      </c>
      <c r="AM16" s="46">
        <v>2.8546073770768396</v>
      </c>
      <c r="AN16" s="46">
        <v>2.867934</v>
      </c>
      <c r="AO16" s="46">
        <v>3.0992190000000002</v>
      </c>
      <c r="AP16" s="46">
        <v>3.3976220000000001</v>
      </c>
      <c r="AQ16" s="46">
        <v>3.6570240000000003</v>
      </c>
      <c r="AR16" s="46">
        <v>3.6506750000000001</v>
      </c>
      <c r="AS16" s="46">
        <v>4.1540600000000003</v>
      </c>
      <c r="AT16" s="46">
        <v>4.9467780000000001</v>
      </c>
      <c r="AU16" s="46">
        <v>4.9585690000000007</v>
      </c>
      <c r="AV16" s="46">
        <v>5</v>
      </c>
      <c r="AW16" s="46">
        <v>5.2549999999999999</v>
      </c>
      <c r="AX16" s="46">
        <v>5.226</v>
      </c>
      <c r="AY16" s="46">
        <v>5.2939999999999996</v>
      </c>
      <c r="AZ16" s="46">
        <v>5.8170000000000002</v>
      </c>
      <c r="BA16" s="46">
        <v>6.2839999999999998</v>
      </c>
      <c r="BB16" s="46">
        <v>5.718</v>
      </c>
      <c r="BC16" s="46">
        <v>5.5519999999999996</v>
      </c>
      <c r="BD16" s="46">
        <v>5.8819999999999997</v>
      </c>
      <c r="BE16" s="46">
        <v>5.6310000000000002</v>
      </c>
      <c r="BF16" s="46">
        <v>5.7729999999999997</v>
      </c>
      <c r="BG16" s="46">
        <v>5.7210000000000001</v>
      </c>
      <c r="BH16" s="46">
        <v>5.4020000000000001</v>
      </c>
      <c r="BI16" s="46">
        <v>5.5259999999999998</v>
      </c>
      <c r="BJ16" s="46">
        <v>5.4729999999999999</v>
      </c>
      <c r="BK16" s="46">
        <v>5.1760000000000002</v>
      </c>
      <c r="BL16" s="46">
        <v>4.8339999999999996</v>
      </c>
      <c r="BM16" s="46">
        <v>4.7539999999999996</v>
      </c>
      <c r="BN16" s="46">
        <v>4.274</v>
      </c>
      <c r="BO16" s="46">
        <v>4.4290000000000003</v>
      </c>
      <c r="BP16" s="46">
        <v>4.5289999999999999</v>
      </c>
      <c r="BQ16" s="46">
        <v>4.4089999999999998</v>
      </c>
      <c r="BR16" s="46">
        <v>4.4249999999999998</v>
      </c>
      <c r="BS16" s="46">
        <v>4.4640000000000004</v>
      </c>
      <c r="BT16" s="46">
        <v>4.5439999999999996</v>
      </c>
      <c r="BU16" s="46">
        <v>3.6459999999999999</v>
      </c>
      <c r="BV16" s="46">
        <v>3.7639999999999998</v>
      </c>
      <c r="BW16" s="46">
        <v>3.69</v>
      </c>
      <c r="BX16" s="46">
        <v>7.2789999999999999</v>
      </c>
      <c r="BY16" s="46">
        <v>7.4640000000000004</v>
      </c>
      <c r="BZ16" s="46">
        <v>7.6340000000000003</v>
      </c>
      <c r="CA16" s="46">
        <v>7.1779999999999999</v>
      </c>
      <c r="CB16" s="46">
        <v>7.2949999999999999</v>
      </c>
      <c r="CC16" s="46">
        <v>3.95</v>
      </c>
      <c r="CD16" s="46">
        <v>4.8550000000000004</v>
      </c>
      <c r="CE16" s="46">
        <v>4.4560000000000004</v>
      </c>
      <c r="CF16" s="46">
        <v>4.7880000000000003</v>
      </c>
      <c r="CG16" s="46">
        <v>4.6909999999999998</v>
      </c>
      <c r="CH16" s="46">
        <v>4.968</v>
      </c>
      <c r="CI16" s="46">
        <v>5.3070000000000004</v>
      </c>
      <c r="CJ16" s="46">
        <v>5.3410000000000002</v>
      </c>
      <c r="CK16" s="46">
        <v>5.3550000000000004</v>
      </c>
      <c r="CL16" s="46">
        <v>5.4539999999999997</v>
      </c>
      <c r="CM16" s="46">
        <v>5.3410000000000002</v>
      </c>
      <c r="CN16" s="46">
        <v>5.2649999999999997</v>
      </c>
    </row>
    <row r="17" spans="1:92" x14ac:dyDescent="0.7">
      <c r="A17" s="11" t="s">
        <v>49</v>
      </c>
      <c r="B17" s="45">
        <v>0.38563242323881852</v>
      </c>
      <c r="C17" s="45">
        <v>0.29893563408000001</v>
      </c>
      <c r="D17" s="45">
        <v>9.0636425699999981E-2</v>
      </c>
      <c r="E17" s="45">
        <v>0.10175400000000005</v>
      </c>
      <c r="F17" s="45">
        <v>4.1484000000000035E-2</v>
      </c>
      <c r="G17" s="45">
        <v>1.9600000000000051E-2</v>
      </c>
      <c r="H17" s="45">
        <v>0.19119999999999993</v>
      </c>
      <c r="I17" s="45">
        <v>0.27512599999999993</v>
      </c>
      <c r="J17" s="45">
        <v>0.3682979999999999</v>
      </c>
      <c r="K17" s="45">
        <v>0.39980000000000004</v>
      </c>
      <c r="L17" s="45">
        <v>0.55719999999999992</v>
      </c>
      <c r="M17" s="45">
        <v>0.2383080000000001</v>
      </c>
      <c r="N17" s="45">
        <v>0.99315999999999993</v>
      </c>
      <c r="O17" s="45">
        <v>1.3865359999999995</v>
      </c>
      <c r="P17" s="45">
        <v>1.2484459999999999</v>
      </c>
      <c r="Q17" s="45">
        <v>0.62601800000000007</v>
      </c>
      <c r="R17" s="45">
        <v>0.64048000000000005</v>
      </c>
      <c r="S17" s="45">
        <v>0.88387399999999994</v>
      </c>
      <c r="T17" s="45">
        <v>1.0693980000000001</v>
      </c>
      <c r="U17" s="45">
        <v>1.1587960000000004</v>
      </c>
      <c r="V17" s="45">
        <v>1.29135310317864</v>
      </c>
      <c r="W17" s="45">
        <v>1.4429581115310401</v>
      </c>
      <c r="X17" s="45">
        <v>1.6410049993583202</v>
      </c>
      <c r="Y17" s="45">
        <v>1.8133362185236801</v>
      </c>
      <c r="Z17" s="45">
        <v>2.2954322150145994</v>
      </c>
      <c r="AA17" s="46">
        <v>2.8806663773901202</v>
      </c>
      <c r="AB17" s="46">
        <v>3.0684808700627606</v>
      </c>
      <c r="AC17" s="46">
        <v>3.0360518913620402</v>
      </c>
      <c r="AD17" s="46">
        <v>3.5482612667747997</v>
      </c>
      <c r="AE17" s="46">
        <v>3.7824254447404799</v>
      </c>
      <c r="AF17" s="46">
        <v>4.5604194133814397</v>
      </c>
      <c r="AG17" s="46">
        <v>5.0286234555084794</v>
      </c>
      <c r="AH17" s="46">
        <v>5.0205972148651199</v>
      </c>
      <c r="AI17" s="46">
        <v>5.5223719368850395</v>
      </c>
      <c r="AJ17" s="46">
        <v>5.8071116450917994</v>
      </c>
      <c r="AK17" s="46">
        <v>6.1107241386428397</v>
      </c>
      <c r="AL17" s="46">
        <v>6.6237838755537197</v>
      </c>
      <c r="AM17" s="46">
        <v>7.6149766229231606</v>
      </c>
      <c r="AN17" s="46">
        <v>8.2975659999999998</v>
      </c>
      <c r="AO17" s="46">
        <v>9.173880999999998</v>
      </c>
      <c r="AP17" s="46">
        <v>10.525078000000001</v>
      </c>
      <c r="AQ17" s="46">
        <v>12.162775999999997</v>
      </c>
      <c r="AR17" s="46">
        <v>13.030525000000001</v>
      </c>
      <c r="AS17" s="46">
        <v>14.984639999999999</v>
      </c>
      <c r="AT17" s="46">
        <v>16.344422000000002</v>
      </c>
      <c r="AU17" s="46">
        <v>15.437730999999999</v>
      </c>
      <c r="AV17" s="46">
        <v>15.9925</v>
      </c>
      <c r="AW17" s="46">
        <v>17.856400000000001</v>
      </c>
      <c r="AX17" s="46">
        <v>17.8353</v>
      </c>
      <c r="AY17" s="46">
        <v>18.851700000000001</v>
      </c>
      <c r="AZ17" s="46">
        <v>19.918500000000002</v>
      </c>
      <c r="BA17" s="46">
        <v>18.996299999999998</v>
      </c>
      <c r="BB17" s="46">
        <v>17.229200000000002</v>
      </c>
      <c r="BC17" s="46">
        <v>18.797699999999999</v>
      </c>
      <c r="BD17" s="46">
        <v>22.2879</v>
      </c>
      <c r="BE17" s="46">
        <v>22.074099999999998</v>
      </c>
      <c r="BF17" s="46">
        <v>22.851500000000001</v>
      </c>
      <c r="BG17" s="46">
        <v>23.893900000000002</v>
      </c>
      <c r="BH17" s="46">
        <v>27.463199999999997</v>
      </c>
      <c r="BI17" s="46">
        <v>29.655900000000003</v>
      </c>
      <c r="BJ17" s="46">
        <v>30.433199999999996</v>
      </c>
      <c r="BK17" s="46">
        <v>30.371800000000004</v>
      </c>
      <c r="BL17" s="46">
        <v>29.492999999999999</v>
      </c>
      <c r="BM17" s="46">
        <v>29.832099999999997</v>
      </c>
      <c r="BN17" s="46">
        <v>29.819099999999999</v>
      </c>
      <c r="BO17" s="46">
        <v>31.141599999999997</v>
      </c>
      <c r="BP17" s="46">
        <v>32.224800000000002</v>
      </c>
      <c r="BQ17" s="46">
        <v>33.564900000000002</v>
      </c>
      <c r="BR17" s="46">
        <v>34.085000000000001</v>
      </c>
      <c r="BS17" s="46">
        <v>35.458599999999997</v>
      </c>
      <c r="BT17" s="46">
        <v>38.0379</v>
      </c>
      <c r="BU17" s="46">
        <v>38.8675</v>
      </c>
      <c r="BV17" s="46">
        <v>41.4176</v>
      </c>
      <c r="BW17" s="46">
        <v>43.256099999999996</v>
      </c>
      <c r="BX17" s="46">
        <v>42.092400000000005</v>
      </c>
      <c r="BY17" s="46">
        <v>43.723800000000004</v>
      </c>
      <c r="BZ17" s="46">
        <v>46.379100000000001</v>
      </c>
      <c r="CA17" s="46">
        <v>46.685300000000005</v>
      </c>
      <c r="CB17" s="46">
        <v>48.375800000000005</v>
      </c>
      <c r="CC17" s="46">
        <v>47.0871</v>
      </c>
      <c r="CD17" s="46">
        <v>48.744800000000005</v>
      </c>
      <c r="CE17" s="46">
        <v>49.682000000000002</v>
      </c>
      <c r="CF17" s="46">
        <v>47.226099999999995</v>
      </c>
      <c r="CG17" s="46">
        <v>49.159399999999998</v>
      </c>
      <c r="CH17" s="46">
        <v>49.242899999999999</v>
      </c>
      <c r="CI17" s="46">
        <v>50.173999999999999</v>
      </c>
      <c r="CJ17" s="46">
        <v>52.393000000000001</v>
      </c>
      <c r="CK17" s="46">
        <v>53.208300000000001</v>
      </c>
      <c r="CL17" s="46">
        <v>49.401899999999998</v>
      </c>
      <c r="CM17" s="46">
        <v>53.947399999999995</v>
      </c>
      <c r="CN17" s="46">
        <v>56.303100000000008</v>
      </c>
    </row>
    <row r="18" spans="1:92" x14ac:dyDescent="0.7">
      <c r="A18" s="11" t="s">
        <v>7</v>
      </c>
      <c r="B18" s="47">
        <v>0.59340839453881855</v>
      </c>
      <c r="C18" s="47">
        <v>0.46</v>
      </c>
      <c r="D18" s="47">
        <v>0.30599999999999999</v>
      </c>
      <c r="E18" s="47">
        <v>0.30660000000000004</v>
      </c>
      <c r="F18" s="47">
        <v>0.28360000000000002</v>
      </c>
      <c r="G18" s="47">
        <v>0.34160000000000001</v>
      </c>
      <c r="H18" s="47">
        <v>0.71979999999999988</v>
      </c>
      <c r="I18" s="47">
        <v>0.96300000000000008</v>
      </c>
      <c r="J18" s="47">
        <v>1.1576</v>
      </c>
      <c r="K18" s="47">
        <v>1.3540000000000001</v>
      </c>
      <c r="L18" s="47">
        <v>1.6059999999999999</v>
      </c>
      <c r="M18" s="47">
        <v>1.5511040000000003</v>
      </c>
      <c r="N18" s="47">
        <v>2.8</v>
      </c>
      <c r="O18" s="47">
        <v>3.9039999999999999</v>
      </c>
      <c r="P18" s="47">
        <v>3.3460000000000001</v>
      </c>
      <c r="Q18" s="47">
        <v>1.738</v>
      </c>
      <c r="R18" s="47">
        <v>1.5840000000000001</v>
      </c>
      <c r="S18" s="47">
        <v>2.1679999999999997</v>
      </c>
      <c r="T18" s="47">
        <v>2.5299999999999998</v>
      </c>
      <c r="U18" s="47">
        <v>2.62</v>
      </c>
      <c r="V18" s="47">
        <v>3</v>
      </c>
      <c r="W18" s="47">
        <v>3.58</v>
      </c>
      <c r="X18" s="47">
        <v>4.0999999999999996</v>
      </c>
      <c r="Y18" s="47">
        <v>4.93</v>
      </c>
      <c r="Z18" s="47">
        <v>6.1899999999999995</v>
      </c>
      <c r="AA18" s="47">
        <v>6.92</v>
      </c>
      <c r="AB18" s="47">
        <v>7.44</v>
      </c>
      <c r="AC18" s="47">
        <v>7.4500000000000011</v>
      </c>
      <c r="AD18" s="47">
        <v>7.7799999999999994</v>
      </c>
      <c r="AE18" s="47">
        <v>8.9600000000000009</v>
      </c>
      <c r="AF18" s="47">
        <v>9.9699999999999989</v>
      </c>
      <c r="AG18" s="47">
        <v>10.41</v>
      </c>
      <c r="AH18" s="47">
        <v>11.19</v>
      </c>
      <c r="AI18" s="47">
        <v>12.19</v>
      </c>
      <c r="AJ18" s="47">
        <v>13.105588000000001</v>
      </c>
      <c r="AK18" s="47">
        <v>13.902529999999999</v>
      </c>
      <c r="AL18" s="47">
        <v>15.165422</v>
      </c>
      <c r="AM18" s="47">
        <v>16.703484000000003</v>
      </c>
      <c r="AN18" s="47">
        <v>17.2</v>
      </c>
      <c r="AO18" s="48">
        <v>19.199999999999996</v>
      </c>
      <c r="AP18" s="48">
        <v>20.8</v>
      </c>
      <c r="AQ18" s="48">
        <v>22.799999999999997</v>
      </c>
      <c r="AR18" s="48">
        <v>23.5</v>
      </c>
      <c r="AS18" s="48">
        <v>26.4</v>
      </c>
      <c r="AT18" s="48">
        <v>28.5</v>
      </c>
      <c r="AU18" s="48">
        <v>26.1</v>
      </c>
      <c r="AV18" s="48">
        <v>27.2</v>
      </c>
      <c r="AW18" s="48">
        <v>29.700000000000003</v>
      </c>
      <c r="AX18" s="48">
        <v>29.8</v>
      </c>
      <c r="AY18" s="48">
        <v>31.400000000000002</v>
      </c>
      <c r="AZ18" s="48">
        <v>33.400000000000006</v>
      </c>
      <c r="BA18" s="48">
        <v>32.099999999999994</v>
      </c>
      <c r="BB18" s="48">
        <v>28</v>
      </c>
      <c r="BC18" s="48">
        <v>29.299999999999997</v>
      </c>
      <c r="BD18" s="48">
        <v>33.700000000000003</v>
      </c>
      <c r="BE18" s="48">
        <v>32.200000000000003</v>
      </c>
      <c r="BF18" s="48">
        <v>32.799999999999997</v>
      </c>
      <c r="BG18" s="48">
        <v>34.900000000000006</v>
      </c>
      <c r="BH18" s="48">
        <v>38.9</v>
      </c>
      <c r="BI18" s="48">
        <v>41.5</v>
      </c>
      <c r="BJ18" s="48">
        <v>42.599999999999994</v>
      </c>
      <c r="BK18" s="48">
        <v>42.300000000000004</v>
      </c>
      <c r="BL18" s="48">
        <v>41.099999999999994</v>
      </c>
      <c r="BM18" s="48">
        <v>41.699999999999996</v>
      </c>
      <c r="BN18" s="48">
        <v>40.799999999999997</v>
      </c>
      <c r="BO18" s="48">
        <v>42.3</v>
      </c>
      <c r="BP18" s="48">
        <v>44</v>
      </c>
      <c r="BQ18" s="48">
        <v>46</v>
      </c>
      <c r="BR18" s="48">
        <v>47.5</v>
      </c>
      <c r="BS18" s="48">
        <v>48.9</v>
      </c>
      <c r="BT18" s="48">
        <v>51.7</v>
      </c>
      <c r="BU18" s="48">
        <v>51.6</v>
      </c>
      <c r="BV18" s="48">
        <v>55</v>
      </c>
      <c r="BW18" s="48">
        <v>57.9</v>
      </c>
      <c r="BX18" s="48">
        <v>61.7</v>
      </c>
      <c r="BY18" s="48">
        <v>65</v>
      </c>
      <c r="BZ18" s="48">
        <v>72.300000000000011</v>
      </c>
      <c r="CA18" s="48">
        <v>77.7</v>
      </c>
      <c r="CB18" s="48">
        <v>83</v>
      </c>
      <c r="CC18" s="48">
        <v>77.2</v>
      </c>
      <c r="CD18" s="48">
        <v>86</v>
      </c>
      <c r="CE18" s="48">
        <v>92.1</v>
      </c>
      <c r="CF18" s="48">
        <v>97.1</v>
      </c>
      <c r="CG18" s="48">
        <v>106</v>
      </c>
      <c r="CH18" s="48">
        <v>111</v>
      </c>
      <c r="CI18" s="48">
        <v>119</v>
      </c>
      <c r="CJ18" s="48">
        <v>121</v>
      </c>
      <c r="CK18" s="48">
        <v>129</v>
      </c>
      <c r="CL18" s="48">
        <v>131</v>
      </c>
      <c r="CM18" s="48">
        <v>133</v>
      </c>
      <c r="CN18" s="48">
        <v>136</v>
      </c>
    </row>
    <row r="19" spans="1:92" s="49" customFormat="1" x14ac:dyDescent="0.7">
      <c r="A19" s="7" t="s">
        <v>67</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row>
    <row r="20" spans="1:92" s="49" customFormat="1" x14ac:dyDescent="0.7">
      <c r="A20" s="7" t="s">
        <v>68</v>
      </c>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row>
    <row r="21" spans="1:92" s="27" customFormat="1" x14ac:dyDescent="0.7">
      <c r="A21" s="50"/>
      <c r="B21" s="7" t="s">
        <v>69</v>
      </c>
    </row>
    <row r="22" spans="1:92" x14ac:dyDescent="0.7">
      <c r="A22" s="18"/>
    </row>
    <row r="23" spans="1:92" x14ac:dyDescent="0.7">
      <c r="A23" s="15" t="s">
        <v>70</v>
      </c>
      <c r="B23" s="14"/>
      <c r="C23" s="14"/>
      <c r="D23" s="14"/>
      <c r="E23" s="14"/>
      <c r="F23" s="14"/>
    </row>
    <row r="24" spans="1:92" s="9" customFormat="1" ht="14.25" x14ac:dyDescent="0.65">
      <c r="A24" s="10" t="s">
        <v>2</v>
      </c>
      <c r="B24" s="11">
        <v>1930</v>
      </c>
      <c r="C24" s="11">
        <v>1931</v>
      </c>
      <c r="D24" s="11">
        <v>1932</v>
      </c>
      <c r="E24" s="11">
        <v>1933</v>
      </c>
      <c r="F24" s="11">
        <v>1934</v>
      </c>
      <c r="G24" s="11">
        <v>1935</v>
      </c>
      <c r="H24" s="11">
        <v>1936</v>
      </c>
      <c r="I24" s="11">
        <v>1937</v>
      </c>
      <c r="J24" s="11">
        <v>1938</v>
      </c>
      <c r="K24" s="11">
        <v>1939</v>
      </c>
      <c r="L24" s="11">
        <v>1940</v>
      </c>
      <c r="M24" s="11">
        <v>1941</v>
      </c>
      <c r="N24" s="11">
        <v>1942</v>
      </c>
      <c r="O24" s="11">
        <v>1943</v>
      </c>
      <c r="P24" s="11">
        <v>1944</v>
      </c>
      <c r="Q24" s="11">
        <v>1945</v>
      </c>
      <c r="R24" s="11">
        <v>1946</v>
      </c>
      <c r="S24" s="11">
        <v>1947</v>
      </c>
      <c r="T24" s="11">
        <v>1948</v>
      </c>
      <c r="U24" s="11">
        <v>1949</v>
      </c>
      <c r="V24" s="11">
        <v>1950</v>
      </c>
      <c r="W24" s="11">
        <v>1951</v>
      </c>
      <c r="X24" s="11">
        <v>1952</v>
      </c>
      <c r="Y24" s="11">
        <v>1953</v>
      </c>
      <c r="Z24" s="11">
        <v>1954</v>
      </c>
      <c r="AA24" s="11">
        <v>1955</v>
      </c>
      <c r="AB24" s="11">
        <v>1956</v>
      </c>
      <c r="AC24" s="11">
        <v>1957</v>
      </c>
      <c r="AD24" s="11">
        <v>1958</v>
      </c>
      <c r="AE24" s="11">
        <v>1959</v>
      </c>
      <c r="AF24" s="11">
        <v>1960</v>
      </c>
      <c r="AG24" s="11">
        <v>1961</v>
      </c>
      <c r="AH24" s="11">
        <v>1962</v>
      </c>
      <c r="AI24" s="11">
        <v>1963</v>
      </c>
      <c r="AJ24" s="11">
        <v>1964</v>
      </c>
      <c r="AK24" s="11">
        <v>1965</v>
      </c>
      <c r="AL24" s="11">
        <v>1966</v>
      </c>
      <c r="AM24" s="11">
        <v>1967</v>
      </c>
      <c r="AN24" s="11">
        <v>1968</v>
      </c>
      <c r="AO24" s="11">
        <v>1969</v>
      </c>
      <c r="AP24" s="11">
        <v>1970</v>
      </c>
      <c r="AQ24" s="11">
        <v>1971</v>
      </c>
      <c r="AR24" s="11">
        <v>1972</v>
      </c>
      <c r="AS24" s="11">
        <v>1973</v>
      </c>
      <c r="AT24" s="11">
        <v>1974</v>
      </c>
      <c r="AU24" s="11">
        <v>1975</v>
      </c>
      <c r="AV24" s="11">
        <v>1976</v>
      </c>
      <c r="AW24" s="11">
        <v>1977</v>
      </c>
      <c r="AX24" s="11">
        <v>1978</v>
      </c>
      <c r="AY24" s="11">
        <v>1979</v>
      </c>
      <c r="AZ24" s="11">
        <v>1980</v>
      </c>
      <c r="BA24" s="11">
        <v>1981</v>
      </c>
      <c r="BB24" s="11">
        <v>1982</v>
      </c>
      <c r="BC24" s="11">
        <v>1983</v>
      </c>
      <c r="BD24" s="11">
        <v>1984</v>
      </c>
      <c r="BE24" s="11">
        <v>1985</v>
      </c>
      <c r="BF24" s="11">
        <v>1986</v>
      </c>
      <c r="BG24" s="11">
        <v>1987</v>
      </c>
      <c r="BH24" s="11">
        <v>1988</v>
      </c>
      <c r="BI24" s="11">
        <v>1989</v>
      </c>
      <c r="BJ24" s="11">
        <v>1990</v>
      </c>
      <c r="BK24" s="11">
        <v>1991</v>
      </c>
      <c r="BL24" s="11">
        <v>1992</v>
      </c>
      <c r="BM24" s="11">
        <v>1993</v>
      </c>
      <c r="BN24" s="11">
        <v>1994</v>
      </c>
      <c r="BO24" s="11">
        <v>1995</v>
      </c>
      <c r="BP24" s="11">
        <v>1996</v>
      </c>
      <c r="BQ24" s="11">
        <v>1997</v>
      </c>
      <c r="BR24" s="11">
        <v>1998</v>
      </c>
      <c r="BS24" s="11">
        <v>1999</v>
      </c>
      <c r="BT24" s="11">
        <v>2000</v>
      </c>
      <c r="BU24" s="11">
        <v>2001</v>
      </c>
      <c r="BV24" s="11">
        <v>2002</v>
      </c>
      <c r="BW24" s="11">
        <v>2003</v>
      </c>
      <c r="BX24" s="11">
        <v>2004</v>
      </c>
      <c r="BY24" s="11">
        <v>2005</v>
      </c>
      <c r="BZ24" s="11">
        <v>2006</v>
      </c>
      <c r="CA24" s="11">
        <v>2007</v>
      </c>
      <c r="CB24" s="11">
        <v>2008</v>
      </c>
      <c r="CC24" s="11">
        <v>2009</v>
      </c>
      <c r="CD24" s="11">
        <v>2010</v>
      </c>
      <c r="CE24" s="11">
        <v>2011</v>
      </c>
      <c r="CF24" s="11">
        <v>2012</v>
      </c>
      <c r="CG24" s="11">
        <v>2013</v>
      </c>
      <c r="CH24" s="11">
        <v>2014</v>
      </c>
      <c r="CI24" s="11">
        <v>2015</v>
      </c>
      <c r="CJ24" s="11">
        <v>2016</v>
      </c>
      <c r="CK24" s="11">
        <v>2017</v>
      </c>
      <c r="CL24" s="11">
        <v>2018</v>
      </c>
      <c r="CM24" s="11">
        <v>2019</v>
      </c>
      <c r="CN24" s="11">
        <v>2020</v>
      </c>
    </row>
    <row r="25" spans="1:92" x14ac:dyDescent="0.7">
      <c r="A25" s="11" t="s">
        <v>71</v>
      </c>
      <c r="B25" s="38">
        <v>1</v>
      </c>
      <c r="C25" s="38">
        <v>1</v>
      </c>
      <c r="D25" s="38">
        <v>1</v>
      </c>
      <c r="E25" s="38">
        <v>1</v>
      </c>
      <c r="F25" s="38">
        <v>1</v>
      </c>
      <c r="G25" s="38">
        <v>1</v>
      </c>
      <c r="H25" s="38">
        <v>1</v>
      </c>
      <c r="I25" s="38">
        <v>1</v>
      </c>
      <c r="J25" s="38">
        <v>1</v>
      </c>
      <c r="K25" s="38">
        <v>1</v>
      </c>
      <c r="L25" s="38">
        <v>1</v>
      </c>
      <c r="M25" s="38">
        <v>1</v>
      </c>
      <c r="N25" s="38">
        <v>1</v>
      </c>
      <c r="O25" s="38">
        <v>1</v>
      </c>
      <c r="P25" s="38">
        <v>1</v>
      </c>
      <c r="Q25" s="38">
        <v>1</v>
      </c>
      <c r="R25" s="38">
        <v>1</v>
      </c>
      <c r="S25" s="38">
        <v>1</v>
      </c>
      <c r="T25" s="38">
        <v>1</v>
      </c>
      <c r="U25" s="38">
        <v>1</v>
      </c>
      <c r="V25" s="38">
        <v>1</v>
      </c>
      <c r="W25" s="38">
        <v>1</v>
      </c>
      <c r="X25" s="38">
        <v>1</v>
      </c>
      <c r="Y25" s="38">
        <v>1</v>
      </c>
      <c r="Z25" s="38">
        <v>1</v>
      </c>
      <c r="AA25" s="38">
        <v>1</v>
      </c>
      <c r="AB25" s="38">
        <v>1</v>
      </c>
      <c r="AC25" s="38">
        <v>1</v>
      </c>
      <c r="AD25" s="38">
        <v>1</v>
      </c>
      <c r="AE25" s="38">
        <v>1</v>
      </c>
      <c r="AF25" s="38">
        <v>1</v>
      </c>
      <c r="AG25" s="38">
        <v>1</v>
      </c>
      <c r="AH25" s="38">
        <v>1</v>
      </c>
      <c r="AI25" s="38">
        <v>1</v>
      </c>
      <c r="AJ25" s="38">
        <v>1</v>
      </c>
      <c r="AK25" s="38">
        <v>1</v>
      </c>
      <c r="AL25" s="38">
        <v>1</v>
      </c>
      <c r="AM25" s="38">
        <v>1</v>
      </c>
      <c r="AN25" s="38">
        <v>1</v>
      </c>
      <c r="AO25" s="38">
        <v>1</v>
      </c>
      <c r="AP25" s="38">
        <v>1</v>
      </c>
      <c r="AQ25" s="38">
        <v>1</v>
      </c>
      <c r="AR25" s="38">
        <v>1</v>
      </c>
      <c r="AS25" s="38">
        <v>1</v>
      </c>
      <c r="AT25" s="38">
        <v>1</v>
      </c>
      <c r="AU25" s="38">
        <v>1</v>
      </c>
      <c r="AV25" s="38">
        <v>1</v>
      </c>
      <c r="AW25" s="38">
        <v>1</v>
      </c>
      <c r="AX25" s="38">
        <v>1</v>
      </c>
      <c r="AY25" s="38">
        <v>1</v>
      </c>
      <c r="AZ25" s="38">
        <v>1</v>
      </c>
      <c r="BA25" s="38">
        <v>1</v>
      </c>
      <c r="BB25" s="38">
        <v>1</v>
      </c>
      <c r="BC25" s="38">
        <v>1</v>
      </c>
      <c r="BD25" s="38">
        <v>1</v>
      </c>
      <c r="BE25" s="38">
        <v>1</v>
      </c>
      <c r="BF25" s="38">
        <v>1</v>
      </c>
      <c r="BG25" s="38">
        <v>1</v>
      </c>
      <c r="BH25" s="38">
        <v>1</v>
      </c>
      <c r="BI25" s="38">
        <v>1</v>
      </c>
      <c r="BJ25" s="38">
        <v>1</v>
      </c>
      <c r="BK25" s="38">
        <v>1</v>
      </c>
      <c r="BL25" s="38">
        <v>1</v>
      </c>
      <c r="BM25" s="38">
        <v>1</v>
      </c>
      <c r="BN25" s="38">
        <v>1</v>
      </c>
      <c r="BO25" s="38">
        <v>1</v>
      </c>
      <c r="BP25" s="38">
        <v>1</v>
      </c>
      <c r="BQ25" s="38">
        <v>1</v>
      </c>
      <c r="BR25" s="38">
        <v>1</v>
      </c>
      <c r="BS25" s="38">
        <v>1</v>
      </c>
      <c r="BT25" s="38">
        <v>1</v>
      </c>
      <c r="BU25" s="38">
        <v>1</v>
      </c>
      <c r="BV25" s="38">
        <v>1</v>
      </c>
      <c r="BW25" s="38">
        <v>1</v>
      </c>
      <c r="BX25" s="38">
        <v>1</v>
      </c>
      <c r="BY25" s="38">
        <v>1</v>
      </c>
      <c r="BZ25" s="38">
        <v>1</v>
      </c>
      <c r="CA25" s="38">
        <v>1</v>
      </c>
      <c r="CB25" s="38">
        <v>1</v>
      </c>
      <c r="CC25" s="38">
        <v>1</v>
      </c>
      <c r="CD25" s="38">
        <v>1</v>
      </c>
      <c r="CE25" s="38">
        <v>1</v>
      </c>
      <c r="CF25" s="38">
        <v>1</v>
      </c>
      <c r="CG25" s="38">
        <v>1</v>
      </c>
      <c r="CH25" s="38">
        <v>1</v>
      </c>
      <c r="CI25" s="38">
        <v>1</v>
      </c>
      <c r="CJ25" s="38">
        <v>1</v>
      </c>
      <c r="CK25" s="38">
        <v>1</v>
      </c>
      <c r="CL25" s="38">
        <v>1</v>
      </c>
      <c r="CM25" s="38">
        <v>1</v>
      </c>
      <c r="CN25" s="38">
        <v>1</v>
      </c>
    </row>
    <row r="26" spans="1:92" x14ac:dyDescent="0.7">
      <c r="A26" s="7" t="s">
        <v>72</v>
      </c>
      <c r="B26" s="14"/>
      <c r="C26" s="14"/>
      <c r="D26" s="14"/>
      <c r="E26" s="14"/>
      <c r="F26" s="14"/>
    </row>
    <row r="27" spans="1:92" x14ac:dyDescent="0.7">
      <c r="A27" s="18"/>
      <c r="B27" s="14"/>
      <c r="C27" s="14"/>
      <c r="D27" s="14"/>
      <c r="E27" s="14"/>
      <c r="F27" s="14"/>
    </row>
    <row r="28" spans="1:92" x14ac:dyDescent="0.7">
      <c r="B28" s="14"/>
      <c r="C28" s="14"/>
      <c r="D28" s="14"/>
      <c r="E28" s="14"/>
      <c r="F28" s="14"/>
    </row>
    <row r="29" spans="1:92" x14ac:dyDescent="0.7">
      <c r="A29" s="18"/>
      <c r="B29" s="14"/>
      <c r="C29" s="14"/>
      <c r="D29" s="14"/>
      <c r="E29" s="14"/>
      <c r="F29" s="14"/>
    </row>
    <row r="30" spans="1:92" x14ac:dyDescent="0.7">
      <c r="A30" s="18"/>
      <c r="B30" s="14"/>
      <c r="C30" s="14"/>
      <c r="D30" s="14"/>
      <c r="E30" s="14"/>
      <c r="F30" s="14"/>
    </row>
    <row r="31" spans="1:92" x14ac:dyDescent="0.7">
      <c r="A31" s="18"/>
      <c r="B31" s="14"/>
      <c r="C31" s="14"/>
      <c r="D31" s="14"/>
      <c r="E31" s="14"/>
      <c r="F31" s="14"/>
    </row>
    <row r="32" spans="1:92" x14ac:dyDescent="0.7">
      <c r="A32" s="18"/>
      <c r="B32" s="14"/>
      <c r="C32" s="14"/>
      <c r="D32" s="14"/>
      <c r="E32" s="14"/>
      <c r="F32" s="14"/>
    </row>
    <row r="33" spans="1:6" x14ac:dyDescent="0.7">
      <c r="A33" s="18"/>
      <c r="B33" s="14"/>
      <c r="C33" s="14"/>
      <c r="D33" s="14"/>
      <c r="E33" s="14"/>
      <c r="F33" s="14"/>
    </row>
    <row r="34" spans="1:6" x14ac:dyDescent="0.7">
      <c r="A34" s="18"/>
      <c r="B34" s="14"/>
      <c r="C34" s="14"/>
      <c r="D34" s="14"/>
      <c r="E34" s="14"/>
      <c r="F34" s="14"/>
    </row>
    <row r="35" spans="1:6" x14ac:dyDescent="0.7">
      <c r="A35" s="18"/>
      <c r="B35" s="14"/>
      <c r="C35" s="14"/>
      <c r="D35" s="14"/>
      <c r="E35" s="14"/>
      <c r="F35" s="14"/>
    </row>
    <row r="36" spans="1:6" x14ac:dyDescent="0.7">
      <c r="A36" s="18"/>
      <c r="B36" s="14"/>
      <c r="C36" s="14"/>
      <c r="D36" s="14"/>
      <c r="E36" s="14"/>
      <c r="F36" s="14"/>
    </row>
    <row r="37" spans="1:6" x14ac:dyDescent="0.7">
      <c r="A37" s="18"/>
      <c r="B37" s="14"/>
      <c r="C37" s="14"/>
      <c r="D37" s="14"/>
      <c r="E37" s="14"/>
      <c r="F37" s="14"/>
    </row>
    <row r="38" spans="1:6" x14ac:dyDescent="0.7">
      <c r="A38" s="18"/>
      <c r="B38" s="14"/>
      <c r="C38" s="14"/>
      <c r="D38" s="14"/>
      <c r="E38" s="14"/>
      <c r="F38" s="14"/>
    </row>
    <row r="39" spans="1:6" x14ac:dyDescent="0.7">
      <c r="A39" s="18"/>
      <c r="B39" s="14"/>
      <c r="C39" s="14"/>
      <c r="D39" s="14"/>
      <c r="E39" s="14"/>
      <c r="F39" s="14"/>
    </row>
    <row r="40" spans="1:6" x14ac:dyDescent="0.7">
      <c r="A40" s="18"/>
      <c r="B40" s="14"/>
      <c r="C40" s="14"/>
      <c r="D40" s="14"/>
      <c r="E40" s="14"/>
      <c r="F40" s="14"/>
    </row>
    <row r="41" spans="1:6" x14ac:dyDescent="0.7">
      <c r="A41" s="18"/>
      <c r="B41" s="14"/>
      <c r="C41" s="14"/>
      <c r="D41" s="14"/>
      <c r="E41" s="14"/>
      <c r="F41" s="14"/>
    </row>
    <row r="42" spans="1:6" x14ac:dyDescent="0.7">
      <c r="A42" s="18"/>
      <c r="B42" s="14"/>
      <c r="C42" s="14"/>
      <c r="D42" s="14"/>
      <c r="E42" s="14"/>
      <c r="F42" s="14"/>
    </row>
    <row r="43" spans="1:6" x14ac:dyDescent="0.7">
      <c r="A43" s="18"/>
      <c r="B43" s="14"/>
      <c r="C43" s="14"/>
      <c r="D43" s="14"/>
      <c r="E43" s="14"/>
      <c r="F43" s="14"/>
    </row>
    <row r="44" spans="1:6" x14ac:dyDescent="0.7">
      <c r="A44" s="18"/>
      <c r="B44" s="14"/>
      <c r="C44" s="14"/>
      <c r="D44" s="14"/>
      <c r="E44" s="14"/>
      <c r="F44" s="14"/>
    </row>
    <row r="45" spans="1:6" x14ac:dyDescent="0.7">
      <c r="A45" s="18"/>
      <c r="B45" s="14"/>
      <c r="C45" s="14"/>
      <c r="D45" s="14"/>
      <c r="E45" s="14"/>
      <c r="F45" s="14"/>
    </row>
    <row r="46" spans="1:6" x14ac:dyDescent="0.7">
      <c r="A46" s="18"/>
      <c r="B46" s="14"/>
      <c r="C46" s="14"/>
      <c r="D46" s="14"/>
      <c r="E46" s="14"/>
      <c r="F46" s="14"/>
    </row>
    <row r="47" spans="1:6" x14ac:dyDescent="0.7">
      <c r="A47" s="18"/>
      <c r="B47" s="14"/>
      <c r="C47" s="14"/>
      <c r="D47" s="14"/>
      <c r="E47" s="14"/>
      <c r="F47" s="14"/>
    </row>
    <row r="48" spans="1:6" x14ac:dyDescent="0.7">
      <c r="A48" s="18"/>
      <c r="B48" s="14"/>
      <c r="C48" s="14"/>
      <c r="D48" s="14"/>
      <c r="E48" s="14"/>
      <c r="F48" s="14"/>
    </row>
    <row r="49" spans="1:6" x14ac:dyDescent="0.7">
      <c r="A49" s="18"/>
      <c r="B49" s="14"/>
      <c r="C49" s="14"/>
      <c r="D49" s="14"/>
      <c r="E49" s="14"/>
      <c r="F49" s="14"/>
    </row>
    <row r="50" spans="1:6" x14ac:dyDescent="0.7">
      <c r="A50" s="18"/>
      <c r="B50" s="14"/>
      <c r="C50" s="14"/>
      <c r="D50" s="14"/>
      <c r="E50" s="14"/>
      <c r="F50" s="14"/>
    </row>
    <row r="51" spans="1:6" x14ac:dyDescent="0.7">
      <c r="A51" s="18"/>
      <c r="B51" s="14"/>
      <c r="C51" s="14"/>
      <c r="D51" s="14"/>
      <c r="E51" s="14"/>
      <c r="F51" s="14"/>
    </row>
    <row r="52" spans="1:6" x14ac:dyDescent="0.7">
      <c r="A52" s="18"/>
      <c r="B52" s="14"/>
      <c r="C52" s="14"/>
      <c r="D52" s="14"/>
      <c r="E52" s="14"/>
      <c r="F52" s="14"/>
    </row>
    <row r="53" spans="1:6" x14ac:dyDescent="0.7">
      <c r="A53" s="18"/>
      <c r="B53" s="14"/>
      <c r="C53" s="14"/>
      <c r="D53" s="14"/>
      <c r="E53" s="14"/>
      <c r="F53" s="14"/>
    </row>
    <row r="54" spans="1:6" x14ac:dyDescent="0.7">
      <c r="A54" s="18"/>
      <c r="B54" s="14"/>
      <c r="C54" s="14"/>
      <c r="D54" s="14"/>
      <c r="E54" s="14"/>
      <c r="F54" s="14"/>
    </row>
    <row r="55" spans="1:6" x14ac:dyDescent="0.7">
      <c r="A55" s="18"/>
      <c r="B55" s="14"/>
      <c r="C55" s="14"/>
      <c r="D55" s="14"/>
      <c r="E55" s="14"/>
      <c r="F55" s="14"/>
    </row>
    <row r="56" spans="1:6" x14ac:dyDescent="0.7">
      <c r="A56" s="18"/>
      <c r="B56" s="14"/>
      <c r="C56" s="14"/>
      <c r="D56" s="14"/>
      <c r="E56" s="14"/>
      <c r="F56" s="14"/>
    </row>
    <row r="57" spans="1:6" x14ac:dyDescent="0.7">
      <c r="A57" s="18"/>
      <c r="B57" s="14"/>
      <c r="C57" s="14"/>
      <c r="D57" s="14"/>
      <c r="E57" s="14"/>
      <c r="F57" s="14"/>
    </row>
    <row r="58" spans="1:6" x14ac:dyDescent="0.7">
      <c r="A58" s="18"/>
      <c r="B58" s="14"/>
      <c r="C58" s="14"/>
      <c r="D58" s="14"/>
      <c r="E58" s="14"/>
      <c r="F58" s="14"/>
    </row>
    <row r="59" spans="1:6" x14ac:dyDescent="0.7">
      <c r="A59" s="18"/>
      <c r="B59" s="14"/>
      <c r="C59" s="14"/>
      <c r="D59" s="14"/>
      <c r="E59" s="14"/>
      <c r="F59" s="14"/>
    </row>
    <row r="60" spans="1:6" x14ac:dyDescent="0.7">
      <c r="A60" s="18"/>
      <c r="B60" s="14"/>
      <c r="C60" s="14"/>
      <c r="D60" s="14"/>
      <c r="E60" s="14"/>
      <c r="F60" s="14"/>
    </row>
    <row r="61" spans="1:6" x14ac:dyDescent="0.7">
      <c r="A61" s="31"/>
    </row>
  </sheetData>
  <phoneticPr fontId="7"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D8AAF-4C58-4114-A04A-F73263C9E1B5}">
  <dimension ref="A1:CO72"/>
  <sheetViews>
    <sheetView workbookViewId="0">
      <selection activeCell="B29" sqref="B29"/>
    </sheetView>
  </sheetViews>
  <sheetFormatPr defaultColWidth="8.6484375" defaultRowHeight="14.5" x14ac:dyDescent="0.7"/>
  <cols>
    <col min="1" max="1" width="18.34765625" style="7" customWidth="1"/>
    <col min="2" max="2" width="12" style="7" customWidth="1"/>
    <col min="3" max="6" width="10.78125" style="7" customWidth="1"/>
    <col min="7" max="24" width="11" style="7" bestFit="1" customWidth="1"/>
    <col min="25" max="49" width="12.0859375" style="7" bestFit="1" customWidth="1"/>
    <col min="50" max="78" width="13.0859375" style="7" bestFit="1" customWidth="1"/>
    <col min="79" max="82" width="14.21484375" style="7" bestFit="1" customWidth="1"/>
    <col min="83" max="83" width="13.0859375" style="7" bestFit="1" customWidth="1"/>
    <col min="84" max="93" width="14.21484375" style="7" bestFit="1" customWidth="1"/>
    <col min="94" max="16384" width="8.6484375" style="7"/>
  </cols>
  <sheetData>
    <row r="1" spans="1:93" ht="17.75" x14ac:dyDescent="0.75">
      <c r="A1" s="6" t="s">
        <v>73</v>
      </c>
    </row>
    <row r="2" spans="1:93" s="9" customFormat="1" ht="14.25" x14ac:dyDescent="0.65"/>
    <row r="3" spans="1:93" x14ac:dyDescent="0.7">
      <c r="A3" s="9" t="s">
        <v>74</v>
      </c>
    </row>
    <row r="4" spans="1:93" x14ac:dyDescent="0.7">
      <c r="A4" s="509" t="s">
        <v>2</v>
      </c>
      <c r="B4" s="510"/>
      <c r="C4" s="36">
        <v>1930</v>
      </c>
      <c r="D4" s="36">
        <v>1931</v>
      </c>
      <c r="E4" s="36">
        <v>1932</v>
      </c>
      <c r="F4" s="36">
        <v>1933</v>
      </c>
      <c r="G4" s="36">
        <v>1934</v>
      </c>
      <c r="H4" s="36">
        <v>1935</v>
      </c>
      <c r="I4" s="36">
        <v>1936</v>
      </c>
      <c r="J4" s="36">
        <v>1937</v>
      </c>
      <c r="K4" s="36">
        <v>1938</v>
      </c>
      <c r="L4" s="36">
        <v>1939</v>
      </c>
      <c r="M4" s="36">
        <v>1940</v>
      </c>
      <c r="N4" s="36">
        <v>1941</v>
      </c>
      <c r="O4" s="36">
        <v>1942</v>
      </c>
      <c r="P4" s="36">
        <v>1943</v>
      </c>
      <c r="Q4" s="36">
        <v>1944</v>
      </c>
      <c r="R4" s="36">
        <v>1945</v>
      </c>
      <c r="S4" s="36">
        <v>1946</v>
      </c>
      <c r="T4" s="36">
        <v>1947</v>
      </c>
      <c r="U4" s="36">
        <v>1948</v>
      </c>
      <c r="V4" s="36">
        <v>1949</v>
      </c>
      <c r="W4" s="36">
        <v>1950</v>
      </c>
      <c r="X4" s="36">
        <v>1951</v>
      </c>
      <c r="Y4" s="36">
        <v>1952</v>
      </c>
      <c r="Z4" s="36">
        <v>1953</v>
      </c>
      <c r="AA4" s="36">
        <v>1954</v>
      </c>
      <c r="AB4" s="36">
        <v>1955</v>
      </c>
      <c r="AC4" s="36">
        <v>1956</v>
      </c>
      <c r="AD4" s="36">
        <v>1957</v>
      </c>
      <c r="AE4" s="36">
        <v>1958</v>
      </c>
      <c r="AF4" s="36">
        <v>1959</v>
      </c>
      <c r="AG4" s="36">
        <v>1960</v>
      </c>
      <c r="AH4" s="36">
        <v>1961</v>
      </c>
      <c r="AI4" s="36">
        <v>1962</v>
      </c>
      <c r="AJ4" s="36">
        <v>1963</v>
      </c>
      <c r="AK4" s="36">
        <v>1964</v>
      </c>
      <c r="AL4" s="36">
        <v>1965</v>
      </c>
      <c r="AM4" s="36">
        <v>1966</v>
      </c>
      <c r="AN4" s="36">
        <v>1967</v>
      </c>
      <c r="AO4" s="36">
        <v>1968</v>
      </c>
      <c r="AP4" s="36">
        <v>1969</v>
      </c>
      <c r="AQ4" s="36">
        <v>1970</v>
      </c>
      <c r="AR4" s="36">
        <v>1971</v>
      </c>
      <c r="AS4" s="36">
        <v>1972</v>
      </c>
      <c r="AT4" s="36">
        <v>1973</v>
      </c>
      <c r="AU4" s="36">
        <v>1974</v>
      </c>
      <c r="AV4" s="36">
        <v>1975</v>
      </c>
      <c r="AW4" s="36">
        <v>1976</v>
      </c>
      <c r="AX4" s="36">
        <v>1977</v>
      </c>
      <c r="AY4" s="36">
        <v>1978</v>
      </c>
      <c r="AZ4" s="36">
        <v>1979</v>
      </c>
      <c r="BA4" s="36">
        <v>1980</v>
      </c>
      <c r="BB4" s="36">
        <v>1981</v>
      </c>
      <c r="BC4" s="36">
        <v>1982</v>
      </c>
      <c r="BD4" s="36">
        <v>1983</v>
      </c>
      <c r="BE4" s="36">
        <v>1984</v>
      </c>
      <c r="BF4" s="36">
        <v>1985</v>
      </c>
      <c r="BG4" s="36">
        <v>1986</v>
      </c>
      <c r="BH4" s="36">
        <v>1987</v>
      </c>
      <c r="BI4" s="36">
        <v>1988</v>
      </c>
      <c r="BJ4" s="36">
        <v>1989</v>
      </c>
      <c r="BK4" s="36">
        <v>1990</v>
      </c>
      <c r="BL4" s="36">
        <v>1991</v>
      </c>
      <c r="BM4" s="36">
        <v>1992</v>
      </c>
      <c r="BN4" s="36">
        <v>1993</v>
      </c>
      <c r="BO4" s="36">
        <v>1994</v>
      </c>
      <c r="BP4" s="36">
        <v>1995</v>
      </c>
      <c r="BQ4" s="36">
        <v>1996</v>
      </c>
      <c r="BR4" s="36">
        <v>1997</v>
      </c>
      <c r="BS4" s="36">
        <v>1998</v>
      </c>
      <c r="BT4" s="36">
        <v>1999</v>
      </c>
      <c r="BU4" s="36">
        <v>2000</v>
      </c>
      <c r="BV4" s="36">
        <v>2001</v>
      </c>
      <c r="BW4" s="36">
        <v>2002</v>
      </c>
      <c r="BX4" s="36">
        <v>2003</v>
      </c>
      <c r="BY4" s="36">
        <v>2004</v>
      </c>
      <c r="BZ4" s="36">
        <v>2005</v>
      </c>
      <c r="CA4" s="36">
        <v>2006</v>
      </c>
      <c r="CB4" s="36">
        <v>2007</v>
      </c>
      <c r="CC4" s="36">
        <v>2008</v>
      </c>
      <c r="CD4" s="36">
        <v>2009</v>
      </c>
      <c r="CE4" s="36">
        <v>2010</v>
      </c>
      <c r="CF4" s="36">
        <v>2011</v>
      </c>
      <c r="CG4" s="36">
        <v>2012</v>
      </c>
      <c r="CH4" s="36">
        <v>2013</v>
      </c>
      <c r="CI4" s="36">
        <v>2014</v>
      </c>
      <c r="CJ4" s="36">
        <v>2015</v>
      </c>
      <c r="CK4" s="36">
        <v>2016</v>
      </c>
      <c r="CL4" s="36">
        <v>2017</v>
      </c>
      <c r="CM4" s="36">
        <v>2018</v>
      </c>
      <c r="CN4" s="36">
        <v>2019</v>
      </c>
      <c r="CO4" s="36">
        <v>2020</v>
      </c>
    </row>
    <row r="5" spans="1:93" s="9" customFormat="1" x14ac:dyDescent="0.7">
      <c r="A5" s="506" t="s">
        <v>3</v>
      </c>
      <c r="B5" s="36" t="s">
        <v>75</v>
      </c>
      <c r="C5" s="12">
        <v>2.2273557080899599E-2</v>
      </c>
      <c r="D5" s="12">
        <v>2.3559302755078899E-2</v>
      </c>
      <c r="E5" s="12">
        <v>9.4694310686465905E-3</v>
      </c>
      <c r="F5" s="12">
        <v>1.3316387440284301E-2</v>
      </c>
      <c r="G5" s="12">
        <v>1.1294269347500399E-2</v>
      </c>
      <c r="H5" s="12">
        <v>1.00119505569545E-2</v>
      </c>
      <c r="I5" s="12">
        <v>2.2193979067140501E-2</v>
      </c>
      <c r="J5" s="12">
        <v>3.9455962786027497E-2</v>
      </c>
      <c r="K5" s="12">
        <v>4.0639641669608303E-2</v>
      </c>
      <c r="L5" s="12">
        <v>6.6088737666596009E-2</v>
      </c>
      <c r="M5" s="12">
        <v>7.1637232433381104E-2</v>
      </c>
      <c r="N5" s="12">
        <v>5.8646356686081605E-2</v>
      </c>
      <c r="O5" s="12">
        <v>7.7530966874543999E-2</v>
      </c>
      <c r="P5" s="12">
        <v>7.5866270484648002E-2</v>
      </c>
      <c r="Q5" s="12">
        <v>5.8093480007542393E-2</v>
      </c>
      <c r="R5" s="12">
        <v>2.09609802300771E-2</v>
      </c>
      <c r="S5" s="12">
        <v>1.0261361561715599E-2</v>
      </c>
      <c r="T5" s="12">
        <v>3.0020661125190799E-2</v>
      </c>
      <c r="U5" s="12">
        <v>3.7729764414138799E-2</v>
      </c>
      <c r="V5" s="12">
        <v>6.0071703341726804E-2</v>
      </c>
      <c r="W5" s="12">
        <v>2.12075799974898E-2</v>
      </c>
      <c r="X5" s="12">
        <v>6.3928886698918608E-2</v>
      </c>
      <c r="Y5" s="12">
        <v>0.100940347419345</v>
      </c>
      <c r="Z5" s="12">
        <v>0.19136607531584202</v>
      </c>
      <c r="AA5" s="12">
        <v>0.226871842520597</v>
      </c>
      <c r="AB5" s="12">
        <v>0.221942588888285</v>
      </c>
      <c r="AC5" s="12">
        <v>0.316733986810669</v>
      </c>
      <c r="AD5" s="12">
        <v>0.33571918382112398</v>
      </c>
      <c r="AE5" s="12">
        <v>0.458681350369123</v>
      </c>
      <c r="AF5" s="12">
        <v>0.60516261786583003</v>
      </c>
      <c r="AG5" s="12">
        <v>0.66582776666485599</v>
      </c>
      <c r="AH5" s="12">
        <v>0.49320294918653901</v>
      </c>
      <c r="AI5" s="12">
        <v>0.44388517777657105</v>
      </c>
      <c r="AJ5" s="12">
        <v>0.49320294918653901</v>
      </c>
      <c r="AK5" s="12">
        <v>0.51786604073933196</v>
      </c>
      <c r="AL5" s="12">
        <v>0.54755091457623806</v>
      </c>
      <c r="AM5" s="12">
        <v>0.54883790400583499</v>
      </c>
      <c r="AN5" s="12">
        <v>0.40190240494574103</v>
      </c>
      <c r="AO5" s="12">
        <v>0.45646907442151596</v>
      </c>
      <c r="AP5" s="12">
        <v>0.50554290665855395</v>
      </c>
      <c r="AQ5" s="12">
        <v>0.50459047128166901</v>
      </c>
      <c r="AR5" s="12">
        <v>0.60412183640593498</v>
      </c>
      <c r="AS5" s="12">
        <v>0.70141654163976797</v>
      </c>
      <c r="AT5" s="12">
        <v>1.2328469316066299</v>
      </c>
      <c r="AU5" s="12">
        <v>1.2328469316066299</v>
      </c>
      <c r="AV5" s="12">
        <v>1.4806688474666001</v>
      </c>
      <c r="AW5" s="12">
        <v>2.86274572696292</v>
      </c>
      <c r="AX5" s="12">
        <v>3.2536691426127899</v>
      </c>
      <c r="AY5" s="12">
        <v>3.7820576751286596</v>
      </c>
      <c r="AZ5" s="12">
        <v>4.2306869159516998</v>
      </c>
      <c r="BA5" s="12">
        <v>4.7072296722073395</v>
      </c>
      <c r="BB5" s="12">
        <v>4.1420257178949393</v>
      </c>
      <c r="BC5" s="12">
        <v>4.6386984131644802</v>
      </c>
      <c r="BD5" s="12">
        <v>5.3377888285181898</v>
      </c>
      <c r="BE5" s="12">
        <v>5.9704504451260503</v>
      </c>
      <c r="BF5" s="12">
        <v>7.02758537574028</v>
      </c>
      <c r="BG5" s="12">
        <v>7.9625092099412402</v>
      </c>
      <c r="BH5" s="12">
        <v>8.8571731661144089</v>
      </c>
      <c r="BI5" s="12">
        <v>10.0202363091395</v>
      </c>
      <c r="BJ5" s="12">
        <v>10.199169100374199</v>
      </c>
      <c r="BK5" s="12">
        <v>10.0202363091395</v>
      </c>
      <c r="BL5" s="12">
        <v>12.458713449223</v>
      </c>
      <c r="BM5" s="12">
        <v>15.201396062386701</v>
      </c>
      <c r="BN5" s="12">
        <v>18.143824487154699</v>
      </c>
      <c r="BO5" s="12">
        <v>20.772578007773802</v>
      </c>
      <c r="BP5" s="12">
        <v>21.9774644713521</v>
      </c>
      <c r="BQ5" s="12">
        <v>24.225467951085999</v>
      </c>
      <c r="BR5" s="12">
        <v>25.238499795617301</v>
      </c>
      <c r="BS5" s="12">
        <v>26.435495066638399</v>
      </c>
      <c r="BT5" s="12">
        <v>28.260333345492199</v>
      </c>
      <c r="BU5" s="12">
        <v>28.762903671479197</v>
      </c>
      <c r="BV5" s="12">
        <v>32.602462050094502</v>
      </c>
      <c r="BW5" s="12">
        <v>35.756966274837403</v>
      </c>
      <c r="BX5" s="12">
        <v>42.517745498223199</v>
      </c>
      <c r="BY5" s="12">
        <v>47.840354878058299</v>
      </c>
      <c r="BZ5" s="12">
        <v>51.208907700915397</v>
      </c>
      <c r="CA5" s="12">
        <v>60.997438868594003</v>
      </c>
      <c r="CB5" s="12">
        <v>67.132841081821297</v>
      </c>
      <c r="CC5" s="12">
        <v>69.047934875548108</v>
      </c>
      <c r="CD5" s="12">
        <v>81.08200352528651</v>
      </c>
      <c r="CE5" s="12">
        <v>92.721512547164608</v>
      </c>
      <c r="CF5" s="12">
        <v>98.639906965068704</v>
      </c>
      <c r="CG5" s="12">
        <v>108.989245459806</v>
      </c>
      <c r="CH5" s="12">
        <v>119.163715127477</v>
      </c>
      <c r="CI5" s="12">
        <v>122.908815931182</v>
      </c>
      <c r="CJ5" s="12">
        <v>116.35505721253901</v>
      </c>
      <c r="CK5" s="12">
        <v>118.87636721449701</v>
      </c>
      <c r="CL5" s="12">
        <v>114.95694996720201</v>
      </c>
      <c r="CM5" s="12">
        <v>108.88399667907501</v>
      </c>
      <c r="CN5" s="12">
        <v>114.91549161430501</v>
      </c>
      <c r="CO5" s="12">
        <v>118.106901960239</v>
      </c>
    </row>
    <row r="6" spans="1:93" x14ac:dyDescent="0.7">
      <c r="A6" s="507"/>
      <c r="B6" s="36" t="s">
        <v>76</v>
      </c>
      <c r="C6" s="12">
        <v>4.1467512999944195E-2</v>
      </c>
      <c r="D6" s="12">
        <v>4.3861233736376203E-2</v>
      </c>
      <c r="E6" s="12">
        <v>1.7629593446388099E-2</v>
      </c>
      <c r="F6" s="12">
        <v>2.4791615783983201E-2</v>
      </c>
      <c r="G6" s="12">
        <v>2.1026963016785801E-2</v>
      </c>
      <c r="H6" s="12">
        <v>1.8639622237587399E-2</v>
      </c>
      <c r="I6" s="12">
        <v>4.1319359639971999E-2</v>
      </c>
      <c r="J6" s="12">
        <v>7.3456639359950296E-2</v>
      </c>
      <c r="K6" s="12">
        <v>7.56603385407488E-2</v>
      </c>
      <c r="L6" s="12">
        <v>0.12303987092791699</v>
      </c>
      <c r="M6" s="12">
        <v>0.13336971083790999</v>
      </c>
      <c r="N6" s="12">
        <v>0.109184112328646</v>
      </c>
      <c r="O6" s="12">
        <v>0.144342296342302</v>
      </c>
      <c r="P6" s="12">
        <v>0.14124306890690702</v>
      </c>
      <c r="Q6" s="12">
        <v>0.108154801169615</v>
      </c>
      <c r="R6" s="12">
        <v>3.9023839659973601E-2</v>
      </c>
      <c r="S6" s="12">
        <v>1.9103960019141501E-2</v>
      </c>
      <c r="T6" s="12">
        <v>5.58905859066086E-2</v>
      </c>
      <c r="U6" s="12">
        <v>7.0242911387952509E-2</v>
      </c>
      <c r="V6" s="12">
        <v>0.111837733425524</v>
      </c>
      <c r="W6" s="12">
        <v>3.9482943655973303E-2</v>
      </c>
      <c r="X6" s="12">
        <v>0.11901879572404199</v>
      </c>
      <c r="Y6" s="12">
        <v>0.187924414301118</v>
      </c>
      <c r="Z6" s="12">
        <v>0.35627336877920301</v>
      </c>
      <c r="AA6" s="12">
        <v>0.42237578150962202</v>
      </c>
      <c r="AB6" s="12">
        <v>0.41319880594458402</v>
      </c>
      <c r="AC6" s="12">
        <v>0.58967549134119202</v>
      </c>
      <c r="AD6" s="12">
        <v>0.62502094159766097</v>
      </c>
      <c r="AE6" s="12">
        <v>0.85394419895214002</v>
      </c>
      <c r="AF6" s="12">
        <v>1.1266538448387799</v>
      </c>
      <c r="AG6" s="12">
        <v>1.23959641783375</v>
      </c>
      <c r="AH6" s="12">
        <v>0.91821434864312201</v>
      </c>
      <c r="AI6" s="12">
        <v>0.82639761188916805</v>
      </c>
      <c r="AJ6" s="12">
        <v>0.91821434864312201</v>
      </c>
      <c r="AK6" s="12">
        <v>0.96413054720402902</v>
      </c>
      <c r="AL6" s="12">
        <v>1.301750373560483</v>
      </c>
      <c r="AM6" s="12">
        <v>1.3204453751079859</v>
      </c>
      <c r="AN6" s="12">
        <v>0.86827750715307594</v>
      </c>
      <c r="AO6" s="12">
        <v>1.018632884894098</v>
      </c>
      <c r="AP6" s="12">
        <v>1.084361760349648</v>
      </c>
      <c r="AQ6" s="12">
        <v>1.0663330520263401</v>
      </c>
      <c r="AR6" s="12">
        <v>1.406061787609217</v>
      </c>
      <c r="AS6" s="12">
        <v>1.8060233327518551</v>
      </c>
      <c r="AT6" s="12">
        <v>2.8104122343647195</v>
      </c>
      <c r="AU6" s="12">
        <v>3.1330218608365032</v>
      </c>
      <c r="AV6" s="12">
        <v>3.6647375773606652</v>
      </c>
      <c r="AW6" s="12">
        <v>6.0731207556287288</v>
      </c>
      <c r="AX6" s="12">
        <v>7.040311325956405</v>
      </c>
      <c r="AY6" s="12">
        <v>8.0029291930786925</v>
      </c>
      <c r="AZ6" s="12">
        <v>8.6128593198723049</v>
      </c>
      <c r="BA6" s="12">
        <v>9.0293405603834511</v>
      </c>
      <c r="BB6" s="12">
        <v>7.8414437862006388</v>
      </c>
      <c r="BC6" s="12">
        <v>9.0165998823700981</v>
      </c>
      <c r="BD6" s="12">
        <v>10.415848323749103</v>
      </c>
      <c r="BE6" s="12">
        <v>11.876919323311366</v>
      </c>
      <c r="BF6" s="12">
        <v>13.352359487152553</v>
      </c>
      <c r="BG6" s="12">
        <v>15.63450573259362</v>
      </c>
      <c r="BH6" s="12">
        <v>17.769316863478558</v>
      </c>
      <c r="BI6" s="12">
        <v>21.0809314749911</v>
      </c>
      <c r="BJ6" s="12">
        <v>21.864151997846118</v>
      </c>
      <c r="BK6" s="12">
        <v>21.468539648718881</v>
      </c>
      <c r="BL6" s="12">
        <v>27.209982257435726</v>
      </c>
      <c r="BM6" s="12">
        <v>32.556805855030603</v>
      </c>
      <c r="BN6" s="12">
        <v>39.593584744529345</v>
      </c>
      <c r="BO6" s="12">
        <v>46.344527079793949</v>
      </c>
      <c r="BP6" s="12">
        <v>49.356740882081937</v>
      </c>
      <c r="BQ6" s="12">
        <v>51.353626185752283</v>
      </c>
      <c r="BR6" s="12">
        <v>52.614440608315959</v>
      </c>
      <c r="BS6" s="12">
        <v>55.46811619790148</v>
      </c>
      <c r="BT6" s="12">
        <v>59.178131480918118</v>
      </c>
      <c r="BU6" s="12">
        <v>60.490090581597798</v>
      </c>
      <c r="BV6" s="12">
        <v>67.654654531246962</v>
      </c>
      <c r="BW6" s="12">
        <v>71.664860969484465</v>
      </c>
      <c r="BX6" s="12">
        <v>84.943379431369522</v>
      </c>
      <c r="BY6" s="12">
        <v>95.474772539218819</v>
      </c>
      <c r="BZ6" s="12">
        <v>101.73405942179116</v>
      </c>
      <c r="CA6" s="12">
        <v>121.21945906292135</v>
      </c>
      <c r="CB6" s="12">
        <v>133.87533872250489</v>
      </c>
      <c r="CC6" s="12">
        <v>144.17750458562051</v>
      </c>
      <c r="CD6" s="12">
        <v>166.58177959040549</v>
      </c>
      <c r="CE6" s="12">
        <v>191.39304323822401</v>
      </c>
      <c r="CF6" s="12">
        <v>219.93166268225829</v>
      </c>
      <c r="CG6" s="12">
        <v>244.15501723960801</v>
      </c>
      <c r="CH6" s="12">
        <v>269.79541100156291</v>
      </c>
      <c r="CI6" s="12">
        <v>282.45492694927128</v>
      </c>
      <c r="CJ6" s="12">
        <v>276.29452176659919</v>
      </c>
      <c r="CK6" s="12">
        <v>273.8236384121285</v>
      </c>
      <c r="CL6" s="12">
        <v>272.82286558662781</v>
      </c>
      <c r="CM6" s="12">
        <v>270.37875561742823</v>
      </c>
      <c r="CN6" s="12">
        <v>289.62785340469986</v>
      </c>
      <c r="CO6" s="12">
        <v>308.97036502082682</v>
      </c>
    </row>
    <row r="7" spans="1:93" x14ac:dyDescent="0.7">
      <c r="A7" s="508"/>
      <c r="B7" s="36" t="s">
        <v>77</v>
      </c>
      <c r="C7" s="12">
        <v>3.8793496331345399E-2</v>
      </c>
      <c r="D7" s="12">
        <v>4.1032858904335202E-2</v>
      </c>
      <c r="E7" s="12">
        <v>1.6492755875822301E-2</v>
      </c>
      <c r="F7" s="12">
        <v>2.3192937950375102E-2</v>
      </c>
      <c r="G7" s="12">
        <v>1.9671047372725601E-2</v>
      </c>
      <c r="H7" s="12">
        <v>1.7437653347874602E-2</v>
      </c>
      <c r="I7" s="12">
        <v>3.8654896583958494E-2</v>
      </c>
      <c r="J7" s="12">
        <v>6.8719816149259594E-2</v>
      </c>
      <c r="K7" s="12">
        <v>7.0781410633737399E-2</v>
      </c>
      <c r="L7" s="12">
        <v>0.11510569205001001</v>
      </c>
      <c r="M7" s="12">
        <v>0.124769416195999</v>
      </c>
      <c r="N7" s="12">
        <v>0.10214341672885599</v>
      </c>
      <c r="O7" s="12">
        <v>0.13503443873329499</v>
      </c>
      <c r="P7" s="12">
        <v>0.13213506379018802</v>
      </c>
      <c r="Q7" s="12">
        <v>0.10118048030506399</v>
      </c>
      <c r="R7" s="12">
        <v>3.6507402329294204E-2</v>
      </c>
      <c r="S7" s="12">
        <v>1.78720484857081E-2</v>
      </c>
      <c r="T7" s="12">
        <v>5.2286502914406396E-2</v>
      </c>
      <c r="U7" s="12">
        <v>6.5713324192729503E-2</v>
      </c>
      <c r="V7" s="12">
        <v>0.10462592008724801</v>
      </c>
      <c r="W7" s="12">
        <v>3.6936901180226994E-2</v>
      </c>
      <c r="X7" s="12">
        <v>0.11134391433814601</v>
      </c>
      <c r="Y7" s="12">
        <v>0.175806180533915</v>
      </c>
      <c r="Z7" s="12">
        <v>0.33329921726221501</v>
      </c>
      <c r="AA7" s="12">
        <v>0.39513904126502003</v>
      </c>
      <c r="AB7" s="12">
        <v>0.386553839448947</v>
      </c>
      <c r="AC7" s="12">
        <v>0.55165049348533801</v>
      </c>
      <c r="AD7" s="12">
        <v>0.58471670594075797</v>
      </c>
      <c r="AE7" s="12">
        <v>0.79887793486115599</v>
      </c>
      <c r="AF7" s="12">
        <v>1.0540020038459599</v>
      </c>
      <c r="AG7" s="12">
        <v>1.1596615183468399</v>
      </c>
      <c r="AH7" s="12">
        <v>0.859003648603755</v>
      </c>
      <c r="AI7" s="12">
        <v>0.773107678897893</v>
      </c>
      <c r="AJ7" s="12">
        <v>0.859003648603755</v>
      </c>
      <c r="AK7" s="12">
        <v>0.90195895871420895</v>
      </c>
      <c r="AL7" s="12">
        <v>2.3986375636231752</v>
      </c>
      <c r="AM7" s="12">
        <v>2.4842906840129917</v>
      </c>
      <c r="AN7" s="12">
        <v>1.314307762752106</v>
      </c>
      <c r="AO7" s="12">
        <v>1.658913480650001</v>
      </c>
      <c r="AP7" s="12">
        <v>1.613201496971175</v>
      </c>
      <c r="AQ7" s="12">
        <v>1.528353379983761</v>
      </c>
      <c r="AR7" s="12">
        <v>2.4920036769165499</v>
      </c>
      <c r="AS7" s="12">
        <v>3.7813159341539402</v>
      </c>
      <c r="AT7" s="12">
        <v>4.7836898024326695</v>
      </c>
      <c r="AU7" s="12">
        <v>6.4346769643686006</v>
      </c>
      <c r="AV7" s="12">
        <v>7.22625800795901</v>
      </c>
      <c r="AW7" s="12">
        <v>8.7906277391798895</v>
      </c>
      <c r="AX7" s="12">
        <v>10.696614830923048</v>
      </c>
      <c r="AY7" s="12">
        <v>11.508904966752322</v>
      </c>
      <c r="AZ7" s="12">
        <v>11.137281542926619</v>
      </c>
      <c r="BA7" s="12">
        <v>9.5583309510164316</v>
      </c>
      <c r="BB7" s="12">
        <v>7.8797961931349016</v>
      </c>
      <c r="BC7" s="12">
        <v>10.026709790046811</v>
      </c>
      <c r="BD7" s="12">
        <v>11.7444254555</v>
      </c>
      <c r="BE7" s="12">
        <v>14.29573517140075</v>
      </c>
      <c r="BF7" s="12">
        <v>13.615655118900509</v>
      </c>
      <c r="BG7" s="12">
        <v>18.015503193989119</v>
      </c>
      <c r="BH7" s="12">
        <v>21.974810175748441</v>
      </c>
      <c r="BI7" s="12">
        <v>29.866786140079</v>
      </c>
      <c r="BJ7" s="12">
        <v>32.481835147356001</v>
      </c>
      <c r="BK7" s="12">
        <v>31.850409895156197</v>
      </c>
      <c r="BL7" s="12">
        <v>42.246972824045201</v>
      </c>
      <c r="BM7" s="12">
        <v>48.255506586131396</v>
      </c>
      <c r="BN7" s="12">
        <v>61.357346587076592</v>
      </c>
      <c r="BO7" s="12">
        <v>75.438644522591488</v>
      </c>
      <c r="BP7" s="12">
        <v>81.472772750509904</v>
      </c>
      <c r="BQ7" s="12">
        <v>74.189204852864705</v>
      </c>
      <c r="BR7" s="12">
        <v>72.754140169356106</v>
      </c>
      <c r="BS7" s="12">
        <v>78.038373554925101</v>
      </c>
      <c r="BT7" s="12">
        <v>82.816660883984213</v>
      </c>
      <c r="BU7" s="12">
        <v>85.617758973180486</v>
      </c>
      <c r="BV7" s="12">
        <v>92.388548361304899</v>
      </c>
      <c r="BW7" s="12">
        <v>88.350389614656109</v>
      </c>
      <c r="BX7" s="12">
        <v>103.66549360541789</v>
      </c>
      <c r="BY7" s="12">
        <v>116.11941743314699</v>
      </c>
      <c r="BZ7" s="12">
        <v>121.92458335037931</v>
      </c>
      <c r="CA7" s="12">
        <v>145.43011833005292</v>
      </c>
      <c r="CB7" s="12">
        <v>162.42795603783281</v>
      </c>
      <c r="CC7" s="12">
        <v>200.23951160992399</v>
      </c>
      <c r="CD7" s="12">
        <v>221.19905553544803</v>
      </c>
      <c r="CE7" s="12">
        <v>257.54862469396153</v>
      </c>
      <c r="CF7" s="12">
        <v>357.517588812361</v>
      </c>
      <c r="CG7" s="12">
        <v>400.90366950386294</v>
      </c>
      <c r="CH7" s="12">
        <v>452.90310951012697</v>
      </c>
      <c r="CI7" s="12">
        <v>488.53030896471597</v>
      </c>
      <c r="CJ7" s="12">
        <v>508.03101448961496</v>
      </c>
      <c r="CK7" s="12">
        <v>475.75524255343294</v>
      </c>
      <c r="CL7" s="12">
        <v>501.15004992080503</v>
      </c>
      <c r="CM7" s="12">
        <v>535.92574530563797</v>
      </c>
      <c r="CN7" s="12">
        <v>587.47405515108198</v>
      </c>
      <c r="CO7" s="12">
        <v>661.61315892865503</v>
      </c>
    </row>
    <row r="8" spans="1:93" x14ac:dyDescent="0.7">
      <c r="A8" s="511" t="s">
        <v>4</v>
      </c>
      <c r="B8" s="36" t="s">
        <v>75</v>
      </c>
      <c r="C8" s="12">
        <v>1.6943730462711402</v>
      </c>
      <c r="D8" s="12">
        <v>1.3168298183913101</v>
      </c>
      <c r="E8" s="12">
        <v>0.80250793320403702</v>
      </c>
      <c r="F8" s="12">
        <v>0.66469307394729105</v>
      </c>
      <c r="G8" s="12">
        <v>0.81518616881898798</v>
      </c>
      <c r="H8" s="12">
        <v>0.80835942656478399</v>
      </c>
      <c r="I8" s="12">
        <v>1.18248928331751</v>
      </c>
      <c r="J8" s="12">
        <v>1.22745630310928</v>
      </c>
      <c r="K8" s="12">
        <v>1.11417041639634</v>
      </c>
      <c r="L8" s="12">
        <v>1.2963050349448799</v>
      </c>
      <c r="M8" s="12">
        <v>1.3800183275553899</v>
      </c>
      <c r="N8" s="12">
        <v>1.7351098630344799</v>
      </c>
      <c r="O8" s="12">
        <v>1.9267548040267499</v>
      </c>
      <c r="P8" s="12">
        <v>1.40605985017989</v>
      </c>
      <c r="Q8" s="12">
        <v>0.95798820710465393</v>
      </c>
      <c r="R8" s="12">
        <v>1.08415298689238</v>
      </c>
      <c r="S8" s="12">
        <v>1.73128719213741</v>
      </c>
      <c r="T8" s="12">
        <v>1.9696769707011599</v>
      </c>
      <c r="U8" s="12">
        <v>2.1715412400826901</v>
      </c>
      <c r="V8" s="12">
        <v>2.2133749070858997</v>
      </c>
      <c r="W8" s="12">
        <v>2.3938389852330002</v>
      </c>
      <c r="X8" s="12">
        <v>2.5934518132562498</v>
      </c>
      <c r="Y8" s="12">
        <v>2.6265727145078297</v>
      </c>
      <c r="Z8" s="12">
        <v>2.78262351447251</v>
      </c>
      <c r="AA8" s="12">
        <v>2.8677440227738096</v>
      </c>
      <c r="AB8" s="12">
        <v>3.27376094659106</v>
      </c>
      <c r="AC8" s="12">
        <v>3.4666959140512299</v>
      </c>
      <c r="AD8" s="12">
        <v>3.26173304867892</v>
      </c>
      <c r="AE8" s="12">
        <v>3.3926780807457497</v>
      </c>
      <c r="AF8" s="12">
        <v>3.6981263922881</v>
      </c>
      <c r="AG8" s="12">
        <v>3.4735363261741199</v>
      </c>
      <c r="AH8" s="12">
        <v>3.5202964686190699</v>
      </c>
      <c r="AI8" s="12">
        <v>3.6586017009640299</v>
      </c>
      <c r="AJ8" s="12">
        <v>3.82986150235089</v>
      </c>
      <c r="AK8" s="12">
        <v>4.0063815598687302</v>
      </c>
      <c r="AL8" s="12">
        <v>4.0423612959741098</v>
      </c>
      <c r="AM8" s="12">
        <v>4.1767161383392803</v>
      </c>
      <c r="AN8" s="12">
        <v>4.0111844024231003</v>
      </c>
      <c r="AO8" s="12">
        <v>4.28347022966146</v>
      </c>
      <c r="AP8" s="12">
        <v>4.3314154891003502</v>
      </c>
      <c r="AQ8" s="12">
        <v>4.1252682589435796</v>
      </c>
      <c r="AR8" s="12">
        <v>4.49036657950621</v>
      </c>
      <c r="AS8" s="12">
        <v>4.6271402386630802</v>
      </c>
      <c r="AT8" s="12">
        <v>4.8414226569702894</v>
      </c>
      <c r="AU8" s="12">
        <v>4.5824151415499399</v>
      </c>
      <c r="AV8" s="12">
        <v>3.8545404461338797</v>
      </c>
      <c r="AW8" s="12">
        <v>4.1184129906592402</v>
      </c>
      <c r="AX8" s="12">
        <v>4.4259602282864297</v>
      </c>
      <c r="AY8" s="12">
        <v>4.7257123624612607</v>
      </c>
      <c r="AZ8" s="12">
        <v>4.7491529572399704</v>
      </c>
      <c r="BA8" s="12">
        <v>4.2408127001876599</v>
      </c>
      <c r="BB8" s="12">
        <v>4.0320034396235904</v>
      </c>
      <c r="BC8" s="12">
        <v>3.5570549732466104</v>
      </c>
      <c r="BD8" s="12">
        <v>3.9443776313117</v>
      </c>
      <c r="BE8" s="12">
        <v>4.35082869926695</v>
      </c>
      <c r="BF8" s="12">
        <v>4.3596742067306105</v>
      </c>
      <c r="BG8" s="12">
        <v>4.4181098404124297</v>
      </c>
      <c r="BH8" s="12">
        <v>4.3951668054285502</v>
      </c>
      <c r="BI8" s="12">
        <v>4.3261165627903502</v>
      </c>
      <c r="BJ8" s="12">
        <v>4.3430888802362499</v>
      </c>
      <c r="BK8" s="12">
        <v>4.3456872480537001</v>
      </c>
      <c r="BL8" s="12">
        <v>4.1731509681615098</v>
      </c>
      <c r="BM8" s="12">
        <v>4.3205354571853105</v>
      </c>
      <c r="BN8" s="12">
        <v>4.5786106956165602</v>
      </c>
      <c r="BO8" s="12">
        <v>4.8368078401595005</v>
      </c>
      <c r="BP8" s="12">
        <v>4.7738433334756403</v>
      </c>
      <c r="BQ8" s="12">
        <v>4.9261040669667198</v>
      </c>
      <c r="BR8" s="12">
        <v>5.1355997198926193</v>
      </c>
      <c r="BS8" s="12">
        <v>5.2128272416432999</v>
      </c>
      <c r="BT8" s="12">
        <v>5.3502763825650002</v>
      </c>
      <c r="BU8" s="12">
        <v>5.4559080283376398</v>
      </c>
      <c r="BV8" s="12">
        <v>5.5132039008282803</v>
      </c>
      <c r="BW8" s="12">
        <v>5.5629415943946299</v>
      </c>
      <c r="BX8" s="12">
        <v>5.7496408044359493</v>
      </c>
      <c r="BY8" s="12">
        <v>6.0352668241073797</v>
      </c>
      <c r="BZ8" s="12">
        <v>6.1503461935353902</v>
      </c>
      <c r="CA8" s="12">
        <v>6.0777739004715201</v>
      </c>
      <c r="CB8" s="12">
        <v>5.9032821855948896</v>
      </c>
      <c r="CC8" s="12">
        <v>5.3401228834760408</v>
      </c>
      <c r="CD8" s="12">
        <v>3.9523664435755101</v>
      </c>
      <c r="CE8" s="12">
        <v>4.0945823572762103</v>
      </c>
      <c r="CF8" s="12">
        <v>4.1384077263320798</v>
      </c>
      <c r="CG8" s="12">
        <v>4.5197300436740502</v>
      </c>
      <c r="CH8" s="12">
        <v>4.7055759109335904</v>
      </c>
      <c r="CI8" s="12">
        <v>5.03076046384591</v>
      </c>
      <c r="CJ8" s="12">
        <v>5.1447426782687797</v>
      </c>
      <c r="CK8" s="12">
        <v>5.1624190644626999</v>
      </c>
      <c r="CL8" s="12">
        <v>5.2636620902147895</v>
      </c>
      <c r="CM8" s="12">
        <v>5.2643935268848798</v>
      </c>
      <c r="CN8" s="12">
        <v>5.3943454419381194</v>
      </c>
      <c r="CO8" s="12">
        <v>5.4248219698586801</v>
      </c>
    </row>
    <row r="9" spans="1:93" x14ac:dyDescent="0.7">
      <c r="A9" s="512"/>
      <c r="B9" s="36" t="s">
        <v>76</v>
      </c>
      <c r="C9" s="12">
        <v>2.1638894312986499</v>
      </c>
      <c r="D9" s="12">
        <v>1.6817277240728099</v>
      </c>
      <c r="E9" s="12">
        <v>1.0248855404157899</v>
      </c>
      <c r="F9" s="12">
        <v>0.84888172704193698</v>
      </c>
      <c r="G9" s="12">
        <v>1.0410769571259899</v>
      </c>
      <c r="H9" s="12">
        <v>1.03235850197434</v>
      </c>
      <c r="I9" s="12">
        <v>1.51016098162435</v>
      </c>
      <c r="J9" s="12">
        <v>1.5675885115880501</v>
      </c>
      <c r="K9" s="12">
        <v>1.4229107303208599</v>
      </c>
      <c r="L9" s="12">
        <v>1.6555154551293398</v>
      </c>
      <c r="M9" s="12">
        <v>1.76242597848649</v>
      </c>
      <c r="N9" s="12">
        <v>2.2159145549589598</v>
      </c>
      <c r="O9" s="12">
        <v>2.4606649440705199</v>
      </c>
      <c r="P9" s="12">
        <v>1.7956836933126898</v>
      </c>
      <c r="Q9" s="12">
        <v>1.22344991336151</v>
      </c>
      <c r="R9" s="12">
        <v>1.3845753716456799</v>
      </c>
      <c r="S9" s="12">
        <v>2.2110326092907799</v>
      </c>
      <c r="T9" s="12">
        <v>2.5154809853429003</v>
      </c>
      <c r="U9" s="12">
        <v>2.77328251259974</v>
      </c>
      <c r="V9" s="12">
        <v>2.8267084273355301</v>
      </c>
      <c r="W9" s="12">
        <v>3.0571796994623899</v>
      </c>
      <c r="X9" s="12">
        <v>3.3121059035009397</v>
      </c>
      <c r="Y9" s="12">
        <v>3.3544047162276303</v>
      </c>
      <c r="Z9" s="12">
        <v>3.5536977099000802</v>
      </c>
      <c r="AA9" s="12">
        <v>3.6624053930784197</v>
      </c>
      <c r="AB9" s="12">
        <v>4.1809309517268103</v>
      </c>
      <c r="AC9" s="12">
        <v>4.4273288379147395</v>
      </c>
      <c r="AD9" s="12">
        <v>4.1655700834516098</v>
      </c>
      <c r="AE9" s="12">
        <v>4.3328004177596604</v>
      </c>
      <c r="AF9" s="12">
        <v>4.7228894684613998</v>
      </c>
      <c r="AG9" s="12">
        <v>4.4360647509009796</v>
      </c>
      <c r="AH9" s="12">
        <v>4.4957822837461396</v>
      </c>
      <c r="AI9" s="12">
        <v>4.6724123542156706</v>
      </c>
      <c r="AJ9" s="12">
        <v>4.89112881399583</v>
      </c>
      <c r="AK9" s="12">
        <v>5.1165631643094702</v>
      </c>
      <c r="AL9" s="12">
        <v>5.1625130045000196</v>
      </c>
      <c r="AM9" s="12">
        <v>5.3340980188376896</v>
      </c>
      <c r="AN9" s="12">
        <v>5.1226968904487507</v>
      </c>
      <c r="AO9" s="12">
        <v>5.4704340225697701</v>
      </c>
      <c r="AP9" s="12">
        <v>5.5316650722544898</v>
      </c>
      <c r="AQ9" s="12">
        <v>5.2683937616010201</v>
      </c>
      <c r="AR9" s="12">
        <v>5.7346620364587997</v>
      </c>
      <c r="AS9" s="12">
        <v>5.9093361297353306</v>
      </c>
      <c r="AT9" s="12">
        <v>6.18299691612975</v>
      </c>
      <c r="AU9" s="12">
        <v>5.8522175600260695</v>
      </c>
      <c r="AV9" s="12">
        <v>4.9226463748689504</v>
      </c>
      <c r="AW9" s="12">
        <v>5.2596388757617696</v>
      </c>
      <c r="AX9" s="12">
        <v>5.6524084719207499</v>
      </c>
      <c r="AY9" s="12">
        <v>6.0352229156334793</v>
      </c>
      <c r="AZ9" s="12">
        <v>6.0651589768902507</v>
      </c>
      <c r="BA9" s="12">
        <v>5.4159559503431103</v>
      </c>
      <c r="BB9" s="12">
        <v>5.1492849518364698</v>
      </c>
      <c r="BC9" s="12">
        <v>4.5427266917966103</v>
      </c>
      <c r="BD9" s="12">
        <v>5.0373777417138799</v>
      </c>
      <c r="BE9" s="12">
        <v>5.5564577472793601</v>
      </c>
      <c r="BF9" s="12">
        <v>5.5677543741687003</v>
      </c>
      <c r="BG9" s="12">
        <v>5.6423827155564501</v>
      </c>
      <c r="BH9" s="12">
        <v>5.6130820895622104</v>
      </c>
      <c r="BI9" s="12">
        <v>5.5248977959072398</v>
      </c>
      <c r="BJ9" s="12">
        <v>5.5465731987511795</v>
      </c>
      <c r="BK9" s="12">
        <v>5.5498915828999298</v>
      </c>
      <c r="BL9" s="12">
        <v>5.3295449281913099</v>
      </c>
      <c r="BM9" s="12">
        <v>5.5177701474473801</v>
      </c>
      <c r="BN9" s="12">
        <v>5.84735888951941</v>
      </c>
      <c r="BO9" s="12">
        <v>6.1771033182905901</v>
      </c>
      <c r="BP9" s="12">
        <v>16.22105280259257</v>
      </c>
      <c r="BQ9" s="12">
        <v>14.15957714427374</v>
      </c>
      <c r="BR9" s="12">
        <v>11.353904946673749</v>
      </c>
      <c r="BS9" s="12">
        <v>10.62904942419852</v>
      </c>
      <c r="BT9" s="12">
        <v>11.703825293577502</v>
      </c>
      <c r="BU9" s="12">
        <v>11.797936088527749</v>
      </c>
      <c r="BV9" s="12">
        <v>14.1066413177365</v>
      </c>
      <c r="BW9" s="12">
        <v>14.43885224497391</v>
      </c>
      <c r="BX9" s="12">
        <v>14.000370977374882</v>
      </c>
      <c r="BY9" s="12">
        <v>15.45345114793316</v>
      </c>
      <c r="BZ9" s="12">
        <v>16.10063016449395</v>
      </c>
      <c r="CA9" s="12">
        <v>18.129720935714449</v>
      </c>
      <c r="CB9" s="12">
        <v>19.052010109003533</v>
      </c>
      <c r="CC9" s="12">
        <v>15.221496807430009</v>
      </c>
      <c r="CD9" s="12">
        <v>10.77183274073117</v>
      </c>
      <c r="CE9" s="12">
        <v>11.7073276578563</v>
      </c>
      <c r="CF9" s="12">
        <v>15.6301084214307</v>
      </c>
      <c r="CG9" s="12">
        <v>17.541543258534169</v>
      </c>
      <c r="CH9" s="12">
        <v>18.985084150391408</v>
      </c>
      <c r="CI9" s="12">
        <v>19.650346498749613</v>
      </c>
      <c r="CJ9" s="12">
        <v>20.87423784210187</v>
      </c>
      <c r="CK9" s="12">
        <v>22.08955592896746</v>
      </c>
      <c r="CL9" s="12">
        <v>22.416760553450651</v>
      </c>
      <c r="CM9" s="12">
        <v>23.350142661023071</v>
      </c>
      <c r="CN9" s="12">
        <v>24.02472396953511</v>
      </c>
      <c r="CO9" s="12">
        <v>26.489712435007348</v>
      </c>
    </row>
    <row r="10" spans="1:93" x14ac:dyDescent="0.7">
      <c r="A10" s="513"/>
      <c r="B10" s="36" t="s">
        <v>77</v>
      </c>
      <c r="C10" s="12">
        <v>2.7878399412840098</v>
      </c>
      <c r="D10" s="12">
        <v>2.16664846720986</v>
      </c>
      <c r="E10" s="12">
        <v>1.3204079670100499</v>
      </c>
      <c r="F10" s="12">
        <v>1.0936540240197901</v>
      </c>
      <c r="G10" s="12">
        <v>1.3412681262944199</v>
      </c>
      <c r="H10" s="12">
        <v>1.3300357328336099</v>
      </c>
      <c r="I10" s="12">
        <v>1.9456110101773501</v>
      </c>
      <c r="J10" s="12">
        <v>2.0195975824330201</v>
      </c>
      <c r="K10" s="12">
        <v>1.8332024314613</v>
      </c>
      <c r="L10" s="12">
        <v>2.1328779754022298</v>
      </c>
      <c r="M10" s="12">
        <v>2.2706158019508798</v>
      </c>
      <c r="N10" s="12">
        <v>2.8548663408738499</v>
      </c>
      <c r="O10" s="12">
        <v>3.1701897120872</v>
      </c>
      <c r="P10" s="12">
        <v>2.31346327114557</v>
      </c>
      <c r="Q10" s="12">
        <v>1.5762277338647199</v>
      </c>
      <c r="R10" s="12">
        <v>1.7838131962571799</v>
      </c>
      <c r="S10" s="12">
        <v>2.8485767019819299</v>
      </c>
      <c r="T10" s="12">
        <v>3.2408117813444499</v>
      </c>
      <c r="U10" s="12">
        <v>3.5729495441225101</v>
      </c>
      <c r="V10" s="12">
        <v>3.6417806483581296</v>
      </c>
      <c r="W10" s="12">
        <v>3.93870756544566</v>
      </c>
      <c r="X10" s="12">
        <v>4.2671409148668795</v>
      </c>
      <c r="Y10" s="12">
        <v>4.3216364532630296</v>
      </c>
      <c r="Z10" s="12">
        <v>4.5783949362714198</v>
      </c>
      <c r="AA10" s="12">
        <v>4.7184481278557593</v>
      </c>
      <c r="AB10" s="12">
        <v>5.3864888521496299</v>
      </c>
      <c r="AC10" s="12">
        <v>5.7039347708860593</v>
      </c>
      <c r="AD10" s="12">
        <v>5.3666987272518503</v>
      </c>
      <c r="AE10" s="12">
        <v>5.5821493868996805</v>
      </c>
      <c r="AF10" s="12">
        <v>6.08471935210867</v>
      </c>
      <c r="AG10" s="12">
        <v>5.7151896560915505</v>
      </c>
      <c r="AH10" s="12">
        <v>5.7921265461436198</v>
      </c>
      <c r="AI10" s="12">
        <v>6.01968732543504</v>
      </c>
      <c r="AJ10" s="12">
        <v>6.3014699681024204</v>
      </c>
      <c r="AK10" s="12">
        <v>6.5919075832834393</v>
      </c>
      <c r="AL10" s="12">
        <v>6.6511069110891805</v>
      </c>
      <c r="AM10" s="12">
        <v>6.8721679086509901</v>
      </c>
      <c r="AN10" s="12">
        <v>6.5998099494915499</v>
      </c>
      <c r="AO10" s="12">
        <v>7.0478159575493402</v>
      </c>
      <c r="AP10" s="12">
        <v>7.1267027821203</v>
      </c>
      <c r="AQ10" s="12">
        <v>6.7875180416164902</v>
      </c>
      <c r="AR10" s="12">
        <v>7.3882332635684795</v>
      </c>
      <c r="AS10" s="12">
        <v>7.6132740659775102</v>
      </c>
      <c r="AT10" s="12">
        <v>7.9658440539069293</v>
      </c>
      <c r="AU10" s="12">
        <v>7.5396855416650999</v>
      </c>
      <c r="AV10" s="12">
        <v>6.3420755155869806</v>
      </c>
      <c r="AW10" s="12">
        <v>6.7762387127972801</v>
      </c>
      <c r="AX10" s="12">
        <v>7.2822621500654403</v>
      </c>
      <c r="AY10" s="12">
        <v>7.7754598989182098</v>
      </c>
      <c r="AZ10" s="12">
        <v>7.8140279264935595</v>
      </c>
      <c r="BA10" s="12">
        <v>6.9776293096176492</v>
      </c>
      <c r="BB10" s="12">
        <v>6.6340645922777606</v>
      </c>
      <c r="BC10" s="12">
        <v>5.8526072222308905</v>
      </c>
      <c r="BD10" s="12">
        <v>6.4898893005161096</v>
      </c>
      <c r="BE10" s="12">
        <v>7.1586443447001002</v>
      </c>
      <c r="BF10" s="12">
        <v>7.1731983173700398</v>
      </c>
      <c r="BG10" s="12">
        <v>7.2693454993208695</v>
      </c>
      <c r="BH10" s="12">
        <v>7.2315961327081908</v>
      </c>
      <c r="BI10" s="12">
        <v>7.1179841835534301</v>
      </c>
      <c r="BJ10" s="12">
        <v>7.1459096186138904</v>
      </c>
      <c r="BK10" s="12">
        <v>7.15018484808569</v>
      </c>
      <c r="BL10" s="12">
        <v>6.8663019490614401</v>
      </c>
      <c r="BM10" s="12">
        <v>7.1088013007423099</v>
      </c>
      <c r="BN10" s="12">
        <v>7.5334258892521504</v>
      </c>
      <c r="BO10" s="12">
        <v>7.95825105621664</v>
      </c>
      <c r="BP10" s="12">
        <v>135.01504390207006</v>
      </c>
      <c r="BQ10" s="12">
        <v>106.93146085628922</v>
      </c>
      <c r="BR10" s="12">
        <v>68.676997276469777</v>
      </c>
      <c r="BS10" s="12">
        <v>58.461246062642267</v>
      </c>
      <c r="BT10" s="12">
        <v>69.981700266961155</v>
      </c>
      <c r="BU10" s="12">
        <v>69.643163780777456</v>
      </c>
      <c r="BV10" s="12">
        <v>97.815372331541852</v>
      </c>
      <c r="BW10" s="12">
        <v>101.27192199054559</v>
      </c>
      <c r="BX10" s="12">
        <v>93.07715624225159</v>
      </c>
      <c r="BY10" s="12">
        <v>107.21606685606372</v>
      </c>
      <c r="BZ10" s="12">
        <v>113.6879816204068</v>
      </c>
      <c r="CA10" s="12">
        <v>140.2177112294433</v>
      </c>
      <c r="CB10" s="12">
        <v>154.3133030051321</v>
      </c>
      <c r="CC10" s="12">
        <v>114.30925998199668</v>
      </c>
      <c r="CD10" s="12">
        <v>78.398745132825852</v>
      </c>
      <c r="CE10" s="12">
        <v>88.101235411956552</v>
      </c>
      <c r="CF10" s="12">
        <v>136.73988512597208</v>
      </c>
      <c r="CG10" s="12">
        <v>155.25812304038061</v>
      </c>
      <c r="CH10" s="12">
        <v>170.71354363826586</v>
      </c>
      <c r="CI10" s="12">
        <v>174.38814645228666</v>
      </c>
      <c r="CJ10" s="12">
        <v>188.1192708178894</v>
      </c>
      <c r="CK10" s="12">
        <v>203.12902582713474</v>
      </c>
      <c r="CL10" s="12">
        <v>205.78128480560471</v>
      </c>
      <c r="CM10" s="12">
        <v>217.49388847797769</v>
      </c>
      <c r="CN10" s="12">
        <v>224.09588343660855</v>
      </c>
      <c r="CO10" s="12">
        <v>254.61704572234291</v>
      </c>
    </row>
    <row r="11" spans="1:93" x14ac:dyDescent="0.7">
      <c r="A11" s="506" t="s">
        <v>5</v>
      </c>
      <c r="B11" s="36" t="s">
        <v>75</v>
      </c>
      <c r="C11" s="12">
        <v>2.2660375706680203</v>
      </c>
      <c r="D11" s="12">
        <v>2.3358575645508397</v>
      </c>
      <c r="E11" s="12">
        <v>1.9334392904388802</v>
      </c>
      <c r="F11" s="12">
        <v>1.9275492423932501</v>
      </c>
      <c r="G11" s="12">
        <v>2.1569406370464099</v>
      </c>
      <c r="H11" s="12">
        <v>2.3026710552514902</v>
      </c>
      <c r="I11" s="12">
        <v>2.3621462748783801</v>
      </c>
      <c r="J11" s="12">
        <v>2.5837323108304497</v>
      </c>
      <c r="K11" s="12">
        <v>2.4516224545574601</v>
      </c>
      <c r="L11" s="12">
        <v>0.85340532572616101</v>
      </c>
      <c r="M11" s="12">
        <v>0.24170628613980599</v>
      </c>
      <c r="N11" s="12">
        <v>2.0655014397777198</v>
      </c>
      <c r="O11" s="12">
        <v>1.53998089610489</v>
      </c>
      <c r="P11" s="12">
        <v>1.71126325440546</v>
      </c>
      <c r="Q11" s="12">
        <v>0.86826348117122698</v>
      </c>
      <c r="R11" s="12">
        <v>0.74987351545401104</v>
      </c>
      <c r="S11" s="12">
        <v>1.38469834207978</v>
      </c>
      <c r="T11" s="12">
        <v>1.9011948437975399</v>
      </c>
      <c r="U11" s="12">
        <v>2.5489038602340703</v>
      </c>
      <c r="V11" s="12">
        <v>3.1012161271242999</v>
      </c>
      <c r="W11" s="12">
        <v>2.7930300041571599</v>
      </c>
      <c r="X11" s="12">
        <v>3.0916854579627202</v>
      </c>
      <c r="Y11" s="12">
        <v>3.3867200776058</v>
      </c>
      <c r="Z11" s="12">
        <v>3.4284954517552499</v>
      </c>
      <c r="AA11" s="12">
        <v>3.9300443478545497</v>
      </c>
      <c r="AB11" s="12">
        <v>4.3125221125211803</v>
      </c>
      <c r="AC11" s="12">
        <v>4.5606397735041204</v>
      </c>
      <c r="AD11" s="12">
        <v>4.7750746246907303</v>
      </c>
      <c r="AE11" s="12">
        <v>4.9695224713005297</v>
      </c>
      <c r="AF11" s="12">
        <v>5.5536716467310701</v>
      </c>
      <c r="AG11" s="12">
        <v>5.97141633614011</v>
      </c>
      <c r="AH11" s="12">
        <v>6.5297670681630899</v>
      </c>
      <c r="AI11" s="12">
        <v>6.8644045614581399</v>
      </c>
      <c r="AJ11" s="12">
        <v>7.9372328758222102</v>
      </c>
      <c r="AK11" s="12">
        <v>9.1452069515186096</v>
      </c>
      <c r="AL11" s="12">
        <v>9.588195162623661</v>
      </c>
      <c r="AM11" s="12">
        <v>9.9335365024146789</v>
      </c>
      <c r="AN11" s="12">
        <v>11.740676760593701</v>
      </c>
      <c r="AO11" s="12">
        <v>12.438853078186101</v>
      </c>
      <c r="AP11" s="12">
        <v>13.009821078642801</v>
      </c>
      <c r="AQ11" s="12">
        <v>20.8266193584614</v>
      </c>
      <c r="AR11" s="12">
        <v>14.171735071514901</v>
      </c>
      <c r="AS11" s="12">
        <v>14.9922303094823</v>
      </c>
      <c r="AT11" s="12">
        <v>15.9009965796392</v>
      </c>
      <c r="AU11" s="12">
        <v>15.902678730118499</v>
      </c>
      <c r="AV11" s="12">
        <v>15.510516783331699</v>
      </c>
      <c r="AW11" s="12">
        <v>16.034174500611801</v>
      </c>
      <c r="AX11" s="12">
        <v>16.6588765660577</v>
      </c>
      <c r="AY11" s="12">
        <v>16.8641026402398</v>
      </c>
      <c r="AZ11" s="12">
        <v>16.8885864492838</v>
      </c>
      <c r="BA11" s="12">
        <v>17.221141600852</v>
      </c>
      <c r="BB11" s="12">
        <v>16.376085254009901</v>
      </c>
      <c r="BC11" s="12">
        <v>13.990473139188699</v>
      </c>
      <c r="BD11" s="12">
        <v>16.1359581403775</v>
      </c>
      <c r="BE11" s="12">
        <v>15.930931121553501</v>
      </c>
      <c r="BF11" s="12">
        <v>14.610729634970799</v>
      </c>
      <c r="BG11" s="12">
        <v>15.285527298867201</v>
      </c>
      <c r="BH11" s="12">
        <v>17.188363818554599</v>
      </c>
      <c r="BI11" s="12">
        <v>17.740211622942599</v>
      </c>
      <c r="BJ11" s="12">
        <v>16.6320280457115</v>
      </c>
      <c r="BK11" s="12">
        <v>15.151352508661201</v>
      </c>
      <c r="BL11" s="12">
        <v>12.4766584680143</v>
      </c>
      <c r="BM11" s="12">
        <v>12.1864820694781</v>
      </c>
      <c r="BN11" s="12">
        <v>11.599685585057399</v>
      </c>
      <c r="BO11" s="12">
        <v>14.002814571389798</v>
      </c>
      <c r="BP11" s="12">
        <v>13.876613474366101</v>
      </c>
      <c r="BQ11" s="12">
        <v>13.7559859273686</v>
      </c>
      <c r="BR11" s="12">
        <v>14.469400330732901</v>
      </c>
      <c r="BS11" s="12">
        <v>15.040888263785</v>
      </c>
      <c r="BT11" s="12">
        <v>15.340665633055799</v>
      </c>
      <c r="BU11" s="12">
        <v>15.6053429075182</v>
      </c>
      <c r="BV11" s="12">
        <v>15.276038993465299</v>
      </c>
      <c r="BW11" s="12">
        <v>20.354405640627501</v>
      </c>
      <c r="BX11" s="12">
        <v>21.052998979194999</v>
      </c>
      <c r="BY11" s="12">
        <v>21.916818881255999</v>
      </c>
      <c r="BZ11" s="12">
        <v>19.604070582149802</v>
      </c>
      <c r="CA11" s="12">
        <v>20.766971955949799</v>
      </c>
      <c r="CB11" s="12">
        <v>24.402426455209397</v>
      </c>
      <c r="CC11" s="12">
        <v>21.712892107747898</v>
      </c>
      <c r="CD11" s="12">
        <v>17.033233342823099</v>
      </c>
      <c r="CE11" s="12">
        <v>16.480456613430601</v>
      </c>
      <c r="CF11" s="12">
        <v>16.787930789880601</v>
      </c>
      <c r="CG11" s="12">
        <v>15.7257050473715</v>
      </c>
      <c r="CH11" s="12">
        <v>15.5514652572641</v>
      </c>
      <c r="CI11" s="12">
        <v>15.8798402463126</v>
      </c>
      <c r="CJ11" s="12">
        <v>16.157323415478299</v>
      </c>
      <c r="CK11" s="12">
        <v>16.186916312046399</v>
      </c>
      <c r="CL11" s="12">
        <v>11.546869563379799</v>
      </c>
      <c r="CM11" s="12">
        <v>11.985521220805399</v>
      </c>
      <c r="CN11" s="12">
        <v>12.197050714660099</v>
      </c>
      <c r="CO11" s="12">
        <v>11.748114530400199</v>
      </c>
    </row>
    <row r="12" spans="1:93" x14ac:dyDescent="0.7">
      <c r="A12" s="507"/>
      <c r="B12" s="36" t="s">
        <v>76</v>
      </c>
      <c r="C12" s="12">
        <v>2.6767836068828701</v>
      </c>
      <c r="D12" s="12">
        <v>2.7592592981411999</v>
      </c>
      <c r="E12" s="12">
        <v>2.2838979655683103</v>
      </c>
      <c r="F12" s="12">
        <v>2.2769402768448801</v>
      </c>
      <c r="G12" s="12">
        <v>2.5479115673105399</v>
      </c>
      <c r="H12" s="12">
        <v>2.7200573426167001</v>
      </c>
      <c r="I12" s="12">
        <v>2.7903131472749099</v>
      </c>
      <c r="J12" s="12">
        <v>3.05206426571546</v>
      </c>
      <c r="K12" s="12">
        <v>2.8960079398378</v>
      </c>
      <c r="L12" s="12">
        <v>1.0080951064094201</v>
      </c>
      <c r="M12" s="12">
        <v>0.28551840128089301</v>
      </c>
      <c r="N12" s="12">
        <v>2.4398979370673199</v>
      </c>
      <c r="O12" s="12">
        <v>1.8191205966594601</v>
      </c>
      <c r="P12" s="12">
        <v>2.0214499025729697</v>
      </c>
      <c r="Q12" s="12">
        <v>1.02564647777179</v>
      </c>
      <c r="R12" s="12">
        <v>0.88579693443087604</v>
      </c>
      <c r="S12" s="12">
        <v>1.63569124825426</v>
      </c>
      <c r="T12" s="12">
        <v>2.2458088326696402</v>
      </c>
      <c r="U12" s="12">
        <v>3.0109227476681499</v>
      </c>
      <c r="V12" s="12">
        <v>3.6633481271186104</v>
      </c>
      <c r="W12" s="12">
        <v>3.2992996344962999</v>
      </c>
      <c r="X12" s="12">
        <v>3.6520899117630603</v>
      </c>
      <c r="Y12" s="12">
        <v>4.0006030359698794</v>
      </c>
      <c r="Z12" s="12">
        <v>4.0499506893989698</v>
      </c>
      <c r="AA12" s="12">
        <v>4.6424112383796396</v>
      </c>
      <c r="AB12" s="12">
        <v>5.0942176089840894</v>
      </c>
      <c r="AC12" s="12">
        <v>5.3873095224166896</v>
      </c>
      <c r="AD12" s="12">
        <v>5.6406132195091807</v>
      </c>
      <c r="AE12" s="12">
        <v>5.8703070317107704</v>
      </c>
      <c r="AF12" s="12">
        <v>6.5603401348713994</v>
      </c>
      <c r="AG12" s="12">
        <v>7.0538059762796905</v>
      </c>
      <c r="AH12" s="12">
        <v>7.7133643638882301</v>
      </c>
      <c r="AI12" s="12">
        <v>8.1086588496881706</v>
      </c>
      <c r="AJ12" s="12">
        <v>9.3759499493864489</v>
      </c>
      <c r="AK12" s="12">
        <v>10.802883573620401</v>
      </c>
      <c r="AL12" s="12">
        <v>11.326168622764101</v>
      </c>
      <c r="AM12" s="12">
        <v>11.7341071534827</v>
      </c>
      <c r="AN12" s="12">
        <v>13.868812897573999</v>
      </c>
      <c r="AO12" s="12">
        <v>14.6935419072939</v>
      </c>
      <c r="AP12" s="12">
        <v>15.368004592052799</v>
      </c>
      <c r="AQ12" s="12">
        <v>24.601689754457301</v>
      </c>
      <c r="AR12" s="12">
        <v>16.740529200199902</v>
      </c>
      <c r="AS12" s="12">
        <v>17.709748877289901</v>
      </c>
      <c r="AT12" s="12">
        <v>18.783239752256598</v>
      </c>
      <c r="AU12" s="12">
        <v>18.785226812350302</v>
      </c>
      <c r="AV12" s="12">
        <v>18.321980887397398</v>
      </c>
      <c r="AW12" s="12">
        <v>18.940557742157999</v>
      </c>
      <c r="AX12" s="12">
        <v>19.6784944249458</v>
      </c>
      <c r="AY12" s="12">
        <v>19.9209201455898</v>
      </c>
      <c r="AZ12" s="12">
        <v>19.949841933794598</v>
      </c>
      <c r="BA12" s="12">
        <v>20.342676628869803</v>
      </c>
      <c r="BB12" s="12">
        <v>19.3444438522382</v>
      </c>
      <c r="BC12" s="12">
        <v>16.5264114047656</v>
      </c>
      <c r="BD12" s="12">
        <v>19.060790867107201</v>
      </c>
      <c r="BE12" s="12">
        <v>18.818600282952698</v>
      </c>
      <c r="BF12" s="12">
        <v>17.259096705955301</v>
      </c>
      <c r="BG12" s="12">
        <v>18.056209405259899</v>
      </c>
      <c r="BH12" s="12">
        <v>20.303957486937001</v>
      </c>
      <c r="BI12" s="12">
        <v>20.955834214578701</v>
      </c>
      <c r="BJ12" s="12">
        <v>19.646779293624899</v>
      </c>
      <c r="BK12" s="12">
        <v>17.897713851819297</v>
      </c>
      <c r="BL12" s="12">
        <v>14.73819996992</v>
      </c>
      <c r="BM12" s="12">
        <v>14.3954256766954</v>
      </c>
      <c r="BN12" s="12">
        <v>13.702265408566801</v>
      </c>
      <c r="BO12" s="12">
        <v>16.540989867112799</v>
      </c>
      <c r="BP12" s="12">
        <v>16.391913332788601</v>
      </c>
      <c r="BQ12" s="12">
        <v>16.249420620169499</v>
      </c>
      <c r="BR12" s="12">
        <v>17.0921497984314</v>
      </c>
      <c r="BS12" s="12">
        <v>17.7672266597008</v>
      </c>
      <c r="BT12" s="12">
        <v>18.121342212843199</v>
      </c>
      <c r="BU12" s="12">
        <v>29.642948773572499</v>
      </c>
      <c r="BV12" s="12">
        <v>29.599319196693301</v>
      </c>
      <c r="BW12" s="12">
        <v>33.607637956788516</v>
      </c>
      <c r="BX12" s="12">
        <v>34.403724458525396</v>
      </c>
      <c r="BY12" s="12">
        <v>36.558806294476199</v>
      </c>
      <c r="BZ12" s="12">
        <v>34.547700510083104</v>
      </c>
      <c r="CA12" s="12">
        <v>36.215585609824394</v>
      </c>
      <c r="CB12" s="12">
        <v>41.606084301583003</v>
      </c>
      <c r="CC12" s="12">
        <v>37.775558811817795</v>
      </c>
      <c r="CD12" s="12">
        <v>24.342076686179112</v>
      </c>
      <c r="CE12" s="12">
        <v>20.663333742904271</v>
      </c>
      <c r="CF12" s="12">
        <v>30.047942813037</v>
      </c>
      <c r="CG12" s="12">
        <v>26.193689089849837</v>
      </c>
      <c r="CH12" s="12">
        <v>26.83511435961946</v>
      </c>
      <c r="CI12" s="12">
        <v>23.053113343859458</v>
      </c>
      <c r="CJ12" s="12">
        <v>22.795277719719778</v>
      </c>
      <c r="CK12" s="12">
        <v>25.970395280784921</v>
      </c>
      <c r="CL12" s="12">
        <v>23.04413495112686</v>
      </c>
      <c r="CM12" s="12">
        <v>26.766189634794902</v>
      </c>
      <c r="CN12" s="12">
        <v>29.7480736227471</v>
      </c>
      <c r="CO12" s="12">
        <v>27.6933199980332</v>
      </c>
    </row>
    <row r="13" spans="1:93" s="9" customFormat="1" x14ac:dyDescent="0.7">
      <c r="A13" s="508"/>
      <c r="B13" s="36" t="s">
        <v>77</v>
      </c>
      <c r="C13" s="12">
        <v>1.7735767229178401</v>
      </c>
      <c r="D13" s="12">
        <v>1.8282232643290399</v>
      </c>
      <c r="E13" s="12">
        <v>1.51325951744318</v>
      </c>
      <c r="F13" s="12">
        <v>1.5086495090982901</v>
      </c>
      <c r="G13" s="12">
        <v>1.6881890027327999</v>
      </c>
      <c r="H13" s="12">
        <v>1.80224892870014</v>
      </c>
      <c r="I13" s="12">
        <v>1.84879884759208</v>
      </c>
      <c r="J13" s="12">
        <v>2.0222292622397799</v>
      </c>
      <c r="K13" s="12">
        <v>1.9188298442483498</v>
      </c>
      <c r="L13" s="12">
        <v>0.66794118531575897</v>
      </c>
      <c r="M13" s="12">
        <v>0.18917808267146502</v>
      </c>
      <c r="N13" s="12">
        <v>1.6166215962885</v>
      </c>
      <c r="O13" s="12">
        <v>1.2053084672663399</v>
      </c>
      <c r="P13" s="12">
        <v>1.3393673229801899</v>
      </c>
      <c r="Q13" s="12">
        <v>0.67957032994423694</v>
      </c>
      <c r="R13" s="12">
        <v>0.58690916221205502</v>
      </c>
      <c r="S13" s="12">
        <v>1.0837722990848899</v>
      </c>
      <c r="T13" s="12">
        <v>1.48802251310278</v>
      </c>
      <c r="U13" s="12">
        <v>1.9949698160273199</v>
      </c>
      <c r="V13" s="12">
        <v>2.4272522252063298</v>
      </c>
      <c r="W13" s="12">
        <v>2.1860418670480999</v>
      </c>
      <c r="X13" s="12">
        <v>2.4197927844637603</v>
      </c>
      <c r="Y13" s="12">
        <v>2.6507097562859196</v>
      </c>
      <c r="Z13" s="12">
        <v>2.6834064035709</v>
      </c>
      <c r="AA13" s="12">
        <v>3.07595746231818</v>
      </c>
      <c r="AB13" s="12">
        <v>3.3753142202233097</v>
      </c>
      <c r="AC13" s="12">
        <v>3.5695103420177201</v>
      </c>
      <c r="AD13" s="12">
        <v>3.7373436849286299</v>
      </c>
      <c r="AE13" s="12">
        <v>3.8895336481634297</v>
      </c>
      <c r="AF13" s="12">
        <v>4.3467340907623804</v>
      </c>
      <c r="AG13" s="12">
        <v>4.6736934787481594</v>
      </c>
      <c r="AH13" s="12">
        <v>5.1107020589934402</v>
      </c>
      <c r="AI13" s="12">
        <v>5.3726153107444796</v>
      </c>
      <c r="AJ13" s="12">
        <v>6.2122939421461494</v>
      </c>
      <c r="AK13" s="12">
        <v>7.1577481262582694</v>
      </c>
      <c r="AL13" s="12">
        <v>7.5044650518348002</v>
      </c>
      <c r="AM13" s="12">
        <v>7.7747559638844397</v>
      </c>
      <c r="AN13" s="12">
        <v>9.1891640648097894</v>
      </c>
      <c r="AO13" s="12">
        <v>9.735610991110871</v>
      </c>
      <c r="AP13" s="12">
        <v>10.1824948240398</v>
      </c>
      <c r="AQ13" s="12">
        <v>16.3005273122406</v>
      </c>
      <c r="AR13" s="12">
        <v>11.0918988155998</v>
      </c>
      <c r="AS13" s="12">
        <v>11.734082014219501</v>
      </c>
      <c r="AT13" s="12">
        <v>12.445352967616699</v>
      </c>
      <c r="AU13" s="12">
        <v>12.446669549024399</v>
      </c>
      <c r="AV13" s="12">
        <v>12.1397331992312</v>
      </c>
      <c r="AW13" s="12">
        <v>12.549588335865302</v>
      </c>
      <c r="AX13" s="12">
        <v>13.0385286148682</v>
      </c>
      <c r="AY13" s="12">
        <v>13.1991544547998</v>
      </c>
      <c r="AZ13" s="12">
        <v>13.218317382357199</v>
      </c>
      <c r="BA13" s="12">
        <v>13.478600831997401</v>
      </c>
      <c r="BB13" s="12">
        <v>12.8171942049787</v>
      </c>
      <c r="BC13" s="12">
        <v>10.950029171386401</v>
      </c>
      <c r="BD13" s="12">
        <v>12.6292521051686</v>
      </c>
      <c r="BE13" s="12">
        <v>12.468782061395999</v>
      </c>
      <c r="BF13" s="12">
        <v>11.4354900028383</v>
      </c>
      <c r="BG13" s="12">
        <v>11.9636389818568</v>
      </c>
      <c r="BH13" s="12">
        <v>13.452946397814999</v>
      </c>
      <c r="BI13" s="12">
        <v>13.884865282623</v>
      </c>
      <c r="BJ13" s="12">
        <v>13.017514880874</v>
      </c>
      <c r="BK13" s="12">
        <v>11.858623386444</v>
      </c>
      <c r="BL13" s="12">
        <v>9.7652004208132688</v>
      </c>
      <c r="BM13" s="12">
        <v>9.5380858695605806</v>
      </c>
      <c r="BN13" s="12">
        <v>9.0788134376600897</v>
      </c>
      <c r="BO13" s="12">
        <v>10.9596885332446</v>
      </c>
      <c r="BP13" s="12">
        <v>10.860913768436999</v>
      </c>
      <c r="BQ13" s="12">
        <v>10.766501296081399</v>
      </c>
      <c r="BR13" s="12">
        <v>11.324874729946499</v>
      </c>
      <c r="BS13" s="12">
        <v>11.7721655024427</v>
      </c>
      <c r="BT13" s="12">
        <v>12.0067945179005</v>
      </c>
      <c r="BU13" s="12">
        <v>119.6426661842889</v>
      </c>
      <c r="BV13" s="12">
        <v>122.6949661710497</v>
      </c>
      <c r="BW13" s="12">
        <v>107.5917721509678</v>
      </c>
      <c r="BX13" s="12">
        <v>107.85930901832241</v>
      </c>
      <c r="BY13" s="12">
        <v>119.41042975097609</v>
      </c>
      <c r="BZ13" s="12">
        <v>124.50910733769039</v>
      </c>
      <c r="CA13" s="12">
        <v>128.23889598658809</v>
      </c>
      <c r="CB13" s="12">
        <v>141.5892750394552</v>
      </c>
      <c r="CC13" s="12">
        <v>133.22114918879529</v>
      </c>
      <c r="CD13" s="12">
        <v>53.789921675380398</v>
      </c>
      <c r="CE13" s="12">
        <v>24.357738196265004</v>
      </c>
      <c r="CF13" s="12">
        <v>111.0611983813706</v>
      </c>
      <c r="CG13" s="12">
        <v>85.315846157100808</v>
      </c>
      <c r="CH13" s="12">
        <v>93.299657282939592</v>
      </c>
      <c r="CI13" s="12">
        <v>53.5915848905967</v>
      </c>
      <c r="CJ13" s="12">
        <v>48.196112053063594</v>
      </c>
      <c r="CK13" s="12">
        <v>78.315162745094497</v>
      </c>
      <c r="CL13" s="12">
        <v>99.169660938418019</v>
      </c>
      <c r="CM13" s="12">
        <v>130.21968871365399</v>
      </c>
      <c r="CN13" s="12">
        <v>156.56936689565265</v>
      </c>
      <c r="CO13" s="12">
        <v>141.60745175080899</v>
      </c>
    </row>
    <row r="14" spans="1:93" x14ac:dyDescent="0.7">
      <c r="A14" s="506" t="s">
        <v>6</v>
      </c>
      <c r="B14" s="36" t="s">
        <v>75</v>
      </c>
      <c r="C14" s="12">
        <v>0.68686659674287998</v>
      </c>
      <c r="D14" s="12">
        <v>1.1971258035430701</v>
      </c>
      <c r="E14" s="12">
        <v>0.54553968789048302</v>
      </c>
      <c r="F14" s="12">
        <v>0.639508189014939</v>
      </c>
      <c r="G14" s="12">
        <v>0.97750834138217901</v>
      </c>
      <c r="H14" s="12">
        <v>1.3818182085610098</v>
      </c>
      <c r="I14" s="12">
        <v>0.58939582515115796</v>
      </c>
      <c r="J14" s="12">
        <v>1.8302082740296801</v>
      </c>
      <c r="K14" s="12">
        <v>2.3936189541273203</v>
      </c>
      <c r="L14" s="12">
        <v>4.6136124233236897</v>
      </c>
      <c r="M14" s="12">
        <v>4.2714360267847695</v>
      </c>
      <c r="N14" s="12">
        <v>2.1824711859819801</v>
      </c>
      <c r="O14" s="12">
        <v>1.96540119774265</v>
      </c>
      <c r="P14" s="12">
        <v>1.6682743000159201</v>
      </c>
      <c r="Q14" s="12">
        <v>1.99838788908611</v>
      </c>
      <c r="R14" s="12">
        <v>1.6028166426255399</v>
      </c>
      <c r="S14" s="12">
        <v>1.84600008574181</v>
      </c>
      <c r="T14" s="12">
        <v>1.9425622095596</v>
      </c>
      <c r="U14" s="12">
        <v>2.1807494285388502</v>
      </c>
      <c r="V14" s="12">
        <v>2.4643681888295501</v>
      </c>
      <c r="W14" s="12">
        <v>4.1060942944015997</v>
      </c>
      <c r="X14" s="12">
        <v>4.6961462266716598</v>
      </c>
      <c r="Y14" s="12">
        <v>5.1981310844069002</v>
      </c>
      <c r="Z14" s="12">
        <v>6.1585914083610396</v>
      </c>
      <c r="AA14" s="12">
        <v>6.7379635496273904</v>
      </c>
      <c r="AB14" s="12">
        <v>7.5458671629735203</v>
      </c>
      <c r="AC14" s="12">
        <v>8.2895268580685801</v>
      </c>
      <c r="AD14" s="12">
        <v>9.1913771618160602</v>
      </c>
      <c r="AE14" s="12">
        <v>9.83517129865416</v>
      </c>
      <c r="AF14" s="12">
        <v>11.039275094250899</v>
      </c>
      <c r="AG14" s="12">
        <v>12.5115260808508</v>
      </c>
      <c r="AH14" s="12">
        <v>13.395095116815401</v>
      </c>
      <c r="AI14" s="12">
        <v>14.9177740393304</v>
      </c>
      <c r="AJ14" s="12">
        <v>14.8794054663542</v>
      </c>
      <c r="AK14" s="12">
        <v>16.162370315908401</v>
      </c>
      <c r="AL14" s="12">
        <v>16.958811309739403</v>
      </c>
      <c r="AM14" s="12">
        <v>18.832533099542498</v>
      </c>
      <c r="AN14" s="12">
        <v>18.3561196279394</v>
      </c>
      <c r="AO14" s="12">
        <v>19.904188466178599</v>
      </c>
      <c r="AP14" s="12">
        <v>21.3086383699344</v>
      </c>
      <c r="AQ14" s="12">
        <v>14.4354796036086</v>
      </c>
      <c r="AR14" s="12">
        <v>23.296001470581398</v>
      </c>
      <c r="AS14" s="12">
        <v>27.659940620113399</v>
      </c>
      <c r="AT14" s="12">
        <v>28.703510396798801</v>
      </c>
      <c r="AU14" s="12">
        <v>29.138476127184898</v>
      </c>
      <c r="AV14" s="12">
        <v>30.086936487834702</v>
      </c>
      <c r="AW14" s="12">
        <v>29.522058504712497</v>
      </c>
      <c r="AX14" s="12">
        <v>32.674717956649999</v>
      </c>
      <c r="AY14" s="12">
        <v>35.655977617931299</v>
      </c>
      <c r="AZ14" s="12">
        <v>36.421837221501299</v>
      </c>
      <c r="BA14" s="12">
        <v>36.771930093564897</v>
      </c>
      <c r="BB14" s="12">
        <v>39.275710569307897</v>
      </c>
      <c r="BC14" s="12">
        <v>42.0324163313174</v>
      </c>
      <c r="BD14" s="12">
        <v>40.134710995447605</v>
      </c>
      <c r="BE14" s="12">
        <v>40.783801121495301</v>
      </c>
      <c r="BF14" s="12">
        <v>42.1164314384703</v>
      </c>
      <c r="BG14" s="12">
        <v>43.601216756653706</v>
      </c>
      <c r="BH14" s="12">
        <v>43.485610006712605</v>
      </c>
      <c r="BI14" s="12">
        <v>46.230946475849002</v>
      </c>
      <c r="BJ14" s="12">
        <v>41.1620157377534</v>
      </c>
      <c r="BK14" s="12">
        <v>43.0052050364257</v>
      </c>
      <c r="BL14" s="12">
        <v>54.2018369135032</v>
      </c>
      <c r="BM14" s="12">
        <v>47.343219907876701</v>
      </c>
      <c r="BN14" s="12">
        <v>54.0971858176419</v>
      </c>
      <c r="BO14" s="12">
        <v>52.8017377628491</v>
      </c>
      <c r="BP14" s="12">
        <v>57.092498451946902</v>
      </c>
      <c r="BQ14" s="12">
        <v>57.232035384925702</v>
      </c>
      <c r="BR14" s="12">
        <v>58.777447014485602</v>
      </c>
      <c r="BS14" s="12">
        <v>55.477478743176903</v>
      </c>
      <c r="BT14" s="12">
        <v>56.778780933663498</v>
      </c>
      <c r="BU14" s="12">
        <v>60.314358118243298</v>
      </c>
      <c r="BV14" s="12">
        <v>61.611329852189201</v>
      </c>
      <c r="BW14" s="12">
        <v>58.298290017618797</v>
      </c>
      <c r="BX14" s="12">
        <v>59.848302436478605</v>
      </c>
      <c r="BY14" s="12">
        <v>63.406912116493899</v>
      </c>
      <c r="BZ14" s="12">
        <v>73.404481235621006</v>
      </c>
      <c r="CA14" s="12">
        <v>77.830715045008603</v>
      </c>
      <c r="CB14" s="12">
        <v>79.729068345486795</v>
      </c>
      <c r="CC14" s="12">
        <v>83.012492508549798</v>
      </c>
      <c r="CD14" s="12">
        <v>85.361815463303003</v>
      </c>
      <c r="CE14" s="12">
        <v>89.371320698670402</v>
      </c>
      <c r="CF14" s="12">
        <v>103.37689912101099</v>
      </c>
      <c r="CG14" s="12">
        <v>102.56792172302001</v>
      </c>
      <c r="CH14" s="12">
        <v>102.02916481317099</v>
      </c>
      <c r="CI14" s="12">
        <v>110.35175696768701</v>
      </c>
      <c r="CJ14" s="12">
        <v>113.305328812558</v>
      </c>
      <c r="CK14" s="12">
        <v>112.354432730491</v>
      </c>
      <c r="CL14" s="12">
        <v>120.99443131071401</v>
      </c>
      <c r="CM14" s="12">
        <v>126.328174438281</v>
      </c>
      <c r="CN14" s="12">
        <v>120.10408944594199</v>
      </c>
      <c r="CO14" s="12">
        <v>123.43675266413301</v>
      </c>
    </row>
    <row r="15" spans="1:93" x14ac:dyDescent="0.7">
      <c r="A15" s="507"/>
      <c r="B15" s="36" t="s">
        <v>76</v>
      </c>
      <c r="C15" s="12">
        <v>0.54557930801837495</v>
      </c>
      <c r="D15" s="12">
        <v>0.95087906531646604</v>
      </c>
      <c r="E15" s="12">
        <v>0.43332310353602199</v>
      </c>
      <c r="F15" s="12">
        <v>0.50796244407480207</v>
      </c>
      <c r="G15" s="12">
        <v>0.77643654095631598</v>
      </c>
      <c r="H15" s="12">
        <v>1.0975805572855899</v>
      </c>
      <c r="I15" s="12">
        <v>0.46815810808057201</v>
      </c>
      <c r="J15" s="12">
        <v>1.4537375502166101</v>
      </c>
      <c r="K15" s="12">
        <v>1.9012556133098699</v>
      </c>
      <c r="L15" s="12">
        <v>3.6646002081306102</v>
      </c>
      <c r="M15" s="12">
        <v>3.3928089133883899</v>
      </c>
      <c r="N15" s="12">
        <v>1.7335405813362299</v>
      </c>
      <c r="O15" s="12">
        <v>1.56112151985215</v>
      </c>
      <c r="P15" s="12">
        <v>1.3251131187680101</v>
      </c>
      <c r="Q15" s="12">
        <v>1.5873229049862101</v>
      </c>
      <c r="R15" s="12">
        <v>1.2731199899815799</v>
      </c>
      <c r="S15" s="12">
        <v>1.46628101316432</v>
      </c>
      <c r="T15" s="12">
        <v>1.5429804726272101</v>
      </c>
      <c r="U15" s="12">
        <v>1.73217298646576</v>
      </c>
      <c r="V15" s="12">
        <v>1.9574518509704502</v>
      </c>
      <c r="W15" s="12">
        <v>3.2614776936611101</v>
      </c>
      <c r="X15" s="12">
        <v>3.7301569487440402</v>
      </c>
      <c r="Y15" s="12">
        <v>4.1288843764826995</v>
      </c>
      <c r="Z15" s="12">
        <v>4.8917796481509503</v>
      </c>
      <c r="AA15" s="12">
        <v>5.3519759270443101</v>
      </c>
      <c r="AB15" s="12">
        <v>5.9936951435633299</v>
      </c>
      <c r="AC15" s="12">
        <v>6.5843853063621403</v>
      </c>
      <c r="AD15" s="12">
        <v>7.3007265391254199</v>
      </c>
      <c r="AE15" s="12">
        <v>7.8120933188581905</v>
      </c>
      <c r="AF15" s="12">
        <v>8.7685150151514399</v>
      </c>
      <c r="AG15" s="12">
        <v>9.9379264821050288</v>
      </c>
      <c r="AH15" s="12">
        <v>10.6397468727223</v>
      </c>
      <c r="AI15" s="12">
        <v>11.8492133350882</v>
      </c>
      <c r="AJ15" s="12">
        <v>11.818737112204001</v>
      </c>
      <c r="AK15" s="12">
        <v>12.8377982780124</v>
      </c>
      <c r="AL15" s="12">
        <v>13.470412716321601</v>
      </c>
      <c r="AM15" s="12">
        <v>14.9587131262517</v>
      </c>
      <c r="AN15" s="12">
        <v>14.5802970940842</v>
      </c>
      <c r="AO15" s="12">
        <v>15.809930809767</v>
      </c>
      <c r="AP15" s="12">
        <v>16.925487761103799</v>
      </c>
      <c r="AQ15" s="12">
        <v>13.79867905647848</v>
      </c>
      <c r="AR15" s="12">
        <v>22.569412802823212</v>
      </c>
      <c r="AS15" s="12">
        <v>23.82295424446405</v>
      </c>
      <c r="AT15" s="12">
        <v>24.970974239660372</v>
      </c>
      <c r="AU15" s="12">
        <v>26.464294166682162</v>
      </c>
      <c r="AV15" s="12">
        <v>28.59066710896526</v>
      </c>
      <c r="AW15" s="12">
        <v>25.450970161023829</v>
      </c>
      <c r="AX15" s="12">
        <v>32.168849004970625</v>
      </c>
      <c r="AY15" s="12">
        <v>36.450173612398189</v>
      </c>
      <c r="AZ15" s="12">
        <v>44.597446511302202</v>
      </c>
      <c r="BA15" s="12">
        <v>43.713517723893297</v>
      </c>
      <c r="BB15" s="12">
        <v>38.608289967156722</v>
      </c>
      <c r="BC15" s="12">
        <v>40.060790891786191</v>
      </c>
      <c r="BD15" s="12">
        <v>37.544417242506164</v>
      </c>
      <c r="BE15" s="12">
        <v>39.181034300438043</v>
      </c>
      <c r="BF15" s="12">
        <v>38.896211341096269</v>
      </c>
      <c r="BG15" s="12">
        <v>40.901413553615818</v>
      </c>
      <c r="BH15" s="12">
        <v>41.137505427966801</v>
      </c>
      <c r="BI15" s="12">
        <v>44.126998724371163</v>
      </c>
      <c r="BJ15" s="12">
        <v>41.063888739850235</v>
      </c>
      <c r="BK15" s="12">
        <v>48.103129168392798</v>
      </c>
      <c r="BL15" s="12">
        <v>59.0004098336507</v>
      </c>
      <c r="BM15" s="12">
        <v>55.257305656646594</v>
      </c>
      <c r="BN15" s="12">
        <v>63.883651294059305</v>
      </c>
      <c r="BO15" s="12">
        <v>64.822183730673203</v>
      </c>
      <c r="BP15" s="12">
        <v>70.973928881035505</v>
      </c>
      <c r="BQ15" s="12">
        <v>73.610181880737514</v>
      </c>
      <c r="BR15" s="12">
        <v>77.900328271686305</v>
      </c>
      <c r="BS15" s="12">
        <v>77.4654396725265</v>
      </c>
      <c r="BT15" s="12">
        <v>82.588122158661989</v>
      </c>
      <c r="BU15" s="12">
        <v>90.396103001638693</v>
      </c>
      <c r="BV15" s="12">
        <v>94.426831197797412</v>
      </c>
      <c r="BW15" s="12">
        <v>96.966193771267314</v>
      </c>
      <c r="BX15" s="12">
        <v>98.067074169255193</v>
      </c>
      <c r="BY15" s="12">
        <v>105.25054670382261</v>
      </c>
      <c r="BZ15" s="12">
        <v>115.89629322387638</v>
      </c>
      <c r="CA15" s="12">
        <v>125.77509213193891</v>
      </c>
      <c r="CB15" s="12">
        <v>125.6650891137251</v>
      </c>
      <c r="CC15" s="12">
        <v>133.53025673431128</v>
      </c>
      <c r="CD15" s="12">
        <v>140.16574587983231</v>
      </c>
      <c r="CE15" s="12">
        <v>120.0097153410739</v>
      </c>
      <c r="CF15" s="12">
        <v>161.22410966334272</v>
      </c>
      <c r="CG15" s="12">
        <v>175.40118295619479</v>
      </c>
      <c r="CH15" s="12">
        <v>178.51714057498091</v>
      </c>
      <c r="CI15" s="12">
        <v>186.60490422523068</v>
      </c>
      <c r="CJ15" s="12">
        <v>192.17183930948309</v>
      </c>
      <c r="CK15" s="12">
        <v>189.49825308927481</v>
      </c>
      <c r="CL15" s="12">
        <v>207.0672392776705</v>
      </c>
      <c r="CM15" s="12">
        <v>221.42799890412502</v>
      </c>
      <c r="CN15" s="12">
        <v>219.0850055708224</v>
      </c>
      <c r="CO15" s="12">
        <v>222.92103761638577</v>
      </c>
    </row>
    <row r="16" spans="1:93" x14ac:dyDescent="0.7">
      <c r="A16" s="508"/>
      <c r="B16" s="36" t="s">
        <v>77</v>
      </c>
      <c r="C16" s="12">
        <v>0.43893448289803699</v>
      </c>
      <c r="D16" s="12">
        <v>0.76500997141774807</v>
      </c>
      <c r="E16" s="12">
        <v>0.34862108878211095</v>
      </c>
      <c r="F16" s="12">
        <v>0.40867061753391698</v>
      </c>
      <c r="G16" s="12">
        <v>0.62466586726988393</v>
      </c>
      <c r="H16" s="12">
        <v>0.88303560503592993</v>
      </c>
      <c r="I16" s="12">
        <v>0.37664686703614597</v>
      </c>
      <c r="J16" s="12">
        <v>1.1695743047723799</v>
      </c>
      <c r="K16" s="12">
        <v>1.5296156529768099</v>
      </c>
      <c r="L16" s="12">
        <v>2.94827786491066</v>
      </c>
      <c r="M16" s="12">
        <v>2.72961383264159</v>
      </c>
      <c r="N16" s="12">
        <v>1.3946840128803999</v>
      </c>
      <c r="O16" s="12">
        <v>1.25596784369656</v>
      </c>
      <c r="P16" s="12">
        <v>1.0660921941494401</v>
      </c>
      <c r="Q16" s="12">
        <v>1.27704762305404</v>
      </c>
      <c r="R16" s="12">
        <v>1.0242622039670499</v>
      </c>
      <c r="S16" s="12">
        <v>1.17966588695262</v>
      </c>
      <c r="T16" s="12">
        <v>1.2413728415293699</v>
      </c>
      <c r="U16" s="12">
        <v>1.39358374287665</v>
      </c>
      <c r="V16" s="12">
        <v>1.5748271669690601</v>
      </c>
      <c r="W16" s="12">
        <v>2.6239540318167802</v>
      </c>
      <c r="X16" s="12">
        <v>3.00102017683255</v>
      </c>
      <c r="Y16" s="12">
        <v>3.3218080343255703</v>
      </c>
      <c r="Z16" s="12">
        <v>3.9355795550808597</v>
      </c>
      <c r="AA16" s="12">
        <v>4.3058208980697303</v>
      </c>
      <c r="AB16" s="12">
        <v>4.8221027444095101</v>
      </c>
      <c r="AC16" s="12">
        <v>5.2973302271063503</v>
      </c>
      <c r="AD16" s="12">
        <v>5.8736476642971702</v>
      </c>
      <c r="AE16" s="12">
        <v>6.2850571692662998</v>
      </c>
      <c r="AF16" s="12">
        <v>7.0545263491363004</v>
      </c>
      <c r="AG16" s="12">
        <v>7.9953520182890996</v>
      </c>
      <c r="AH16" s="12">
        <v>8.5599870139999208</v>
      </c>
      <c r="AI16" s="12">
        <v>9.5330380964709889</v>
      </c>
      <c r="AJ16" s="12">
        <v>9.5085190853286612</v>
      </c>
      <c r="AK16" s="12">
        <v>10.3283835473447</v>
      </c>
      <c r="AL16" s="12">
        <v>10.837340333777199</v>
      </c>
      <c r="AM16" s="12">
        <v>12.034721468341001</v>
      </c>
      <c r="AN16" s="12">
        <v>11.7302747216286</v>
      </c>
      <c r="AO16" s="12">
        <v>12.7195509482282</v>
      </c>
      <c r="AP16" s="12">
        <v>13.617049087145601</v>
      </c>
      <c r="AQ16" s="12">
        <v>33.204367725589769</v>
      </c>
      <c r="AR16" s="12">
        <v>56.680493853355102</v>
      </c>
      <c r="AS16" s="12">
        <v>36.721380311406797</v>
      </c>
      <c r="AT16" s="12">
        <v>40.668842149863799</v>
      </c>
      <c r="AU16" s="12">
        <v>52.7468902391904</v>
      </c>
      <c r="AV16" s="12">
        <v>67.4680521519672</v>
      </c>
      <c r="AW16" s="12">
        <v>39.442429082595297</v>
      </c>
      <c r="AX16" s="12">
        <v>84.775709330047391</v>
      </c>
      <c r="AY16" s="12">
        <v>106.35035512314101</v>
      </c>
      <c r="AZ16" s="12">
        <v>184.34304324907342</v>
      </c>
      <c r="BA16" s="12">
        <v>172.62087925937317</v>
      </c>
      <c r="BB16" s="12">
        <v>101.29202268322258</v>
      </c>
      <c r="BC16" s="12">
        <v>95.475428774682086</v>
      </c>
      <c r="BD16" s="12">
        <v>83.889579273408188</v>
      </c>
      <c r="BE16" s="12">
        <v>95.829129528431992</v>
      </c>
      <c r="BF16" s="12">
        <v>82.870751568347401</v>
      </c>
      <c r="BG16" s="12">
        <v>92.309482874453593</v>
      </c>
      <c r="BH16" s="12">
        <v>95.606733032127607</v>
      </c>
      <c r="BI16" s="12">
        <v>105.6765799586441</v>
      </c>
      <c r="BJ16" s="12">
        <v>112.3388887506601</v>
      </c>
      <c r="BK16" s="12">
        <v>170.83185869158072</v>
      </c>
      <c r="BL16" s="12">
        <v>198.58653274949518</v>
      </c>
      <c r="BM16" s="12">
        <v>211.72864763619702</v>
      </c>
      <c r="BN16" s="12">
        <v>249.57579316730892</v>
      </c>
      <c r="BO16" s="12">
        <v>268.97469466371979</v>
      </c>
      <c r="BP16" s="12">
        <v>299.92177452891201</v>
      </c>
      <c r="BQ16" s="12">
        <v>325.97321013732045</v>
      </c>
      <c r="BR16" s="12">
        <v>358.44572382417977</v>
      </c>
      <c r="BS16" s="12">
        <v>378.81272658865987</v>
      </c>
      <c r="BT16" s="12">
        <v>421.68136381874154</v>
      </c>
      <c r="BU16" s="12">
        <v>475.33920699214133</v>
      </c>
      <c r="BV16" s="12">
        <v>507.01473166838622</v>
      </c>
      <c r="BW16" s="12">
        <v>558.05655632044397</v>
      </c>
      <c r="BX16" s="12">
        <v>557.70757061850441</v>
      </c>
      <c r="BY16" s="12">
        <v>604.77187186342258</v>
      </c>
      <c r="BZ16" s="12">
        <v>638.96564728379064</v>
      </c>
      <c r="CA16" s="12">
        <v>707.20859758726181</v>
      </c>
      <c r="CB16" s="12">
        <v>691.7894163024215</v>
      </c>
      <c r="CC16" s="12">
        <v>747.93303785575267</v>
      </c>
      <c r="CD16" s="12">
        <v>798.4657817666598</v>
      </c>
      <c r="CE16" s="12">
        <v>561.07581593169459</v>
      </c>
      <c r="CF16" s="12">
        <v>879.35992308916457</v>
      </c>
      <c r="CG16" s="12">
        <v>1031.1945617054446</v>
      </c>
      <c r="CH16" s="12">
        <v>1067.2828481902063</v>
      </c>
      <c r="CI16" s="12">
        <v>1087.7866090461505</v>
      </c>
      <c r="CJ16" s="12">
        <v>1122.7862183198538</v>
      </c>
      <c r="CK16" s="12">
        <v>1102.4578281289914</v>
      </c>
      <c r="CL16" s="12">
        <v>1218.0431541711455</v>
      </c>
      <c r="CM16" s="12">
        <v>1325.5318326923307</v>
      </c>
      <c r="CN16" s="12">
        <v>1348.29169809221</v>
      </c>
      <c r="CO16" s="12">
        <v>1362.6436624637638</v>
      </c>
    </row>
    <row r="17" spans="1:93" x14ac:dyDescent="0.7">
      <c r="A17" s="506" t="s">
        <v>7</v>
      </c>
      <c r="B17" s="36" t="s">
        <v>75</v>
      </c>
      <c r="C17" s="12">
        <v>4.6695507707629398</v>
      </c>
      <c r="D17" s="12">
        <v>4.8733724892402988</v>
      </c>
      <c r="E17" s="12">
        <v>3.2909563426020467</v>
      </c>
      <c r="F17" s="12">
        <v>3.2450668927957644</v>
      </c>
      <c r="G17" s="12">
        <v>3.9609294165950777</v>
      </c>
      <c r="H17" s="12">
        <v>4.5028606409342391</v>
      </c>
      <c r="I17" s="12">
        <v>4.1562253624141885</v>
      </c>
      <c r="J17" s="12">
        <v>5.6808528507554374</v>
      </c>
      <c r="K17" s="12">
        <v>6.0000514667507288</v>
      </c>
      <c r="L17" s="12">
        <v>6.829411521661326</v>
      </c>
      <c r="M17" s="12">
        <v>5.9647978729133468</v>
      </c>
      <c r="N17" s="12">
        <v>6.0417288454802609</v>
      </c>
      <c r="O17" s="12">
        <v>5.5096678647488337</v>
      </c>
      <c r="P17" s="12">
        <v>4.8614636750859184</v>
      </c>
      <c r="Q17" s="12">
        <v>3.8827330573695331</v>
      </c>
      <c r="R17" s="12">
        <v>3.4578041252020082</v>
      </c>
      <c r="S17" s="12">
        <v>4.9722469815207155</v>
      </c>
      <c r="T17" s="12">
        <v>5.8434546851834899</v>
      </c>
      <c r="U17" s="12">
        <v>6.938924293269749</v>
      </c>
      <c r="V17" s="12">
        <v>7.8390309263814757</v>
      </c>
      <c r="W17" s="12">
        <v>9.3141708637892506</v>
      </c>
      <c r="X17" s="12">
        <v>10.445212384589549</v>
      </c>
      <c r="Y17" s="12">
        <v>11.312364223939873</v>
      </c>
      <c r="Z17" s="12">
        <v>12.561076449904641</v>
      </c>
      <c r="AA17" s="12">
        <v>13.762623762776347</v>
      </c>
      <c r="AB17" s="12">
        <v>15.354092810974045</v>
      </c>
      <c r="AC17" s="12">
        <v>16.633596532434598</v>
      </c>
      <c r="AD17" s="12">
        <v>17.563904019006834</v>
      </c>
      <c r="AE17" s="12">
        <v>18.656053201069561</v>
      </c>
      <c r="AF17" s="12">
        <v>20.896235751135897</v>
      </c>
      <c r="AG17" s="12">
        <v>22.622306509829887</v>
      </c>
      <c r="AH17" s="12">
        <v>23.938361602784099</v>
      </c>
      <c r="AI17" s="12">
        <v>25.88466547952914</v>
      </c>
      <c r="AJ17" s="12">
        <v>27.139702793713838</v>
      </c>
      <c r="AK17" s="12">
        <v>29.831824868035071</v>
      </c>
      <c r="AL17" s="12">
        <v>31.136918682913411</v>
      </c>
      <c r="AM17" s="12">
        <v>33.491623644302294</v>
      </c>
      <c r="AN17" s="12">
        <v>34.509883195901942</v>
      </c>
      <c r="AO17" s="12">
        <v>37.082980848447676</v>
      </c>
      <c r="AP17" s="12">
        <v>39.155417844336107</v>
      </c>
      <c r="AQ17" s="12">
        <v>39.89195769229525</v>
      </c>
      <c r="AR17" s="12">
        <v>42.562224958008443</v>
      </c>
      <c r="AS17" s="12">
        <v>47.980727709898545</v>
      </c>
      <c r="AT17" s="12">
        <v>50.678776565014921</v>
      </c>
      <c r="AU17" s="12">
        <v>50.856416930459972</v>
      </c>
      <c r="AV17" s="12">
        <v>50.932662564766886</v>
      </c>
      <c r="AW17" s="12">
        <v>52.53739172294646</v>
      </c>
      <c r="AX17" s="12">
        <v>57.01322389360692</v>
      </c>
      <c r="AY17" s="12">
        <v>61.02785029576102</v>
      </c>
      <c r="AZ17" s="12">
        <v>62.290263543976771</v>
      </c>
      <c r="BA17" s="12">
        <v>62.941114066811899</v>
      </c>
      <c r="BB17" s="12">
        <v>63.82582498083633</v>
      </c>
      <c r="BC17" s="12">
        <v>64.218642856917199</v>
      </c>
      <c r="BD17" s="12">
        <v>65.552835595654997</v>
      </c>
      <c r="BE17" s="12">
        <v>67.036011387441803</v>
      </c>
      <c r="BF17" s="12">
        <v>68.114420655911985</v>
      </c>
      <c r="BG17" s="12">
        <v>71.26736310587458</v>
      </c>
      <c r="BH17" s="12">
        <v>73.926313796810163</v>
      </c>
      <c r="BI17" s="12">
        <v>78.317510970721457</v>
      </c>
      <c r="BJ17" s="12">
        <v>72.336301764075358</v>
      </c>
      <c r="BK17" s="12">
        <v>72.522481102280096</v>
      </c>
      <c r="BL17" s="12">
        <v>83.310359798902013</v>
      </c>
      <c r="BM17" s="12">
        <v>79.051633496926812</v>
      </c>
      <c r="BN17" s="12">
        <v>88.419306585470565</v>
      </c>
      <c r="BO17" s="12">
        <v>92.413938182172203</v>
      </c>
      <c r="BP17" s="12">
        <v>97.720419731140737</v>
      </c>
      <c r="BQ17" s="12">
        <v>100.13959333034703</v>
      </c>
      <c r="BR17" s="12">
        <v>103.62094686072842</v>
      </c>
      <c r="BS17" s="12">
        <v>102.1666893152436</v>
      </c>
      <c r="BT17" s="12">
        <v>105.73005629477649</v>
      </c>
      <c r="BU17" s="12">
        <v>110.13851272557834</v>
      </c>
      <c r="BV17" s="12">
        <v>115.00303479657728</v>
      </c>
      <c r="BW17" s="12">
        <v>119.97260352747833</v>
      </c>
      <c r="BX17" s="12">
        <v>129.16868771833276</v>
      </c>
      <c r="BY17" s="12">
        <v>139.19935269991558</v>
      </c>
      <c r="BZ17" s="12">
        <v>150.36780571222158</v>
      </c>
      <c r="CA17" s="12">
        <v>165.67289977002395</v>
      </c>
      <c r="CB17" s="12">
        <v>177.16761806811238</v>
      </c>
      <c r="CC17" s="12">
        <v>179.11344237532185</v>
      </c>
      <c r="CD17" s="12">
        <v>187.42941877498811</v>
      </c>
      <c r="CE17" s="12">
        <v>202.66787221654181</v>
      </c>
      <c r="CF17" s="12">
        <v>222.94314460229236</v>
      </c>
      <c r="CG17" s="12">
        <v>231.80260227387157</v>
      </c>
      <c r="CH17" s="12">
        <v>241.44992110884567</v>
      </c>
      <c r="CI17" s="12">
        <v>254.17117360902753</v>
      </c>
      <c r="CJ17" s="12">
        <v>250.96245211884408</v>
      </c>
      <c r="CK17" s="12">
        <v>252.5801353214971</v>
      </c>
      <c r="CL17" s="12">
        <v>252.76191293151061</v>
      </c>
      <c r="CM17" s="12">
        <v>252.46208586504628</v>
      </c>
      <c r="CN17" s="12">
        <v>252.61097721684524</v>
      </c>
      <c r="CO17" s="12">
        <v>258.7165911246309</v>
      </c>
    </row>
    <row r="18" spans="1:93" x14ac:dyDescent="0.7">
      <c r="A18" s="507"/>
      <c r="B18" s="36" t="s">
        <v>76</v>
      </c>
      <c r="C18" s="12">
        <v>5.4277198591998399</v>
      </c>
      <c r="D18" s="12">
        <v>5.4357273212668513</v>
      </c>
      <c r="E18" s="12">
        <v>3.7597362029665105</v>
      </c>
      <c r="F18" s="12">
        <v>3.6585760637456026</v>
      </c>
      <c r="G18" s="12">
        <v>4.3864520284096313</v>
      </c>
      <c r="H18" s="12">
        <v>4.8686360241142168</v>
      </c>
      <c r="I18" s="12">
        <v>4.8099515966198032</v>
      </c>
      <c r="J18" s="12">
        <v>6.1468469668800712</v>
      </c>
      <c r="K18" s="12">
        <v>6.2958346220092789</v>
      </c>
      <c r="L18" s="12">
        <v>6.4512506405972871</v>
      </c>
      <c r="M18" s="12">
        <v>5.5741230039936829</v>
      </c>
      <c r="N18" s="12">
        <v>6.4985371856911556</v>
      </c>
      <c r="O18" s="12">
        <v>5.9852493569244318</v>
      </c>
      <c r="P18" s="12">
        <v>5.2834897835605767</v>
      </c>
      <c r="Q18" s="12">
        <v>3.9445740972891246</v>
      </c>
      <c r="R18" s="12">
        <v>3.5825161357181097</v>
      </c>
      <c r="S18" s="12">
        <v>5.3321088307285009</v>
      </c>
      <c r="T18" s="12">
        <v>6.3601608765463595</v>
      </c>
      <c r="U18" s="12">
        <v>7.586621158121603</v>
      </c>
      <c r="V18" s="12">
        <v>8.5593461388501151</v>
      </c>
      <c r="W18" s="12">
        <v>9.6574399712757728</v>
      </c>
      <c r="X18" s="12">
        <v>10.813371559732083</v>
      </c>
      <c r="Y18" s="12">
        <v>11.671816542981327</v>
      </c>
      <c r="Z18" s="12">
        <v>12.851701416229204</v>
      </c>
      <c r="AA18" s="12">
        <v>14.079168340011993</v>
      </c>
      <c r="AB18" s="12">
        <v>15.682042510218814</v>
      </c>
      <c r="AC18" s="12">
        <v>16.988699158034763</v>
      </c>
      <c r="AD18" s="12">
        <v>17.731930783683872</v>
      </c>
      <c r="AE18" s="12">
        <v>18.869144967280761</v>
      </c>
      <c r="AF18" s="12">
        <v>21.17839846332302</v>
      </c>
      <c r="AG18" s="12">
        <v>22.667393627119448</v>
      </c>
      <c r="AH18" s="12">
        <v>23.767107868999794</v>
      </c>
      <c r="AI18" s="12">
        <v>25.456682150881207</v>
      </c>
      <c r="AJ18" s="12">
        <v>27.004030224229403</v>
      </c>
      <c r="AK18" s="12">
        <v>29.721375563146299</v>
      </c>
      <c r="AL18" s="12">
        <v>31.260844717146202</v>
      </c>
      <c r="AM18" s="12">
        <v>33.347363673680078</v>
      </c>
      <c r="AN18" s="12">
        <v>34.440084389260029</v>
      </c>
      <c r="AO18" s="12">
        <v>36.992539624524767</v>
      </c>
      <c r="AP18" s="12">
        <v>38.909519185760736</v>
      </c>
      <c r="AQ18" s="12">
        <v>44.735095624563144</v>
      </c>
      <c r="AR18" s="12">
        <v>46.450665827091129</v>
      </c>
      <c r="AS18" s="12">
        <v>49.24806258424114</v>
      </c>
      <c r="AT18" s="12">
        <v>52.747623142411442</v>
      </c>
      <c r="AU18" s="12">
        <v>54.234760399895038</v>
      </c>
      <c r="AV18" s="12">
        <v>55.500031948592273</v>
      </c>
      <c r="AW18" s="12">
        <v>55.724287534572326</v>
      </c>
      <c r="AX18" s="12">
        <v>64.540063227793581</v>
      </c>
      <c r="AY18" s="12">
        <v>70.409245866700161</v>
      </c>
      <c r="AZ18" s="12">
        <v>79.225306741859356</v>
      </c>
      <c r="BA18" s="12">
        <v>78.501490863489664</v>
      </c>
      <c r="BB18" s="12">
        <v>70.943462557432028</v>
      </c>
      <c r="BC18" s="12">
        <v>70.146528870718498</v>
      </c>
      <c r="BD18" s="12">
        <v>72.058434175076343</v>
      </c>
      <c r="BE18" s="12">
        <v>75.433011653981467</v>
      </c>
      <c r="BF18" s="12">
        <v>75.075421908372817</v>
      </c>
      <c r="BG18" s="12">
        <v>80.234511407025792</v>
      </c>
      <c r="BH18" s="12">
        <v>84.823861867944572</v>
      </c>
      <c r="BI18" s="12">
        <v>91.688662209848204</v>
      </c>
      <c r="BJ18" s="12">
        <v>88.121393230072442</v>
      </c>
      <c r="BK18" s="12">
        <v>93.019274251830907</v>
      </c>
      <c r="BL18" s="12">
        <v>106.27813698919775</v>
      </c>
      <c r="BM18" s="12">
        <v>107.72730733581997</v>
      </c>
      <c r="BN18" s="12">
        <v>123.02686033667487</v>
      </c>
      <c r="BO18" s="12">
        <v>133.88480399587053</v>
      </c>
      <c r="BP18" s="12">
        <v>152.9436358984986</v>
      </c>
      <c r="BQ18" s="12">
        <v>155.37280583093303</v>
      </c>
      <c r="BR18" s="12">
        <v>158.96082362510742</v>
      </c>
      <c r="BS18" s="12">
        <v>161.32983195432729</v>
      </c>
      <c r="BT18" s="12">
        <v>171.59142114600081</v>
      </c>
      <c r="BU18" s="12">
        <v>192.32707844533672</v>
      </c>
      <c r="BV18" s="12">
        <v>205.78744624347416</v>
      </c>
      <c r="BW18" s="12">
        <v>216.6775449425142</v>
      </c>
      <c r="BX18" s="12">
        <v>231.41454903652499</v>
      </c>
      <c r="BY18" s="12">
        <v>252.73757668545079</v>
      </c>
      <c r="BZ18" s="12">
        <v>268.27868332024462</v>
      </c>
      <c r="CA18" s="12">
        <v>301.33985774039911</v>
      </c>
      <c r="CB18" s="12">
        <v>320.19852224681654</v>
      </c>
      <c r="CC18" s="12">
        <v>330.70481693917964</v>
      </c>
      <c r="CD18" s="12">
        <v>341.86143489714811</v>
      </c>
      <c r="CE18" s="12">
        <v>343.77341998005846</v>
      </c>
      <c r="CF18" s="12">
        <v>426.83382358006872</v>
      </c>
      <c r="CG18" s="12">
        <v>463.29143254418682</v>
      </c>
      <c r="CH18" s="12">
        <v>494.13275008655467</v>
      </c>
      <c r="CI18" s="12">
        <v>511.7632910171111</v>
      </c>
      <c r="CJ18" s="12">
        <v>512.13587663790395</v>
      </c>
      <c r="CK18" s="12">
        <v>511.38184271115574</v>
      </c>
      <c r="CL18" s="12">
        <v>525.35100036887582</v>
      </c>
      <c r="CM18" s="12">
        <v>541.9230868173712</v>
      </c>
      <c r="CN18" s="12">
        <v>562.48565656780443</v>
      </c>
      <c r="CO18" s="12">
        <v>586.07443507025312</v>
      </c>
    </row>
    <row r="19" spans="1:93" x14ac:dyDescent="0.7">
      <c r="A19" s="508"/>
      <c r="B19" s="36" t="s">
        <v>77</v>
      </c>
      <c r="C19" s="12">
        <v>5.0391446434312321</v>
      </c>
      <c r="D19" s="12">
        <v>4.8009145618609832</v>
      </c>
      <c r="E19" s="12">
        <v>3.1987813291111635</v>
      </c>
      <c r="F19" s="12">
        <v>3.0341670886023726</v>
      </c>
      <c r="G19" s="12">
        <v>3.6737940436698295</v>
      </c>
      <c r="H19" s="12">
        <v>4.0327579199175547</v>
      </c>
      <c r="I19" s="12">
        <v>4.2097116213895349</v>
      </c>
      <c r="J19" s="12">
        <v>5.2801209655944392</v>
      </c>
      <c r="K19" s="12">
        <v>5.3524293393201976</v>
      </c>
      <c r="L19" s="12">
        <v>5.8642027176786584</v>
      </c>
      <c r="M19" s="12">
        <v>5.3141771334599337</v>
      </c>
      <c r="N19" s="12">
        <v>5.9683153667716056</v>
      </c>
      <c r="O19" s="12">
        <v>5.7665004617833944</v>
      </c>
      <c r="P19" s="12">
        <v>4.851057852065388</v>
      </c>
      <c r="Q19" s="12">
        <v>3.6340261671680607</v>
      </c>
      <c r="R19" s="12">
        <v>3.4314919647655788</v>
      </c>
      <c r="S19" s="12">
        <v>5.129886936505148</v>
      </c>
      <c r="T19" s="12">
        <v>6.0224936388910058</v>
      </c>
      <c r="U19" s="12">
        <v>7.0272164272192104</v>
      </c>
      <c r="V19" s="12">
        <v>7.7484859606207674</v>
      </c>
      <c r="W19" s="12">
        <v>8.7856403654907673</v>
      </c>
      <c r="X19" s="12">
        <v>9.7992977905013348</v>
      </c>
      <c r="Y19" s="12">
        <v>10.469960424408434</v>
      </c>
      <c r="Z19" s="12">
        <v>11.530680112185394</v>
      </c>
      <c r="AA19" s="12">
        <v>12.495365529508689</v>
      </c>
      <c r="AB19" s="12">
        <v>13.970459656231398</v>
      </c>
      <c r="AC19" s="12">
        <v>15.122425833495468</v>
      </c>
      <c r="AD19" s="12">
        <v>15.562406782418408</v>
      </c>
      <c r="AE19" s="12">
        <v>16.555618139190564</v>
      </c>
      <c r="AF19" s="12">
        <v>18.539981795853311</v>
      </c>
      <c r="AG19" s="12">
        <v>19.54389667147565</v>
      </c>
      <c r="AH19" s="12">
        <v>20.321819267740736</v>
      </c>
      <c r="AI19" s="12">
        <v>21.698448411548402</v>
      </c>
      <c r="AJ19" s="12">
        <v>22.881286644180985</v>
      </c>
      <c r="AK19" s="12">
        <v>24.979998215600617</v>
      </c>
      <c r="AL19" s="12">
        <v>27.391549860324353</v>
      </c>
      <c r="AM19" s="12">
        <v>29.165936024889422</v>
      </c>
      <c r="AN19" s="12">
        <v>28.833556498682047</v>
      </c>
      <c r="AO19" s="12">
        <v>31.161891377538414</v>
      </c>
      <c r="AP19" s="12">
        <v>32.539448190276879</v>
      </c>
      <c r="AQ19" s="12">
        <v>57.820766459430622</v>
      </c>
      <c r="AR19" s="12">
        <v>77.652629609439941</v>
      </c>
      <c r="AS19" s="12">
        <v>59.850052325757751</v>
      </c>
      <c r="AT19" s="12">
        <v>65.863728973820102</v>
      </c>
      <c r="AU19" s="12">
        <v>79.167922294248498</v>
      </c>
      <c r="AV19" s="12">
        <v>93.17611887474439</v>
      </c>
      <c r="AW19" s="12">
        <v>67.558883870437768</v>
      </c>
      <c r="AX19" s="12">
        <v>115.79311492590408</v>
      </c>
      <c r="AY19" s="12">
        <v>138.83387444361136</v>
      </c>
      <c r="AZ19" s="12">
        <v>216.51267010085081</v>
      </c>
      <c r="BA19" s="12">
        <v>202.63544035200465</v>
      </c>
      <c r="BB19" s="12">
        <v>128.62307767361395</v>
      </c>
      <c r="BC19" s="12">
        <v>122.30477495834619</v>
      </c>
      <c r="BD19" s="12">
        <v>114.7531461345929</v>
      </c>
      <c r="BE19" s="12">
        <v>129.75229110592883</v>
      </c>
      <c r="BF19" s="12">
        <v>115.09509500745625</v>
      </c>
      <c r="BG19" s="12">
        <v>129.55797054962039</v>
      </c>
      <c r="BH19" s="12">
        <v>138.26608573839923</v>
      </c>
      <c r="BI19" s="12">
        <v>156.54621556489951</v>
      </c>
      <c r="BJ19" s="12">
        <v>164.98414839750399</v>
      </c>
      <c r="BK19" s="12">
        <v>221.69107682126662</v>
      </c>
      <c r="BL19" s="12">
        <v>257.46500794341512</v>
      </c>
      <c r="BM19" s="12">
        <v>276.63104139263129</v>
      </c>
      <c r="BN19" s="12">
        <v>327.54537908129777</v>
      </c>
      <c r="BO19" s="12">
        <v>363.33127877577249</v>
      </c>
      <c r="BP19" s="12">
        <v>527.27050494992898</v>
      </c>
      <c r="BQ19" s="12">
        <v>517.86037714255576</v>
      </c>
      <c r="BR19" s="12">
        <v>511.20173599995212</v>
      </c>
      <c r="BS19" s="12">
        <v>527.08451170866988</v>
      </c>
      <c r="BT19" s="12">
        <v>586.48651948758743</v>
      </c>
      <c r="BU19" s="12">
        <v>750.24279593038818</v>
      </c>
      <c r="BV19" s="12">
        <v>819.91361853228273</v>
      </c>
      <c r="BW19" s="12">
        <v>855.27064007661352</v>
      </c>
      <c r="BX19" s="12">
        <v>862.30952948449635</v>
      </c>
      <c r="BY19" s="12">
        <v>947.51778590360937</v>
      </c>
      <c r="BZ19" s="12">
        <v>999.08731959226714</v>
      </c>
      <c r="CA19" s="12">
        <v>1121.095323133346</v>
      </c>
      <c r="CB19" s="12">
        <v>1150.1199503848416</v>
      </c>
      <c r="CC19" s="12">
        <v>1195.7029586364688</v>
      </c>
      <c r="CD19" s="12">
        <v>1151.8535041103141</v>
      </c>
      <c r="CE19" s="12">
        <v>931.08341423387765</v>
      </c>
      <c r="CF19" s="12">
        <v>1484.6785954088682</v>
      </c>
      <c r="CG19" s="12">
        <v>1672.672200406789</v>
      </c>
      <c r="CH19" s="12">
        <v>1784.1991586215388</v>
      </c>
      <c r="CI19" s="12">
        <v>1804.2966493537497</v>
      </c>
      <c r="CJ19" s="12">
        <v>1867.1326156804218</v>
      </c>
      <c r="CK19" s="12">
        <v>1859.6572592546536</v>
      </c>
      <c r="CL19" s="12">
        <v>2024.1441498359732</v>
      </c>
      <c r="CM19" s="12">
        <v>2209.1711551896005</v>
      </c>
      <c r="CN19" s="12">
        <v>2316.4310035755534</v>
      </c>
      <c r="CO19" s="12">
        <v>2420.4813188655708</v>
      </c>
    </row>
    <row r="20" spans="1:93" x14ac:dyDescent="0.7">
      <c r="A20" s="51" t="s">
        <v>78</v>
      </c>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row>
    <row r="22" spans="1:93" x14ac:dyDescent="0.7">
      <c r="A22" s="9" t="s">
        <v>79</v>
      </c>
    </row>
    <row r="23" spans="1:93" x14ac:dyDescent="0.7">
      <c r="A23" s="12" t="s">
        <v>80</v>
      </c>
      <c r="B23" s="36">
        <v>1930</v>
      </c>
      <c r="C23" s="36">
        <v>1931</v>
      </c>
      <c r="D23" s="36">
        <v>1932</v>
      </c>
      <c r="E23" s="36">
        <v>1933</v>
      </c>
      <c r="F23" s="36">
        <v>1934</v>
      </c>
      <c r="G23" s="36">
        <v>1935</v>
      </c>
      <c r="H23" s="36">
        <v>1936</v>
      </c>
      <c r="I23" s="36">
        <v>1937</v>
      </c>
      <c r="J23" s="36">
        <v>1938</v>
      </c>
      <c r="K23" s="36">
        <v>1939</v>
      </c>
      <c r="L23" s="36">
        <v>1940</v>
      </c>
      <c r="M23" s="36">
        <v>1941</v>
      </c>
      <c r="N23" s="36">
        <v>1942</v>
      </c>
      <c r="O23" s="36">
        <v>1943</v>
      </c>
      <c r="P23" s="36">
        <v>1944</v>
      </c>
      <c r="Q23" s="36">
        <v>1945</v>
      </c>
      <c r="R23" s="36">
        <v>1946</v>
      </c>
      <c r="S23" s="36">
        <v>1947</v>
      </c>
      <c r="T23" s="36">
        <v>1948</v>
      </c>
      <c r="U23" s="36">
        <v>1949</v>
      </c>
      <c r="V23" s="36">
        <v>1950</v>
      </c>
      <c r="W23" s="36">
        <v>1951</v>
      </c>
      <c r="X23" s="36">
        <v>1952</v>
      </c>
      <c r="Y23" s="36">
        <v>1953</v>
      </c>
      <c r="Z23" s="36">
        <v>1954</v>
      </c>
      <c r="AA23" s="36">
        <v>1955</v>
      </c>
      <c r="AB23" s="36">
        <v>1956</v>
      </c>
      <c r="AC23" s="36">
        <v>1957</v>
      </c>
      <c r="AD23" s="36">
        <v>1958</v>
      </c>
      <c r="AE23" s="36">
        <v>1959</v>
      </c>
      <c r="AF23" s="36">
        <v>1960</v>
      </c>
      <c r="AG23" s="36">
        <v>1961</v>
      </c>
      <c r="AH23" s="36">
        <v>1962</v>
      </c>
      <c r="AI23" s="36">
        <v>1963</v>
      </c>
      <c r="AJ23" s="36">
        <v>1964</v>
      </c>
      <c r="AK23" s="36">
        <v>1965</v>
      </c>
      <c r="AL23" s="36">
        <v>1966</v>
      </c>
      <c r="AM23" s="36">
        <v>1967</v>
      </c>
      <c r="AN23" s="36">
        <v>1968</v>
      </c>
      <c r="AO23" s="36">
        <v>1969</v>
      </c>
      <c r="AP23" s="36">
        <v>1970</v>
      </c>
      <c r="AQ23" s="36">
        <v>1971</v>
      </c>
      <c r="AR23" s="36">
        <v>1972</v>
      </c>
      <c r="AS23" s="36">
        <v>1973</v>
      </c>
      <c r="AT23" s="36">
        <v>1974</v>
      </c>
      <c r="AU23" s="36">
        <v>1975</v>
      </c>
      <c r="AV23" s="36">
        <v>1976</v>
      </c>
      <c r="AW23" s="36">
        <v>1977</v>
      </c>
      <c r="AX23" s="36">
        <v>1978</v>
      </c>
      <c r="AY23" s="36">
        <v>1979</v>
      </c>
      <c r="AZ23" s="36">
        <v>1980</v>
      </c>
      <c r="BA23" s="36">
        <v>1981</v>
      </c>
      <c r="BB23" s="36">
        <v>1982</v>
      </c>
      <c r="BC23" s="36">
        <v>1983</v>
      </c>
      <c r="BD23" s="36">
        <v>1984</v>
      </c>
      <c r="BE23" s="36">
        <v>1985</v>
      </c>
      <c r="BF23" s="36">
        <v>1986</v>
      </c>
      <c r="BG23" s="36">
        <v>1987</v>
      </c>
      <c r="BH23" s="36">
        <v>1988</v>
      </c>
      <c r="BI23" s="36">
        <v>1989</v>
      </c>
      <c r="BJ23" s="36">
        <v>1990</v>
      </c>
      <c r="BK23" s="36">
        <v>1991</v>
      </c>
      <c r="BL23" s="36">
        <v>1992</v>
      </c>
      <c r="BM23" s="36">
        <v>1993</v>
      </c>
      <c r="BN23" s="36">
        <v>1994</v>
      </c>
      <c r="BO23" s="36">
        <v>1995</v>
      </c>
      <c r="BP23" s="36">
        <v>1996</v>
      </c>
      <c r="BQ23" s="36">
        <v>1997</v>
      </c>
      <c r="BR23" s="36">
        <v>1998</v>
      </c>
      <c r="BS23" s="36">
        <v>1999</v>
      </c>
      <c r="BT23" s="36">
        <v>2000</v>
      </c>
      <c r="BU23" s="36">
        <v>2001</v>
      </c>
      <c r="BV23" s="36">
        <v>2002</v>
      </c>
      <c r="BW23" s="36">
        <v>2003</v>
      </c>
      <c r="BX23" s="36">
        <v>2004</v>
      </c>
      <c r="BY23" s="36">
        <v>2005</v>
      </c>
      <c r="BZ23" s="36">
        <v>2006</v>
      </c>
      <c r="CA23" s="36">
        <v>2007</v>
      </c>
      <c r="CB23" s="36">
        <v>2008</v>
      </c>
      <c r="CC23" s="36">
        <v>2009</v>
      </c>
      <c r="CD23" s="36">
        <v>2010</v>
      </c>
      <c r="CE23" s="36">
        <v>2011</v>
      </c>
      <c r="CF23" s="36">
        <v>2012</v>
      </c>
      <c r="CG23" s="36">
        <v>2013</v>
      </c>
      <c r="CH23" s="36">
        <v>2014</v>
      </c>
      <c r="CI23" s="36">
        <v>2015</v>
      </c>
      <c r="CJ23" s="36">
        <v>2016</v>
      </c>
      <c r="CK23" s="36">
        <v>2017</v>
      </c>
      <c r="CL23" s="36">
        <v>2018</v>
      </c>
      <c r="CM23" s="36">
        <v>2019</v>
      </c>
      <c r="CN23" s="36">
        <v>2020</v>
      </c>
      <c r="CO23" s="36">
        <v>2021</v>
      </c>
    </row>
    <row r="24" spans="1:93" s="16" customFormat="1" x14ac:dyDescent="0.7">
      <c r="A24" s="52" t="s">
        <v>3</v>
      </c>
      <c r="B24" s="53">
        <v>0.451613505450432</v>
      </c>
      <c r="C24" s="53">
        <v>0.47768298815249099</v>
      </c>
      <c r="D24" s="53">
        <v>0.192</v>
      </c>
      <c r="E24" s="53">
        <v>0.27</v>
      </c>
      <c r="F24" s="53">
        <v>0.22900000000000001</v>
      </c>
      <c r="G24" s="53">
        <v>0.20300000000000001</v>
      </c>
      <c r="H24" s="53">
        <v>0.45</v>
      </c>
      <c r="I24" s="53">
        <v>0.8</v>
      </c>
      <c r="J24" s="53">
        <v>0.82399999999999995</v>
      </c>
      <c r="K24" s="53">
        <v>1.34</v>
      </c>
      <c r="L24" s="53">
        <v>1.4524999999999999</v>
      </c>
      <c r="M24" s="53">
        <v>1.1891</v>
      </c>
      <c r="N24" s="53">
        <v>1.5720000000000001</v>
      </c>
      <c r="O24" s="53">
        <v>1.5382469999999999</v>
      </c>
      <c r="P24" s="53">
        <v>1.1778900000000001</v>
      </c>
      <c r="Q24" s="53">
        <v>0.42499999999999999</v>
      </c>
      <c r="R24" s="53">
        <v>0.20805699999999999</v>
      </c>
      <c r="S24" s="53">
        <v>0.60869200000000001</v>
      </c>
      <c r="T24" s="53">
        <v>0.76500000000000001</v>
      </c>
      <c r="U24" s="53">
        <v>1.218</v>
      </c>
      <c r="V24" s="53">
        <v>0.43</v>
      </c>
      <c r="W24" s="53">
        <v>1.2962073599999999</v>
      </c>
      <c r="X24" s="53">
        <v>2.0466432000000001</v>
      </c>
      <c r="Y24" s="53">
        <v>3.8800943999999999</v>
      </c>
      <c r="Z24" s="53">
        <v>4.6000011456000003</v>
      </c>
      <c r="AA24" s="53">
        <v>4.5000567360000003</v>
      </c>
      <c r="AB24" s="53">
        <v>6.4220252544000003</v>
      </c>
      <c r="AC24" s="53">
        <v>6.8069647295999998</v>
      </c>
      <c r="AD24" s="53">
        <v>9.3001172543999999</v>
      </c>
      <c r="AE24" s="53">
        <v>12.2701376448</v>
      </c>
      <c r="AF24" s="53">
        <v>13.500170208</v>
      </c>
      <c r="AG24" s="53">
        <v>10.000069228799999</v>
      </c>
      <c r="AH24" s="53">
        <v>9.0001134720000007</v>
      </c>
      <c r="AI24" s="53">
        <v>10.000069228799999</v>
      </c>
      <c r="AJ24" s="53">
        <v>10.500132384</v>
      </c>
      <c r="AK24" s="53">
        <v>11.1020160384</v>
      </c>
      <c r="AL24" s="53">
        <v>11.1281107392</v>
      </c>
      <c r="AM24" s="53">
        <v>8.1488804544000004</v>
      </c>
      <c r="AN24" s="53">
        <v>9.2552616576000002</v>
      </c>
      <c r="AO24" s="53">
        <v>10.250271359999999</v>
      </c>
      <c r="AP24" s="53">
        <v>10.23096</v>
      </c>
      <c r="AQ24" s="53">
        <v>12.249034999999999</v>
      </c>
      <c r="AR24" s="53">
        <v>14.22176</v>
      </c>
      <c r="AS24" s="53">
        <v>24.996919999999999</v>
      </c>
      <c r="AT24" s="53">
        <v>24.996919999999999</v>
      </c>
      <c r="AU24" s="53">
        <v>30.021699999999999</v>
      </c>
      <c r="AV24" s="53">
        <v>58.044372000000003</v>
      </c>
      <c r="AW24" s="53">
        <v>65.970645000000005</v>
      </c>
      <c r="AX24" s="53">
        <v>76.684128999999999</v>
      </c>
      <c r="AY24" s="53">
        <v>85.780432000000005</v>
      </c>
      <c r="AZ24" s="53">
        <v>95.442702999999995</v>
      </c>
      <c r="BA24" s="53">
        <v>83.982758000000004</v>
      </c>
      <c r="BB24" s="53">
        <v>94.053179</v>
      </c>
      <c r="BC24" s="53">
        <v>108.22777499999999</v>
      </c>
      <c r="BD24" s="53">
        <v>121.055476</v>
      </c>
      <c r="BE24" s="53">
        <v>142.4897</v>
      </c>
      <c r="BF24" s="53">
        <v>161.446</v>
      </c>
      <c r="BG24" s="53">
        <v>179.58600000000001</v>
      </c>
      <c r="BH24" s="53">
        <v>203.16800000000001</v>
      </c>
      <c r="BI24" s="53">
        <v>206.79599999999999</v>
      </c>
      <c r="BJ24" s="53">
        <v>203.16800000000001</v>
      </c>
      <c r="BK24" s="53">
        <v>252.61</v>
      </c>
      <c r="BL24" s="53">
        <v>308.22000000000003</v>
      </c>
      <c r="BM24" s="53">
        <v>367.88</v>
      </c>
      <c r="BN24" s="53">
        <v>421.18</v>
      </c>
      <c r="BO24" s="53">
        <v>445.61</v>
      </c>
      <c r="BP24" s="53">
        <v>491.19</v>
      </c>
      <c r="BQ24" s="53">
        <v>511.73</v>
      </c>
      <c r="BR24" s="53">
        <v>536</v>
      </c>
      <c r="BS24" s="53">
        <v>573</v>
      </c>
      <c r="BT24" s="53">
        <v>583.19000000000005</v>
      </c>
      <c r="BU24" s="53">
        <v>661.04</v>
      </c>
      <c r="BV24" s="53">
        <v>725</v>
      </c>
      <c r="BW24" s="53">
        <v>862.08</v>
      </c>
      <c r="BX24" s="53">
        <v>970</v>
      </c>
      <c r="BY24" s="53">
        <v>1038.3</v>
      </c>
      <c r="BZ24" s="53">
        <v>1236.77</v>
      </c>
      <c r="CA24" s="53">
        <v>1361.17</v>
      </c>
      <c r="CB24" s="53">
        <v>1400</v>
      </c>
      <c r="CC24" s="53">
        <v>1644</v>
      </c>
      <c r="CD24" s="53">
        <v>1880</v>
      </c>
      <c r="CE24" s="53">
        <v>2000</v>
      </c>
      <c r="CF24" s="53">
        <v>2209.8407999999999</v>
      </c>
      <c r="CG24" s="53">
        <v>2416.136</v>
      </c>
      <c r="CH24" s="53">
        <v>2492.0708</v>
      </c>
      <c r="CI24" s="53">
        <v>2359.1882999999998</v>
      </c>
      <c r="CJ24" s="53">
        <v>2410.3098</v>
      </c>
      <c r="CK24" s="53">
        <v>2330.8406</v>
      </c>
      <c r="CL24" s="53">
        <v>2207.7067999999999</v>
      </c>
      <c r="CM24" s="53">
        <v>2330</v>
      </c>
      <c r="CN24" s="53">
        <v>2394.7082999999998</v>
      </c>
      <c r="CO24" s="53">
        <v>2378.1080000000002</v>
      </c>
    </row>
    <row r="25" spans="1:93" s="16" customFormat="1" x14ac:dyDescent="0.7">
      <c r="A25" s="52" t="s">
        <v>47</v>
      </c>
      <c r="B25" s="53">
        <v>27.797999999999998</v>
      </c>
      <c r="C25" s="53">
        <v>21.603999999999999</v>
      </c>
      <c r="D25" s="53">
        <v>13.166</v>
      </c>
      <c r="E25" s="53">
        <v>10.904999999999999</v>
      </c>
      <c r="F25" s="53">
        <v>13.374000000000001</v>
      </c>
      <c r="G25" s="53">
        <v>13.262</v>
      </c>
      <c r="H25" s="53">
        <v>19.399999999999999</v>
      </c>
      <c r="I25" s="53">
        <v>20.137732</v>
      </c>
      <c r="J25" s="53">
        <v>18.279156</v>
      </c>
      <c r="K25" s="53">
        <v>21.267268999999999</v>
      </c>
      <c r="L25" s="53">
        <v>22.640675000000002</v>
      </c>
      <c r="M25" s="53">
        <v>28.466331</v>
      </c>
      <c r="N25" s="53">
        <v>31.610471</v>
      </c>
      <c r="O25" s="53">
        <v>23.067913999999998</v>
      </c>
      <c r="P25" s="53">
        <v>15.71682</v>
      </c>
      <c r="Q25" s="53">
        <v>17.786688000000002</v>
      </c>
      <c r="R25" s="53">
        <v>28.403616</v>
      </c>
      <c r="S25" s="53">
        <v>32.314655000000002</v>
      </c>
      <c r="T25" s="53">
        <v>35.626454000000003</v>
      </c>
      <c r="U25" s="53">
        <v>36.312779999999997</v>
      </c>
      <c r="V25" s="53">
        <v>39.273485999999998</v>
      </c>
      <c r="W25" s="53">
        <v>42.548347699200001</v>
      </c>
      <c r="X25" s="53">
        <v>43.091731468799999</v>
      </c>
      <c r="Y25" s="53">
        <v>45.651911558400002</v>
      </c>
      <c r="Z25" s="53">
        <v>47.048404435199998</v>
      </c>
      <c r="AA25" s="53">
        <v>53.709545836799997</v>
      </c>
      <c r="AB25" s="53">
        <v>56.874850099200003</v>
      </c>
      <c r="AC25" s="53">
        <v>53.512215321600003</v>
      </c>
      <c r="AD25" s="53">
        <v>55.660508467200003</v>
      </c>
      <c r="AE25" s="53">
        <v>60.671714342400001</v>
      </c>
      <c r="AF25" s="53">
        <v>56.987074368000002</v>
      </c>
      <c r="AG25" s="53">
        <v>57.754224460800003</v>
      </c>
      <c r="AH25" s="53">
        <v>60.023269555200002</v>
      </c>
      <c r="AI25" s="53">
        <v>62.832969561600002</v>
      </c>
      <c r="AJ25" s="53">
        <v>65.728969689600007</v>
      </c>
      <c r="AK25" s="53">
        <v>66.319255699199999</v>
      </c>
      <c r="AL25" s="53">
        <v>68.523490425600002</v>
      </c>
      <c r="AM25" s="53">
        <v>65.807765452799998</v>
      </c>
      <c r="AN25" s="53">
        <v>70.274905344000004</v>
      </c>
      <c r="AO25" s="53">
        <v>71.061498547200003</v>
      </c>
      <c r="AP25" s="53">
        <v>67.679433000000003</v>
      </c>
      <c r="AQ25" s="53">
        <v>73.669261000000006</v>
      </c>
      <c r="AR25" s="53">
        <v>75.913179</v>
      </c>
      <c r="AS25" s="53">
        <v>79.428711000000007</v>
      </c>
      <c r="AT25" s="53">
        <v>75.179416000000003</v>
      </c>
      <c r="AU25" s="53">
        <v>63.237853999999999</v>
      </c>
      <c r="AV25" s="53">
        <v>67.566964999999996</v>
      </c>
      <c r="AW25" s="53">
        <v>72.612606</v>
      </c>
      <c r="AX25" s="53">
        <v>77.530360000000002</v>
      </c>
      <c r="AY25" s="53">
        <v>77.914928000000003</v>
      </c>
      <c r="AZ25" s="53">
        <v>69.575063</v>
      </c>
      <c r="BA25" s="53">
        <v>66.149323999999993</v>
      </c>
      <c r="BB25" s="53">
        <v>58.357286999999999</v>
      </c>
      <c r="BC25" s="53">
        <v>64.711729000000005</v>
      </c>
      <c r="BD25" s="53">
        <v>71.379992999999999</v>
      </c>
      <c r="BE25" s="53">
        <v>71.525113000000005</v>
      </c>
      <c r="BF25" s="53">
        <v>72.483812</v>
      </c>
      <c r="BG25" s="53">
        <v>72.107406999999995</v>
      </c>
      <c r="BH25" s="53">
        <v>70.974564000000001</v>
      </c>
      <c r="BI25" s="53">
        <v>71.253012999999996</v>
      </c>
      <c r="BJ25" s="53">
        <v>71.295642000000001</v>
      </c>
      <c r="BK25" s="53">
        <v>68.465000000000003</v>
      </c>
      <c r="BL25" s="53">
        <v>70.882999999999996</v>
      </c>
      <c r="BM25" s="53">
        <v>75.117000000000004</v>
      </c>
      <c r="BN25" s="53">
        <v>79.352999999999994</v>
      </c>
      <c r="BO25" s="53">
        <v>78.319999999999993</v>
      </c>
      <c r="BP25" s="53">
        <v>80.817999999999998</v>
      </c>
      <c r="BQ25" s="53">
        <v>84.254999999999995</v>
      </c>
      <c r="BR25" s="53">
        <v>85.522000000000006</v>
      </c>
      <c r="BS25" s="53">
        <v>87.777000000000001</v>
      </c>
      <c r="BT25" s="53">
        <v>89.51</v>
      </c>
      <c r="BU25" s="53">
        <v>90.45</v>
      </c>
      <c r="BV25" s="53">
        <v>91.266000000000005</v>
      </c>
      <c r="BW25" s="53">
        <v>94.328999999999994</v>
      </c>
      <c r="BX25" s="53">
        <v>99.015000000000001</v>
      </c>
      <c r="BY25" s="53">
        <v>100.90300000000001</v>
      </c>
      <c r="BZ25" s="53">
        <v>99.712373999999997</v>
      </c>
      <c r="CA25" s="53">
        <v>96.849650999999994</v>
      </c>
      <c r="CB25" s="53">
        <v>87.610421000000002</v>
      </c>
      <c r="CC25" s="53">
        <v>64.842793999999998</v>
      </c>
      <c r="CD25" s="53">
        <v>67.175998000000007</v>
      </c>
      <c r="CE25" s="53">
        <v>67.894999999999996</v>
      </c>
      <c r="CF25" s="53">
        <v>74.150999999999996</v>
      </c>
      <c r="CG25" s="53">
        <v>77.2</v>
      </c>
      <c r="CH25" s="53">
        <v>82.534999999999997</v>
      </c>
      <c r="CI25" s="53">
        <v>84.405000000000001</v>
      </c>
      <c r="CJ25" s="53">
        <v>84.694999999999993</v>
      </c>
      <c r="CK25" s="53">
        <v>86.355999999999995</v>
      </c>
      <c r="CL25" s="53">
        <v>86.367999999999995</v>
      </c>
      <c r="CM25" s="53">
        <v>88.5</v>
      </c>
      <c r="CN25" s="53">
        <v>89</v>
      </c>
      <c r="CO25" s="53">
        <v>92</v>
      </c>
    </row>
    <row r="26" spans="1:93" s="16" customFormat="1" x14ac:dyDescent="0.7">
      <c r="A26" s="52" t="s">
        <v>48</v>
      </c>
      <c r="B26" s="53">
        <v>35.179174698201798</v>
      </c>
      <c r="C26" s="53">
        <v>37.1480631769806</v>
      </c>
      <c r="D26" s="53">
        <v>27.585000000000001</v>
      </c>
      <c r="E26" s="53">
        <v>27.766999999999999</v>
      </c>
      <c r="F26" s="53">
        <v>33.75</v>
      </c>
      <c r="G26" s="53">
        <v>37.728999999999999</v>
      </c>
      <c r="H26" s="53">
        <v>38.641956999999998</v>
      </c>
      <c r="I26" s="53">
        <v>42.826695000000001</v>
      </c>
      <c r="J26" s="53">
        <v>47.047559</v>
      </c>
      <c r="K26" s="53">
        <v>49.133080999999997</v>
      </c>
      <c r="L26" s="53">
        <v>42.652603999999997</v>
      </c>
      <c r="M26" s="53">
        <v>40.151634000000001</v>
      </c>
      <c r="N26" s="53">
        <v>34.076270000000001</v>
      </c>
      <c r="O26" s="53">
        <v>35.931052999999999</v>
      </c>
      <c r="P26" s="53">
        <v>24.207187999999999</v>
      </c>
      <c r="Q26" s="53">
        <v>19.045051999999998</v>
      </c>
      <c r="R26" s="53">
        <v>31.018249000000001</v>
      </c>
      <c r="S26" s="53">
        <v>37.675651000000002</v>
      </c>
      <c r="T26" s="53">
        <v>48.096108999999998</v>
      </c>
      <c r="U26" s="53">
        <v>56.815106999999998</v>
      </c>
      <c r="V26" s="53">
        <v>65.717433</v>
      </c>
      <c r="W26" s="53">
        <v>75.8167034688</v>
      </c>
      <c r="X26" s="53">
        <v>83.732223923199996</v>
      </c>
      <c r="Y26" s="53">
        <v>92.334649075200005</v>
      </c>
      <c r="Z26" s="53">
        <v>100.0197942912</v>
      </c>
      <c r="AA26" s="53">
        <v>113.245884864</v>
      </c>
      <c r="AB26" s="53">
        <v>119.2079270592</v>
      </c>
      <c r="AC26" s="53">
        <v>126.867148128</v>
      </c>
      <c r="AD26" s="53">
        <v>134.47571477759999</v>
      </c>
      <c r="AE26" s="53">
        <v>152.15905313280001</v>
      </c>
      <c r="AF26" s="53">
        <v>167.74799328</v>
      </c>
      <c r="AG26" s="53">
        <v>184.56611322239999</v>
      </c>
      <c r="AH26" s="53">
        <v>197.6603658624</v>
      </c>
      <c r="AI26" s="53">
        <v>208.219509792</v>
      </c>
      <c r="AJ26" s="53">
        <v>232.33595938560001</v>
      </c>
      <c r="AK26" s="53">
        <v>243.5703250176</v>
      </c>
      <c r="AL26" s="53">
        <v>260.10430266240002</v>
      </c>
      <c r="AM26" s="53">
        <v>272.7660313728</v>
      </c>
      <c r="AN26" s="53">
        <v>281.039927616</v>
      </c>
      <c r="AO26" s="53">
        <v>292.3880524992</v>
      </c>
      <c r="AP26" s="53">
        <v>316.20740999999998</v>
      </c>
      <c r="AQ26" s="53">
        <v>329.75436200000001</v>
      </c>
      <c r="AR26" s="53">
        <v>346.51300099999997</v>
      </c>
      <c r="AS26" s="53">
        <v>364.97952099999998</v>
      </c>
      <c r="AT26" s="53">
        <v>369.81201700000003</v>
      </c>
      <c r="AU26" s="53">
        <v>370.05327899999997</v>
      </c>
      <c r="AV26" s="53">
        <v>382.69685900000002</v>
      </c>
      <c r="AW26" s="53">
        <v>393.57723099999998</v>
      </c>
      <c r="AX26" s="53">
        <v>403.35106300000001</v>
      </c>
      <c r="AY26" s="53">
        <v>401.19693799999999</v>
      </c>
      <c r="AZ26" s="53">
        <v>404.90656799999999</v>
      </c>
      <c r="BA26" s="53">
        <v>391.60813400000001</v>
      </c>
      <c r="BB26" s="53">
        <v>383.78798</v>
      </c>
      <c r="BC26" s="53">
        <v>387.51121499999999</v>
      </c>
      <c r="BD26" s="53">
        <v>378.24802399999999</v>
      </c>
      <c r="BE26" s="53">
        <v>376.53560800000002</v>
      </c>
      <c r="BF26" s="53">
        <v>376.95554900000002</v>
      </c>
      <c r="BG26" s="53">
        <v>380.71506399999998</v>
      </c>
      <c r="BH26" s="53">
        <v>386.61237799999998</v>
      </c>
      <c r="BI26" s="53">
        <v>392.73079999999999</v>
      </c>
      <c r="BJ26" s="53">
        <v>383.500922</v>
      </c>
      <c r="BK26" s="53">
        <v>364.94499999999999</v>
      </c>
      <c r="BL26" s="53">
        <v>323.61500000000001</v>
      </c>
      <c r="BM26" s="53">
        <v>289.94600000000003</v>
      </c>
      <c r="BN26" s="53">
        <v>280.12400000000002</v>
      </c>
      <c r="BO26" s="53">
        <v>273.48</v>
      </c>
      <c r="BP26" s="53">
        <v>251.82900000000001</v>
      </c>
      <c r="BQ26" s="53">
        <v>260.42399999999998</v>
      </c>
      <c r="BR26" s="53">
        <v>263.334</v>
      </c>
      <c r="BS26" s="53">
        <v>270.70600000000002</v>
      </c>
      <c r="BT26" s="53">
        <v>278.358</v>
      </c>
      <c r="BU26" s="53">
        <v>290.90600000000001</v>
      </c>
      <c r="BV26" s="53">
        <v>294.81200000000001</v>
      </c>
      <c r="BW26" s="53">
        <v>308.59100000000001</v>
      </c>
      <c r="BX26" s="53">
        <v>326.51799999999997</v>
      </c>
      <c r="BY26" s="53">
        <v>376.70600000000002</v>
      </c>
      <c r="BZ26" s="53">
        <v>369.84813600000001</v>
      </c>
      <c r="CA26" s="53">
        <v>391.70810299999999</v>
      </c>
      <c r="CB26" s="53">
        <v>363.65231399999999</v>
      </c>
      <c r="CC26" s="53">
        <v>307.012946</v>
      </c>
      <c r="CD26" s="53">
        <v>305.70109300000001</v>
      </c>
      <c r="CE26" s="53">
        <v>310.243447</v>
      </c>
      <c r="CF26" s="53">
        <v>296.358</v>
      </c>
      <c r="CG26" s="53">
        <v>306.851476222673</v>
      </c>
      <c r="CH26" s="53">
        <v>359.31700000000001</v>
      </c>
      <c r="CI26" s="53">
        <v>355.63799999999998</v>
      </c>
      <c r="CJ26" s="53">
        <v>355.31</v>
      </c>
      <c r="CK26" s="53">
        <v>366.31</v>
      </c>
      <c r="CL26" s="53">
        <v>333.14595372686199</v>
      </c>
      <c r="CM26" s="53">
        <v>337.89763927922598</v>
      </c>
      <c r="CN26" s="53">
        <f>(53.78+51+51*53%)/0.379</f>
        <v>347.78364116094986</v>
      </c>
      <c r="CO26" s="53">
        <f>(59.9+76)/0.379</f>
        <v>358.57519788918205</v>
      </c>
    </row>
    <row r="27" spans="1:93" s="16" customFormat="1" x14ac:dyDescent="0.7">
      <c r="A27" s="52" t="s">
        <v>49</v>
      </c>
      <c r="B27" s="54">
        <v>7.5377959731329369</v>
      </c>
      <c r="C27" s="54">
        <v>12.396016356286907</v>
      </c>
      <c r="D27" s="54">
        <v>7.7649999999999935</v>
      </c>
      <c r="E27" s="54">
        <v>8.6349999999999945</v>
      </c>
      <c r="F27" s="54">
        <v>10.946999999999996</v>
      </c>
      <c r="G27" s="54">
        <v>14.206000000000003</v>
      </c>
      <c r="H27" s="54">
        <v>4.3080429999999978</v>
      </c>
      <c r="I27" s="54">
        <v>18.935573000000005</v>
      </c>
      <c r="J27" s="54">
        <v>19.749285000000008</v>
      </c>
      <c r="K27" s="54">
        <v>21.259650000000001</v>
      </c>
      <c r="L27" s="54">
        <v>14.254221000000001</v>
      </c>
      <c r="M27" s="54">
        <v>18.192935000000006</v>
      </c>
      <c r="N27" s="54">
        <v>13.641258999999998</v>
      </c>
      <c r="O27" s="54">
        <v>10.662786000000004</v>
      </c>
      <c r="P27" s="54">
        <v>13.798102000000004</v>
      </c>
      <c r="Q27" s="54">
        <v>12.243260000000003</v>
      </c>
      <c r="R27" s="54">
        <v>12.870078000000003</v>
      </c>
      <c r="S27" s="54">
        <v>15.201001999999988</v>
      </c>
      <c r="T27" s="54">
        <v>17.512436999999991</v>
      </c>
      <c r="U27" s="54">
        <v>20.654113000000009</v>
      </c>
      <c r="V27" s="54">
        <v>27.579081000000002</v>
      </c>
      <c r="W27" s="54">
        <v>29.338741471999981</v>
      </c>
      <c r="X27" s="54">
        <v>32.129401408000007</v>
      </c>
      <c r="Y27" s="54">
        <v>36.133344966400003</v>
      </c>
      <c r="Z27" s="54">
        <v>43.231800127999989</v>
      </c>
      <c r="AA27" s="54">
        <v>45.844512563199999</v>
      </c>
      <c r="AB27" s="54">
        <v>52.895197587199974</v>
      </c>
      <c r="AC27" s="54">
        <v>59.713671820800016</v>
      </c>
      <c r="AD27" s="54">
        <v>63.063659500800014</v>
      </c>
      <c r="AE27" s="54">
        <v>69.19909487999999</v>
      </c>
      <c r="AF27" s="54">
        <v>78.264762144000002</v>
      </c>
      <c r="AG27" s="54">
        <v>80.879593088000007</v>
      </c>
      <c r="AH27" s="54">
        <v>91.816251110400003</v>
      </c>
      <c r="AI27" s="54">
        <v>96.947451417600007</v>
      </c>
      <c r="AJ27" s="54">
        <v>107.03493854080006</v>
      </c>
      <c r="AK27" s="54">
        <v>112.40840324479996</v>
      </c>
      <c r="AL27" s="54">
        <v>124.44409617279996</v>
      </c>
      <c r="AM27" s="54">
        <v>133.07732272000004</v>
      </c>
      <c r="AN27" s="54">
        <v>154.62990538240007</v>
      </c>
      <c r="AO27" s="54">
        <v>169.40017759359995</v>
      </c>
      <c r="AP27" s="54">
        <v>177.68219699999997</v>
      </c>
      <c r="AQ27" s="54">
        <v>174.32734199999993</v>
      </c>
      <c r="AR27" s="54">
        <v>224.35205999999999</v>
      </c>
      <c r="AS27" s="54">
        <v>232.59484799999996</v>
      </c>
      <c r="AT27" s="54">
        <v>233.21164700000003</v>
      </c>
      <c r="AU27" s="54">
        <v>238.88716700000009</v>
      </c>
      <c r="AV27" s="54">
        <v>227.09180400000002</v>
      </c>
      <c r="AW27" s="54">
        <v>264.93951800000002</v>
      </c>
      <c r="AX27" s="54">
        <v>295.43444800000003</v>
      </c>
      <c r="AY27" s="54">
        <v>307.50770199999994</v>
      </c>
      <c r="AZ27" s="54">
        <v>313.17566599999998</v>
      </c>
      <c r="BA27" s="54">
        <v>344.95978400000007</v>
      </c>
      <c r="BB27" s="54">
        <v>351.20155399999993</v>
      </c>
      <c r="BC27" s="54">
        <v>356.14928100000009</v>
      </c>
      <c r="BD27" s="54">
        <v>370.41650700000002</v>
      </c>
      <c r="BE27" s="54">
        <v>368.84957899999995</v>
      </c>
      <c r="BF27" s="54">
        <v>397.1146389999999</v>
      </c>
      <c r="BG27" s="54">
        <v>420.59152900000004</v>
      </c>
      <c r="BH27" s="54">
        <v>457.24505800000003</v>
      </c>
      <c r="BI27" s="54">
        <v>371.21635899999984</v>
      </c>
      <c r="BJ27" s="54">
        <v>381.114936</v>
      </c>
      <c r="BK27" s="54">
        <v>498.97999999999996</v>
      </c>
      <c r="BL27" s="54">
        <v>450.41099999999983</v>
      </c>
      <c r="BM27" s="54">
        <v>559.45700000000011</v>
      </c>
      <c r="BN27" s="54">
        <v>589.34299999999996</v>
      </c>
      <c r="BO27" s="54">
        <v>647.58999999999992</v>
      </c>
      <c r="BP27" s="54">
        <v>669.16300000000001</v>
      </c>
      <c r="BQ27" s="54">
        <v>690.59100000000001</v>
      </c>
      <c r="BR27" s="54">
        <v>655.14400000000001</v>
      </c>
      <c r="BS27" s="54">
        <v>668.51699999999994</v>
      </c>
      <c r="BT27" s="54">
        <v>708.94200000000001</v>
      </c>
      <c r="BU27" s="54">
        <v>707.60400000000004</v>
      </c>
      <c r="BV27" s="54">
        <v>738.92199999999991</v>
      </c>
      <c r="BW27" s="54">
        <v>755.00000000000011</v>
      </c>
      <c r="BX27" s="54">
        <v>794.46699999999987</v>
      </c>
      <c r="BY27" s="54">
        <v>834.09100000000001</v>
      </c>
      <c r="BZ27" s="54">
        <v>913.66949</v>
      </c>
      <c r="CA27" s="54">
        <v>970.272246</v>
      </c>
      <c r="CB27" s="54">
        <v>998.73726499999998</v>
      </c>
      <c r="CC27" s="54">
        <v>1014.14426</v>
      </c>
      <c r="CD27" s="54">
        <v>1057.1229090000002</v>
      </c>
      <c r="CE27" s="54">
        <v>1231.861553</v>
      </c>
      <c r="CF27" s="54">
        <v>1219.6502</v>
      </c>
      <c r="CG27" s="54">
        <v>1199.812523777327</v>
      </c>
      <c r="CH27" s="54">
        <v>1256.0771999999999</v>
      </c>
      <c r="CI27" s="54">
        <v>1300.7687000000003</v>
      </c>
      <c r="CJ27" s="54">
        <v>1289.6852000000001</v>
      </c>
      <c r="CK27" s="54">
        <v>1316.4934000000001</v>
      </c>
      <c r="CL27" s="54">
        <v>1422.7792462731381</v>
      </c>
      <c r="CM27" s="54">
        <v>1343.602360720774</v>
      </c>
      <c r="CN27" s="54">
        <v>1368.5080588390504</v>
      </c>
      <c r="CO27" s="54">
        <v>3949.4248021108178</v>
      </c>
    </row>
    <row r="28" spans="1:93" s="16" customFormat="1" x14ac:dyDescent="0.7">
      <c r="A28" s="52" t="s">
        <v>7</v>
      </c>
      <c r="B28" s="53">
        <f>B24+B25+B26+B27</f>
        <v>70.966584176785176</v>
      </c>
      <c r="C28" s="53">
        <f>C24+C25+C26+C27</f>
        <v>71.62576252142</v>
      </c>
      <c r="D28" s="53">
        <f>D24+D25+D26+D27</f>
        <v>48.707999999999991</v>
      </c>
      <c r="E28" s="53">
        <f>E24+E25+E26+E27</f>
        <v>47.576999999999998</v>
      </c>
      <c r="F28" s="53">
        <v>58.3</v>
      </c>
      <c r="G28" s="53">
        <v>65.400000000000006</v>
      </c>
      <c r="H28" s="53">
        <v>62.8</v>
      </c>
      <c r="I28" s="53">
        <v>82.7</v>
      </c>
      <c r="J28" s="53">
        <v>85.9</v>
      </c>
      <c r="K28" s="53">
        <v>93</v>
      </c>
      <c r="L28" s="53">
        <v>81</v>
      </c>
      <c r="M28" s="53">
        <v>88</v>
      </c>
      <c r="N28" s="53">
        <v>80.900000000000006</v>
      </c>
      <c r="O28" s="53">
        <v>71.2</v>
      </c>
      <c r="P28" s="53">
        <v>54.9</v>
      </c>
      <c r="Q28" s="53">
        <v>49.5</v>
      </c>
      <c r="R28" s="53">
        <v>72.5</v>
      </c>
      <c r="S28" s="53">
        <v>85.8</v>
      </c>
      <c r="T28" s="53">
        <v>102</v>
      </c>
      <c r="U28" s="53">
        <v>115</v>
      </c>
      <c r="V28" s="53">
        <v>133</v>
      </c>
      <c r="W28" s="53">
        <v>149</v>
      </c>
      <c r="X28" s="53">
        <v>161</v>
      </c>
      <c r="Y28" s="53">
        <v>178</v>
      </c>
      <c r="Z28" s="53">
        <v>194.9</v>
      </c>
      <c r="AA28" s="53">
        <v>217.3</v>
      </c>
      <c r="AB28" s="53">
        <v>235.4</v>
      </c>
      <c r="AC28" s="53">
        <v>246.9</v>
      </c>
      <c r="AD28" s="53">
        <v>262.5</v>
      </c>
      <c r="AE28" s="53">
        <v>294.3</v>
      </c>
      <c r="AF28" s="53">
        <v>316.5</v>
      </c>
      <c r="AG28" s="53">
        <v>333.2</v>
      </c>
      <c r="AH28" s="53">
        <v>358.5</v>
      </c>
      <c r="AI28" s="53">
        <v>378</v>
      </c>
      <c r="AJ28" s="53">
        <v>415.6</v>
      </c>
      <c r="AK28" s="53">
        <v>433.4</v>
      </c>
      <c r="AL28" s="53">
        <v>464.2</v>
      </c>
      <c r="AM28" s="53">
        <v>479.8</v>
      </c>
      <c r="AN28" s="53">
        <v>515.20000000000005</v>
      </c>
      <c r="AO28" s="53">
        <v>543.1</v>
      </c>
      <c r="AP28" s="53">
        <v>571.79999999999995</v>
      </c>
      <c r="AQ28" s="53">
        <v>590</v>
      </c>
      <c r="AR28" s="53">
        <v>661</v>
      </c>
      <c r="AS28" s="53">
        <v>702</v>
      </c>
      <c r="AT28" s="53">
        <v>703.2</v>
      </c>
      <c r="AU28" s="53">
        <v>702.2</v>
      </c>
      <c r="AV28" s="53">
        <v>735.4</v>
      </c>
      <c r="AW28" s="53">
        <v>797.1</v>
      </c>
      <c r="AX28" s="53">
        <v>853</v>
      </c>
      <c r="AY28" s="53">
        <v>872.4</v>
      </c>
      <c r="AZ28" s="53">
        <v>883.1</v>
      </c>
      <c r="BA28" s="53">
        <v>886.7</v>
      </c>
      <c r="BB28" s="53">
        <v>887.4</v>
      </c>
      <c r="BC28" s="53">
        <v>916.6</v>
      </c>
      <c r="BD28" s="53">
        <v>941.1</v>
      </c>
      <c r="BE28" s="53">
        <v>959.4</v>
      </c>
      <c r="BF28" s="53">
        <v>1008</v>
      </c>
      <c r="BG28" s="53">
        <v>1053</v>
      </c>
      <c r="BH28" s="53">
        <v>1118</v>
      </c>
      <c r="BI28" s="53">
        <v>1041.9961719999999</v>
      </c>
      <c r="BJ28" s="53">
        <v>1039.0795000000001</v>
      </c>
      <c r="BK28" s="53">
        <v>1185</v>
      </c>
      <c r="BL28" s="53">
        <v>1153.1289999999999</v>
      </c>
      <c r="BM28" s="53">
        <v>1292.4000000000001</v>
      </c>
      <c r="BN28" s="53">
        <v>1370</v>
      </c>
      <c r="BO28" s="53">
        <v>1445</v>
      </c>
      <c r="BP28" s="53">
        <v>1493</v>
      </c>
      <c r="BQ28" s="53">
        <v>1547</v>
      </c>
      <c r="BR28" s="53">
        <v>1540</v>
      </c>
      <c r="BS28" s="53">
        <v>1600</v>
      </c>
      <c r="BT28" s="53">
        <v>1660</v>
      </c>
      <c r="BU28" s="53">
        <v>1750</v>
      </c>
      <c r="BV28" s="53">
        <v>1850</v>
      </c>
      <c r="BW28" s="53">
        <v>2020</v>
      </c>
      <c r="BX28" s="53">
        <v>2190</v>
      </c>
      <c r="BY28" s="53">
        <v>2350</v>
      </c>
      <c r="BZ28" s="53">
        <v>2620</v>
      </c>
      <c r="CA28" s="53">
        <v>2820</v>
      </c>
      <c r="CB28" s="53">
        <v>2850</v>
      </c>
      <c r="CC28" s="53">
        <v>3030</v>
      </c>
      <c r="CD28" s="53">
        <v>3310</v>
      </c>
      <c r="CE28" s="53">
        <v>3610</v>
      </c>
      <c r="CF28" s="53">
        <v>3800</v>
      </c>
      <c r="CG28" s="53">
        <v>4000</v>
      </c>
      <c r="CH28" s="53">
        <v>4190</v>
      </c>
      <c r="CI28" s="53">
        <v>4100</v>
      </c>
      <c r="CJ28" s="53">
        <v>4140</v>
      </c>
      <c r="CK28" s="53">
        <v>4100</v>
      </c>
      <c r="CL28" s="53">
        <v>4050</v>
      </c>
      <c r="CM28" s="53">
        <v>4100</v>
      </c>
      <c r="CN28" s="53">
        <v>4200</v>
      </c>
      <c r="CO28" s="53">
        <v>4400</v>
      </c>
    </row>
    <row r="29" spans="1:93" x14ac:dyDescent="0.7">
      <c r="A29" s="7" t="s">
        <v>81</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row>
    <row r="30" spans="1:93" x14ac:dyDescent="0.7">
      <c r="A30" s="7" t="s">
        <v>82</v>
      </c>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row>
    <row r="31" spans="1:93" x14ac:dyDescent="0.7">
      <c r="A31" s="7" t="s">
        <v>83</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row>
    <row r="32" spans="1:93" x14ac:dyDescent="0.7">
      <c r="A32" s="7" t="s">
        <v>84</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row>
    <row r="33" spans="1:93" x14ac:dyDescent="0.7">
      <c r="A33" s="7" t="s">
        <v>85</v>
      </c>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row>
    <row r="35" spans="1:93" s="9" customFormat="1" ht="14.25" x14ac:dyDescent="0.65"/>
    <row r="39" spans="1:93" x14ac:dyDescent="0.7">
      <c r="A39" s="55"/>
      <c r="B39" s="14"/>
      <c r="C39" s="14"/>
      <c r="D39" s="14"/>
      <c r="E39" s="14"/>
      <c r="F39" s="14"/>
    </row>
    <row r="40" spans="1:93" x14ac:dyDescent="0.7">
      <c r="A40" s="18"/>
      <c r="B40" s="14"/>
      <c r="C40" s="14"/>
      <c r="D40" s="14"/>
      <c r="E40" s="14"/>
      <c r="F40" s="14"/>
    </row>
    <row r="41" spans="1:93" x14ac:dyDescent="0.7">
      <c r="A41" s="18"/>
      <c r="B41" s="14"/>
      <c r="C41" s="14"/>
      <c r="D41" s="14"/>
      <c r="E41" s="14"/>
      <c r="F41" s="14"/>
    </row>
    <row r="42" spans="1:93" x14ac:dyDescent="0.7">
      <c r="A42" s="18"/>
      <c r="B42" s="14"/>
      <c r="C42" s="14"/>
      <c r="D42" s="14"/>
      <c r="E42" s="14"/>
      <c r="F42" s="14"/>
    </row>
    <row r="43" spans="1:93" x14ac:dyDescent="0.7">
      <c r="A43" s="18"/>
      <c r="B43" s="14"/>
      <c r="C43" s="14"/>
      <c r="D43" s="14"/>
      <c r="E43" s="14"/>
      <c r="F43" s="14"/>
    </row>
    <row r="44" spans="1:93" x14ac:dyDescent="0.7">
      <c r="A44" s="18"/>
      <c r="B44" s="14"/>
      <c r="C44" s="14"/>
      <c r="D44" s="14"/>
      <c r="E44" s="14"/>
      <c r="F44" s="14"/>
    </row>
    <row r="45" spans="1:93" x14ac:dyDescent="0.7">
      <c r="A45" s="18"/>
      <c r="B45" s="14"/>
      <c r="C45" s="14"/>
      <c r="D45" s="14"/>
      <c r="E45" s="14"/>
      <c r="F45" s="14"/>
    </row>
    <row r="46" spans="1:93" x14ac:dyDescent="0.7">
      <c r="A46" s="18"/>
      <c r="B46" s="14"/>
      <c r="C46" s="14"/>
      <c r="D46" s="14"/>
      <c r="E46" s="14"/>
      <c r="F46" s="14"/>
    </row>
    <row r="47" spans="1:93" x14ac:dyDescent="0.7">
      <c r="A47" s="18"/>
      <c r="B47" s="14"/>
      <c r="C47" s="14"/>
      <c r="D47" s="14"/>
      <c r="E47" s="14"/>
      <c r="F47" s="14"/>
    </row>
    <row r="48" spans="1:93" x14ac:dyDescent="0.7">
      <c r="A48" s="18"/>
      <c r="B48" s="14"/>
      <c r="C48" s="14"/>
      <c r="D48" s="14"/>
      <c r="E48" s="14"/>
      <c r="F48" s="14"/>
    </row>
    <row r="49" spans="1:6" x14ac:dyDescent="0.7">
      <c r="A49" s="18"/>
      <c r="B49" s="14"/>
      <c r="C49" s="14"/>
      <c r="D49" s="14"/>
      <c r="E49" s="14"/>
      <c r="F49" s="14"/>
    </row>
    <row r="50" spans="1:6" x14ac:dyDescent="0.7">
      <c r="A50" s="18"/>
      <c r="B50" s="14"/>
      <c r="C50" s="14"/>
      <c r="D50" s="14"/>
      <c r="E50" s="14"/>
      <c r="F50" s="14"/>
    </row>
    <row r="51" spans="1:6" x14ac:dyDescent="0.7">
      <c r="A51" s="18"/>
      <c r="B51" s="14"/>
      <c r="C51" s="14"/>
      <c r="D51" s="14"/>
      <c r="E51" s="14"/>
      <c r="F51" s="14"/>
    </row>
    <row r="52" spans="1:6" x14ac:dyDescent="0.7">
      <c r="A52" s="18"/>
      <c r="B52" s="14"/>
      <c r="C52" s="14"/>
      <c r="D52" s="14"/>
      <c r="E52" s="14"/>
      <c r="F52" s="14"/>
    </row>
    <row r="53" spans="1:6" x14ac:dyDescent="0.7">
      <c r="A53" s="18"/>
      <c r="B53" s="14"/>
      <c r="C53" s="14"/>
      <c r="D53" s="14"/>
      <c r="E53" s="14"/>
      <c r="F53" s="14"/>
    </row>
    <row r="54" spans="1:6" x14ac:dyDescent="0.7">
      <c r="A54" s="18"/>
      <c r="B54" s="14"/>
      <c r="C54" s="14"/>
      <c r="D54" s="14"/>
      <c r="E54" s="14"/>
      <c r="F54" s="14"/>
    </row>
    <row r="55" spans="1:6" x14ac:dyDescent="0.7">
      <c r="A55" s="18"/>
      <c r="B55" s="14"/>
      <c r="C55" s="14"/>
      <c r="D55" s="14"/>
      <c r="E55" s="14"/>
      <c r="F55" s="14"/>
    </row>
    <row r="56" spans="1:6" x14ac:dyDescent="0.7">
      <c r="A56" s="18"/>
      <c r="B56" s="14"/>
      <c r="C56" s="14"/>
      <c r="D56" s="14"/>
      <c r="E56" s="14"/>
      <c r="F56" s="14"/>
    </row>
    <row r="57" spans="1:6" x14ac:dyDescent="0.7">
      <c r="A57" s="18"/>
      <c r="B57" s="14"/>
      <c r="C57" s="14"/>
      <c r="D57" s="14"/>
      <c r="E57" s="14"/>
      <c r="F57" s="14"/>
    </row>
    <row r="58" spans="1:6" x14ac:dyDescent="0.7">
      <c r="A58" s="18"/>
      <c r="B58" s="14"/>
      <c r="C58" s="14"/>
      <c r="D58" s="14"/>
      <c r="E58" s="14"/>
      <c r="F58" s="14"/>
    </row>
    <row r="59" spans="1:6" x14ac:dyDescent="0.7">
      <c r="A59" s="18"/>
      <c r="B59" s="14"/>
      <c r="C59" s="14"/>
      <c r="D59" s="14"/>
      <c r="E59" s="14"/>
      <c r="F59" s="14"/>
    </row>
    <row r="60" spans="1:6" x14ac:dyDescent="0.7">
      <c r="A60" s="18"/>
      <c r="B60" s="14"/>
      <c r="C60" s="14"/>
      <c r="D60" s="14"/>
      <c r="E60" s="14"/>
      <c r="F60" s="14"/>
    </row>
    <row r="61" spans="1:6" x14ac:dyDescent="0.7">
      <c r="A61" s="18"/>
      <c r="B61" s="14"/>
      <c r="C61" s="14"/>
      <c r="D61" s="14"/>
      <c r="E61" s="14"/>
      <c r="F61" s="14"/>
    </row>
    <row r="62" spans="1:6" x14ac:dyDescent="0.7">
      <c r="A62" s="18"/>
      <c r="B62" s="14"/>
      <c r="C62" s="14"/>
      <c r="D62" s="14"/>
      <c r="E62" s="14"/>
      <c r="F62" s="14"/>
    </row>
    <row r="63" spans="1:6" x14ac:dyDescent="0.7">
      <c r="A63" s="18"/>
      <c r="B63" s="14"/>
      <c r="C63" s="14"/>
      <c r="D63" s="14"/>
      <c r="E63" s="14"/>
      <c r="F63" s="14"/>
    </row>
    <row r="64" spans="1:6" x14ac:dyDescent="0.7">
      <c r="A64" s="18"/>
      <c r="B64" s="14"/>
      <c r="C64" s="14"/>
      <c r="D64" s="14"/>
      <c r="E64" s="14"/>
      <c r="F64" s="14"/>
    </row>
    <row r="65" spans="1:6" x14ac:dyDescent="0.7">
      <c r="A65" s="18"/>
      <c r="B65" s="14"/>
      <c r="C65" s="14"/>
      <c r="D65" s="14"/>
      <c r="E65" s="14"/>
      <c r="F65" s="14"/>
    </row>
    <row r="66" spans="1:6" x14ac:dyDescent="0.7">
      <c r="A66" s="18"/>
      <c r="B66" s="14"/>
      <c r="C66" s="14"/>
      <c r="D66" s="14"/>
      <c r="E66" s="14"/>
      <c r="F66" s="14"/>
    </row>
    <row r="67" spans="1:6" x14ac:dyDescent="0.7">
      <c r="A67" s="18"/>
      <c r="B67" s="14"/>
      <c r="C67" s="14"/>
      <c r="D67" s="14"/>
      <c r="E67" s="14"/>
      <c r="F67" s="14"/>
    </row>
    <row r="68" spans="1:6" x14ac:dyDescent="0.7">
      <c r="A68" s="18"/>
      <c r="B68" s="14"/>
      <c r="C68" s="14"/>
      <c r="D68" s="14"/>
      <c r="E68" s="14"/>
      <c r="F68" s="14"/>
    </row>
    <row r="69" spans="1:6" x14ac:dyDescent="0.7">
      <c r="A69" s="18"/>
      <c r="B69" s="14"/>
      <c r="C69" s="14"/>
      <c r="D69" s="14"/>
      <c r="E69" s="14"/>
      <c r="F69" s="14"/>
    </row>
    <row r="70" spans="1:6" x14ac:dyDescent="0.7">
      <c r="A70" s="18"/>
      <c r="B70" s="14"/>
      <c r="C70" s="14"/>
      <c r="D70" s="14"/>
      <c r="E70" s="14"/>
      <c r="F70" s="14"/>
    </row>
    <row r="71" spans="1:6" x14ac:dyDescent="0.7">
      <c r="A71" s="18"/>
      <c r="B71" s="14"/>
      <c r="C71" s="14"/>
      <c r="D71" s="14"/>
      <c r="E71" s="14"/>
      <c r="F71" s="14"/>
    </row>
    <row r="72" spans="1:6" x14ac:dyDescent="0.7">
      <c r="A72" s="31"/>
    </row>
  </sheetData>
  <mergeCells count="6">
    <mergeCell ref="A17:A19"/>
    <mergeCell ref="A4:B4"/>
    <mergeCell ref="A5:A7"/>
    <mergeCell ref="A8:A10"/>
    <mergeCell ref="A11:A13"/>
    <mergeCell ref="A14:A16"/>
  </mergeCells>
  <phoneticPr fontId="7"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F75F4-2400-4091-8B07-3B543205C943}">
  <dimension ref="A1:CN61"/>
  <sheetViews>
    <sheetView topLeftCell="A10" workbookViewId="0"/>
  </sheetViews>
  <sheetFormatPr defaultColWidth="8.6484375" defaultRowHeight="14.5" x14ac:dyDescent="0.7"/>
  <cols>
    <col min="1" max="1" width="26.0859375" style="7" customWidth="1"/>
    <col min="2" max="6" width="10.78125" style="7" customWidth="1"/>
    <col min="7" max="92" width="9.8671875" style="7" bestFit="1" customWidth="1"/>
    <col min="93" max="16384" width="8.6484375" style="7"/>
  </cols>
  <sheetData>
    <row r="1" spans="1:92" ht="17.75" x14ac:dyDescent="0.75">
      <c r="A1" s="6" t="s">
        <v>86</v>
      </c>
    </row>
    <row r="2" spans="1:92" x14ac:dyDescent="0.7">
      <c r="A2" s="8"/>
    </row>
    <row r="3" spans="1:92" x14ac:dyDescent="0.7">
      <c r="A3" s="9" t="s">
        <v>87</v>
      </c>
    </row>
    <row r="4" spans="1:92" s="9" customFormat="1" ht="14.25" x14ac:dyDescent="0.65">
      <c r="A4" s="11" t="s">
        <v>80</v>
      </c>
      <c r="B4" s="11">
        <v>1930</v>
      </c>
      <c r="C4" s="11">
        <v>1931</v>
      </c>
      <c r="D4" s="11">
        <v>1932</v>
      </c>
      <c r="E4" s="11">
        <v>1933</v>
      </c>
      <c r="F4" s="11">
        <v>1934</v>
      </c>
      <c r="G4" s="11">
        <v>1935</v>
      </c>
      <c r="H4" s="11">
        <v>1936</v>
      </c>
      <c r="I4" s="11">
        <v>1937</v>
      </c>
      <c r="J4" s="11">
        <v>1938</v>
      </c>
      <c r="K4" s="11">
        <v>1939</v>
      </c>
      <c r="L4" s="11">
        <v>1940</v>
      </c>
      <c r="M4" s="11">
        <v>1941</v>
      </c>
      <c r="N4" s="11">
        <v>1942</v>
      </c>
      <c r="O4" s="11">
        <v>1943</v>
      </c>
      <c r="P4" s="11">
        <v>1944</v>
      </c>
      <c r="Q4" s="11">
        <v>1945</v>
      </c>
      <c r="R4" s="11">
        <v>1946</v>
      </c>
      <c r="S4" s="11">
        <v>1947</v>
      </c>
      <c r="T4" s="11">
        <v>1948</v>
      </c>
      <c r="U4" s="11">
        <v>1949</v>
      </c>
      <c r="V4" s="11">
        <v>1950</v>
      </c>
      <c r="W4" s="11">
        <v>1951</v>
      </c>
      <c r="X4" s="11">
        <v>1952</v>
      </c>
      <c r="Y4" s="11">
        <v>1953</v>
      </c>
      <c r="Z4" s="11">
        <v>1954</v>
      </c>
      <c r="AA4" s="11">
        <v>1955</v>
      </c>
      <c r="AB4" s="11">
        <v>1956</v>
      </c>
      <c r="AC4" s="11">
        <v>1957</v>
      </c>
      <c r="AD4" s="11">
        <v>1958</v>
      </c>
      <c r="AE4" s="11">
        <v>1959</v>
      </c>
      <c r="AF4" s="11">
        <v>1960</v>
      </c>
      <c r="AG4" s="11">
        <v>1961</v>
      </c>
      <c r="AH4" s="11">
        <v>1962</v>
      </c>
      <c r="AI4" s="11">
        <v>1963</v>
      </c>
      <c r="AJ4" s="11">
        <v>1964</v>
      </c>
      <c r="AK4" s="11">
        <v>1965</v>
      </c>
      <c r="AL4" s="11">
        <v>1966</v>
      </c>
      <c r="AM4" s="11">
        <v>1967</v>
      </c>
      <c r="AN4" s="11">
        <v>1968</v>
      </c>
      <c r="AO4" s="11">
        <v>1969</v>
      </c>
      <c r="AP4" s="11">
        <v>1970</v>
      </c>
      <c r="AQ4" s="11">
        <v>1971</v>
      </c>
      <c r="AR4" s="11">
        <v>1972</v>
      </c>
      <c r="AS4" s="11">
        <v>1973</v>
      </c>
      <c r="AT4" s="11">
        <v>1974</v>
      </c>
      <c r="AU4" s="11">
        <v>1975</v>
      </c>
      <c r="AV4" s="11">
        <v>1976</v>
      </c>
      <c r="AW4" s="11">
        <v>1977</v>
      </c>
      <c r="AX4" s="11">
        <v>1978</v>
      </c>
      <c r="AY4" s="11">
        <v>1979</v>
      </c>
      <c r="AZ4" s="11">
        <v>1980</v>
      </c>
      <c r="BA4" s="11">
        <v>1981</v>
      </c>
      <c r="BB4" s="11">
        <v>1982</v>
      </c>
      <c r="BC4" s="11">
        <v>1983</v>
      </c>
      <c r="BD4" s="11">
        <v>1984</v>
      </c>
      <c r="BE4" s="11">
        <v>1985</v>
      </c>
      <c r="BF4" s="11">
        <v>1986</v>
      </c>
      <c r="BG4" s="11">
        <v>1987</v>
      </c>
      <c r="BH4" s="11">
        <v>1988</v>
      </c>
      <c r="BI4" s="11">
        <v>1989</v>
      </c>
      <c r="BJ4" s="11">
        <v>1990</v>
      </c>
      <c r="BK4" s="11">
        <v>1991</v>
      </c>
      <c r="BL4" s="11">
        <v>1992</v>
      </c>
      <c r="BM4" s="11">
        <v>1993</v>
      </c>
      <c r="BN4" s="11">
        <v>1994</v>
      </c>
      <c r="BO4" s="11">
        <v>1995</v>
      </c>
      <c r="BP4" s="11">
        <v>1996</v>
      </c>
      <c r="BQ4" s="11">
        <v>1997</v>
      </c>
      <c r="BR4" s="11">
        <v>1998</v>
      </c>
      <c r="BS4" s="11">
        <v>1999</v>
      </c>
      <c r="BT4" s="11">
        <v>2000</v>
      </c>
      <c r="BU4" s="11">
        <v>2001</v>
      </c>
      <c r="BV4" s="11">
        <v>2002</v>
      </c>
      <c r="BW4" s="11">
        <v>2003</v>
      </c>
      <c r="BX4" s="11">
        <v>2004</v>
      </c>
      <c r="BY4" s="11">
        <v>2005</v>
      </c>
      <c r="BZ4" s="11">
        <v>2006</v>
      </c>
      <c r="CA4" s="11">
        <v>2007</v>
      </c>
      <c r="CB4" s="11">
        <v>2008</v>
      </c>
      <c r="CC4" s="11">
        <v>2009</v>
      </c>
      <c r="CD4" s="11">
        <v>2010</v>
      </c>
      <c r="CE4" s="11">
        <v>2011</v>
      </c>
      <c r="CF4" s="11">
        <v>2012</v>
      </c>
      <c r="CG4" s="11">
        <v>2013</v>
      </c>
      <c r="CH4" s="11">
        <v>2014</v>
      </c>
      <c r="CI4" s="11">
        <v>2015</v>
      </c>
      <c r="CJ4" s="11">
        <v>2016</v>
      </c>
      <c r="CK4" s="11">
        <v>2017</v>
      </c>
      <c r="CL4" s="11">
        <v>2018</v>
      </c>
      <c r="CM4" s="11">
        <v>2019</v>
      </c>
      <c r="CN4" s="11">
        <v>2020</v>
      </c>
    </row>
    <row r="5" spans="1:92" x14ac:dyDescent="0.7">
      <c r="A5" s="11" t="s">
        <v>3</v>
      </c>
      <c r="B5" s="12">
        <f t="shared" ref="B5:BM8" si="0">B14*B$25</f>
        <v>8.1203463500000002</v>
      </c>
      <c r="C5" s="12">
        <f t="shared" si="0"/>
        <v>8.1370663499999996</v>
      </c>
      <c r="D5" s="12">
        <f t="shared" si="0"/>
        <v>8.1537872999999994</v>
      </c>
      <c r="E5" s="12">
        <f t="shared" si="0"/>
        <v>8.1705073000000006</v>
      </c>
      <c r="F5" s="12">
        <f t="shared" si="0"/>
        <v>8.1872282500000004</v>
      </c>
      <c r="G5" s="12">
        <f t="shared" si="0"/>
        <v>8.2039482499999998</v>
      </c>
      <c r="H5" s="12">
        <f t="shared" si="0"/>
        <v>8.2206682499999992</v>
      </c>
      <c r="I5" s="12">
        <f t="shared" si="0"/>
        <v>8.2373892000000009</v>
      </c>
      <c r="J5" s="12">
        <f t="shared" si="0"/>
        <v>8.2541092000000003</v>
      </c>
      <c r="K5" s="12">
        <f t="shared" si="0"/>
        <v>8.2708301500000001</v>
      </c>
      <c r="L5" s="12">
        <f t="shared" si="0"/>
        <v>8.2875501499999995</v>
      </c>
      <c r="M5" s="12">
        <f t="shared" si="0"/>
        <v>8.3042701500000007</v>
      </c>
      <c r="N5" s="12">
        <f t="shared" si="0"/>
        <v>8.3209911000000005</v>
      </c>
      <c r="O5" s="12">
        <f t="shared" si="0"/>
        <v>8.3377110999999999</v>
      </c>
      <c r="P5" s="12">
        <f t="shared" si="0"/>
        <v>8.3544310999999993</v>
      </c>
      <c r="Q5" s="12">
        <f t="shared" si="0"/>
        <v>8.371152050000001</v>
      </c>
      <c r="R5" s="12">
        <f t="shared" si="0"/>
        <v>8.3878720500000004</v>
      </c>
      <c r="S5" s="12">
        <f t="shared" si="0"/>
        <v>8.4045930000000002</v>
      </c>
      <c r="T5" s="12">
        <f t="shared" si="0"/>
        <v>8.4213129999999996</v>
      </c>
      <c r="U5" s="12">
        <f t="shared" si="0"/>
        <v>8.4424438500000001</v>
      </c>
      <c r="V5" s="12">
        <f t="shared" si="0"/>
        <v>8.4544822499999999</v>
      </c>
      <c r="W5" s="12">
        <f t="shared" si="0"/>
        <v>8.459066</v>
      </c>
      <c r="X5" s="12">
        <f t="shared" si="0"/>
        <v>8.45613335</v>
      </c>
      <c r="Y5" s="12">
        <f t="shared" si="0"/>
        <v>8.4534742999999999</v>
      </c>
      <c r="Z5" s="12">
        <f t="shared" si="0"/>
        <v>8.4589653000000009</v>
      </c>
      <c r="AA5" s="12">
        <f t="shared" si="0"/>
        <v>8.4682857499999997</v>
      </c>
      <c r="AB5" s="12">
        <f t="shared" si="0"/>
        <v>8.4793152499999991</v>
      </c>
      <c r="AC5" s="12">
        <f t="shared" si="0"/>
        <v>8.4949589000000003</v>
      </c>
      <c r="AD5" s="12">
        <f t="shared" si="0"/>
        <v>8.5347021500000011</v>
      </c>
      <c r="AE5" s="12">
        <f t="shared" si="0"/>
        <v>8.6055493499999987</v>
      </c>
      <c r="AF5" s="12">
        <f t="shared" si="0"/>
        <v>8.6990692499999991</v>
      </c>
      <c r="AG5" s="12">
        <f t="shared" si="0"/>
        <v>8.5722252499999989</v>
      </c>
      <c r="AH5" s="12">
        <f t="shared" si="0"/>
        <v>8.5510744499999998</v>
      </c>
      <c r="AI5" s="12">
        <f t="shared" si="0"/>
        <v>8.5790262999999989</v>
      </c>
      <c r="AJ5" s="12">
        <f t="shared" si="0"/>
        <v>8.7908677500000003</v>
      </c>
      <c r="AK5" s="12">
        <f t="shared" si="0"/>
        <v>8.9357427500000011</v>
      </c>
      <c r="AL5" s="12">
        <f t="shared" si="0"/>
        <v>9.0986478000000002</v>
      </c>
      <c r="AM5" s="12">
        <f t="shared" si="0"/>
        <v>8.8543163499999995</v>
      </c>
      <c r="AN5" s="12">
        <f t="shared" si="0"/>
        <v>8.75876725</v>
      </c>
      <c r="AO5" s="12">
        <f t="shared" si="0"/>
        <v>9.1327490000000004</v>
      </c>
      <c r="AP5" s="12">
        <f t="shared" si="0"/>
        <v>9.5470031500000001</v>
      </c>
      <c r="AQ5" s="12">
        <f t="shared" si="0"/>
        <v>9.7592018000000014</v>
      </c>
      <c r="AR5" s="12">
        <f t="shared" si="0"/>
        <v>9.7366022500000007</v>
      </c>
      <c r="AS5" s="12">
        <f t="shared" si="0"/>
        <v>9.7557010500000008</v>
      </c>
      <c r="AT5" s="12">
        <f t="shared" si="0"/>
        <v>9.8334091499999996</v>
      </c>
      <c r="AU5" s="12">
        <f t="shared" si="0"/>
        <v>10.108893949999999</v>
      </c>
      <c r="AV5" s="12">
        <f t="shared" si="0"/>
        <v>10.023378749999999</v>
      </c>
      <c r="AW5" s="12">
        <f t="shared" si="0"/>
        <v>10.046886499999999</v>
      </c>
      <c r="AX5" s="12">
        <f t="shared" si="0"/>
        <v>10.104540099999999</v>
      </c>
      <c r="AY5" s="12">
        <f t="shared" si="0"/>
        <v>10.16938805</v>
      </c>
      <c r="AZ5" s="12">
        <f t="shared" si="0"/>
        <v>10.749492250000001</v>
      </c>
      <c r="BA5" s="12">
        <f t="shared" si="0"/>
        <v>10.894577200000001</v>
      </c>
      <c r="BB5" s="12">
        <f t="shared" si="0"/>
        <v>11.04423545</v>
      </c>
      <c r="BC5" s="12">
        <f t="shared" si="0"/>
        <v>11.729745950000002</v>
      </c>
      <c r="BD5" s="12">
        <f t="shared" si="0"/>
        <v>11.516525100000001</v>
      </c>
      <c r="BE5" s="12">
        <f t="shared" si="0"/>
        <v>11.96459355</v>
      </c>
      <c r="BF5" s="12">
        <f t="shared" si="0"/>
        <v>13.021979649999999</v>
      </c>
      <c r="BG5" s="12">
        <f t="shared" si="0"/>
        <v>12.735786450000001</v>
      </c>
      <c r="BH5" s="12">
        <f t="shared" si="0"/>
        <v>12.39685875</v>
      </c>
      <c r="BI5" s="12">
        <f t="shared" si="0"/>
        <v>11.486974399999999</v>
      </c>
      <c r="BJ5" s="12">
        <f t="shared" si="0"/>
        <v>11.366824100000001</v>
      </c>
      <c r="BK5" s="12">
        <f t="shared" si="0"/>
        <v>11.550622499999999</v>
      </c>
      <c r="BL5" s="12">
        <f t="shared" si="0"/>
        <v>11.168298800000001</v>
      </c>
      <c r="BM5" s="12">
        <f t="shared" si="0"/>
        <v>11.265357450000002</v>
      </c>
      <c r="BN5" s="12">
        <f t="shared" ref="BN5:CN8" si="1">BN14*BN$25</f>
        <v>11.485082</v>
      </c>
      <c r="BO5" s="12">
        <f t="shared" si="1"/>
        <v>11.909555300000001</v>
      </c>
      <c r="BP5" s="12">
        <f t="shared" si="1"/>
        <v>12.11492915</v>
      </c>
      <c r="BQ5" s="12">
        <f t="shared" si="1"/>
        <v>12.329511350000001</v>
      </c>
      <c r="BR5" s="12">
        <f t="shared" si="1"/>
        <v>12.166083800000001</v>
      </c>
      <c r="BS5" s="12">
        <f t="shared" si="1"/>
        <v>12.547200050000001</v>
      </c>
      <c r="BT5" s="12">
        <f t="shared" si="1"/>
        <v>12.637701799999999</v>
      </c>
      <c r="BU5" s="12">
        <f t="shared" si="1"/>
        <v>12.3270651</v>
      </c>
      <c r="BV5" s="12">
        <f t="shared" si="1"/>
        <v>12.867016600000001</v>
      </c>
      <c r="BW5" s="12">
        <f t="shared" si="1"/>
        <v>12.837914300000001</v>
      </c>
      <c r="BX5" s="12">
        <f t="shared" si="1"/>
        <v>13.570317750000001</v>
      </c>
      <c r="BY5" s="12">
        <f t="shared" si="1"/>
        <v>14.47525735</v>
      </c>
      <c r="BZ5" s="12">
        <f t="shared" si="1"/>
        <v>14.622156800000001</v>
      </c>
      <c r="CA5" s="12">
        <f t="shared" si="1"/>
        <v>16.729493349999998</v>
      </c>
      <c r="CB5" s="12">
        <f t="shared" si="1"/>
        <v>16.9977667</v>
      </c>
      <c r="CC5" s="12">
        <f t="shared" si="1"/>
        <v>18.02312165</v>
      </c>
      <c r="CD5" s="12">
        <f t="shared" si="1"/>
        <v>16.5291678</v>
      </c>
      <c r="CE5" s="12">
        <f t="shared" si="1"/>
        <v>19.199646300000001</v>
      </c>
      <c r="CF5" s="12">
        <f t="shared" si="1"/>
        <v>19.641362100000002</v>
      </c>
      <c r="CG5" s="12">
        <f t="shared" si="1"/>
        <v>21.572594299999999</v>
      </c>
      <c r="CH5" s="12">
        <f t="shared" si="1"/>
        <v>22.825994850000001</v>
      </c>
      <c r="CI5" s="12">
        <f t="shared" si="1"/>
        <v>24.0138815</v>
      </c>
      <c r="CJ5" s="12">
        <f t="shared" si="1"/>
        <v>23.022185050000001</v>
      </c>
      <c r="CK5" s="12">
        <f t="shared" si="1"/>
        <v>24.462157050000002</v>
      </c>
      <c r="CL5" s="12">
        <f t="shared" si="1"/>
        <v>27.553024799999999</v>
      </c>
      <c r="CM5" s="12">
        <f t="shared" si="1"/>
        <v>26.1578339</v>
      </c>
      <c r="CN5" s="12">
        <f t="shared" si="1"/>
        <v>25.920465</v>
      </c>
    </row>
    <row r="6" spans="1:92" x14ac:dyDescent="0.7">
      <c r="A6" s="11" t="s">
        <v>4</v>
      </c>
      <c r="B6" s="12">
        <f t="shared" si="0"/>
        <v>0.29450000000000004</v>
      </c>
      <c r="C6" s="12">
        <f t="shared" si="0"/>
        <v>0.23749999999999999</v>
      </c>
      <c r="D6" s="12">
        <f t="shared" si="0"/>
        <v>0.17100000000000001</v>
      </c>
      <c r="E6" s="12">
        <f t="shared" si="0"/>
        <v>0.19950000000000001</v>
      </c>
      <c r="F6" s="12">
        <f t="shared" si="0"/>
        <v>0.20900000000000002</v>
      </c>
      <c r="G6" s="12">
        <f t="shared" si="0"/>
        <v>0.25650000000000001</v>
      </c>
      <c r="H6" s="12">
        <f t="shared" si="0"/>
        <v>0.32300000000000001</v>
      </c>
      <c r="I6" s="12">
        <f t="shared" si="0"/>
        <v>0.35150000000000003</v>
      </c>
      <c r="J6" s="12">
        <f t="shared" si="0"/>
        <v>0.28500000000000003</v>
      </c>
      <c r="K6" s="12">
        <f t="shared" si="0"/>
        <v>0.3705</v>
      </c>
      <c r="L6" s="12">
        <f t="shared" si="0"/>
        <v>0.41800000000000004</v>
      </c>
      <c r="M6" s="12">
        <f t="shared" si="0"/>
        <v>0.52249999999999996</v>
      </c>
      <c r="N6" s="12">
        <f t="shared" si="0"/>
        <v>0.52249999999999996</v>
      </c>
      <c r="O6" s="12">
        <f t="shared" si="0"/>
        <v>0.5605</v>
      </c>
      <c r="P6" s="12">
        <f t="shared" si="0"/>
        <v>0.5605</v>
      </c>
      <c r="Q6" s="12">
        <f t="shared" si="0"/>
        <v>0.51300000000000001</v>
      </c>
      <c r="R6" s="12">
        <f t="shared" si="0"/>
        <v>0.51300000000000001</v>
      </c>
      <c r="S6" s="12">
        <f t="shared" si="0"/>
        <v>0.58900000000000008</v>
      </c>
      <c r="T6" s="12">
        <f t="shared" si="0"/>
        <v>0.627</v>
      </c>
      <c r="U6" s="12">
        <f t="shared" si="0"/>
        <v>0.54149999999999998</v>
      </c>
      <c r="V6" s="12">
        <f t="shared" si="0"/>
        <v>0.64600000000000002</v>
      </c>
      <c r="W6" s="12">
        <f t="shared" si="0"/>
        <v>0.71250000000000002</v>
      </c>
      <c r="X6" s="12">
        <f t="shared" si="0"/>
        <v>0.69350000000000001</v>
      </c>
      <c r="Y6" s="12">
        <f t="shared" si="0"/>
        <v>0.83600000000000008</v>
      </c>
      <c r="Z6" s="12">
        <f t="shared" si="0"/>
        <v>0.74099999999999999</v>
      </c>
      <c r="AA6" s="12">
        <f t="shared" si="0"/>
        <v>0.90249999999999997</v>
      </c>
      <c r="AB6" s="12">
        <f t="shared" si="0"/>
        <v>0.91199999999999992</v>
      </c>
      <c r="AC6" s="12">
        <f t="shared" si="0"/>
        <v>0.88350000000000006</v>
      </c>
      <c r="AD6" s="12">
        <f t="shared" si="0"/>
        <v>0.79800000000000004</v>
      </c>
      <c r="AE6" s="12">
        <f t="shared" si="0"/>
        <v>1.0735000000000001</v>
      </c>
      <c r="AF6" s="12">
        <f t="shared" si="0"/>
        <v>1.1114999999999999</v>
      </c>
      <c r="AG6" s="12">
        <f t="shared" si="0"/>
        <v>1.1400000000000001</v>
      </c>
      <c r="AH6" s="12">
        <f t="shared" si="0"/>
        <v>1.1875</v>
      </c>
      <c r="AI6" s="12">
        <f t="shared" si="0"/>
        <v>1.254</v>
      </c>
      <c r="AJ6" s="12">
        <f t="shared" si="0"/>
        <v>1.387</v>
      </c>
      <c r="AK6" s="12">
        <f t="shared" si="0"/>
        <v>1.444</v>
      </c>
      <c r="AL6" s="12">
        <f t="shared" si="0"/>
        <v>1.5579999999999998</v>
      </c>
      <c r="AM6" s="12">
        <f t="shared" si="0"/>
        <v>1.5485</v>
      </c>
      <c r="AN6" s="12">
        <f t="shared" si="0"/>
        <v>1.6054999999999999</v>
      </c>
      <c r="AO6" s="12">
        <f t="shared" si="0"/>
        <v>1.7385000000000002</v>
      </c>
      <c r="AP6" s="12">
        <f t="shared" si="0"/>
        <v>1.7004999999999999</v>
      </c>
      <c r="AQ6" s="12">
        <f t="shared" si="0"/>
        <v>1.6910000000000001</v>
      </c>
      <c r="AR6" s="12">
        <f t="shared" si="0"/>
        <v>1.7479999999999998</v>
      </c>
      <c r="AS6" s="12">
        <f t="shared" si="0"/>
        <v>1.8239999999999998</v>
      </c>
      <c r="AT6" s="12">
        <f t="shared" si="0"/>
        <v>1.8620000000000001</v>
      </c>
      <c r="AU6" s="12">
        <f t="shared" si="0"/>
        <v>1.6529999999999998</v>
      </c>
      <c r="AV6" s="12">
        <f t="shared" si="0"/>
        <v>1.7479999999999998</v>
      </c>
      <c r="AW6" s="12">
        <f t="shared" si="0"/>
        <v>1.7195000000000003</v>
      </c>
      <c r="AX6" s="12">
        <f t="shared" si="0"/>
        <v>1.7575000000000001</v>
      </c>
      <c r="AY6" s="12">
        <f t="shared" si="0"/>
        <v>1.8049999999999999</v>
      </c>
      <c r="AZ6" s="12">
        <f t="shared" si="0"/>
        <v>1.6339999999999999</v>
      </c>
      <c r="BA6" s="12">
        <f t="shared" si="0"/>
        <v>1.6245000000000001</v>
      </c>
      <c r="BB6" s="12">
        <f t="shared" si="0"/>
        <v>1.2160000000000002</v>
      </c>
      <c r="BC6" s="12">
        <f t="shared" si="0"/>
        <v>1.2825</v>
      </c>
      <c r="BD6" s="12">
        <f t="shared" si="0"/>
        <v>1.3680000000000001</v>
      </c>
      <c r="BE6" s="12">
        <f t="shared" si="0"/>
        <v>1.349</v>
      </c>
      <c r="BF6" s="12">
        <f t="shared" si="0"/>
        <v>1.2444999999999999</v>
      </c>
      <c r="BG6" s="12">
        <f t="shared" si="0"/>
        <v>1.3585</v>
      </c>
      <c r="BH6" s="12">
        <f t="shared" si="0"/>
        <v>1.4724999999999999</v>
      </c>
      <c r="BI6" s="12">
        <f t="shared" si="0"/>
        <v>1.482</v>
      </c>
      <c r="BJ6" s="12">
        <f t="shared" si="0"/>
        <v>1.5010000000000001</v>
      </c>
      <c r="BK6" s="12">
        <f t="shared" si="0"/>
        <v>1.4915</v>
      </c>
      <c r="BL6" s="12">
        <f t="shared" si="0"/>
        <v>1.5389999999999999</v>
      </c>
      <c r="BM6" s="12">
        <f t="shared" si="0"/>
        <v>1.6245000000000001</v>
      </c>
      <c r="BN6" s="12">
        <f t="shared" si="1"/>
        <v>1.6529999999999998</v>
      </c>
      <c r="BO6" s="12">
        <f t="shared" si="1"/>
        <v>1.7575000000000001</v>
      </c>
      <c r="BP6" s="12">
        <f t="shared" si="1"/>
        <v>1.8239999999999998</v>
      </c>
      <c r="BQ6" s="12">
        <f t="shared" si="1"/>
        <v>1.8714999999999999</v>
      </c>
      <c r="BR6" s="12">
        <f t="shared" si="1"/>
        <v>1.9095000000000002</v>
      </c>
      <c r="BS6" s="12">
        <f t="shared" si="1"/>
        <v>1.8714999999999999</v>
      </c>
      <c r="BT6" s="12">
        <f t="shared" si="1"/>
        <v>1.8525</v>
      </c>
      <c r="BU6" s="12">
        <f t="shared" si="1"/>
        <v>1.7954999999999999</v>
      </c>
      <c r="BV6" s="12">
        <f t="shared" si="1"/>
        <v>1.7004999999999999</v>
      </c>
      <c r="BW6" s="12">
        <f t="shared" si="1"/>
        <v>1.8239999999999998</v>
      </c>
      <c r="BX6" s="12">
        <f t="shared" si="1"/>
        <v>1.9</v>
      </c>
      <c r="BY6" s="12">
        <f t="shared" si="1"/>
        <v>1.9</v>
      </c>
      <c r="BZ6" s="12">
        <f t="shared" si="1"/>
        <v>1.9950000000000001</v>
      </c>
      <c r="CA6" s="12">
        <f t="shared" si="1"/>
        <v>1.919</v>
      </c>
      <c r="CB6" s="12">
        <f t="shared" si="1"/>
        <v>1.8904999999999998</v>
      </c>
      <c r="CC6" s="12">
        <f t="shared" si="1"/>
        <v>1.5010000000000001</v>
      </c>
      <c r="CD6" s="12">
        <f t="shared" si="1"/>
        <v>1.7385000000000002</v>
      </c>
      <c r="CE6" s="12">
        <f t="shared" si="1"/>
        <v>1.8145000000000002</v>
      </c>
      <c r="CF6" s="12">
        <f t="shared" si="1"/>
        <v>1.786</v>
      </c>
      <c r="CG6" s="12">
        <f t="shared" si="1"/>
        <v>1.8239999999999998</v>
      </c>
      <c r="CH6" s="12">
        <f t="shared" si="1"/>
        <v>1.8525</v>
      </c>
      <c r="CI6" s="12">
        <f t="shared" si="1"/>
        <v>1.7385000000000002</v>
      </c>
      <c r="CJ6" s="12">
        <f t="shared" si="1"/>
        <v>1.6435000000000002</v>
      </c>
      <c r="CK6" s="12">
        <f t="shared" si="1"/>
        <v>1.6720000000000002</v>
      </c>
      <c r="CL6" s="12">
        <f t="shared" si="1"/>
        <v>1.71</v>
      </c>
      <c r="CM6" s="12">
        <f t="shared" si="1"/>
        <v>1.6054999999999999</v>
      </c>
      <c r="CN6" s="12">
        <f t="shared" si="1"/>
        <v>1.5010000000000001</v>
      </c>
    </row>
    <row r="7" spans="1:92" x14ac:dyDescent="0.7">
      <c r="A7" s="11" t="s">
        <v>5</v>
      </c>
      <c r="B7" s="12">
        <f t="shared" si="0"/>
        <v>0.92681154499999996</v>
      </c>
      <c r="C7" s="12">
        <f t="shared" si="0"/>
        <v>0.81919592500000005</v>
      </c>
      <c r="D7" s="12">
        <f t="shared" si="0"/>
        <v>0.73450029000000006</v>
      </c>
      <c r="E7" s="12">
        <f t="shared" si="0"/>
        <v>0.76852662999999999</v>
      </c>
      <c r="F7" s="12">
        <f t="shared" si="0"/>
        <v>0.83908483999999994</v>
      </c>
      <c r="G7" s="12">
        <f t="shared" si="0"/>
        <v>0.87890712999999998</v>
      </c>
      <c r="H7" s="12">
        <f t="shared" si="0"/>
        <v>0.84789058000000006</v>
      </c>
      <c r="I7" s="12">
        <f t="shared" si="0"/>
        <v>0.8736085050000002</v>
      </c>
      <c r="J7" s="12">
        <f t="shared" si="0"/>
        <v>0.82053628000000001</v>
      </c>
      <c r="K7" s="12">
        <f t="shared" si="0"/>
        <v>0.9423132649999999</v>
      </c>
      <c r="L7" s="12">
        <f t="shared" si="0"/>
        <v>0.77273503499999996</v>
      </c>
      <c r="M7" s="12">
        <f t="shared" si="0"/>
        <v>0.73935384000000004</v>
      </c>
      <c r="N7" s="12">
        <f t="shared" si="0"/>
        <v>0.67825383000000006</v>
      </c>
      <c r="O7" s="12">
        <f t="shared" si="0"/>
        <v>0.6826468200000001</v>
      </c>
      <c r="P7" s="12">
        <f t="shared" si="0"/>
        <v>0.55566060500000003</v>
      </c>
      <c r="Q7" s="12">
        <f t="shared" si="0"/>
        <v>0.31240911499999996</v>
      </c>
      <c r="R7" s="12">
        <f t="shared" si="0"/>
        <v>0.415621295</v>
      </c>
      <c r="S7" s="12">
        <f t="shared" si="0"/>
        <v>0.44435005499999997</v>
      </c>
      <c r="T7" s="12">
        <f t="shared" si="0"/>
        <v>0.51760132500000011</v>
      </c>
      <c r="U7" s="12">
        <f t="shared" si="0"/>
        <v>0.57066148500000002</v>
      </c>
      <c r="V7" s="12">
        <f t="shared" si="0"/>
        <v>0.59680282500000004</v>
      </c>
      <c r="W7" s="12">
        <f t="shared" si="0"/>
        <v>0.61682531000000007</v>
      </c>
      <c r="X7" s="12">
        <f t="shared" si="0"/>
        <v>0.63507253000000008</v>
      </c>
      <c r="Y7" s="12">
        <f t="shared" si="0"/>
        <v>0.60035278987178997</v>
      </c>
      <c r="Z7" s="12">
        <f t="shared" si="0"/>
        <v>1.2852802184735295</v>
      </c>
      <c r="AA7" s="12">
        <f t="shared" si="0"/>
        <v>1.9436784185163603</v>
      </c>
      <c r="AB7" s="12">
        <f t="shared" si="0"/>
        <v>2.0298252854421084</v>
      </c>
      <c r="AC7" s="12">
        <f t="shared" si="0"/>
        <v>2.1461047593784786</v>
      </c>
      <c r="AD7" s="12">
        <f t="shared" si="0"/>
        <v>2.0645197931866135</v>
      </c>
      <c r="AE7" s="12">
        <f t="shared" si="0"/>
        <v>2.4151796831159995</v>
      </c>
      <c r="AF7" s="12">
        <f t="shared" si="0"/>
        <v>2.4250906759634998</v>
      </c>
      <c r="AG7" s="12">
        <f t="shared" si="0"/>
        <v>2.4699917826899997</v>
      </c>
      <c r="AH7" s="12">
        <f t="shared" si="0"/>
        <v>2.4961912768259999</v>
      </c>
      <c r="AI7" s="12">
        <f t="shared" si="0"/>
        <v>3.096194165559</v>
      </c>
      <c r="AJ7" s="12">
        <f t="shared" si="0"/>
        <v>3.2545976860259995</v>
      </c>
      <c r="AK7" s="12">
        <f t="shared" si="0"/>
        <v>3.2304665730060003</v>
      </c>
      <c r="AL7" s="12">
        <f t="shared" si="0"/>
        <v>3.1329079303679999</v>
      </c>
      <c r="AM7" s="12">
        <f t="shared" si="0"/>
        <v>3.2844168471149997</v>
      </c>
      <c r="AN7" s="12">
        <f t="shared" si="0"/>
        <v>3.3526734239430001</v>
      </c>
      <c r="AO7" s="12">
        <f t="shared" si="0"/>
        <v>3.4934095223775006</v>
      </c>
      <c r="AP7" s="12">
        <f t="shared" si="0"/>
        <v>3.6526748683094996</v>
      </c>
      <c r="AQ7" s="12">
        <f t="shared" si="0"/>
        <v>3.5744211160875001</v>
      </c>
      <c r="AR7" s="12">
        <f t="shared" si="0"/>
        <v>3.8030634119519995</v>
      </c>
      <c r="AS7" s="12">
        <f t="shared" si="0"/>
        <v>4.0172270400044994</v>
      </c>
      <c r="AT7" s="12">
        <f t="shared" si="0"/>
        <v>4.2038984357235005</v>
      </c>
      <c r="AU7" s="12">
        <f t="shared" si="0"/>
        <v>3.8122849444274998</v>
      </c>
      <c r="AV7" s="12">
        <f t="shared" si="0"/>
        <v>4.3286907630555014</v>
      </c>
      <c r="AW7" s="12">
        <f t="shared" si="0"/>
        <v>4.2718102823655002</v>
      </c>
      <c r="AX7" s="12">
        <f t="shared" si="0"/>
        <v>4.4794240368839979</v>
      </c>
      <c r="AY7" s="12">
        <f t="shared" si="0"/>
        <v>4.3654907104109997</v>
      </c>
      <c r="AZ7" s="12">
        <f t="shared" si="0"/>
        <v>4.2547461381584997</v>
      </c>
      <c r="BA7" s="12">
        <f t="shared" si="0"/>
        <v>4.1358142239884996</v>
      </c>
      <c r="BB7" s="12">
        <f t="shared" si="0"/>
        <v>3.4790170371119995</v>
      </c>
      <c r="BC7" s="12">
        <f t="shared" si="0"/>
        <v>3.4541964637200002</v>
      </c>
      <c r="BD7" s="12">
        <f t="shared" si="0"/>
        <v>3.6164781987795012</v>
      </c>
      <c r="BE7" s="12">
        <f t="shared" si="0"/>
        <v>3.5300371046399999</v>
      </c>
      <c r="BF7" s="12">
        <f t="shared" si="0"/>
        <v>3.6383685655905</v>
      </c>
      <c r="BG7" s="12">
        <f t="shared" si="0"/>
        <v>3.6119967063615004</v>
      </c>
      <c r="BH7" s="12">
        <f t="shared" si="0"/>
        <v>3.7592826783300008</v>
      </c>
      <c r="BI7" s="12">
        <f t="shared" si="0"/>
        <v>3.7714344173865002</v>
      </c>
      <c r="BJ7" s="12">
        <f t="shared" si="0"/>
        <v>3.57409</v>
      </c>
      <c r="BK7" s="12">
        <f t="shared" si="0"/>
        <v>3.177845</v>
      </c>
      <c r="BL7" s="12">
        <f t="shared" si="0"/>
        <v>3.2460549999999997</v>
      </c>
      <c r="BM7" s="12">
        <f t="shared" si="0"/>
        <v>3.0759099999999999</v>
      </c>
      <c r="BN7" s="12">
        <f t="shared" si="1"/>
        <v>2.5777299999999999</v>
      </c>
      <c r="BO7" s="12">
        <f t="shared" si="1"/>
        <v>2.5721249999999998</v>
      </c>
      <c r="BP7" s="12">
        <f t="shared" si="1"/>
        <v>2.5008750000000002</v>
      </c>
      <c r="BQ7" s="12">
        <f t="shared" si="1"/>
        <v>2.5412500000000002</v>
      </c>
      <c r="BR7" s="12">
        <f t="shared" si="1"/>
        <v>2.5669</v>
      </c>
      <c r="BS7" s="12">
        <f t="shared" si="1"/>
        <v>2.5005899999999999</v>
      </c>
      <c r="BT7" s="12">
        <f t="shared" si="1"/>
        <v>2.5693700000000002</v>
      </c>
      <c r="BU7" s="12">
        <f t="shared" si="1"/>
        <v>2.5313699999999999</v>
      </c>
      <c r="BV7" s="12">
        <f t="shared" si="1"/>
        <v>3.0726612850000001</v>
      </c>
      <c r="BW7" s="12">
        <f t="shared" si="1"/>
        <v>3.253645975</v>
      </c>
      <c r="BX7" s="12">
        <f t="shared" si="1"/>
        <v>3.3201726700000003</v>
      </c>
      <c r="BY7" s="12">
        <f t="shared" si="1"/>
        <v>3.2379800000000003</v>
      </c>
      <c r="BZ7" s="12">
        <f t="shared" si="1"/>
        <v>3.3186257849999996</v>
      </c>
      <c r="CA7" s="12">
        <f t="shared" si="1"/>
        <v>3.4165543499999997</v>
      </c>
      <c r="CB7" s="12">
        <f t="shared" si="1"/>
        <v>3.3348421900000003</v>
      </c>
      <c r="CC7" s="12">
        <f t="shared" si="1"/>
        <v>2.9436074899999998</v>
      </c>
      <c r="CD7" s="12">
        <f t="shared" si="1"/>
        <v>2.9142380499999998</v>
      </c>
      <c r="CE7" s="12">
        <f t="shared" si="1"/>
        <v>2.9911299100000002</v>
      </c>
      <c r="CF7" s="12">
        <f t="shared" si="1"/>
        <v>2.8850551900000001</v>
      </c>
      <c r="CG7" s="12">
        <f t="shared" si="1"/>
        <v>2.6838785349999998</v>
      </c>
      <c r="CH7" s="12">
        <f t="shared" si="1"/>
        <v>2.7128200000000002</v>
      </c>
      <c r="CI7" s="12">
        <f t="shared" si="1"/>
        <v>2.7184249999999999</v>
      </c>
      <c r="CJ7" s="12">
        <f t="shared" si="1"/>
        <v>2.7064550000000001</v>
      </c>
      <c r="CK7" s="12">
        <f t="shared" si="1"/>
        <v>2.7526250000000001</v>
      </c>
      <c r="CL7" s="12">
        <f t="shared" si="1"/>
        <v>2.5102799999999998</v>
      </c>
      <c r="CM7" s="12">
        <f t="shared" si="1"/>
        <v>2.3073600000000001</v>
      </c>
      <c r="CN7" s="12">
        <f t="shared" si="1"/>
        <v>2.1314199999999999</v>
      </c>
    </row>
    <row r="8" spans="1:92" x14ac:dyDescent="0.7">
      <c r="A8" s="11" t="s">
        <v>6</v>
      </c>
      <c r="B8" s="12">
        <f t="shared" si="0"/>
        <v>3.9219381049999993</v>
      </c>
      <c r="C8" s="12">
        <f t="shared" si="0"/>
        <v>3.8430497250000002</v>
      </c>
      <c r="D8" s="12">
        <f t="shared" si="0"/>
        <v>3.8255149099999999</v>
      </c>
      <c r="E8" s="12">
        <f t="shared" si="0"/>
        <v>3.8900035699999989</v>
      </c>
      <c r="F8" s="12">
        <f t="shared" si="0"/>
        <v>3.8998429100000003</v>
      </c>
      <c r="G8" s="12">
        <f t="shared" si="0"/>
        <v>3.9387376200000004</v>
      </c>
      <c r="H8" s="12">
        <f t="shared" si="0"/>
        <v>4.1298196699999981</v>
      </c>
      <c r="I8" s="12">
        <f t="shared" si="0"/>
        <v>4.1561987950000008</v>
      </c>
      <c r="J8" s="12">
        <f t="shared" si="0"/>
        <v>4.0661535200000012</v>
      </c>
      <c r="K8" s="12">
        <f t="shared" si="0"/>
        <v>4.0775275849999995</v>
      </c>
      <c r="L8" s="12">
        <f t="shared" si="0"/>
        <v>4.2502408149999988</v>
      </c>
      <c r="M8" s="12">
        <f t="shared" si="0"/>
        <v>4.3023750100000013</v>
      </c>
      <c r="N8" s="12">
        <f t="shared" si="0"/>
        <v>4.4576000699999998</v>
      </c>
      <c r="O8" s="12">
        <f t="shared" si="0"/>
        <v>4.6448125800000009</v>
      </c>
      <c r="P8" s="12">
        <f t="shared" si="0"/>
        <v>4.6397202950000018</v>
      </c>
      <c r="Q8" s="12">
        <f t="shared" si="0"/>
        <v>4.4336778350000019</v>
      </c>
      <c r="R8" s="12">
        <f t="shared" si="0"/>
        <v>4.1693741549999999</v>
      </c>
      <c r="S8" s="12">
        <f t="shared" si="0"/>
        <v>4.2998834450000016</v>
      </c>
      <c r="T8" s="12">
        <f t="shared" si="0"/>
        <v>4.3579316749999997</v>
      </c>
      <c r="U8" s="12">
        <f t="shared" si="0"/>
        <v>4.3897511650000016</v>
      </c>
      <c r="V8" s="12">
        <f t="shared" si="0"/>
        <v>4.676091425000001</v>
      </c>
      <c r="W8" s="12">
        <f t="shared" si="0"/>
        <v>4.8232641899999988</v>
      </c>
      <c r="X8" s="12">
        <f t="shared" si="0"/>
        <v>4.8725686199999991</v>
      </c>
      <c r="Y8" s="12">
        <f t="shared" si="0"/>
        <v>5.0415509101282101</v>
      </c>
      <c r="Z8" s="12">
        <f t="shared" si="0"/>
        <v>4.4420759815264708</v>
      </c>
      <c r="AA8" s="12">
        <f t="shared" si="0"/>
        <v>4.0752413314836398</v>
      </c>
      <c r="AB8" s="12">
        <f t="shared" si="0"/>
        <v>4.1147319645578921</v>
      </c>
      <c r="AC8" s="12">
        <f t="shared" si="0"/>
        <v>4.0613358406215214</v>
      </c>
      <c r="AD8" s="12">
        <f t="shared" si="0"/>
        <v>3.9884840568133857</v>
      </c>
      <c r="AE8" s="12">
        <f t="shared" si="0"/>
        <v>3.665843466884001</v>
      </c>
      <c r="AF8" s="12">
        <f t="shared" si="0"/>
        <v>3.9394105740364997</v>
      </c>
      <c r="AG8" s="12">
        <f t="shared" si="0"/>
        <v>4.0202894673100014</v>
      </c>
      <c r="AH8" s="12">
        <f t="shared" si="0"/>
        <v>4.0413657731740011</v>
      </c>
      <c r="AI8" s="12">
        <f t="shared" si="0"/>
        <v>2.1098058344409982</v>
      </c>
      <c r="AJ8" s="12">
        <f t="shared" si="0"/>
        <v>3.1484023139740023</v>
      </c>
      <c r="AK8" s="12">
        <f t="shared" si="0"/>
        <v>2.450533426993998</v>
      </c>
      <c r="AL8" s="12">
        <f t="shared" si="0"/>
        <v>2.7190920696320005</v>
      </c>
      <c r="AM8" s="12">
        <f t="shared" si="0"/>
        <v>2.9570831528850006</v>
      </c>
      <c r="AN8" s="12">
        <f t="shared" si="0"/>
        <v>3.1168265760570009</v>
      </c>
      <c r="AO8" s="12">
        <f t="shared" si="0"/>
        <v>3.3180904776225</v>
      </c>
      <c r="AP8" s="12">
        <f t="shared" si="0"/>
        <v>3.8618251316905012</v>
      </c>
      <c r="AQ8" s="12">
        <f t="shared" si="0"/>
        <v>4.2345788839125005</v>
      </c>
      <c r="AR8" s="12">
        <f t="shared" si="0"/>
        <v>4.1389365880479989</v>
      </c>
      <c r="AS8" s="12">
        <f t="shared" si="0"/>
        <v>4.323772959995499</v>
      </c>
      <c r="AT8" s="12">
        <f t="shared" si="0"/>
        <v>4.3841015642765013</v>
      </c>
      <c r="AU8" s="12">
        <f t="shared" si="0"/>
        <v>4.5097150555724985</v>
      </c>
      <c r="AV8" s="12">
        <f t="shared" si="0"/>
        <v>4.1833092369444982</v>
      </c>
      <c r="AW8" s="12">
        <f t="shared" si="0"/>
        <v>5.1236897176344991</v>
      </c>
      <c r="AX8" s="12">
        <f t="shared" si="0"/>
        <v>5.163075963116003</v>
      </c>
      <c r="AY8" s="12">
        <f t="shared" si="0"/>
        <v>5.0395092895890006</v>
      </c>
      <c r="AZ8" s="12">
        <f t="shared" si="0"/>
        <v>5.5112538618414986</v>
      </c>
      <c r="BA8" s="12">
        <f t="shared" si="0"/>
        <v>5.3546857760115021</v>
      </c>
      <c r="BB8" s="12">
        <f t="shared" si="0"/>
        <v>5.659982962887999</v>
      </c>
      <c r="BC8" s="12">
        <f t="shared" si="0"/>
        <v>5.7133035362799998</v>
      </c>
      <c r="BD8" s="12">
        <f t="shared" si="0"/>
        <v>6.1305218012204996</v>
      </c>
      <c r="BE8" s="12">
        <f t="shared" si="0"/>
        <v>6.0376427953600009</v>
      </c>
      <c r="BF8" s="12">
        <f t="shared" si="0"/>
        <v>6.033583334409502</v>
      </c>
      <c r="BG8" s="12">
        <f t="shared" si="0"/>
        <v>6.0417826436385011</v>
      </c>
      <c r="BH8" s="12">
        <f t="shared" si="0"/>
        <v>6.2557237216700008</v>
      </c>
      <c r="BI8" s="12">
        <f t="shared" si="0"/>
        <v>6.4252727826135017</v>
      </c>
      <c r="BJ8" s="12">
        <f t="shared" si="0"/>
        <v>6.1772800000000005</v>
      </c>
      <c r="BK8" s="12">
        <f t="shared" si="0"/>
        <v>6.1498250000000017</v>
      </c>
      <c r="BL8" s="12">
        <f t="shared" si="0"/>
        <v>5.9812950000000003</v>
      </c>
      <c r="BM8" s="12">
        <f t="shared" ref="BM8" si="2">BM17*BM$25</f>
        <v>5.0703400000000016</v>
      </c>
      <c r="BN8" s="12">
        <f t="shared" si="1"/>
        <v>5.0650200000000005</v>
      </c>
      <c r="BO8" s="12">
        <f t="shared" si="1"/>
        <v>5.1703749999999982</v>
      </c>
      <c r="BP8" s="12">
        <f t="shared" si="1"/>
        <v>5.0350541500000014</v>
      </c>
      <c r="BQ8" s="12">
        <f t="shared" si="1"/>
        <v>4.8292613500000021</v>
      </c>
      <c r="BR8" s="12">
        <f t="shared" si="1"/>
        <v>4.4596837999999988</v>
      </c>
      <c r="BS8" s="12">
        <f t="shared" si="1"/>
        <v>4.8026100500000011</v>
      </c>
      <c r="BT8" s="12">
        <f t="shared" si="1"/>
        <v>5.3183318000000002</v>
      </c>
      <c r="BU8" s="12">
        <f t="shared" si="1"/>
        <v>5.0551951000000015</v>
      </c>
      <c r="BV8" s="12">
        <f t="shared" si="1"/>
        <v>4.0088553150000008</v>
      </c>
      <c r="BW8" s="12">
        <f t="shared" si="1"/>
        <v>4.3944183249999993</v>
      </c>
      <c r="BX8" s="12">
        <f t="shared" si="1"/>
        <v>4.9719450800000011</v>
      </c>
      <c r="BY8" s="12">
        <f t="shared" si="1"/>
        <v>5.6702773500000028</v>
      </c>
      <c r="BZ8" s="12">
        <f t="shared" si="1"/>
        <v>5.4895310149999998</v>
      </c>
      <c r="CA8" s="12">
        <f t="shared" si="1"/>
        <v>7.5749389999999996</v>
      </c>
      <c r="CB8" s="12">
        <f t="shared" si="1"/>
        <v>7.0034245099999977</v>
      </c>
      <c r="CC8" s="12">
        <f t="shared" si="1"/>
        <v>6.0735141600000011</v>
      </c>
      <c r="CD8" s="12">
        <f t="shared" si="1"/>
        <v>9.0264297500000001</v>
      </c>
      <c r="CE8" s="12">
        <f t="shared" si="1"/>
        <v>5.7490163900000004</v>
      </c>
      <c r="CF8" s="12">
        <f t="shared" si="1"/>
        <v>7.845306909999997</v>
      </c>
      <c r="CG8" s="12">
        <f t="shared" si="1"/>
        <v>7.8497157650000009</v>
      </c>
      <c r="CH8" s="12">
        <f t="shared" si="1"/>
        <v>7.8106748500000016</v>
      </c>
      <c r="CI8" s="12">
        <f t="shared" si="1"/>
        <v>7.3673033982897786</v>
      </c>
      <c r="CJ8" s="12">
        <f t="shared" si="1"/>
        <v>6.5284496658142421</v>
      </c>
      <c r="CK8" s="12">
        <f t="shared" si="1"/>
        <v>7.2603750000000016</v>
      </c>
      <c r="CL8" s="12">
        <f t="shared" si="1"/>
        <v>7.5597199999999996</v>
      </c>
      <c r="CM8" s="12">
        <f t="shared" si="1"/>
        <v>7.2349739</v>
      </c>
      <c r="CN8" s="12">
        <f t="shared" si="1"/>
        <v>7.848044999999999</v>
      </c>
    </row>
    <row r="9" spans="1:92" x14ac:dyDescent="0.7">
      <c r="A9" s="11" t="s">
        <v>7</v>
      </c>
      <c r="B9" s="12">
        <f>SUM(B5:B8)</f>
        <v>13.263595999999998</v>
      </c>
      <c r="C9" s="12">
        <f t="shared" ref="C9:BN9" si="3">SUM(C5:C8)</f>
        <v>13.036812000000001</v>
      </c>
      <c r="D9" s="12">
        <f t="shared" si="3"/>
        <v>12.884802499999999</v>
      </c>
      <c r="E9" s="12">
        <f t="shared" si="3"/>
        <v>13.028537500000001</v>
      </c>
      <c r="F9" s="12">
        <f t="shared" si="3"/>
        <v>13.135156</v>
      </c>
      <c r="G9" s="12">
        <f t="shared" si="3"/>
        <v>13.278093000000002</v>
      </c>
      <c r="H9" s="12">
        <f t="shared" si="3"/>
        <v>13.521378499999997</v>
      </c>
      <c r="I9" s="12">
        <f t="shared" si="3"/>
        <v>13.618696500000002</v>
      </c>
      <c r="J9" s="12">
        <f t="shared" si="3"/>
        <v>13.425799000000001</v>
      </c>
      <c r="K9" s="12">
        <f t="shared" si="3"/>
        <v>13.661171</v>
      </c>
      <c r="L9" s="12">
        <f t="shared" si="3"/>
        <v>13.728525999999999</v>
      </c>
      <c r="M9" s="12">
        <f t="shared" si="3"/>
        <v>13.868499000000003</v>
      </c>
      <c r="N9" s="12">
        <f t="shared" si="3"/>
        <v>13.979345</v>
      </c>
      <c r="O9" s="12">
        <f t="shared" si="3"/>
        <v>14.2256705</v>
      </c>
      <c r="P9" s="12">
        <f t="shared" si="3"/>
        <v>14.110312</v>
      </c>
      <c r="Q9" s="12">
        <f t="shared" si="3"/>
        <v>13.630239000000003</v>
      </c>
      <c r="R9" s="12">
        <f t="shared" si="3"/>
        <v>13.485867499999999</v>
      </c>
      <c r="S9" s="12">
        <f t="shared" si="3"/>
        <v>13.737826500000001</v>
      </c>
      <c r="T9" s="12">
        <f t="shared" si="3"/>
        <v>13.923845999999999</v>
      </c>
      <c r="U9" s="12">
        <f t="shared" si="3"/>
        <v>13.944356500000001</v>
      </c>
      <c r="V9" s="12">
        <f t="shared" si="3"/>
        <v>14.373376500000001</v>
      </c>
      <c r="W9" s="12">
        <f t="shared" si="3"/>
        <v>14.611655499999998</v>
      </c>
      <c r="X9" s="12">
        <f t="shared" si="3"/>
        <v>14.6572745</v>
      </c>
      <c r="Y9" s="12">
        <f t="shared" si="3"/>
        <v>14.931378</v>
      </c>
      <c r="Z9" s="12">
        <f t="shared" si="3"/>
        <v>14.927321500000001</v>
      </c>
      <c r="AA9" s="12">
        <f t="shared" si="3"/>
        <v>15.389705499999998</v>
      </c>
      <c r="AB9" s="12">
        <f t="shared" si="3"/>
        <v>15.535872499999998</v>
      </c>
      <c r="AC9" s="12">
        <f t="shared" si="3"/>
        <v>15.5858995</v>
      </c>
      <c r="AD9" s="12">
        <f t="shared" si="3"/>
        <v>15.385706000000001</v>
      </c>
      <c r="AE9" s="12">
        <f t="shared" si="3"/>
        <v>15.7600725</v>
      </c>
      <c r="AF9" s="12">
        <f t="shared" si="3"/>
        <v>16.175070499999997</v>
      </c>
      <c r="AG9" s="12">
        <f t="shared" si="3"/>
        <v>16.202506500000002</v>
      </c>
      <c r="AH9" s="12">
        <f t="shared" si="3"/>
        <v>16.276131500000002</v>
      </c>
      <c r="AI9" s="12">
        <f t="shared" si="3"/>
        <v>15.039026299999996</v>
      </c>
      <c r="AJ9" s="12">
        <f t="shared" si="3"/>
        <v>16.580867750000003</v>
      </c>
      <c r="AK9" s="12">
        <f t="shared" si="3"/>
        <v>16.060742749999999</v>
      </c>
      <c r="AL9" s="12">
        <f t="shared" si="3"/>
        <v>16.508647800000002</v>
      </c>
      <c r="AM9" s="12">
        <f t="shared" si="3"/>
        <v>16.64431635</v>
      </c>
      <c r="AN9" s="12">
        <f t="shared" si="3"/>
        <v>16.833767250000001</v>
      </c>
      <c r="AO9" s="12">
        <f t="shared" si="3"/>
        <v>17.682749000000001</v>
      </c>
      <c r="AP9" s="12">
        <f t="shared" si="3"/>
        <v>18.762003150000002</v>
      </c>
      <c r="AQ9" s="12">
        <f t="shared" si="3"/>
        <v>19.259201800000003</v>
      </c>
      <c r="AR9" s="12">
        <f t="shared" si="3"/>
        <v>19.426602249999998</v>
      </c>
      <c r="AS9" s="12">
        <f t="shared" si="3"/>
        <v>19.920701049999998</v>
      </c>
      <c r="AT9" s="12">
        <f t="shared" si="3"/>
        <v>20.283409150000001</v>
      </c>
      <c r="AU9" s="12">
        <f t="shared" si="3"/>
        <v>20.083893949999997</v>
      </c>
      <c r="AV9" s="12">
        <f t="shared" si="3"/>
        <v>20.283378750000001</v>
      </c>
      <c r="AW9" s="12">
        <f t="shared" si="3"/>
        <v>21.161886499999998</v>
      </c>
      <c r="AX9" s="12">
        <f t="shared" si="3"/>
        <v>21.504540100000003</v>
      </c>
      <c r="AY9" s="12">
        <f t="shared" si="3"/>
        <v>21.379388050000003</v>
      </c>
      <c r="AZ9" s="12">
        <f t="shared" si="3"/>
        <v>22.149492250000002</v>
      </c>
      <c r="BA9" s="12">
        <f t="shared" si="3"/>
        <v>22.009577200000003</v>
      </c>
      <c r="BB9" s="12">
        <f t="shared" si="3"/>
        <v>21.399235449999999</v>
      </c>
      <c r="BC9" s="12">
        <f t="shared" si="3"/>
        <v>22.179745950000004</v>
      </c>
      <c r="BD9" s="12">
        <f t="shared" si="3"/>
        <v>22.631525100000001</v>
      </c>
      <c r="BE9" s="12">
        <f t="shared" si="3"/>
        <v>22.881273450000002</v>
      </c>
      <c r="BF9" s="12">
        <f t="shared" si="3"/>
        <v>23.938431550000001</v>
      </c>
      <c r="BG9" s="12">
        <f t="shared" si="3"/>
        <v>23.748065800000003</v>
      </c>
      <c r="BH9" s="12">
        <f t="shared" si="3"/>
        <v>23.884365150000001</v>
      </c>
      <c r="BI9" s="12">
        <f t="shared" si="3"/>
        <v>23.165681599999999</v>
      </c>
      <c r="BJ9" s="12">
        <f t="shared" si="3"/>
        <v>22.619194099999998</v>
      </c>
      <c r="BK9" s="12">
        <f t="shared" si="3"/>
        <v>22.369792500000003</v>
      </c>
      <c r="BL9" s="12">
        <f t="shared" si="3"/>
        <v>21.934648800000002</v>
      </c>
      <c r="BM9" s="12">
        <f t="shared" si="3"/>
        <v>21.036107450000003</v>
      </c>
      <c r="BN9" s="12">
        <f t="shared" si="3"/>
        <v>20.780832</v>
      </c>
      <c r="BO9" s="12">
        <f t="shared" ref="BO9:CN9" si="4">SUM(BO5:BO8)</f>
        <v>21.409555300000001</v>
      </c>
      <c r="BP9" s="12">
        <f t="shared" si="4"/>
        <v>21.474858300000001</v>
      </c>
      <c r="BQ9" s="12">
        <f t="shared" si="4"/>
        <v>21.571522700000003</v>
      </c>
      <c r="BR9" s="12">
        <f t="shared" si="4"/>
        <v>21.102167600000001</v>
      </c>
      <c r="BS9" s="12">
        <f t="shared" si="4"/>
        <v>21.721900100000003</v>
      </c>
      <c r="BT9" s="12">
        <f t="shared" si="4"/>
        <v>22.377903599999996</v>
      </c>
      <c r="BU9" s="12">
        <f t="shared" si="4"/>
        <v>21.709130200000004</v>
      </c>
      <c r="BV9" s="12">
        <f t="shared" si="4"/>
        <v>21.649033200000002</v>
      </c>
      <c r="BW9" s="12">
        <f t="shared" si="4"/>
        <v>22.309978600000001</v>
      </c>
      <c r="BX9" s="12">
        <f t="shared" si="4"/>
        <v>23.762435500000002</v>
      </c>
      <c r="BY9" s="12">
        <f t="shared" si="4"/>
        <v>25.283514700000001</v>
      </c>
      <c r="BZ9" s="12">
        <f t="shared" si="4"/>
        <v>25.425313599999999</v>
      </c>
      <c r="CA9" s="12">
        <f t="shared" si="4"/>
        <v>29.639986699999998</v>
      </c>
      <c r="CB9" s="12">
        <f t="shared" si="4"/>
        <v>29.226533399999997</v>
      </c>
      <c r="CC9" s="12">
        <f t="shared" si="4"/>
        <v>28.541243300000005</v>
      </c>
      <c r="CD9" s="12">
        <f t="shared" si="4"/>
        <v>30.208335599999998</v>
      </c>
      <c r="CE9" s="12">
        <f t="shared" si="4"/>
        <v>29.754292600000003</v>
      </c>
      <c r="CF9" s="12">
        <f t="shared" si="4"/>
        <v>32.157724199999997</v>
      </c>
      <c r="CG9" s="12">
        <f t="shared" si="4"/>
        <v>33.930188599999994</v>
      </c>
      <c r="CH9" s="12">
        <f t="shared" si="4"/>
        <v>35.201989699999999</v>
      </c>
      <c r="CI9" s="12">
        <f t="shared" si="4"/>
        <v>35.83810989828978</v>
      </c>
      <c r="CJ9" s="12">
        <f t="shared" si="4"/>
        <v>33.900589715814242</v>
      </c>
      <c r="CK9" s="12">
        <f t="shared" si="4"/>
        <v>36.147157050000004</v>
      </c>
      <c r="CL9" s="12">
        <f t="shared" si="4"/>
        <v>39.333024799999997</v>
      </c>
      <c r="CM9" s="12">
        <f t="shared" si="4"/>
        <v>37.305667799999995</v>
      </c>
      <c r="CN9" s="12">
        <f t="shared" si="4"/>
        <v>37.400930000000002</v>
      </c>
    </row>
    <row r="10" spans="1:92" x14ac:dyDescent="0.7">
      <c r="A10" s="7" t="s">
        <v>88</v>
      </c>
    </row>
    <row r="12" spans="1:92" x14ac:dyDescent="0.7">
      <c r="A12" s="15" t="s">
        <v>89</v>
      </c>
      <c r="B12" s="14"/>
      <c r="C12" s="14"/>
      <c r="D12" s="14"/>
      <c r="E12" s="14"/>
      <c r="F12" s="14"/>
    </row>
    <row r="13" spans="1:92" s="9" customFormat="1" ht="14.25" x14ac:dyDescent="0.65">
      <c r="A13" s="11" t="s">
        <v>80</v>
      </c>
      <c r="B13" s="11">
        <v>1930</v>
      </c>
      <c r="C13" s="11">
        <v>1931</v>
      </c>
      <c r="D13" s="11">
        <v>1932</v>
      </c>
      <c r="E13" s="11">
        <v>1933</v>
      </c>
      <c r="F13" s="11">
        <v>1934</v>
      </c>
      <c r="G13" s="11">
        <v>1935</v>
      </c>
      <c r="H13" s="11">
        <v>1936</v>
      </c>
      <c r="I13" s="11">
        <v>1937</v>
      </c>
      <c r="J13" s="11">
        <v>1938</v>
      </c>
      <c r="K13" s="11">
        <v>1939</v>
      </c>
      <c r="L13" s="11">
        <v>1940</v>
      </c>
      <c r="M13" s="11">
        <v>1941</v>
      </c>
      <c r="N13" s="11">
        <v>1942</v>
      </c>
      <c r="O13" s="11">
        <v>1943</v>
      </c>
      <c r="P13" s="11">
        <v>1944</v>
      </c>
      <c r="Q13" s="11">
        <v>1945</v>
      </c>
      <c r="R13" s="11">
        <v>1946</v>
      </c>
      <c r="S13" s="11">
        <v>1947</v>
      </c>
      <c r="T13" s="11">
        <v>1948</v>
      </c>
      <c r="U13" s="11">
        <v>1949</v>
      </c>
      <c r="V13" s="11">
        <v>1950</v>
      </c>
      <c r="W13" s="11">
        <v>1951</v>
      </c>
      <c r="X13" s="11">
        <v>1952</v>
      </c>
      <c r="Y13" s="11">
        <v>1953</v>
      </c>
      <c r="Z13" s="11">
        <v>1954</v>
      </c>
      <c r="AA13" s="11">
        <v>1955</v>
      </c>
      <c r="AB13" s="11">
        <v>1956</v>
      </c>
      <c r="AC13" s="11">
        <v>1957</v>
      </c>
      <c r="AD13" s="11">
        <v>1958</v>
      </c>
      <c r="AE13" s="11">
        <v>1959</v>
      </c>
      <c r="AF13" s="11">
        <v>1960</v>
      </c>
      <c r="AG13" s="11">
        <v>1961</v>
      </c>
      <c r="AH13" s="11">
        <v>1962</v>
      </c>
      <c r="AI13" s="11">
        <v>1963</v>
      </c>
      <c r="AJ13" s="11">
        <v>1964</v>
      </c>
      <c r="AK13" s="11">
        <v>1965</v>
      </c>
      <c r="AL13" s="11">
        <v>1966</v>
      </c>
      <c r="AM13" s="11">
        <v>1967</v>
      </c>
      <c r="AN13" s="11">
        <v>1968</v>
      </c>
      <c r="AO13" s="11">
        <v>1969</v>
      </c>
      <c r="AP13" s="11">
        <v>1970</v>
      </c>
      <c r="AQ13" s="11">
        <v>1971</v>
      </c>
      <c r="AR13" s="11">
        <v>1972</v>
      </c>
      <c r="AS13" s="11">
        <v>1973</v>
      </c>
      <c r="AT13" s="11">
        <v>1974</v>
      </c>
      <c r="AU13" s="11">
        <v>1975</v>
      </c>
      <c r="AV13" s="11">
        <v>1976</v>
      </c>
      <c r="AW13" s="11">
        <v>1977</v>
      </c>
      <c r="AX13" s="11">
        <v>1978</v>
      </c>
      <c r="AY13" s="11">
        <v>1979</v>
      </c>
      <c r="AZ13" s="11">
        <v>1980</v>
      </c>
      <c r="BA13" s="11">
        <v>1981</v>
      </c>
      <c r="BB13" s="11">
        <v>1982</v>
      </c>
      <c r="BC13" s="11">
        <v>1983</v>
      </c>
      <c r="BD13" s="11">
        <v>1984</v>
      </c>
      <c r="BE13" s="11">
        <v>1985</v>
      </c>
      <c r="BF13" s="11">
        <v>1986</v>
      </c>
      <c r="BG13" s="11">
        <v>1987</v>
      </c>
      <c r="BH13" s="11">
        <v>1988</v>
      </c>
      <c r="BI13" s="11">
        <v>1989</v>
      </c>
      <c r="BJ13" s="11">
        <v>1990</v>
      </c>
      <c r="BK13" s="11">
        <v>1991</v>
      </c>
      <c r="BL13" s="11">
        <v>1992</v>
      </c>
      <c r="BM13" s="11">
        <v>1993</v>
      </c>
      <c r="BN13" s="11">
        <v>1994</v>
      </c>
      <c r="BO13" s="11">
        <v>1995</v>
      </c>
      <c r="BP13" s="11">
        <v>1996</v>
      </c>
      <c r="BQ13" s="11">
        <v>1997</v>
      </c>
      <c r="BR13" s="11">
        <v>1998</v>
      </c>
      <c r="BS13" s="11">
        <v>1999</v>
      </c>
      <c r="BT13" s="11">
        <v>2000</v>
      </c>
      <c r="BU13" s="11">
        <v>2001</v>
      </c>
      <c r="BV13" s="11">
        <v>2002</v>
      </c>
      <c r="BW13" s="11">
        <v>2003</v>
      </c>
      <c r="BX13" s="11">
        <v>2004</v>
      </c>
      <c r="BY13" s="11">
        <v>2005</v>
      </c>
      <c r="BZ13" s="11">
        <v>2006</v>
      </c>
      <c r="CA13" s="11">
        <v>2007</v>
      </c>
      <c r="CB13" s="11">
        <v>2008</v>
      </c>
      <c r="CC13" s="11">
        <v>2009</v>
      </c>
      <c r="CD13" s="11">
        <v>2010</v>
      </c>
      <c r="CE13" s="11">
        <v>2011</v>
      </c>
      <c r="CF13" s="11">
        <v>2012</v>
      </c>
      <c r="CG13" s="11">
        <v>2013</v>
      </c>
      <c r="CH13" s="11">
        <v>2014</v>
      </c>
      <c r="CI13" s="11">
        <v>2015</v>
      </c>
      <c r="CJ13" s="11">
        <v>2016</v>
      </c>
      <c r="CK13" s="11">
        <v>2017</v>
      </c>
      <c r="CL13" s="11">
        <v>2018</v>
      </c>
      <c r="CM13" s="11">
        <v>2019</v>
      </c>
      <c r="CN13" s="11">
        <v>2020</v>
      </c>
    </row>
    <row r="14" spans="1:92" ht="16.25" x14ac:dyDescent="0.7">
      <c r="A14" s="11" t="s">
        <v>90</v>
      </c>
      <c r="B14" s="56">
        <v>85.477329999999995</v>
      </c>
      <c r="C14" s="56">
        <v>85.653329999999997</v>
      </c>
      <c r="D14" s="56">
        <v>85.829340000000002</v>
      </c>
      <c r="E14" s="56">
        <v>86.005340000000004</v>
      </c>
      <c r="F14" s="56">
        <v>86.181349999999995</v>
      </c>
      <c r="G14" s="56">
        <v>86.357349999999997</v>
      </c>
      <c r="H14" s="56">
        <v>86.533349999999999</v>
      </c>
      <c r="I14" s="56">
        <v>86.709360000000004</v>
      </c>
      <c r="J14" s="56">
        <v>86.885360000000006</v>
      </c>
      <c r="K14" s="56">
        <v>87.061369999999997</v>
      </c>
      <c r="L14" s="56">
        <v>87.237369999999999</v>
      </c>
      <c r="M14" s="56">
        <v>87.41337</v>
      </c>
      <c r="N14" s="56">
        <v>87.589380000000006</v>
      </c>
      <c r="O14" s="56">
        <v>87.765379999999993</v>
      </c>
      <c r="P14" s="56">
        <v>87.941379999999995</v>
      </c>
      <c r="Q14" s="56">
        <v>88.11739</v>
      </c>
      <c r="R14" s="56">
        <v>88.293390000000002</v>
      </c>
      <c r="S14" s="56">
        <v>88.469399999999993</v>
      </c>
      <c r="T14" s="56">
        <v>88.645399999999995</v>
      </c>
      <c r="U14" s="56">
        <v>88.867829999999998</v>
      </c>
      <c r="V14" s="56">
        <v>88.994550000000004</v>
      </c>
      <c r="W14" s="56">
        <v>89.0428</v>
      </c>
      <c r="X14" s="56">
        <v>89.011930000000007</v>
      </c>
      <c r="Y14" s="56">
        <v>88.983940000000004</v>
      </c>
      <c r="Z14" s="56">
        <v>89.041740000000004</v>
      </c>
      <c r="AA14" s="56">
        <v>89.139849999999996</v>
      </c>
      <c r="AB14" s="56">
        <v>89.255949999999999</v>
      </c>
      <c r="AC14" s="56">
        <v>89.42062</v>
      </c>
      <c r="AD14" s="56">
        <v>89.838970000000003</v>
      </c>
      <c r="AE14" s="56">
        <v>90.584729999999993</v>
      </c>
      <c r="AF14" s="56">
        <v>91.569149999999993</v>
      </c>
      <c r="AG14" s="56">
        <v>90.233949999999993</v>
      </c>
      <c r="AH14" s="56">
        <v>90.011309999999995</v>
      </c>
      <c r="AI14" s="56">
        <v>90.305539999999993</v>
      </c>
      <c r="AJ14" s="56">
        <v>92.535449999999997</v>
      </c>
      <c r="AK14" s="56">
        <v>94.060450000000003</v>
      </c>
      <c r="AL14" s="56">
        <v>95.775239999999997</v>
      </c>
      <c r="AM14" s="56">
        <v>93.203329999999994</v>
      </c>
      <c r="AN14" s="56">
        <v>92.197550000000007</v>
      </c>
      <c r="AO14" s="56">
        <v>96.134200000000007</v>
      </c>
      <c r="AP14" s="56">
        <v>100.49477</v>
      </c>
      <c r="AQ14" s="56">
        <v>102.72844000000001</v>
      </c>
      <c r="AR14" s="56">
        <v>102.49055</v>
      </c>
      <c r="AS14" s="56">
        <v>102.69159000000001</v>
      </c>
      <c r="AT14" s="56">
        <v>103.50957</v>
      </c>
      <c r="AU14" s="56">
        <v>106.40940999999999</v>
      </c>
      <c r="AV14" s="56">
        <v>105.50924999999999</v>
      </c>
      <c r="AW14" s="56">
        <v>105.7567</v>
      </c>
      <c r="AX14" s="56">
        <v>106.36358</v>
      </c>
      <c r="AY14" s="56">
        <v>107.04619</v>
      </c>
      <c r="AZ14" s="56">
        <v>113.15255000000001</v>
      </c>
      <c r="BA14" s="56">
        <v>114.67976</v>
      </c>
      <c r="BB14" s="56">
        <v>116.25511</v>
      </c>
      <c r="BC14" s="56">
        <v>123.47101000000001</v>
      </c>
      <c r="BD14" s="56">
        <v>121.22658</v>
      </c>
      <c r="BE14" s="56">
        <v>125.94309</v>
      </c>
      <c r="BF14" s="56">
        <v>137.07346999999999</v>
      </c>
      <c r="BG14" s="56">
        <v>134.06091000000001</v>
      </c>
      <c r="BH14" s="56">
        <v>130.49324999999999</v>
      </c>
      <c r="BI14" s="56">
        <v>120.91552</v>
      </c>
      <c r="BJ14" s="56">
        <v>119.65078</v>
      </c>
      <c r="BK14" s="56">
        <v>121.5855</v>
      </c>
      <c r="BL14" s="56">
        <v>117.56104000000001</v>
      </c>
      <c r="BM14" s="56">
        <v>118.58271000000001</v>
      </c>
      <c r="BN14" s="56">
        <v>120.8956</v>
      </c>
      <c r="BO14" s="56">
        <v>125.36374000000001</v>
      </c>
      <c r="BP14" s="12">
        <v>127.52557</v>
      </c>
      <c r="BQ14" s="12">
        <v>129.78433000000001</v>
      </c>
      <c r="BR14" s="12">
        <v>128.06404000000001</v>
      </c>
      <c r="BS14" s="12">
        <v>132.07579000000001</v>
      </c>
      <c r="BT14" s="12">
        <v>133.02843999999999</v>
      </c>
      <c r="BU14" s="12">
        <v>129.75857999999999</v>
      </c>
      <c r="BV14" s="12">
        <v>135.44228000000001</v>
      </c>
      <c r="BW14" s="12">
        <v>135.13594000000001</v>
      </c>
      <c r="BX14" s="12">
        <v>142.84545</v>
      </c>
      <c r="BY14" s="12">
        <v>152.37112999999999</v>
      </c>
      <c r="BZ14" s="12">
        <v>153.91744</v>
      </c>
      <c r="CA14" s="12">
        <v>176.09993</v>
      </c>
      <c r="CB14" s="12">
        <v>178.92385999999999</v>
      </c>
      <c r="CC14" s="12">
        <v>189.71707000000001</v>
      </c>
      <c r="CD14" s="12">
        <v>173.99124</v>
      </c>
      <c r="CE14" s="12">
        <v>202.10154</v>
      </c>
      <c r="CF14" s="12">
        <v>206.75118000000001</v>
      </c>
      <c r="CG14" s="12">
        <v>227.07993999999999</v>
      </c>
      <c r="CH14" s="12">
        <v>240.27363</v>
      </c>
      <c r="CI14" s="56">
        <v>252.77770000000001</v>
      </c>
      <c r="CJ14" s="56">
        <v>242.33878999999999</v>
      </c>
      <c r="CK14" s="56">
        <v>257.49639000000002</v>
      </c>
      <c r="CL14" s="56">
        <v>290.03183999999999</v>
      </c>
      <c r="CM14" s="12">
        <v>275.34562</v>
      </c>
      <c r="CN14" s="12">
        <v>272.84699999999998</v>
      </c>
    </row>
    <row r="15" spans="1:92" ht="16.25" x14ac:dyDescent="0.7">
      <c r="A15" s="11" t="s">
        <v>91</v>
      </c>
      <c r="B15" s="12">
        <v>3.1</v>
      </c>
      <c r="C15" s="12">
        <v>2.5</v>
      </c>
      <c r="D15" s="12">
        <v>1.8</v>
      </c>
      <c r="E15" s="12">
        <v>2.1</v>
      </c>
      <c r="F15" s="12">
        <v>2.2000000000000002</v>
      </c>
      <c r="G15" s="12">
        <v>2.7</v>
      </c>
      <c r="H15" s="12">
        <v>3.4</v>
      </c>
      <c r="I15" s="12">
        <v>3.7</v>
      </c>
      <c r="J15" s="12">
        <v>3</v>
      </c>
      <c r="K15" s="12">
        <v>3.9</v>
      </c>
      <c r="L15" s="12">
        <v>4.4000000000000004</v>
      </c>
      <c r="M15" s="12">
        <v>5.5</v>
      </c>
      <c r="N15" s="12">
        <v>5.5</v>
      </c>
      <c r="O15" s="12">
        <v>5.9</v>
      </c>
      <c r="P15" s="12">
        <v>5.9</v>
      </c>
      <c r="Q15" s="12">
        <v>5.4</v>
      </c>
      <c r="R15" s="12">
        <v>5.4</v>
      </c>
      <c r="S15" s="12">
        <v>6.2</v>
      </c>
      <c r="T15" s="12">
        <v>6.6</v>
      </c>
      <c r="U15" s="12">
        <v>5.7</v>
      </c>
      <c r="V15" s="12">
        <v>6.8</v>
      </c>
      <c r="W15" s="12">
        <v>7.5</v>
      </c>
      <c r="X15" s="12">
        <v>7.3</v>
      </c>
      <c r="Y15" s="12">
        <v>8.8000000000000007</v>
      </c>
      <c r="Z15" s="12">
        <v>7.8</v>
      </c>
      <c r="AA15" s="12">
        <v>9.5</v>
      </c>
      <c r="AB15" s="12">
        <v>9.6</v>
      </c>
      <c r="AC15" s="12">
        <v>9.3000000000000007</v>
      </c>
      <c r="AD15" s="12">
        <v>8.4</v>
      </c>
      <c r="AE15" s="12">
        <v>11.3</v>
      </c>
      <c r="AF15" s="12">
        <v>11.7</v>
      </c>
      <c r="AG15" s="12">
        <v>12</v>
      </c>
      <c r="AH15" s="12">
        <v>12.5</v>
      </c>
      <c r="AI15" s="12">
        <v>13.2</v>
      </c>
      <c r="AJ15" s="12">
        <v>14.6</v>
      </c>
      <c r="AK15" s="12">
        <v>15.2</v>
      </c>
      <c r="AL15" s="12">
        <v>16.399999999999999</v>
      </c>
      <c r="AM15" s="12">
        <v>16.3</v>
      </c>
      <c r="AN15" s="12">
        <v>16.899999999999999</v>
      </c>
      <c r="AO15" s="12">
        <v>18.3</v>
      </c>
      <c r="AP15" s="12">
        <v>17.899999999999999</v>
      </c>
      <c r="AQ15" s="12">
        <v>17.8</v>
      </c>
      <c r="AR15" s="12">
        <v>18.399999999999999</v>
      </c>
      <c r="AS15" s="12">
        <v>19.2</v>
      </c>
      <c r="AT15" s="12">
        <v>19.600000000000001</v>
      </c>
      <c r="AU15" s="12">
        <v>17.399999999999999</v>
      </c>
      <c r="AV15" s="12">
        <v>18.399999999999999</v>
      </c>
      <c r="AW15" s="12">
        <v>18.100000000000001</v>
      </c>
      <c r="AX15" s="12">
        <v>18.5</v>
      </c>
      <c r="AY15" s="12">
        <v>19</v>
      </c>
      <c r="AZ15" s="12">
        <v>17.2</v>
      </c>
      <c r="BA15" s="12">
        <v>17.100000000000001</v>
      </c>
      <c r="BB15" s="12">
        <v>12.8</v>
      </c>
      <c r="BC15" s="12">
        <v>13.5</v>
      </c>
      <c r="BD15" s="12">
        <v>14.4</v>
      </c>
      <c r="BE15" s="12">
        <v>14.2</v>
      </c>
      <c r="BF15" s="12">
        <v>13.1</v>
      </c>
      <c r="BG15" s="12">
        <v>14.3</v>
      </c>
      <c r="BH15" s="12">
        <v>15.5</v>
      </c>
      <c r="BI15" s="12">
        <v>15.6</v>
      </c>
      <c r="BJ15" s="12">
        <v>15.8</v>
      </c>
      <c r="BK15" s="12">
        <v>15.7</v>
      </c>
      <c r="BL15" s="12">
        <v>16.2</v>
      </c>
      <c r="BM15" s="12">
        <v>17.100000000000001</v>
      </c>
      <c r="BN15" s="12">
        <v>17.399999999999999</v>
      </c>
      <c r="BO15" s="12">
        <v>18.5</v>
      </c>
      <c r="BP15" s="12">
        <v>19.2</v>
      </c>
      <c r="BQ15" s="12">
        <v>19.7</v>
      </c>
      <c r="BR15" s="12">
        <v>20.100000000000001</v>
      </c>
      <c r="BS15" s="12">
        <v>19.7</v>
      </c>
      <c r="BT15" s="12">
        <v>19.5</v>
      </c>
      <c r="BU15" s="12">
        <v>18.899999999999999</v>
      </c>
      <c r="BV15" s="12">
        <v>17.899999999999999</v>
      </c>
      <c r="BW15" s="12">
        <v>19.2</v>
      </c>
      <c r="BX15" s="12">
        <v>20</v>
      </c>
      <c r="BY15" s="12">
        <v>20</v>
      </c>
      <c r="BZ15" s="12">
        <v>21</v>
      </c>
      <c r="CA15" s="12">
        <v>20.2</v>
      </c>
      <c r="CB15" s="12">
        <v>19.899999999999999</v>
      </c>
      <c r="CC15" s="12">
        <v>15.8</v>
      </c>
      <c r="CD15" s="12">
        <v>18.3</v>
      </c>
      <c r="CE15" s="12">
        <v>19.100000000000001</v>
      </c>
      <c r="CF15" s="12">
        <v>18.8</v>
      </c>
      <c r="CG15" s="12">
        <v>19.2</v>
      </c>
      <c r="CH15" s="12">
        <v>19.5</v>
      </c>
      <c r="CI15" s="12">
        <v>18.3</v>
      </c>
      <c r="CJ15" s="12">
        <v>17.3</v>
      </c>
      <c r="CK15" s="12">
        <v>17.600000000000001</v>
      </c>
      <c r="CL15" s="12">
        <v>18</v>
      </c>
      <c r="CM15" s="12">
        <v>16.899999999999999</v>
      </c>
      <c r="CN15" s="12">
        <v>15.8</v>
      </c>
    </row>
    <row r="16" spans="1:92" ht="16.25" x14ac:dyDescent="0.7">
      <c r="A16" s="11" t="s">
        <v>92</v>
      </c>
      <c r="B16" s="12">
        <v>9.7559109999999993</v>
      </c>
      <c r="C16" s="12">
        <v>8.6231150000000003</v>
      </c>
      <c r="D16" s="12">
        <v>7.7315820000000004</v>
      </c>
      <c r="E16" s="12">
        <v>8.0897539999999992</v>
      </c>
      <c r="F16" s="12">
        <v>8.8324719999999992</v>
      </c>
      <c r="G16" s="12">
        <v>9.2516540000000003</v>
      </c>
      <c r="H16" s="12">
        <v>8.9251640000000005</v>
      </c>
      <c r="I16" s="12">
        <v>9.1958790000000015</v>
      </c>
      <c r="J16" s="12">
        <v>8.6372239999999998</v>
      </c>
      <c r="K16" s="12">
        <v>9.9190869999999993</v>
      </c>
      <c r="L16" s="12">
        <v>8.1340529999999998</v>
      </c>
      <c r="M16" s="12">
        <v>7.7826719999999998</v>
      </c>
      <c r="N16" s="12">
        <v>7.1395140000000001</v>
      </c>
      <c r="O16" s="12">
        <v>7.1857560000000005</v>
      </c>
      <c r="P16" s="12">
        <v>5.8490590000000005</v>
      </c>
      <c r="Q16" s="12">
        <v>3.2885169999999997</v>
      </c>
      <c r="R16" s="12">
        <v>4.3749609999999999</v>
      </c>
      <c r="S16" s="12">
        <v>4.6773689999999997</v>
      </c>
      <c r="T16" s="12">
        <v>5.4484350000000008</v>
      </c>
      <c r="U16" s="12">
        <v>6.0069629999999998</v>
      </c>
      <c r="V16" s="12">
        <v>6.2821350000000002</v>
      </c>
      <c r="W16" s="12">
        <v>6.4928980000000003</v>
      </c>
      <c r="X16" s="12">
        <v>6.6849740000000004</v>
      </c>
      <c r="Y16" s="12">
        <v>6.3195030512819992</v>
      </c>
      <c r="Z16" s="12">
        <v>13.5292654576161</v>
      </c>
      <c r="AA16" s="12">
        <v>20.459772826488003</v>
      </c>
      <c r="AB16" s="12">
        <v>21.366581952022194</v>
      </c>
      <c r="AC16" s="12">
        <v>22.590576414510302</v>
      </c>
      <c r="AD16" s="12">
        <v>21.731787296701192</v>
      </c>
      <c r="AE16" s="12">
        <v>25.422944032799997</v>
      </c>
      <c r="AF16" s="12">
        <v>25.527270273299997</v>
      </c>
      <c r="AG16" s="12">
        <v>25.999913501999998</v>
      </c>
      <c r="AH16" s="12">
        <v>26.275697650799998</v>
      </c>
      <c r="AI16" s="12">
        <v>32.591517532200001</v>
      </c>
      <c r="AJ16" s="12">
        <v>34.258923010799997</v>
      </c>
      <c r="AK16" s="12">
        <v>34.004911294800003</v>
      </c>
      <c r="AL16" s="12">
        <v>32.977978214399997</v>
      </c>
      <c r="AM16" s="12">
        <v>34.572808916999996</v>
      </c>
      <c r="AN16" s="12">
        <v>35.291299199400001</v>
      </c>
      <c r="AO16" s="12">
        <v>36.772731814500005</v>
      </c>
      <c r="AP16" s="12">
        <v>38.449209140099995</v>
      </c>
      <c r="AQ16" s="12">
        <v>37.6254854325</v>
      </c>
      <c r="AR16" s="12">
        <v>40.032246441599995</v>
      </c>
      <c r="AS16" s="12">
        <v>42.286600421099998</v>
      </c>
      <c r="AT16" s="12">
        <v>44.251562481300006</v>
      </c>
      <c r="AU16" s="12">
        <v>40.129315204499996</v>
      </c>
      <c r="AV16" s="12">
        <v>45.565165926900015</v>
      </c>
      <c r="AW16" s="12">
        <v>44.9664240249</v>
      </c>
      <c r="AX16" s="12">
        <v>47.151831967199982</v>
      </c>
      <c r="AY16" s="12">
        <v>45.952533793799994</v>
      </c>
      <c r="AZ16" s="12">
        <v>44.786801454299997</v>
      </c>
      <c r="BA16" s="12">
        <v>43.534886568299996</v>
      </c>
      <c r="BB16" s="12">
        <v>36.621231969599997</v>
      </c>
      <c r="BC16" s="12">
        <v>36.359962776000003</v>
      </c>
      <c r="BD16" s="12">
        <v>38.068191566100012</v>
      </c>
      <c r="BE16" s="12">
        <v>37.158285311999997</v>
      </c>
      <c r="BF16" s="12">
        <v>38.298616479899998</v>
      </c>
      <c r="BG16" s="12">
        <v>38.021017961700004</v>
      </c>
      <c r="BH16" s="12">
        <v>39.571396614000008</v>
      </c>
      <c r="BI16" s="12">
        <v>39.699309656700002</v>
      </c>
      <c r="BJ16" s="12">
        <v>37.622</v>
      </c>
      <c r="BK16" s="12">
        <v>33.451000000000001</v>
      </c>
      <c r="BL16" s="12">
        <v>34.168999999999997</v>
      </c>
      <c r="BM16" s="12">
        <v>32.378</v>
      </c>
      <c r="BN16" s="12">
        <v>27.134</v>
      </c>
      <c r="BO16" s="12">
        <v>27.074999999999999</v>
      </c>
      <c r="BP16" s="12">
        <v>26.324999999999999</v>
      </c>
      <c r="BQ16" s="12">
        <v>26.75</v>
      </c>
      <c r="BR16" s="12">
        <v>27.02</v>
      </c>
      <c r="BS16" s="12">
        <v>26.321999999999999</v>
      </c>
      <c r="BT16" s="12">
        <v>27.045999999999999</v>
      </c>
      <c r="BU16" s="12">
        <v>26.646000000000001</v>
      </c>
      <c r="BV16" s="12">
        <v>32.343803000000001</v>
      </c>
      <c r="BW16" s="12">
        <v>34.248905000000001</v>
      </c>
      <c r="BX16" s="12">
        <v>34.949186000000005</v>
      </c>
      <c r="BY16" s="12">
        <v>34.084000000000003</v>
      </c>
      <c r="BZ16" s="12">
        <v>34.932902999999996</v>
      </c>
      <c r="CA16" s="12">
        <v>35.963729999999998</v>
      </c>
      <c r="CB16" s="12">
        <v>35.103602000000002</v>
      </c>
      <c r="CC16" s="12">
        <v>30.985341999999999</v>
      </c>
      <c r="CD16" s="12">
        <v>30.676189999999998</v>
      </c>
      <c r="CE16" s="12">
        <v>31.485578</v>
      </c>
      <c r="CF16" s="12">
        <v>30.369002000000002</v>
      </c>
      <c r="CG16" s="12">
        <v>28.251352999999998</v>
      </c>
      <c r="CH16" s="12">
        <v>28.556000000000001</v>
      </c>
      <c r="CI16" s="12">
        <v>28.614999999999998</v>
      </c>
      <c r="CJ16" s="12">
        <v>28.489000000000001</v>
      </c>
      <c r="CK16" s="12">
        <v>28.975000000000001</v>
      </c>
      <c r="CL16" s="12">
        <v>26.423999999999999</v>
      </c>
      <c r="CM16" s="12">
        <v>24.288</v>
      </c>
      <c r="CN16" s="12">
        <v>22.436</v>
      </c>
    </row>
    <row r="17" spans="1:92" ht="16.25" x14ac:dyDescent="0.7">
      <c r="A17" s="11" t="s">
        <v>93</v>
      </c>
      <c r="B17" s="12">
        <v>41.28355899999999</v>
      </c>
      <c r="C17" s="12">
        <v>40.453155000000002</v>
      </c>
      <c r="D17" s="12">
        <v>40.268577999999998</v>
      </c>
      <c r="E17" s="12">
        <v>40.947405999999987</v>
      </c>
      <c r="F17" s="12">
        <v>41.050978000000001</v>
      </c>
      <c r="G17" s="12">
        <v>41.460396000000003</v>
      </c>
      <c r="H17" s="12">
        <v>43.47178599999998</v>
      </c>
      <c r="I17" s="12">
        <v>43.749461000000011</v>
      </c>
      <c r="J17" s="12">
        <v>42.80161600000001</v>
      </c>
      <c r="K17" s="12">
        <v>42.921342999999993</v>
      </c>
      <c r="L17" s="12">
        <v>44.73937699999999</v>
      </c>
      <c r="M17" s="12">
        <v>45.288158000000017</v>
      </c>
      <c r="N17" s="12">
        <v>46.922105999999999</v>
      </c>
      <c r="O17" s="12">
        <v>48.892764000000007</v>
      </c>
      <c r="P17" s="12">
        <v>48.839161000000018</v>
      </c>
      <c r="Q17" s="12">
        <v>46.670293000000015</v>
      </c>
      <c r="R17" s="12">
        <v>43.888148999999999</v>
      </c>
      <c r="S17" s="12">
        <v>45.261931000000018</v>
      </c>
      <c r="T17" s="12">
        <v>45.872964999999994</v>
      </c>
      <c r="U17" s="12">
        <v>46.207907000000013</v>
      </c>
      <c r="V17" s="12">
        <v>49.222015000000013</v>
      </c>
      <c r="W17" s="12">
        <v>50.771201999999988</v>
      </c>
      <c r="X17" s="12">
        <v>51.290195999999995</v>
      </c>
      <c r="Y17" s="12">
        <v>53.068956948717997</v>
      </c>
      <c r="Z17" s="12">
        <v>46.758694542383907</v>
      </c>
      <c r="AA17" s="12">
        <v>42.897277173511995</v>
      </c>
      <c r="AB17" s="12">
        <v>43.312968047977812</v>
      </c>
      <c r="AC17" s="12">
        <v>42.750903585489702</v>
      </c>
      <c r="AD17" s="12">
        <v>41.984042703298798</v>
      </c>
      <c r="AE17" s="12">
        <v>38.587825967200011</v>
      </c>
      <c r="AF17" s="12">
        <v>41.467479726699999</v>
      </c>
      <c r="AG17" s="12">
        <v>42.31883649800001</v>
      </c>
      <c r="AH17" s="12">
        <v>42.540692349200015</v>
      </c>
      <c r="AI17" s="12">
        <v>22.208482467799982</v>
      </c>
      <c r="AJ17" s="12">
        <v>33.141076989200023</v>
      </c>
      <c r="AK17" s="12">
        <v>25.79508870519998</v>
      </c>
      <c r="AL17" s="12">
        <v>28.622021785600005</v>
      </c>
      <c r="AM17" s="12">
        <v>31.127191083000007</v>
      </c>
      <c r="AN17" s="12">
        <v>32.808700800600008</v>
      </c>
      <c r="AO17" s="12">
        <v>34.927268185499997</v>
      </c>
      <c r="AP17" s="12">
        <v>40.650790859900013</v>
      </c>
      <c r="AQ17" s="12">
        <v>44.574514567500003</v>
      </c>
      <c r="AR17" s="12">
        <v>43.567753558399986</v>
      </c>
      <c r="AS17" s="12">
        <v>45.513399578899985</v>
      </c>
      <c r="AT17" s="12">
        <v>46.148437518700014</v>
      </c>
      <c r="AU17" s="12">
        <v>47.470684795499984</v>
      </c>
      <c r="AV17" s="12">
        <v>44.034834073099979</v>
      </c>
      <c r="AW17" s="12">
        <v>53.933575975099991</v>
      </c>
      <c r="AX17" s="12">
        <v>54.348168032800032</v>
      </c>
      <c r="AY17" s="12">
        <v>53.047466206200006</v>
      </c>
      <c r="AZ17" s="12">
        <v>58.013198545699986</v>
      </c>
      <c r="BA17" s="12">
        <v>56.365113431700024</v>
      </c>
      <c r="BB17" s="12">
        <v>59.578768030399992</v>
      </c>
      <c r="BC17" s="12">
        <v>60.140037223999997</v>
      </c>
      <c r="BD17" s="12">
        <v>64.531808433899997</v>
      </c>
      <c r="BE17" s="12">
        <v>63.554134688000012</v>
      </c>
      <c r="BF17" s="12">
        <v>63.511403520100025</v>
      </c>
      <c r="BG17" s="12">
        <v>63.59771203830001</v>
      </c>
      <c r="BH17" s="12">
        <v>65.849723386000008</v>
      </c>
      <c r="BI17" s="12">
        <v>67.634450343300017</v>
      </c>
      <c r="BJ17" s="12">
        <v>65.024000000000001</v>
      </c>
      <c r="BK17" s="12">
        <v>64.735000000000014</v>
      </c>
      <c r="BL17" s="12">
        <v>62.960999999999999</v>
      </c>
      <c r="BM17" s="12">
        <v>53.372000000000014</v>
      </c>
      <c r="BN17" s="12">
        <v>53.316000000000003</v>
      </c>
      <c r="BO17" s="12">
        <v>54.424999999999983</v>
      </c>
      <c r="BP17" s="12">
        <v>53.00057000000001</v>
      </c>
      <c r="BQ17" s="12">
        <v>50.834330000000023</v>
      </c>
      <c r="BR17" s="12">
        <v>46.944039999999987</v>
      </c>
      <c r="BS17" s="12">
        <v>50.553790000000006</v>
      </c>
      <c r="BT17" s="12">
        <v>55.982440000000004</v>
      </c>
      <c r="BU17" s="12">
        <v>53.212580000000017</v>
      </c>
      <c r="BV17" s="12">
        <v>42.198477000000004</v>
      </c>
      <c r="BW17" s="12">
        <v>46.257034999999995</v>
      </c>
      <c r="BX17" s="12">
        <v>52.336264000000007</v>
      </c>
      <c r="BY17" s="12">
        <v>59.687130000000025</v>
      </c>
      <c r="BZ17" s="12">
        <v>57.784537</v>
      </c>
      <c r="CA17" s="12">
        <v>79.736199999999997</v>
      </c>
      <c r="CB17" s="12">
        <v>73.720257999999973</v>
      </c>
      <c r="CC17" s="12">
        <v>63.931728000000007</v>
      </c>
      <c r="CD17" s="12">
        <v>95.015050000000002</v>
      </c>
      <c r="CE17" s="12">
        <v>60.515962000000002</v>
      </c>
      <c r="CF17" s="12">
        <v>82.582177999999971</v>
      </c>
      <c r="CG17" s="12">
        <v>82.62858700000001</v>
      </c>
      <c r="CH17" s="12">
        <v>82.217630000000014</v>
      </c>
      <c r="CI17" s="12">
        <v>77.550562087260829</v>
      </c>
      <c r="CJ17" s="12">
        <v>68.720522798044655</v>
      </c>
      <c r="CK17" s="12">
        <v>76.425000000000011</v>
      </c>
      <c r="CL17" s="12">
        <v>79.575999999999993</v>
      </c>
      <c r="CM17" s="12">
        <v>76.157619999999994</v>
      </c>
      <c r="CN17" s="12">
        <v>82.61099999999999</v>
      </c>
    </row>
    <row r="18" spans="1:92" ht="16.25" x14ac:dyDescent="0.7">
      <c r="A18" s="11" t="s">
        <v>94</v>
      </c>
      <c r="B18" s="56">
        <v>139.61679999999998</v>
      </c>
      <c r="C18" s="56">
        <v>137.2296</v>
      </c>
      <c r="D18" s="56">
        <v>135.62950000000001</v>
      </c>
      <c r="E18" s="56">
        <v>137.14249999999998</v>
      </c>
      <c r="F18" s="56">
        <v>138.26479999999998</v>
      </c>
      <c r="G18" s="56">
        <v>139.76940000000002</v>
      </c>
      <c r="H18" s="56">
        <v>142.33029999999997</v>
      </c>
      <c r="I18" s="56">
        <v>143.35470000000004</v>
      </c>
      <c r="J18" s="56">
        <v>141.32420000000002</v>
      </c>
      <c r="K18" s="56">
        <v>143.80179999999999</v>
      </c>
      <c r="L18" s="56">
        <v>144.51079999999999</v>
      </c>
      <c r="M18" s="56">
        <v>145.98420000000002</v>
      </c>
      <c r="N18" s="56">
        <v>147.15100000000001</v>
      </c>
      <c r="O18" s="56">
        <v>149.7439</v>
      </c>
      <c r="P18" s="56">
        <v>148.52960000000002</v>
      </c>
      <c r="Q18" s="56">
        <v>143.47620000000001</v>
      </c>
      <c r="R18" s="56">
        <v>141.95650000000001</v>
      </c>
      <c r="S18" s="56">
        <v>144.6087</v>
      </c>
      <c r="T18" s="56">
        <v>146.5668</v>
      </c>
      <c r="U18" s="56">
        <v>146.78270000000001</v>
      </c>
      <c r="V18" s="56">
        <v>151.2987</v>
      </c>
      <c r="W18" s="56">
        <v>153.80689999999998</v>
      </c>
      <c r="X18" s="56">
        <v>154.28710000000001</v>
      </c>
      <c r="Y18" s="56">
        <v>157.17239999999998</v>
      </c>
      <c r="Z18" s="56">
        <v>157.12970000000001</v>
      </c>
      <c r="AA18" s="56">
        <v>161.99689999999998</v>
      </c>
      <c r="AB18" s="56">
        <v>163.53550000000001</v>
      </c>
      <c r="AC18" s="56">
        <v>164.06209999999999</v>
      </c>
      <c r="AD18" s="56">
        <v>161.95479999999998</v>
      </c>
      <c r="AE18" s="56">
        <v>165.8955</v>
      </c>
      <c r="AF18" s="56">
        <v>170.26389999999998</v>
      </c>
      <c r="AG18" s="56">
        <v>170.55270000000002</v>
      </c>
      <c r="AH18" s="56">
        <v>171.32769999999999</v>
      </c>
      <c r="AI18" s="12">
        <v>158.30553999999998</v>
      </c>
      <c r="AJ18" s="12">
        <v>174.53545000000003</v>
      </c>
      <c r="AK18" s="12">
        <v>169.06045</v>
      </c>
      <c r="AL18" s="12">
        <v>173.77524</v>
      </c>
      <c r="AM18" s="12">
        <v>175.20332999999999</v>
      </c>
      <c r="AN18" s="12">
        <v>177.19755000000001</v>
      </c>
      <c r="AO18" s="12">
        <v>186.13420000000002</v>
      </c>
      <c r="AP18" s="12">
        <v>197.49477000000002</v>
      </c>
      <c r="AQ18" s="12">
        <v>202.72844000000001</v>
      </c>
      <c r="AR18" s="12">
        <v>204.49054999999998</v>
      </c>
      <c r="AS18" s="12">
        <v>209.69158999999999</v>
      </c>
      <c r="AT18" s="12">
        <v>213.50957000000002</v>
      </c>
      <c r="AU18" s="12">
        <v>211.40940999999998</v>
      </c>
      <c r="AV18" s="12">
        <v>213.50925000000001</v>
      </c>
      <c r="AW18" s="12">
        <v>222.7567</v>
      </c>
      <c r="AX18" s="12">
        <v>226.36358000000001</v>
      </c>
      <c r="AY18" s="12">
        <v>225.04619</v>
      </c>
      <c r="AZ18" s="12">
        <v>233.15254999999999</v>
      </c>
      <c r="BA18" s="12">
        <v>231.67976000000004</v>
      </c>
      <c r="BB18" s="12">
        <v>225.25511</v>
      </c>
      <c r="BC18" s="12">
        <v>233.47101000000001</v>
      </c>
      <c r="BD18" s="12">
        <v>238.22658000000001</v>
      </c>
      <c r="BE18" s="12">
        <v>240.85551000000001</v>
      </c>
      <c r="BF18" s="12">
        <v>251.98349000000002</v>
      </c>
      <c r="BG18" s="12">
        <v>249.97964000000002</v>
      </c>
      <c r="BH18" s="12">
        <v>251.41437000000002</v>
      </c>
      <c r="BI18" s="12">
        <v>243.84928000000002</v>
      </c>
      <c r="BJ18" s="12">
        <v>238.09678</v>
      </c>
      <c r="BK18" s="12">
        <v>235.47149999999999</v>
      </c>
      <c r="BL18" s="12">
        <v>230.89104</v>
      </c>
      <c r="BM18" s="12">
        <v>221.43271000000004</v>
      </c>
      <c r="BN18" s="12">
        <v>218.7456</v>
      </c>
      <c r="BO18" s="12">
        <v>225.36374000000001</v>
      </c>
      <c r="BP18" s="12">
        <v>226.05114000000003</v>
      </c>
      <c r="BQ18" s="12">
        <v>227.06866000000002</v>
      </c>
      <c r="BR18" s="12">
        <v>222.12807999999998</v>
      </c>
      <c r="BS18" s="12">
        <v>228.65158000000002</v>
      </c>
      <c r="BT18" s="12">
        <v>235.55687999999998</v>
      </c>
      <c r="BU18" s="12">
        <v>228.51716000000002</v>
      </c>
      <c r="BV18" s="12">
        <v>227.88456000000002</v>
      </c>
      <c r="BW18" s="12">
        <v>234.84188</v>
      </c>
      <c r="BX18" s="12">
        <v>250.1309</v>
      </c>
      <c r="BY18" s="12">
        <v>266.14226000000002</v>
      </c>
      <c r="BZ18" s="12">
        <v>267.63488000000001</v>
      </c>
      <c r="CA18" s="12">
        <v>311.99986000000001</v>
      </c>
      <c r="CB18" s="12">
        <v>307.64771999999994</v>
      </c>
      <c r="CC18" s="12">
        <v>300.43414000000001</v>
      </c>
      <c r="CD18" s="12">
        <v>317.98248000000001</v>
      </c>
      <c r="CE18" s="12">
        <v>313.20308</v>
      </c>
      <c r="CF18" s="12">
        <v>338.50235999999995</v>
      </c>
      <c r="CG18" s="12">
        <v>357.15987999999999</v>
      </c>
      <c r="CH18" s="12">
        <v>370.54726000000005</v>
      </c>
      <c r="CI18" s="12">
        <v>377.24326208726086</v>
      </c>
      <c r="CJ18" s="12">
        <v>356.84831279804462</v>
      </c>
      <c r="CK18" s="12">
        <v>380.49639000000002</v>
      </c>
      <c r="CL18" s="12">
        <v>414.03183999999999</v>
      </c>
      <c r="CM18" s="12">
        <v>392.69123999999999</v>
      </c>
      <c r="CN18" s="12">
        <v>393.69399999999996</v>
      </c>
    </row>
    <row r="19" spans="1:92" ht="16.5" x14ac:dyDescent="0.9">
      <c r="A19" s="7" t="s">
        <v>95</v>
      </c>
    </row>
    <row r="20" spans="1:92" x14ac:dyDescent="0.7">
      <c r="A20" s="7" t="s">
        <v>96</v>
      </c>
      <c r="B20" s="13"/>
      <c r="C20" s="14"/>
      <c r="D20" s="14"/>
      <c r="E20" s="14"/>
      <c r="F20" s="14"/>
    </row>
    <row r="21" spans="1:92" x14ac:dyDescent="0.7">
      <c r="A21" s="7" t="s">
        <v>97</v>
      </c>
      <c r="B21" s="13"/>
      <c r="C21" s="14"/>
      <c r="D21" s="14"/>
      <c r="E21" s="14"/>
      <c r="F21" s="14"/>
    </row>
    <row r="22" spans="1:92" x14ac:dyDescent="0.7">
      <c r="B22" s="13"/>
      <c r="C22" s="14"/>
      <c r="D22" s="14"/>
      <c r="E22" s="14"/>
      <c r="F22" s="14"/>
    </row>
    <row r="23" spans="1:92" x14ac:dyDescent="0.7">
      <c r="A23" s="15" t="s">
        <v>98</v>
      </c>
      <c r="B23" s="14"/>
      <c r="C23" s="14"/>
      <c r="D23" s="14"/>
      <c r="E23" s="14"/>
      <c r="F23" s="14"/>
    </row>
    <row r="24" spans="1:92" s="9" customFormat="1" ht="14.25" x14ac:dyDescent="0.65">
      <c r="A24" s="11" t="s">
        <v>80</v>
      </c>
      <c r="B24" s="11">
        <v>1930</v>
      </c>
      <c r="C24" s="11">
        <v>1931</v>
      </c>
      <c r="D24" s="11">
        <v>1932</v>
      </c>
      <c r="E24" s="11">
        <v>1933</v>
      </c>
      <c r="F24" s="11">
        <v>1934</v>
      </c>
      <c r="G24" s="11">
        <v>1935</v>
      </c>
      <c r="H24" s="11">
        <v>1936</v>
      </c>
      <c r="I24" s="11">
        <v>1937</v>
      </c>
      <c r="J24" s="11">
        <v>1938</v>
      </c>
      <c r="K24" s="11">
        <v>1939</v>
      </c>
      <c r="L24" s="11">
        <v>1940</v>
      </c>
      <c r="M24" s="11">
        <v>1941</v>
      </c>
      <c r="N24" s="11">
        <v>1942</v>
      </c>
      <c r="O24" s="11">
        <v>1943</v>
      </c>
      <c r="P24" s="11">
        <v>1944</v>
      </c>
      <c r="Q24" s="11">
        <v>1945</v>
      </c>
      <c r="R24" s="11">
        <v>1946</v>
      </c>
      <c r="S24" s="11">
        <v>1947</v>
      </c>
      <c r="T24" s="11">
        <v>1948</v>
      </c>
      <c r="U24" s="11">
        <v>1949</v>
      </c>
      <c r="V24" s="11">
        <v>1950</v>
      </c>
      <c r="W24" s="11">
        <v>1951</v>
      </c>
      <c r="X24" s="11">
        <v>1952</v>
      </c>
      <c r="Y24" s="11">
        <v>1953</v>
      </c>
      <c r="Z24" s="11">
        <v>1954</v>
      </c>
      <c r="AA24" s="11">
        <v>1955</v>
      </c>
      <c r="AB24" s="11">
        <v>1956</v>
      </c>
      <c r="AC24" s="11">
        <v>1957</v>
      </c>
      <c r="AD24" s="11">
        <v>1958</v>
      </c>
      <c r="AE24" s="11">
        <v>1959</v>
      </c>
      <c r="AF24" s="11">
        <v>1960</v>
      </c>
      <c r="AG24" s="11">
        <v>1961</v>
      </c>
      <c r="AH24" s="11">
        <v>1962</v>
      </c>
      <c r="AI24" s="11">
        <v>1963</v>
      </c>
      <c r="AJ24" s="11">
        <v>1964</v>
      </c>
      <c r="AK24" s="11">
        <v>1965</v>
      </c>
      <c r="AL24" s="11">
        <v>1966</v>
      </c>
      <c r="AM24" s="11">
        <v>1967</v>
      </c>
      <c r="AN24" s="11">
        <v>1968</v>
      </c>
      <c r="AO24" s="11">
        <v>1969</v>
      </c>
      <c r="AP24" s="11">
        <v>1970</v>
      </c>
      <c r="AQ24" s="11">
        <v>1971</v>
      </c>
      <c r="AR24" s="11">
        <v>1972</v>
      </c>
      <c r="AS24" s="11">
        <v>1973</v>
      </c>
      <c r="AT24" s="11">
        <v>1974</v>
      </c>
      <c r="AU24" s="11">
        <v>1975</v>
      </c>
      <c r="AV24" s="11">
        <v>1976</v>
      </c>
      <c r="AW24" s="11">
        <v>1977</v>
      </c>
      <c r="AX24" s="11">
        <v>1978</v>
      </c>
      <c r="AY24" s="11">
        <v>1979</v>
      </c>
      <c r="AZ24" s="11">
        <v>1980</v>
      </c>
      <c r="BA24" s="11">
        <v>1981</v>
      </c>
      <c r="BB24" s="11">
        <v>1982</v>
      </c>
      <c r="BC24" s="11">
        <v>1983</v>
      </c>
      <c r="BD24" s="11">
        <v>1984</v>
      </c>
      <c r="BE24" s="11">
        <v>1985</v>
      </c>
      <c r="BF24" s="11">
        <v>1986</v>
      </c>
      <c r="BG24" s="11">
        <v>1987</v>
      </c>
      <c r="BH24" s="11">
        <v>1988</v>
      </c>
      <c r="BI24" s="11">
        <v>1989</v>
      </c>
      <c r="BJ24" s="11">
        <v>1990</v>
      </c>
      <c r="BK24" s="11">
        <v>1991</v>
      </c>
      <c r="BL24" s="11">
        <v>1992</v>
      </c>
      <c r="BM24" s="11">
        <v>1993</v>
      </c>
      <c r="BN24" s="11">
        <v>1994</v>
      </c>
      <c r="BO24" s="11">
        <v>1995</v>
      </c>
      <c r="BP24" s="11">
        <v>1996</v>
      </c>
      <c r="BQ24" s="11">
        <v>1997</v>
      </c>
      <c r="BR24" s="11">
        <v>1998</v>
      </c>
      <c r="BS24" s="11">
        <v>1999</v>
      </c>
      <c r="BT24" s="11">
        <v>2000</v>
      </c>
      <c r="BU24" s="11">
        <v>2001</v>
      </c>
      <c r="BV24" s="11">
        <v>2002</v>
      </c>
      <c r="BW24" s="11">
        <v>2003</v>
      </c>
      <c r="BX24" s="11">
        <v>2004</v>
      </c>
      <c r="BY24" s="11">
        <v>2005</v>
      </c>
      <c r="BZ24" s="11">
        <v>2006</v>
      </c>
      <c r="CA24" s="11">
        <v>2007</v>
      </c>
      <c r="CB24" s="11">
        <v>2008</v>
      </c>
      <c r="CC24" s="11">
        <v>2009</v>
      </c>
      <c r="CD24" s="11">
        <v>2010</v>
      </c>
      <c r="CE24" s="11">
        <v>2011</v>
      </c>
      <c r="CF24" s="11">
        <v>2012</v>
      </c>
      <c r="CG24" s="11">
        <v>2013</v>
      </c>
      <c r="CH24" s="11">
        <v>2014</v>
      </c>
      <c r="CI24" s="11">
        <v>2015</v>
      </c>
      <c r="CJ24" s="11">
        <v>2016</v>
      </c>
      <c r="CK24" s="11">
        <v>2017</v>
      </c>
      <c r="CL24" s="11">
        <v>2018</v>
      </c>
      <c r="CM24" s="11">
        <v>2019</v>
      </c>
      <c r="CN24" s="11">
        <v>2020</v>
      </c>
    </row>
    <row r="25" spans="1:92" x14ac:dyDescent="0.7">
      <c r="A25" s="11" t="s">
        <v>99</v>
      </c>
      <c r="B25" s="38">
        <f>(0.09+0.1)/2</f>
        <v>9.5000000000000001E-2</v>
      </c>
      <c r="C25" s="38">
        <f t="shared" ref="C25:BN25" si="5">(0.09+0.1)/2</f>
        <v>9.5000000000000001E-2</v>
      </c>
      <c r="D25" s="38">
        <f t="shared" si="5"/>
        <v>9.5000000000000001E-2</v>
      </c>
      <c r="E25" s="38">
        <f t="shared" si="5"/>
        <v>9.5000000000000001E-2</v>
      </c>
      <c r="F25" s="38">
        <f t="shared" si="5"/>
        <v>9.5000000000000001E-2</v>
      </c>
      <c r="G25" s="38">
        <f t="shared" si="5"/>
        <v>9.5000000000000001E-2</v>
      </c>
      <c r="H25" s="38">
        <f t="shared" si="5"/>
        <v>9.5000000000000001E-2</v>
      </c>
      <c r="I25" s="38">
        <f t="shared" si="5"/>
        <v>9.5000000000000001E-2</v>
      </c>
      <c r="J25" s="38">
        <f t="shared" si="5"/>
        <v>9.5000000000000001E-2</v>
      </c>
      <c r="K25" s="38">
        <f t="shared" si="5"/>
        <v>9.5000000000000001E-2</v>
      </c>
      <c r="L25" s="38">
        <f t="shared" si="5"/>
        <v>9.5000000000000001E-2</v>
      </c>
      <c r="M25" s="38">
        <f t="shared" si="5"/>
        <v>9.5000000000000001E-2</v>
      </c>
      <c r="N25" s="38">
        <f t="shared" si="5"/>
        <v>9.5000000000000001E-2</v>
      </c>
      <c r="O25" s="38">
        <f t="shared" si="5"/>
        <v>9.5000000000000001E-2</v>
      </c>
      <c r="P25" s="38">
        <f t="shared" si="5"/>
        <v>9.5000000000000001E-2</v>
      </c>
      <c r="Q25" s="38">
        <f t="shared" si="5"/>
        <v>9.5000000000000001E-2</v>
      </c>
      <c r="R25" s="38">
        <f t="shared" si="5"/>
        <v>9.5000000000000001E-2</v>
      </c>
      <c r="S25" s="38">
        <f t="shared" si="5"/>
        <v>9.5000000000000001E-2</v>
      </c>
      <c r="T25" s="38">
        <f t="shared" si="5"/>
        <v>9.5000000000000001E-2</v>
      </c>
      <c r="U25" s="38">
        <f t="shared" si="5"/>
        <v>9.5000000000000001E-2</v>
      </c>
      <c r="V25" s="38">
        <f t="shared" si="5"/>
        <v>9.5000000000000001E-2</v>
      </c>
      <c r="W25" s="38">
        <f t="shared" si="5"/>
        <v>9.5000000000000001E-2</v>
      </c>
      <c r="X25" s="38">
        <f t="shared" si="5"/>
        <v>9.5000000000000001E-2</v>
      </c>
      <c r="Y25" s="38">
        <f t="shared" si="5"/>
        <v>9.5000000000000001E-2</v>
      </c>
      <c r="Z25" s="38">
        <f t="shared" si="5"/>
        <v>9.5000000000000001E-2</v>
      </c>
      <c r="AA25" s="38">
        <f t="shared" si="5"/>
        <v>9.5000000000000001E-2</v>
      </c>
      <c r="AB25" s="38">
        <f t="shared" si="5"/>
        <v>9.5000000000000001E-2</v>
      </c>
      <c r="AC25" s="38">
        <f t="shared" si="5"/>
        <v>9.5000000000000001E-2</v>
      </c>
      <c r="AD25" s="38">
        <f t="shared" si="5"/>
        <v>9.5000000000000001E-2</v>
      </c>
      <c r="AE25" s="38">
        <f t="shared" si="5"/>
        <v>9.5000000000000001E-2</v>
      </c>
      <c r="AF25" s="38">
        <f t="shared" si="5"/>
        <v>9.5000000000000001E-2</v>
      </c>
      <c r="AG25" s="38">
        <f t="shared" si="5"/>
        <v>9.5000000000000001E-2</v>
      </c>
      <c r="AH25" s="38">
        <f t="shared" si="5"/>
        <v>9.5000000000000001E-2</v>
      </c>
      <c r="AI25" s="38">
        <f t="shared" si="5"/>
        <v>9.5000000000000001E-2</v>
      </c>
      <c r="AJ25" s="38">
        <f t="shared" si="5"/>
        <v>9.5000000000000001E-2</v>
      </c>
      <c r="AK25" s="38">
        <f t="shared" si="5"/>
        <v>9.5000000000000001E-2</v>
      </c>
      <c r="AL25" s="38">
        <f t="shared" si="5"/>
        <v>9.5000000000000001E-2</v>
      </c>
      <c r="AM25" s="38">
        <f t="shared" si="5"/>
        <v>9.5000000000000001E-2</v>
      </c>
      <c r="AN25" s="38">
        <f t="shared" si="5"/>
        <v>9.5000000000000001E-2</v>
      </c>
      <c r="AO25" s="38">
        <f t="shared" si="5"/>
        <v>9.5000000000000001E-2</v>
      </c>
      <c r="AP25" s="38">
        <f t="shared" si="5"/>
        <v>9.5000000000000001E-2</v>
      </c>
      <c r="AQ25" s="38">
        <f t="shared" si="5"/>
        <v>9.5000000000000001E-2</v>
      </c>
      <c r="AR25" s="38">
        <f t="shared" si="5"/>
        <v>9.5000000000000001E-2</v>
      </c>
      <c r="AS25" s="38">
        <f t="shared" si="5"/>
        <v>9.5000000000000001E-2</v>
      </c>
      <c r="AT25" s="38">
        <f t="shared" si="5"/>
        <v>9.5000000000000001E-2</v>
      </c>
      <c r="AU25" s="38">
        <f t="shared" si="5"/>
        <v>9.5000000000000001E-2</v>
      </c>
      <c r="AV25" s="38">
        <f t="shared" si="5"/>
        <v>9.5000000000000001E-2</v>
      </c>
      <c r="AW25" s="38">
        <f t="shared" si="5"/>
        <v>9.5000000000000001E-2</v>
      </c>
      <c r="AX25" s="38">
        <f t="shared" si="5"/>
        <v>9.5000000000000001E-2</v>
      </c>
      <c r="AY25" s="38">
        <f t="shared" si="5"/>
        <v>9.5000000000000001E-2</v>
      </c>
      <c r="AZ25" s="38">
        <f t="shared" si="5"/>
        <v>9.5000000000000001E-2</v>
      </c>
      <c r="BA25" s="38">
        <f t="shared" si="5"/>
        <v>9.5000000000000001E-2</v>
      </c>
      <c r="BB25" s="38">
        <f t="shared" si="5"/>
        <v>9.5000000000000001E-2</v>
      </c>
      <c r="BC25" s="38">
        <f t="shared" si="5"/>
        <v>9.5000000000000001E-2</v>
      </c>
      <c r="BD25" s="38">
        <f t="shared" si="5"/>
        <v>9.5000000000000001E-2</v>
      </c>
      <c r="BE25" s="38">
        <f t="shared" si="5"/>
        <v>9.5000000000000001E-2</v>
      </c>
      <c r="BF25" s="38">
        <f t="shared" si="5"/>
        <v>9.5000000000000001E-2</v>
      </c>
      <c r="BG25" s="38">
        <f t="shared" si="5"/>
        <v>9.5000000000000001E-2</v>
      </c>
      <c r="BH25" s="38">
        <f t="shared" si="5"/>
        <v>9.5000000000000001E-2</v>
      </c>
      <c r="BI25" s="38">
        <f t="shared" si="5"/>
        <v>9.5000000000000001E-2</v>
      </c>
      <c r="BJ25" s="38">
        <f t="shared" si="5"/>
        <v>9.5000000000000001E-2</v>
      </c>
      <c r="BK25" s="38">
        <f t="shared" si="5"/>
        <v>9.5000000000000001E-2</v>
      </c>
      <c r="BL25" s="38">
        <f t="shared" si="5"/>
        <v>9.5000000000000001E-2</v>
      </c>
      <c r="BM25" s="38">
        <f t="shared" si="5"/>
        <v>9.5000000000000001E-2</v>
      </c>
      <c r="BN25" s="38">
        <f t="shared" si="5"/>
        <v>9.5000000000000001E-2</v>
      </c>
      <c r="BO25" s="38">
        <f t="shared" ref="BO25:CN25" si="6">(0.09+0.1)/2</f>
        <v>9.5000000000000001E-2</v>
      </c>
      <c r="BP25" s="38">
        <f t="shared" si="6"/>
        <v>9.5000000000000001E-2</v>
      </c>
      <c r="BQ25" s="38">
        <f t="shared" si="6"/>
        <v>9.5000000000000001E-2</v>
      </c>
      <c r="BR25" s="38">
        <f t="shared" si="6"/>
        <v>9.5000000000000001E-2</v>
      </c>
      <c r="BS25" s="38">
        <f t="shared" si="6"/>
        <v>9.5000000000000001E-2</v>
      </c>
      <c r="BT25" s="38">
        <f t="shared" si="6"/>
        <v>9.5000000000000001E-2</v>
      </c>
      <c r="BU25" s="38">
        <f t="shared" si="6"/>
        <v>9.5000000000000001E-2</v>
      </c>
      <c r="BV25" s="38">
        <f t="shared" si="6"/>
        <v>9.5000000000000001E-2</v>
      </c>
      <c r="BW25" s="38">
        <f t="shared" si="6"/>
        <v>9.5000000000000001E-2</v>
      </c>
      <c r="BX25" s="38">
        <f t="shared" si="6"/>
        <v>9.5000000000000001E-2</v>
      </c>
      <c r="BY25" s="38">
        <f t="shared" si="6"/>
        <v>9.5000000000000001E-2</v>
      </c>
      <c r="BZ25" s="38">
        <f t="shared" si="6"/>
        <v>9.5000000000000001E-2</v>
      </c>
      <c r="CA25" s="38">
        <f t="shared" si="6"/>
        <v>9.5000000000000001E-2</v>
      </c>
      <c r="CB25" s="38">
        <f t="shared" si="6"/>
        <v>9.5000000000000001E-2</v>
      </c>
      <c r="CC25" s="38">
        <f t="shared" si="6"/>
        <v>9.5000000000000001E-2</v>
      </c>
      <c r="CD25" s="38">
        <f t="shared" si="6"/>
        <v>9.5000000000000001E-2</v>
      </c>
      <c r="CE25" s="38">
        <f t="shared" si="6"/>
        <v>9.5000000000000001E-2</v>
      </c>
      <c r="CF25" s="38">
        <f t="shared" si="6"/>
        <v>9.5000000000000001E-2</v>
      </c>
      <c r="CG25" s="38">
        <f t="shared" si="6"/>
        <v>9.5000000000000001E-2</v>
      </c>
      <c r="CH25" s="38">
        <f t="shared" si="6"/>
        <v>9.5000000000000001E-2</v>
      </c>
      <c r="CI25" s="38">
        <f t="shared" si="6"/>
        <v>9.5000000000000001E-2</v>
      </c>
      <c r="CJ25" s="38">
        <f t="shared" si="6"/>
        <v>9.5000000000000001E-2</v>
      </c>
      <c r="CK25" s="38">
        <f t="shared" si="6"/>
        <v>9.5000000000000001E-2</v>
      </c>
      <c r="CL25" s="38">
        <f t="shared" si="6"/>
        <v>9.5000000000000001E-2</v>
      </c>
      <c r="CM25" s="38">
        <f t="shared" si="6"/>
        <v>9.5000000000000001E-2</v>
      </c>
      <c r="CN25" s="38">
        <f t="shared" si="6"/>
        <v>9.5000000000000001E-2</v>
      </c>
    </row>
    <row r="26" spans="1:92" x14ac:dyDescent="0.7">
      <c r="A26" s="7" t="s">
        <v>100</v>
      </c>
      <c r="B26" s="14"/>
      <c r="C26" s="14"/>
      <c r="D26" s="14"/>
      <c r="E26" s="14"/>
      <c r="F26" s="14"/>
    </row>
    <row r="27" spans="1:92" x14ac:dyDescent="0.7">
      <c r="A27" s="18"/>
      <c r="B27" s="14"/>
      <c r="C27" s="14"/>
      <c r="D27" s="14"/>
      <c r="E27" s="14"/>
      <c r="F27" s="14"/>
    </row>
    <row r="28" spans="1:92" x14ac:dyDescent="0.7">
      <c r="A28" s="55"/>
      <c r="B28" s="14"/>
      <c r="C28" s="14"/>
      <c r="D28" s="14"/>
      <c r="E28" s="14"/>
      <c r="F28" s="14"/>
    </row>
    <row r="29" spans="1:92" x14ac:dyDescent="0.7">
      <c r="A29" s="18"/>
      <c r="B29" s="14"/>
      <c r="C29" s="14"/>
      <c r="D29" s="14"/>
      <c r="E29" s="14"/>
      <c r="F29" s="14"/>
    </row>
    <row r="30" spans="1:92" x14ac:dyDescent="0.7">
      <c r="A30" s="18"/>
      <c r="B30" s="14"/>
      <c r="C30" s="14"/>
      <c r="D30" s="14"/>
      <c r="E30" s="14"/>
      <c r="F30" s="14"/>
    </row>
    <row r="31" spans="1:92" x14ac:dyDescent="0.7">
      <c r="A31" s="18"/>
      <c r="B31" s="14"/>
      <c r="C31" s="14"/>
      <c r="D31" s="14"/>
      <c r="E31" s="14"/>
      <c r="F31" s="14"/>
    </row>
    <row r="32" spans="1:92" x14ac:dyDescent="0.7">
      <c r="A32" s="18"/>
      <c r="B32" s="14"/>
      <c r="C32" s="14"/>
      <c r="D32" s="14"/>
      <c r="E32" s="14"/>
      <c r="F32" s="14"/>
    </row>
    <row r="33" spans="1:6" x14ac:dyDescent="0.7">
      <c r="A33" s="18"/>
      <c r="B33" s="14"/>
      <c r="C33" s="14"/>
      <c r="D33" s="14"/>
      <c r="E33" s="14"/>
      <c r="F33" s="14"/>
    </row>
    <row r="34" spans="1:6" x14ac:dyDescent="0.7">
      <c r="A34" s="18"/>
      <c r="B34" s="14"/>
      <c r="C34" s="14"/>
      <c r="D34" s="14"/>
      <c r="E34" s="14"/>
      <c r="F34" s="14"/>
    </row>
    <row r="35" spans="1:6" x14ac:dyDescent="0.7">
      <c r="A35" s="18"/>
      <c r="B35" s="14"/>
      <c r="C35" s="14"/>
      <c r="D35" s="14"/>
      <c r="E35" s="14"/>
      <c r="F35" s="14"/>
    </row>
    <row r="36" spans="1:6" x14ac:dyDescent="0.7">
      <c r="A36" s="18"/>
      <c r="B36" s="14"/>
      <c r="C36" s="14"/>
      <c r="D36" s="14"/>
      <c r="E36" s="14"/>
      <c r="F36" s="14"/>
    </row>
    <row r="37" spans="1:6" x14ac:dyDescent="0.7">
      <c r="A37" s="18"/>
      <c r="B37" s="14"/>
      <c r="C37" s="14"/>
      <c r="D37" s="14"/>
      <c r="E37" s="14"/>
      <c r="F37" s="14"/>
    </row>
    <row r="38" spans="1:6" x14ac:dyDescent="0.7">
      <c r="A38" s="18"/>
      <c r="B38" s="14"/>
      <c r="C38" s="14"/>
      <c r="D38" s="14"/>
      <c r="E38" s="14"/>
      <c r="F38" s="14"/>
    </row>
    <row r="39" spans="1:6" x14ac:dyDescent="0.7">
      <c r="A39" s="18"/>
      <c r="B39" s="14"/>
      <c r="C39" s="14"/>
      <c r="D39" s="14"/>
      <c r="E39" s="14"/>
      <c r="F39" s="14"/>
    </row>
    <row r="40" spans="1:6" x14ac:dyDescent="0.7">
      <c r="A40" s="18"/>
      <c r="B40" s="14"/>
      <c r="C40" s="14"/>
      <c r="D40" s="14"/>
      <c r="E40" s="14"/>
      <c r="F40" s="14"/>
    </row>
    <row r="41" spans="1:6" x14ac:dyDescent="0.7">
      <c r="A41" s="18"/>
      <c r="B41" s="14"/>
      <c r="C41" s="14"/>
      <c r="D41" s="14"/>
      <c r="E41" s="14"/>
      <c r="F41" s="14"/>
    </row>
    <row r="42" spans="1:6" x14ac:dyDescent="0.7">
      <c r="A42" s="18"/>
      <c r="B42" s="14"/>
      <c r="C42" s="14"/>
      <c r="D42" s="14"/>
      <c r="E42" s="14"/>
      <c r="F42" s="14"/>
    </row>
    <row r="43" spans="1:6" x14ac:dyDescent="0.7">
      <c r="A43" s="18"/>
      <c r="B43" s="14"/>
      <c r="C43" s="14"/>
      <c r="D43" s="14"/>
      <c r="E43" s="14"/>
      <c r="F43" s="14"/>
    </row>
    <row r="44" spans="1:6" x14ac:dyDescent="0.7">
      <c r="A44" s="18"/>
      <c r="B44" s="14"/>
      <c r="C44" s="14"/>
      <c r="D44" s="14"/>
      <c r="E44" s="14"/>
      <c r="F44" s="14"/>
    </row>
    <row r="45" spans="1:6" x14ac:dyDescent="0.7">
      <c r="A45" s="18"/>
      <c r="B45" s="14"/>
      <c r="C45" s="14"/>
      <c r="D45" s="14"/>
      <c r="E45" s="14"/>
      <c r="F45" s="14"/>
    </row>
    <row r="46" spans="1:6" x14ac:dyDescent="0.7">
      <c r="A46" s="18"/>
      <c r="B46" s="14"/>
      <c r="C46" s="14"/>
      <c r="D46" s="14"/>
      <c r="E46" s="14"/>
      <c r="F46" s="14"/>
    </row>
    <row r="47" spans="1:6" x14ac:dyDescent="0.7">
      <c r="A47" s="18"/>
      <c r="B47" s="14"/>
      <c r="C47" s="14"/>
      <c r="D47" s="14"/>
      <c r="E47" s="14"/>
      <c r="F47" s="14"/>
    </row>
    <row r="48" spans="1:6" x14ac:dyDescent="0.7">
      <c r="A48" s="18"/>
      <c r="B48" s="14"/>
      <c r="C48" s="14"/>
      <c r="D48" s="14"/>
      <c r="E48" s="14"/>
      <c r="F48" s="14"/>
    </row>
    <row r="49" spans="1:6" x14ac:dyDescent="0.7">
      <c r="A49" s="18"/>
      <c r="B49" s="14"/>
      <c r="C49" s="14"/>
      <c r="D49" s="14"/>
      <c r="E49" s="14"/>
      <c r="F49" s="14"/>
    </row>
    <row r="50" spans="1:6" x14ac:dyDescent="0.7">
      <c r="A50" s="18"/>
      <c r="B50" s="14"/>
      <c r="C50" s="14"/>
      <c r="D50" s="14"/>
      <c r="E50" s="14"/>
      <c r="F50" s="14"/>
    </row>
    <row r="51" spans="1:6" x14ac:dyDescent="0.7">
      <c r="A51" s="18"/>
      <c r="B51" s="14"/>
      <c r="C51" s="14"/>
      <c r="D51" s="14"/>
      <c r="E51" s="14"/>
      <c r="F51" s="14"/>
    </row>
    <row r="52" spans="1:6" x14ac:dyDescent="0.7">
      <c r="A52" s="18"/>
      <c r="B52" s="14"/>
      <c r="C52" s="14"/>
      <c r="D52" s="14"/>
      <c r="E52" s="14"/>
      <c r="F52" s="14"/>
    </row>
    <row r="53" spans="1:6" x14ac:dyDescent="0.7">
      <c r="A53" s="18"/>
      <c r="B53" s="14"/>
      <c r="C53" s="14"/>
      <c r="D53" s="14"/>
      <c r="E53" s="14"/>
      <c r="F53" s="14"/>
    </row>
    <row r="54" spans="1:6" x14ac:dyDescent="0.7">
      <c r="A54" s="18"/>
      <c r="B54" s="14"/>
      <c r="C54" s="14"/>
      <c r="D54" s="14"/>
      <c r="E54" s="14"/>
      <c r="F54" s="14"/>
    </row>
    <row r="55" spans="1:6" x14ac:dyDescent="0.7">
      <c r="A55" s="18"/>
      <c r="B55" s="14"/>
      <c r="C55" s="14"/>
      <c r="D55" s="14"/>
      <c r="E55" s="14"/>
      <c r="F55" s="14"/>
    </row>
    <row r="56" spans="1:6" x14ac:dyDescent="0.7">
      <c r="A56" s="18"/>
      <c r="B56" s="14"/>
      <c r="C56" s="14"/>
      <c r="D56" s="14"/>
      <c r="E56" s="14"/>
      <c r="F56" s="14"/>
    </row>
    <row r="57" spans="1:6" x14ac:dyDescent="0.7">
      <c r="A57" s="18"/>
      <c r="B57" s="14"/>
      <c r="C57" s="14"/>
      <c r="D57" s="14"/>
      <c r="E57" s="14"/>
      <c r="F57" s="14"/>
    </row>
    <row r="58" spans="1:6" x14ac:dyDescent="0.7">
      <c r="A58" s="18"/>
      <c r="B58" s="14"/>
      <c r="C58" s="14"/>
      <c r="D58" s="14"/>
      <c r="E58" s="14"/>
      <c r="F58" s="14"/>
    </row>
    <row r="59" spans="1:6" x14ac:dyDescent="0.7">
      <c r="A59" s="18"/>
      <c r="B59" s="14"/>
      <c r="C59" s="14"/>
      <c r="D59" s="14"/>
      <c r="E59" s="14"/>
      <c r="F59" s="14"/>
    </row>
    <row r="60" spans="1:6" x14ac:dyDescent="0.7">
      <c r="A60" s="18"/>
      <c r="B60" s="14"/>
      <c r="C60" s="14"/>
      <c r="D60" s="14"/>
      <c r="E60" s="14"/>
      <c r="F60" s="14"/>
    </row>
    <row r="61" spans="1:6" x14ac:dyDescent="0.7">
      <c r="A61" s="31"/>
    </row>
  </sheetData>
  <phoneticPr fontId="7"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0BEDA-2A27-411B-8C0F-AB5B1FF13B82}">
  <dimension ref="A1:CN62"/>
  <sheetViews>
    <sheetView workbookViewId="0"/>
  </sheetViews>
  <sheetFormatPr defaultColWidth="8.6484375" defaultRowHeight="14.5" x14ac:dyDescent="0.7"/>
  <cols>
    <col min="1" max="1" width="26.0859375" style="7" customWidth="1"/>
    <col min="2" max="6" width="10.78125" style="7" customWidth="1"/>
    <col min="7" max="75" width="9.8671875" style="7" bestFit="1" customWidth="1"/>
    <col min="76" max="92" width="10.8671875" style="7" bestFit="1" customWidth="1"/>
    <col min="93" max="16384" width="8.6484375" style="7"/>
  </cols>
  <sheetData>
    <row r="1" spans="1:92" ht="17.75" x14ac:dyDescent="0.75">
      <c r="A1" s="6" t="s">
        <v>101</v>
      </c>
    </row>
    <row r="2" spans="1:92" x14ac:dyDescent="0.7">
      <c r="A2" s="8"/>
    </row>
    <row r="3" spans="1:92" x14ac:dyDescent="0.7">
      <c r="A3" s="9" t="s">
        <v>102</v>
      </c>
    </row>
    <row r="4" spans="1:92" s="9" customFormat="1" ht="14.25" x14ac:dyDescent="0.65">
      <c r="A4" s="11" t="s">
        <v>80</v>
      </c>
      <c r="B4" s="11">
        <v>1930</v>
      </c>
      <c r="C4" s="11">
        <v>1931</v>
      </c>
      <c r="D4" s="11">
        <v>1932</v>
      </c>
      <c r="E4" s="11">
        <v>1933</v>
      </c>
      <c r="F4" s="11">
        <v>1934</v>
      </c>
      <c r="G4" s="11">
        <v>1935</v>
      </c>
      <c r="H4" s="11">
        <v>1936</v>
      </c>
      <c r="I4" s="11">
        <v>1937</v>
      </c>
      <c r="J4" s="11">
        <v>1938</v>
      </c>
      <c r="K4" s="11">
        <v>1939</v>
      </c>
      <c r="L4" s="11">
        <v>1940</v>
      </c>
      <c r="M4" s="11">
        <v>1941</v>
      </c>
      <c r="N4" s="11">
        <v>1942</v>
      </c>
      <c r="O4" s="11">
        <v>1943</v>
      </c>
      <c r="P4" s="11">
        <v>1944</v>
      </c>
      <c r="Q4" s="11">
        <v>1945</v>
      </c>
      <c r="R4" s="11">
        <v>1946</v>
      </c>
      <c r="S4" s="11">
        <v>1947</v>
      </c>
      <c r="T4" s="11">
        <v>1948</v>
      </c>
      <c r="U4" s="11">
        <v>1949</v>
      </c>
      <c r="V4" s="11">
        <v>1950</v>
      </c>
      <c r="W4" s="11">
        <v>1951</v>
      </c>
      <c r="X4" s="11">
        <v>1952</v>
      </c>
      <c r="Y4" s="11">
        <v>1953</v>
      </c>
      <c r="Z4" s="11">
        <v>1954</v>
      </c>
      <c r="AA4" s="11">
        <v>1955</v>
      </c>
      <c r="AB4" s="11">
        <v>1956</v>
      </c>
      <c r="AC4" s="11">
        <v>1957</v>
      </c>
      <c r="AD4" s="11">
        <v>1958</v>
      </c>
      <c r="AE4" s="11">
        <v>1959</v>
      </c>
      <c r="AF4" s="11">
        <v>1960</v>
      </c>
      <c r="AG4" s="11">
        <v>1961</v>
      </c>
      <c r="AH4" s="11">
        <v>1962</v>
      </c>
      <c r="AI4" s="11">
        <v>1963</v>
      </c>
      <c r="AJ4" s="11">
        <v>1964</v>
      </c>
      <c r="AK4" s="11">
        <v>1965</v>
      </c>
      <c r="AL4" s="11">
        <v>1966</v>
      </c>
      <c r="AM4" s="11">
        <v>1967</v>
      </c>
      <c r="AN4" s="11">
        <v>1968</v>
      </c>
      <c r="AO4" s="11">
        <v>1969</v>
      </c>
      <c r="AP4" s="11">
        <v>1970</v>
      </c>
      <c r="AQ4" s="11">
        <v>1971</v>
      </c>
      <c r="AR4" s="11">
        <v>1972</v>
      </c>
      <c r="AS4" s="11">
        <v>1973</v>
      </c>
      <c r="AT4" s="11">
        <v>1974</v>
      </c>
      <c r="AU4" s="11">
        <v>1975</v>
      </c>
      <c r="AV4" s="11">
        <v>1976</v>
      </c>
      <c r="AW4" s="11">
        <v>1977</v>
      </c>
      <c r="AX4" s="11">
        <v>1978</v>
      </c>
      <c r="AY4" s="11">
        <v>1979</v>
      </c>
      <c r="AZ4" s="11">
        <v>1980</v>
      </c>
      <c r="BA4" s="11">
        <v>1981</v>
      </c>
      <c r="BB4" s="11">
        <v>1982</v>
      </c>
      <c r="BC4" s="11">
        <v>1983</v>
      </c>
      <c r="BD4" s="11">
        <v>1984</v>
      </c>
      <c r="BE4" s="11">
        <v>1985</v>
      </c>
      <c r="BF4" s="11">
        <v>1986</v>
      </c>
      <c r="BG4" s="11">
        <v>1987</v>
      </c>
      <c r="BH4" s="11">
        <v>1988</v>
      </c>
      <c r="BI4" s="11">
        <v>1989</v>
      </c>
      <c r="BJ4" s="11">
        <v>1990</v>
      </c>
      <c r="BK4" s="11">
        <v>1991</v>
      </c>
      <c r="BL4" s="11">
        <v>1992</v>
      </c>
      <c r="BM4" s="11">
        <v>1993</v>
      </c>
      <c r="BN4" s="11">
        <v>1994</v>
      </c>
      <c r="BO4" s="11">
        <v>1995</v>
      </c>
      <c r="BP4" s="11">
        <v>1996</v>
      </c>
      <c r="BQ4" s="11">
        <v>1997</v>
      </c>
      <c r="BR4" s="11">
        <v>1998</v>
      </c>
      <c r="BS4" s="11">
        <v>1999</v>
      </c>
      <c r="BT4" s="11">
        <v>2000</v>
      </c>
      <c r="BU4" s="11">
        <v>2001</v>
      </c>
      <c r="BV4" s="11">
        <v>2002</v>
      </c>
      <c r="BW4" s="11">
        <v>2003</v>
      </c>
      <c r="BX4" s="11">
        <v>2004</v>
      </c>
      <c r="BY4" s="11">
        <v>2005</v>
      </c>
      <c r="BZ4" s="11">
        <v>2006</v>
      </c>
      <c r="CA4" s="11">
        <v>2007</v>
      </c>
      <c r="CB4" s="11">
        <v>2008</v>
      </c>
      <c r="CC4" s="11">
        <v>2009</v>
      </c>
      <c r="CD4" s="11">
        <v>2010</v>
      </c>
      <c r="CE4" s="11">
        <v>2011</v>
      </c>
      <c r="CF4" s="11">
        <v>2012</v>
      </c>
      <c r="CG4" s="11">
        <v>2013</v>
      </c>
      <c r="CH4" s="11">
        <v>2014</v>
      </c>
      <c r="CI4" s="11">
        <v>2015</v>
      </c>
      <c r="CJ4" s="11">
        <v>2016</v>
      </c>
      <c r="CK4" s="11">
        <v>2017</v>
      </c>
      <c r="CL4" s="11">
        <v>2018</v>
      </c>
      <c r="CM4" s="11">
        <v>2019</v>
      </c>
      <c r="CN4" s="11">
        <v>2020</v>
      </c>
    </row>
    <row r="5" spans="1:92" x14ac:dyDescent="0.7">
      <c r="A5" s="11" t="s">
        <v>3</v>
      </c>
      <c r="B5" s="12">
        <f>B14*B$26</f>
        <v>3.1399835510204075E-3</v>
      </c>
      <c r="C5" s="12">
        <f t="shared" ref="C5:BN8" si="0">C14*C$26</f>
        <v>3.1464488571428567E-3</v>
      </c>
      <c r="D5" s="12">
        <f t="shared" si="0"/>
        <v>3.1529145306122444E-3</v>
      </c>
      <c r="E5" s="12">
        <f t="shared" si="0"/>
        <v>3.1593798367346936E-3</v>
      </c>
      <c r="F5" s="12">
        <f t="shared" si="0"/>
        <v>3.1658455102040808E-3</v>
      </c>
      <c r="G5" s="12">
        <f t="shared" si="0"/>
        <v>3.17231081632653E-3</v>
      </c>
      <c r="H5" s="12">
        <f t="shared" si="0"/>
        <v>3.1787761224489788E-3</v>
      </c>
      <c r="I5" s="12">
        <f t="shared" si="0"/>
        <v>3.1852417959183665E-3</v>
      </c>
      <c r="J5" s="12">
        <f t="shared" si="0"/>
        <v>3.1917071020408161E-3</v>
      </c>
      <c r="K5" s="12">
        <f t="shared" si="0"/>
        <v>3.1981727755102034E-3</v>
      </c>
      <c r="L5" s="12">
        <f t="shared" si="0"/>
        <v>3.2046380816326526E-3</v>
      </c>
      <c r="M5" s="12">
        <f t="shared" si="0"/>
        <v>3.2111033877551013E-3</v>
      </c>
      <c r="N5" s="12">
        <f t="shared" si="0"/>
        <v>3.2175690612244894E-3</v>
      </c>
      <c r="O5" s="12">
        <f t="shared" si="0"/>
        <v>3.2240343673469378E-3</v>
      </c>
      <c r="P5" s="12">
        <f t="shared" si="0"/>
        <v>3.230499673469387E-3</v>
      </c>
      <c r="Q5" s="12">
        <f t="shared" si="0"/>
        <v>3.2369653469387751E-3</v>
      </c>
      <c r="R5" s="12">
        <f t="shared" si="0"/>
        <v>3.2434306530612243E-3</v>
      </c>
      <c r="S5" s="12">
        <f t="shared" si="0"/>
        <v>3.2498963265306115E-3</v>
      </c>
      <c r="T5" s="12">
        <f t="shared" si="0"/>
        <v>3.2563616326530603E-3</v>
      </c>
      <c r="U5" s="12">
        <f t="shared" si="0"/>
        <v>3.5999999999999999E-3</v>
      </c>
      <c r="V5" s="12">
        <f t="shared" si="0"/>
        <v>9.5999999999999992E-3</v>
      </c>
      <c r="W5" s="12">
        <f t="shared" si="0"/>
        <v>2.8799999999999999E-2</v>
      </c>
      <c r="X5" s="12">
        <f t="shared" si="0"/>
        <v>1.3200000000000002E-2</v>
      </c>
      <c r="Y5" s="12">
        <f t="shared" si="0"/>
        <v>2.0400000000000001E-2</v>
      </c>
      <c r="Z5" s="12">
        <f t="shared" si="0"/>
        <v>3.2400000000000005E-2</v>
      </c>
      <c r="AA5" s="12">
        <f t="shared" si="0"/>
        <v>3.4799999999999998E-2</v>
      </c>
      <c r="AB5" s="12">
        <f t="shared" si="0"/>
        <v>3.7199999999999997E-2</v>
      </c>
      <c r="AC5" s="12">
        <f t="shared" si="0"/>
        <v>5.8799999999999998E-2</v>
      </c>
      <c r="AD5" s="12">
        <f t="shared" si="0"/>
        <v>8.8800000000000004E-2</v>
      </c>
      <c r="AE5" s="12">
        <f t="shared" si="0"/>
        <v>0.16200000000000001</v>
      </c>
      <c r="AF5" s="12">
        <f t="shared" si="0"/>
        <v>0.29159999999999997</v>
      </c>
      <c r="AG5" s="12">
        <f t="shared" si="0"/>
        <v>0.23399999999999999</v>
      </c>
      <c r="AH5" s="12">
        <f t="shared" si="0"/>
        <v>0.23279999999999995</v>
      </c>
      <c r="AI5" s="12">
        <f t="shared" si="0"/>
        <v>0.30480000000000002</v>
      </c>
      <c r="AJ5" s="12">
        <f t="shared" si="0"/>
        <v>0.39119999999999999</v>
      </c>
      <c r="AK5" s="12">
        <f t="shared" si="0"/>
        <v>0.52800000000000002</v>
      </c>
      <c r="AL5" s="12">
        <f t="shared" si="0"/>
        <v>0.67320000000000002</v>
      </c>
      <c r="AM5" s="12">
        <f t="shared" si="0"/>
        <v>0.50759999999999994</v>
      </c>
      <c r="AN5" s="12">
        <f t="shared" si="0"/>
        <v>0.432</v>
      </c>
      <c r="AO5" s="12">
        <f t="shared" si="0"/>
        <v>0.67079999999999995</v>
      </c>
      <c r="AP5" s="12">
        <f t="shared" si="0"/>
        <v>0.83519999999999994</v>
      </c>
      <c r="AQ5" s="12">
        <f t="shared" si="0"/>
        <v>0.93599999999999994</v>
      </c>
      <c r="AR5" s="12">
        <f t="shared" si="0"/>
        <v>0.97559999999999991</v>
      </c>
      <c r="AS5" s="12">
        <f t="shared" si="0"/>
        <v>1.0751999999999999</v>
      </c>
      <c r="AT5" s="12">
        <f t="shared" si="0"/>
        <v>1.0955999999999999</v>
      </c>
      <c r="AU5" s="12">
        <f t="shared" si="0"/>
        <v>1.1796</v>
      </c>
      <c r="AV5" s="12">
        <f t="shared" si="0"/>
        <v>1.1556</v>
      </c>
      <c r="AW5" s="12">
        <f t="shared" si="0"/>
        <v>1.1868000000000001</v>
      </c>
      <c r="AX5" s="12">
        <f t="shared" si="0"/>
        <v>1.4856</v>
      </c>
      <c r="AY5" s="12">
        <f t="shared" si="0"/>
        <v>1.6883999999999997</v>
      </c>
      <c r="AZ5" s="12">
        <f t="shared" si="0"/>
        <v>1.8239999999999998</v>
      </c>
      <c r="BA5" s="12">
        <f t="shared" si="0"/>
        <v>1.8156000000000001</v>
      </c>
      <c r="BB5" s="12">
        <f t="shared" si="0"/>
        <v>2.0099999999999998</v>
      </c>
      <c r="BC5" s="12">
        <f t="shared" si="0"/>
        <v>2.1696</v>
      </c>
      <c r="BD5" s="12">
        <f t="shared" si="0"/>
        <v>2.2151999999999998</v>
      </c>
      <c r="BE5" s="12">
        <f t="shared" si="0"/>
        <v>2.3435999999999999</v>
      </c>
      <c r="BF5" s="12">
        <f t="shared" si="0"/>
        <v>2.5799999999999996</v>
      </c>
      <c r="BG5" s="12">
        <f t="shared" si="0"/>
        <v>2.8943999999999996</v>
      </c>
      <c r="BH5" s="12">
        <f t="shared" si="0"/>
        <v>2.7071999999999998</v>
      </c>
      <c r="BI5" s="12">
        <f t="shared" si="0"/>
        <v>2.9531999999999998</v>
      </c>
      <c r="BJ5" s="12">
        <f t="shared" si="0"/>
        <v>2.7359999999999998</v>
      </c>
      <c r="BK5" s="12">
        <f t="shared" si="0"/>
        <v>2.8296000000000001</v>
      </c>
      <c r="BL5" s="12">
        <f t="shared" si="0"/>
        <v>2.9099999999999997</v>
      </c>
      <c r="BM5" s="12">
        <f t="shared" si="0"/>
        <v>3.1703999999999999</v>
      </c>
      <c r="BN5" s="12">
        <f t="shared" si="0"/>
        <v>3.504</v>
      </c>
      <c r="BO5" s="12">
        <f t="shared" ref="BO5:CN8" si="1">BO14*BO$26</f>
        <v>4.1483999999999996</v>
      </c>
      <c r="BP5" s="12">
        <f t="shared" si="1"/>
        <v>3.7103999999999999</v>
      </c>
      <c r="BQ5" s="12">
        <f t="shared" si="1"/>
        <v>4.1364000000000001</v>
      </c>
      <c r="BR5" s="12">
        <f t="shared" si="1"/>
        <v>3.3755999999999999</v>
      </c>
      <c r="BS5" s="12">
        <f t="shared" si="1"/>
        <v>3.2772000000000001</v>
      </c>
      <c r="BT5" s="12">
        <f t="shared" si="1"/>
        <v>4.0847999999999995</v>
      </c>
      <c r="BU5" s="12">
        <f t="shared" si="1"/>
        <v>4.1555999999999997</v>
      </c>
      <c r="BV5" s="12">
        <f t="shared" si="1"/>
        <v>5.1071999999999997</v>
      </c>
      <c r="BW5" s="12">
        <f t="shared" si="1"/>
        <v>6.3599999999999994</v>
      </c>
      <c r="BX5" s="12">
        <f t="shared" si="1"/>
        <v>9.5544000000000011</v>
      </c>
      <c r="BY5" s="12">
        <f t="shared" si="1"/>
        <v>10.73484</v>
      </c>
      <c r="BZ5" s="12">
        <f t="shared" si="1"/>
        <v>14.128319999999997</v>
      </c>
      <c r="CA5" s="12">
        <f t="shared" si="1"/>
        <v>17.6556</v>
      </c>
      <c r="CB5" s="12">
        <f t="shared" si="1"/>
        <v>15.54768</v>
      </c>
      <c r="CC5" s="12">
        <f t="shared" si="1"/>
        <v>18.039239999999999</v>
      </c>
      <c r="CD5" s="12">
        <f t="shared" si="1"/>
        <v>17.657160000000001</v>
      </c>
      <c r="CE5" s="12">
        <f t="shared" si="1"/>
        <v>20.706479999999996</v>
      </c>
      <c r="CF5" s="12">
        <f t="shared" si="1"/>
        <v>22.305959999999999</v>
      </c>
      <c r="CG5" s="12">
        <f t="shared" si="1"/>
        <v>27.450239999999997</v>
      </c>
      <c r="CH5" s="12">
        <f t="shared" si="1"/>
        <v>30.263159999999996</v>
      </c>
      <c r="CI5" s="12">
        <f t="shared" si="1"/>
        <v>29.79</v>
      </c>
      <c r="CJ5" s="12">
        <f t="shared" si="1"/>
        <v>30.777360000000002</v>
      </c>
      <c r="CK5" s="12">
        <f t="shared" si="1"/>
        <v>28.406040000000001</v>
      </c>
      <c r="CL5" s="12">
        <f t="shared" si="1"/>
        <v>32.261759999999995</v>
      </c>
      <c r="CM5" s="12">
        <f t="shared" si="1"/>
        <v>30.269879999999997</v>
      </c>
      <c r="CN5" s="12">
        <f>CN14*CN$26</f>
        <v>33.502679999999998</v>
      </c>
    </row>
    <row r="6" spans="1:92" x14ac:dyDescent="0.7">
      <c r="A6" s="11" t="s">
        <v>4</v>
      </c>
      <c r="B6" s="12">
        <f>B15*B$26</f>
        <v>0.45314867999999997</v>
      </c>
      <c r="C6" s="12">
        <f t="shared" si="0"/>
        <v>0.43786416</v>
      </c>
      <c r="D6" s="12">
        <f t="shared" si="0"/>
        <v>0.42101568</v>
      </c>
      <c r="E6" s="12">
        <f t="shared" si="0"/>
        <v>0.40244315999999997</v>
      </c>
      <c r="F6" s="12">
        <f t="shared" si="0"/>
        <v>0.38197019999999998</v>
      </c>
      <c r="G6" s="12">
        <f t="shared" si="0"/>
        <v>0.35940227999999996</v>
      </c>
      <c r="H6" s="12">
        <f t="shared" si="0"/>
        <v>0.33452507999999997</v>
      </c>
      <c r="I6" s="12">
        <f t="shared" si="0"/>
        <v>0.30710219999999999</v>
      </c>
      <c r="J6" s="12">
        <f t="shared" si="0"/>
        <v>0.27687324000000002</v>
      </c>
      <c r="K6" s="12">
        <f t="shared" si="0"/>
        <v>0.24355104</v>
      </c>
      <c r="L6" s="12">
        <f t="shared" si="0"/>
        <v>0.20681891999999999</v>
      </c>
      <c r="M6" s="12">
        <f t="shared" si="0"/>
        <v>0.16632814805017757</v>
      </c>
      <c r="N6" s="12">
        <f t="shared" si="0"/>
        <v>0.24970777539394834</v>
      </c>
      <c r="O6" s="12">
        <f t="shared" si="0"/>
        <v>0.43821692235770532</v>
      </c>
      <c r="P6" s="12">
        <f t="shared" si="0"/>
        <v>0.58697664535919603</v>
      </c>
      <c r="Q6" s="12">
        <f t="shared" si="0"/>
        <v>0.4520581954620172</v>
      </c>
      <c r="R6" s="12">
        <f t="shared" si="0"/>
        <v>0.46994374727593458</v>
      </c>
      <c r="S6" s="12">
        <f t="shared" si="0"/>
        <v>0.4397024181570654</v>
      </c>
      <c r="T6" s="12">
        <f t="shared" si="0"/>
        <v>0.69454883916838361</v>
      </c>
      <c r="U6" s="12">
        <f t="shared" si="0"/>
        <v>0.58879724820989676</v>
      </c>
      <c r="V6" s="12">
        <f t="shared" si="0"/>
        <v>0.59442717277099866</v>
      </c>
      <c r="W6" s="12">
        <f t="shared" si="0"/>
        <v>0.70842822393727523</v>
      </c>
      <c r="X6" s="12">
        <f t="shared" si="0"/>
        <v>0.69062168813510494</v>
      </c>
      <c r="Y6" s="12">
        <f t="shared" si="0"/>
        <v>0.7510967482566141</v>
      </c>
      <c r="Z6" s="12">
        <f t="shared" si="0"/>
        <v>0.68709801620037114</v>
      </c>
      <c r="AA6" s="12">
        <f t="shared" si="0"/>
        <v>0.84254752039202008</v>
      </c>
      <c r="AB6" s="12">
        <f t="shared" si="0"/>
        <v>0.94723329694901937</v>
      </c>
      <c r="AC6" s="12">
        <f t="shared" si="0"/>
        <v>0.9286641957105235</v>
      </c>
      <c r="AD6" s="12">
        <f t="shared" si="0"/>
        <v>1.202628370253582</v>
      </c>
      <c r="AE6" s="12">
        <f t="shared" si="0"/>
        <v>1.2354825727105949</v>
      </c>
      <c r="AF6" s="12">
        <f t="shared" si="0"/>
        <v>1.296123702375594</v>
      </c>
      <c r="AG6" s="12">
        <f t="shared" si="0"/>
        <v>1.0674533915652837</v>
      </c>
      <c r="AH6" s="12">
        <f t="shared" si="0"/>
        <v>1.1482625279781766</v>
      </c>
      <c r="AI6" s="12">
        <f t="shared" si="0"/>
        <v>1.0643153831658159</v>
      </c>
      <c r="AJ6" s="12">
        <f t="shared" si="0"/>
        <v>1.0290501945935102</v>
      </c>
      <c r="AK6" s="12">
        <f t="shared" si="0"/>
        <v>0.65314779270633394</v>
      </c>
      <c r="AL6" s="12">
        <f t="shared" si="0"/>
        <v>0.4694065841895575</v>
      </c>
      <c r="AM6" s="12">
        <f t="shared" si="0"/>
        <v>0.41633934467868933</v>
      </c>
      <c r="AN6" s="12">
        <f t="shared" si="0"/>
        <v>0.61276230269266474</v>
      </c>
      <c r="AO6" s="12">
        <f t="shared" si="0"/>
        <v>0.7365250558989872</v>
      </c>
      <c r="AP6" s="12">
        <f t="shared" si="0"/>
        <v>0.59238422967259841</v>
      </c>
      <c r="AQ6" s="12">
        <f t="shared" si="0"/>
        <v>0.56312631940694191</v>
      </c>
      <c r="AR6" s="12">
        <f t="shared" si="0"/>
        <v>0.3595238312428734</v>
      </c>
      <c r="AS6" s="12">
        <f t="shared" si="0"/>
        <v>0.20987854251012145</v>
      </c>
      <c r="AT6" s="12">
        <f t="shared" si="0"/>
        <v>0.25783668875828436</v>
      </c>
      <c r="AU6" s="12">
        <f t="shared" si="0"/>
        <v>0.20204861930611281</v>
      </c>
      <c r="AV6" s="12">
        <f t="shared" si="0"/>
        <v>0.21822271449263014</v>
      </c>
      <c r="AW6" s="12">
        <f t="shared" si="0"/>
        <v>0.24236490438695166</v>
      </c>
      <c r="AX6" s="12">
        <f t="shared" si="0"/>
        <v>0.21068741450068398</v>
      </c>
      <c r="AY6" s="12">
        <f t="shared" si="0"/>
        <v>0.2159541188738269</v>
      </c>
      <c r="AZ6" s="12">
        <f t="shared" si="0"/>
        <v>0.19698720594304578</v>
      </c>
      <c r="BA6" s="12">
        <f t="shared" si="0"/>
        <v>0.26162973626034652</v>
      </c>
      <c r="BB6" s="12">
        <f t="shared" si="0"/>
        <v>0.2428320726172466</v>
      </c>
      <c r="BC6" s="12">
        <f t="shared" si="0"/>
        <v>0.23492922564529556</v>
      </c>
      <c r="BD6" s="12">
        <f t="shared" si="0"/>
        <v>0.25663928501018596</v>
      </c>
      <c r="BE6" s="12">
        <f t="shared" si="0"/>
        <v>0.27976484083739606</v>
      </c>
      <c r="BF6" s="12">
        <f t="shared" si="0"/>
        <v>0</v>
      </c>
      <c r="BG6" s="12">
        <f t="shared" si="0"/>
        <v>0</v>
      </c>
      <c r="BH6" s="12">
        <f t="shared" si="0"/>
        <v>0</v>
      </c>
      <c r="BI6" s="12">
        <f t="shared" si="0"/>
        <v>0</v>
      </c>
      <c r="BJ6" s="12">
        <f t="shared" si="0"/>
        <v>0</v>
      </c>
      <c r="BK6" s="12">
        <f t="shared" si="0"/>
        <v>0</v>
      </c>
      <c r="BL6" s="12">
        <f t="shared" si="0"/>
        <v>0</v>
      </c>
      <c r="BM6" s="12">
        <f t="shared" si="0"/>
        <v>0</v>
      </c>
      <c r="BN6" s="12">
        <f t="shared" si="0"/>
        <v>0</v>
      </c>
      <c r="BO6" s="12">
        <f t="shared" si="1"/>
        <v>0</v>
      </c>
      <c r="BP6" s="12">
        <f t="shared" si="1"/>
        <v>0</v>
      </c>
      <c r="BQ6" s="12">
        <f t="shared" si="1"/>
        <v>0</v>
      </c>
      <c r="BR6" s="12">
        <f t="shared" si="1"/>
        <v>0</v>
      </c>
      <c r="BS6" s="12">
        <f t="shared" si="1"/>
        <v>0</v>
      </c>
      <c r="BT6" s="12">
        <f t="shared" si="1"/>
        <v>0</v>
      </c>
      <c r="BU6" s="12">
        <f t="shared" si="1"/>
        <v>0</v>
      </c>
      <c r="BV6" s="12">
        <f t="shared" si="1"/>
        <v>0</v>
      </c>
      <c r="BW6" s="12">
        <f t="shared" si="1"/>
        <v>0</v>
      </c>
      <c r="BX6" s="12">
        <f t="shared" si="1"/>
        <v>0</v>
      </c>
      <c r="BY6" s="12">
        <f t="shared" si="1"/>
        <v>0</v>
      </c>
      <c r="BZ6" s="12">
        <f t="shared" si="1"/>
        <v>0</v>
      </c>
      <c r="CA6" s="12">
        <f t="shared" si="1"/>
        <v>0</v>
      </c>
      <c r="CB6" s="12">
        <f t="shared" si="1"/>
        <v>0</v>
      </c>
      <c r="CC6" s="12">
        <f t="shared" si="1"/>
        <v>0</v>
      </c>
      <c r="CD6" s="12">
        <f t="shared" si="1"/>
        <v>0</v>
      </c>
      <c r="CE6" s="12">
        <f t="shared" si="1"/>
        <v>0</v>
      </c>
      <c r="CF6" s="12">
        <f t="shared" si="1"/>
        <v>0</v>
      </c>
      <c r="CG6" s="12">
        <f t="shared" si="1"/>
        <v>0</v>
      </c>
      <c r="CH6" s="12">
        <f t="shared" si="1"/>
        <v>0</v>
      </c>
      <c r="CI6" s="12">
        <f t="shared" si="1"/>
        <v>0</v>
      </c>
      <c r="CJ6" s="12">
        <f t="shared" si="1"/>
        <v>0</v>
      </c>
      <c r="CK6" s="12">
        <f t="shared" si="1"/>
        <v>0</v>
      </c>
      <c r="CL6" s="12">
        <f t="shared" si="1"/>
        <v>0</v>
      </c>
      <c r="CM6" s="12">
        <f t="shared" si="1"/>
        <v>0</v>
      </c>
      <c r="CN6" s="12">
        <f t="shared" si="1"/>
        <v>0</v>
      </c>
    </row>
    <row r="7" spans="1:92" x14ac:dyDescent="0.7">
      <c r="A7" s="11" t="s">
        <v>5</v>
      </c>
      <c r="B7" s="12">
        <f>B16*B$26</f>
        <v>0.7861892399999999</v>
      </c>
      <c r="C7" s="12">
        <f>C16*C$26</f>
        <v>0.75683579999999995</v>
      </c>
      <c r="D7" s="12">
        <f t="shared" si="0"/>
        <v>0.72447887999999994</v>
      </c>
      <c r="E7" s="12">
        <f t="shared" si="0"/>
        <v>0.68881091999999999</v>
      </c>
      <c r="F7" s="12">
        <f t="shared" si="0"/>
        <v>0.64949327999999995</v>
      </c>
      <c r="G7" s="12">
        <f t="shared" si="0"/>
        <v>0.60615227999999999</v>
      </c>
      <c r="H7" s="12">
        <f t="shared" si="0"/>
        <v>0.55837643999999997</v>
      </c>
      <c r="I7" s="12">
        <f t="shared" si="0"/>
        <v>0.50571168</v>
      </c>
      <c r="J7" s="12">
        <f t="shared" si="0"/>
        <v>0.44765783999999997</v>
      </c>
      <c r="K7" s="12">
        <f t="shared" si="0"/>
        <v>0.38366363999999997</v>
      </c>
      <c r="L7" s="12">
        <f t="shared" si="0"/>
        <v>0.31312079999999998</v>
      </c>
      <c r="M7" s="12">
        <f t="shared" si="0"/>
        <v>0.235359531025813</v>
      </c>
      <c r="N7" s="12">
        <f t="shared" si="0"/>
        <v>0.32414402878799087</v>
      </c>
      <c r="O7" s="12">
        <f t="shared" si="0"/>
        <v>0.53371523375142627</v>
      </c>
      <c r="P7" s="12">
        <f t="shared" si="0"/>
        <v>0.5819086492081379</v>
      </c>
      <c r="Q7" s="12">
        <f t="shared" si="0"/>
        <v>0.27529649273447521</v>
      </c>
      <c r="R7" s="12">
        <f t="shared" si="0"/>
        <v>0.38073806787519815</v>
      </c>
      <c r="S7" s="12">
        <f t="shared" si="0"/>
        <v>0.33171781611498302</v>
      </c>
      <c r="T7" s="12">
        <f t="shared" si="0"/>
        <v>0.57336427341430196</v>
      </c>
      <c r="U7" s="12">
        <f t="shared" si="0"/>
        <v>0.62050583938573078</v>
      </c>
      <c r="V7" s="12">
        <f t="shared" si="0"/>
        <v>0.54915760985525564</v>
      </c>
      <c r="W7" s="12">
        <f t="shared" si="0"/>
        <v>0.613300293112785</v>
      </c>
      <c r="X7" s="12">
        <f t="shared" si="0"/>
        <v>0.63243671630401166</v>
      </c>
      <c r="Y7" s="12">
        <f t="shared" si="0"/>
        <v>0.53938161277450691</v>
      </c>
      <c r="Z7" s="12">
        <f t="shared" si="0"/>
        <v>1.1917860841764396</v>
      </c>
      <c r="AA7" s="12">
        <f t="shared" si="0"/>
        <v>1.8145611434464735</v>
      </c>
      <c r="AB7" s="12">
        <f t="shared" si="0"/>
        <v>2.1082435278068123</v>
      </c>
      <c r="AC7" s="12">
        <f t="shared" si="0"/>
        <v>2.2558128469482077</v>
      </c>
      <c r="AD7" s="12">
        <f t="shared" si="0"/>
        <v>3.1113409451582443</v>
      </c>
      <c r="AE7" s="12">
        <f t="shared" si="0"/>
        <v>2.7796109999576286</v>
      </c>
      <c r="AF7" s="12">
        <f t="shared" si="0"/>
        <v>2.8279059878779518</v>
      </c>
      <c r="AG7" s="12">
        <f t="shared" si="0"/>
        <v>2.3128079873428256</v>
      </c>
      <c r="AH7" s="12">
        <f t="shared" si="0"/>
        <v>2.4137119207118274</v>
      </c>
      <c r="AI7" s="12">
        <f t="shared" si="0"/>
        <v>2.6278525356241551</v>
      </c>
      <c r="AJ7" s="12">
        <f t="shared" si="0"/>
        <v>2.4146679034813578</v>
      </c>
      <c r="AK7" s="12">
        <f t="shared" si="0"/>
        <v>1.461199523248244</v>
      </c>
      <c r="AL7" s="12">
        <f t="shared" si="0"/>
        <v>0.94390732360360652</v>
      </c>
      <c r="AM7" s="12">
        <f t="shared" si="0"/>
        <v>0.88306874896965193</v>
      </c>
      <c r="AN7" s="12">
        <f t="shared" si="0"/>
        <v>1.2795963173041505</v>
      </c>
      <c r="AO7" s="12">
        <f t="shared" si="0"/>
        <v>1.480002095914376</v>
      </c>
      <c r="AP7" s="12">
        <f t="shared" si="0"/>
        <v>1.272441627820043</v>
      </c>
      <c r="AQ7" s="12">
        <f t="shared" si="0"/>
        <v>1.1903315240170356</v>
      </c>
      <c r="AR7" s="12">
        <f t="shared" si="0"/>
        <v>0.78220362032298463</v>
      </c>
      <c r="AS7" s="12">
        <f t="shared" si="0"/>
        <v>0.46224219083793516</v>
      </c>
      <c r="AT7" s="12">
        <f t="shared" si="0"/>
        <v>0.58212634400809815</v>
      </c>
      <c r="AU7" s="12">
        <f t="shared" si="0"/>
        <v>0.46598119142350714</v>
      </c>
      <c r="AV7" s="12">
        <f t="shared" si="0"/>
        <v>0.54039968450408804</v>
      </c>
      <c r="AW7" s="12">
        <f t="shared" si="0"/>
        <v>0.60211508615569131</v>
      </c>
      <c r="AX7" s="12">
        <f t="shared" si="0"/>
        <v>0.53698905762919269</v>
      </c>
      <c r="AY7" s="12">
        <f t="shared" si="0"/>
        <v>0.52229678660314904</v>
      </c>
      <c r="AZ7" s="12">
        <f t="shared" si="0"/>
        <v>0.51293179544235445</v>
      </c>
      <c r="BA7" s="12">
        <f t="shared" si="0"/>
        <v>0.66608309304025903</v>
      </c>
      <c r="BB7" s="12">
        <f t="shared" si="0"/>
        <v>0.69475075476366699</v>
      </c>
      <c r="BC7" s="12">
        <f t="shared" si="0"/>
        <v>0.63274206662647792</v>
      </c>
      <c r="BD7" s="12">
        <f t="shared" si="0"/>
        <v>0.67845787952463188</v>
      </c>
      <c r="BE7" s="12">
        <f t="shared" si="0"/>
        <v>0.73208322366917111</v>
      </c>
      <c r="BF7" s="12">
        <f t="shared" si="0"/>
        <v>0</v>
      </c>
      <c r="BG7" s="12">
        <f t="shared" si="0"/>
        <v>0</v>
      </c>
      <c r="BH7" s="12">
        <f t="shared" si="0"/>
        <v>0</v>
      </c>
      <c r="BI7" s="12">
        <f t="shared" si="0"/>
        <v>0</v>
      </c>
      <c r="BJ7" s="12">
        <f t="shared" si="0"/>
        <v>0</v>
      </c>
      <c r="BK7" s="12">
        <f t="shared" si="0"/>
        <v>0</v>
      </c>
      <c r="BL7" s="12">
        <f t="shared" si="0"/>
        <v>0</v>
      </c>
      <c r="BM7" s="12">
        <f t="shared" si="0"/>
        <v>0</v>
      </c>
      <c r="BN7" s="12">
        <f t="shared" si="0"/>
        <v>0</v>
      </c>
      <c r="BO7" s="12">
        <f t="shared" si="1"/>
        <v>0</v>
      </c>
      <c r="BP7" s="12">
        <f t="shared" si="1"/>
        <v>0</v>
      </c>
      <c r="BQ7" s="12">
        <f t="shared" si="1"/>
        <v>0</v>
      </c>
      <c r="BR7" s="12">
        <f t="shared" si="1"/>
        <v>0</v>
      </c>
      <c r="BS7" s="12">
        <f t="shared" si="1"/>
        <v>0</v>
      </c>
      <c r="BT7" s="12">
        <f t="shared" si="1"/>
        <v>0</v>
      </c>
      <c r="BU7" s="12">
        <f t="shared" si="1"/>
        <v>0</v>
      </c>
      <c r="BV7" s="12">
        <f t="shared" si="1"/>
        <v>0</v>
      </c>
      <c r="BW7" s="12">
        <f t="shared" si="1"/>
        <v>0</v>
      </c>
      <c r="BX7" s="12">
        <f t="shared" si="1"/>
        <v>0</v>
      </c>
      <c r="BY7" s="12">
        <f t="shared" si="1"/>
        <v>0</v>
      </c>
      <c r="BZ7" s="12">
        <f t="shared" si="1"/>
        <v>0</v>
      </c>
      <c r="CA7" s="12">
        <f t="shared" si="1"/>
        <v>0</v>
      </c>
      <c r="CB7" s="12">
        <f t="shared" si="1"/>
        <v>0</v>
      </c>
      <c r="CC7" s="12">
        <f t="shared" si="1"/>
        <v>0</v>
      </c>
      <c r="CD7" s="12">
        <f t="shared" si="1"/>
        <v>0</v>
      </c>
      <c r="CE7" s="12">
        <f t="shared" si="1"/>
        <v>0</v>
      </c>
      <c r="CF7" s="12">
        <f t="shared" si="1"/>
        <v>0</v>
      </c>
      <c r="CG7" s="12">
        <f t="shared" si="1"/>
        <v>0</v>
      </c>
      <c r="CH7" s="12">
        <f t="shared" si="1"/>
        <v>0</v>
      </c>
      <c r="CI7" s="12">
        <f t="shared" si="1"/>
        <v>0</v>
      </c>
      <c r="CJ7" s="12">
        <f t="shared" si="1"/>
        <v>0</v>
      </c>
      <c r="CK7" s="12">
        <f t="shared" si="1"/>
        <v>0</v>
      </c>
      <c r="CL7" s="12">
        <f t="shared" si="1"/>
        <v>0</v>
      </c>
      <c r="CM7" s="12">
        <f t="shared" si="1"/>
        <v>0</v>
      </c>
      <c r="CN7" s="12">
        <f t="shared" si="1"/>
        <v>0</v>
      </c>
    </row>
    <row r="8" spans="1:92" x14ac:dyDescent="0.7">
      <c r="A8" s="11" t="s">
        <v>6</v>
      </c>
      <c r="B8" s="12">
        <f>B17*B$26</f>
        <v>0.49076225999999995</v>
      </c>
      <c r="C8" s="12">
        <f t="shared" si="0"/>
        <v>0.46992478799999998</v>
      </c>
      <c r="D8" s="12">
        <f t="shared" si="0"/>
        <v>0.44494101600000002</v>
      </c>
      <c r="E8" s="12">
        <f t="shared" si="0"/>
        <v>0.414985944</v>
      </c>
      <c r="F8" s="12">
        <f t="shared" si="0"/>
        <v>0.37907039999999997</v>
      </c>
      <c r="G8" s="12">
        <f t="shared" si="0"/>
        <v>0.33600842399999997</v>
      </c>
      <c r="H8" s="12">
        <f t="shared" si="0"/>
        <v>0.28437805199999999</v>
      </c>
      <c r="I8" s="12">
        <f t="shared" si="0"/>
        <v>0.222474384</v>
      </c>
      <c r="J8" s="12">
        <f t="shared" si="0"/>
        <v>0.14825332799999999</v>
      </c>
      <c r="K8" s="12">
        <f t="shared" si="0"/>
        <v>5.9264039999999997E-2</v>
      </c>
      <c r="L8" s="12">
        <f t="shared" si="0"/>
        <v>6.9114612000000006E-2</v>
      </c>
      <c r="M8" s="12">
        <f t="shared" si="0"/>
        <v>0.18065948487475561</v>
      </c>
      <c r="N8" s="12">
        <f t="shared" si="0"/>
        <v>0.26864843169990671</v>
      </c>
      <c r="O8" s="12">
        <f t="shared" si="0"/>
        <v>0.47119399361703707</v>
      </c>
      <c r="P8" s="12">
        <f t="shared" si="0"/>
        <v>0.57264646103029471</v>
      </c>
      <c r="Q8" s="12">
        <f t="shared" si="0"/>
        <v>0.35065893668093978</v>
      </c>
      <c r="R8" s="12">
        <f t="shared" si="0"/>
        <v>0.38070233540424642</v>
      </c>
      <c r="S8" s="12">
        <f t="shared" si="0"/>
        <v>0.3514555105020607</v>
      </c>
      <c r="T8" s="12">
        <f t="shared" si="0"/>
        <v>0.5776215975540766</v>
      </c>
      <c r="U8" s="12">
        <f t="shared" si="0"/>
        <v>0.5572209937566327</v>
      </c>
      <c r="V8" s="12">
        <f t="shared" si="0"/>
        <v>0.55598032049455015</v>
      </c>
      <c r="W8" s="12">
        <f t="shared" si="0"/>
        <v>0.66519384314315044</v>
      </c>
      <c r="X8" s="12">
        <f t="shared" si="0"/>
        <v>0.6652958700446524</v>
      </c>
      <c r="Y8" s="12">
        <f t="shared" si="0"/>
        <v>0.66804029851225044</v>
      </c>
      <c r="Z8" s="12">
        <f t="shared" si="0"/>
        <v>0.8094412969126944</v>
      </c>
      <c r="AA8" s="12">
        <f t="shared" si="0"/>
        <v>0.96932041289277748</v>
      </c>
      <c r="AB8" s="12">
        <f t="shared" si="0"/>
        <v>1.1139408351388536</v>
      </c>
      <c r="AC8" s="12">
        <f t="shared" si="0"/>
        <v>1.1425388025646448</v>
      </c>
      <c r="AD8" s="12">
        <f t="shared" si="0"/>
        <v>1.5401377423518461</v>
      </c>
      <c r="AE8" s="12">
        <f t="shared" si="0"/>
        <v>1.2651235402604355</v>
      </c>
      <c r="AF8" s="12">
        <f t="shared" si="0"/>
        <v>1.4197847729883348</v>
      </c>
      <c r="AG8" s="12">
        <f t="shared" si="0"/>
        <v>1.1912086248407801</v>
      </c>
      <c r="AH8" s="12">
        <f t="shared" si="0"/>
        <v>1.2519450978310476</v>
      </c>
      <c r="AI8" s="12">
        <f t="shared" si="0"/>
        <v>0.65123530696989962</v>
      </c>
      <c r="AJ8" s="12">
        <f t="shared" si="0"/>
        <v>0.89702310953721187</v>
      </c>
      <c r="AK8" s="12">
        <f t="shared" si="0"/>
        <v>0.47385625286335392</v>
      </c>
      <c r="AL8" s="12">
        <f t="shared" si="0"/>
        <v>0.408774124014604</v>
      </c>
      <c r="AM8" s="12">
        <f t="shared" si="0"/>
        <v>0.38820503794778888</v>
      </c>
      <c r="AN8" s="12">
        <f t="shared" si="0"/>
        <v>0.52618827397766643</v>
      </c>
      <c r="AO8" s="12">
        <f t="shared" si="0"/>
        <v>0.66384433792908137</v>
      </c>
      <c r="AP8" s="12">
        <f t="shared" si="0"/>
        <v>0.69546281748754579</v>
      </c>
      <c r="AQ8" s="12">
        <f t="shared" si="0"/>
        <v>0.75272771499108149</v>
      </c>
      <c r="AR8" s="12">
        <f t="shared" si="0"/>
        <v>0.567956241289863</v>
      </c>
      <c r="AS8" s="12">
        <f t="shared" si="0"/>
        <v>0.47843009100876965</v>
      </c>
      <c r="AT8" s="12">
        <f t="shared" si="0"/>
        <v>0.52767332419958768</v>
      </c>
      <c r="AU8" s="12">
        <f t="shared" si="0"/>
        <v>0.52817492548028477</v>
      </c>
      <c r="AV8" s="12">
        <f t="shared" si="0"/>
        <v>0.49137052444336821</v>
      </c>
      <c r="AW8" s="12">
        <f t="shared" si="0"/>
        <v>0.64134594690545799</v>
      </c>
      <c r="AX8" s="12">
        <f t="shared" si="0"/>
        <v>0.69621489628649502</v>
      </c>
      <c r="AY8" s="12">
        <f t="shared" si="0"/>
        <v>0.73800765647459521</v>
      </c>
      <c r="AZ8" s="12">
        <f t="shared" si="0"/>
        <v>0.82725226192784762</v>
      </c>
      <c r="BA8" s="12">
        <f t="shared" si="0"/>
        <v>0.87032322621026181</v>
      </c>
      <c r="BB8" s="12">
        <f t="shared" si="0"/>
        <v>1.0455221607915497</v>
      </c>
      <c r="BC8" s="12">
        <f t="shared" si="0"/>
        <v>1.0387757548333441</v>
      </c>
      <c r="BD8" s="12">
        <f t="shared" si="0"/>
        <v>1.1539515788734465</v>
      </c>
      <c r="BE8" s="12">
        <f t="shared" si="0"/>
        <v>1.1859676128237668</v>
      </c>
      <c r="BF8" s="12">
        <f t="shared" si="0"/>
        <v>0.85202130277974375</v>
      </c>
      <c r="BG8" s="12">
        <f t="shared" si="0"/>
        <v>0.96788178629771593</v>
      </c>
      <c r="BH8" s="12">
        <f t="shared" si="0"/>
        <v>0.94146706775980826</v>
      </c>
      <c r="BI8" s="12">
        <f t="shared" si="0"/>
        <v>1.1108219322976511</v>
      </c>
      <c r="BJ8" s="12">
        <f t="shared" si="0"/>
        <v>1.0073655182519168</v>
      </c>
      <c r="BK8" s="12">
        <f t="shared" si="0"/>
        <v>1.051390141416745</v>
      </c>
      <c r="BL8" s="12">
        <f t="shared" si="0"/>
        <v>1.0692082238532188</v>
      </c>
      <c r="BM8" s="12">
        <f t="shared" si="0"/>
        <v>0.98670520328040978</v>
      </c>
      <c r="BN8" s="12">
        <f t="shared" si="0"/>
        <v>1.1067117294607491</v>
      </c>
      <c r="BO8" s="12">
        <f t="shared" si="1"/>
        <v>1.294388484436003</v>
      </c>
      <c r="BP8" s="12">
        <f t="shared" si="1"/>
        <v>1.0924667661735685</v>
      </c>
      <c r="BQ8" s="12">
        <f t="shared" si="1"/>
        <v>1.1673312297507248</v>
      </c>
      <c r="BR8" s="12">
        <f t="shared" si="1"/>
        <v>0.87326654886055743</v>
      </c>
      <c r="BS8" s="12">
        <f t="shared" si="1"/>
        <v>0.92619850640998336</v>
      </c>
      <c r="BT8" s="12">
        <f t="shared" si="1"/>
        <v>1.2770424140646879</v>
      </c>
      <c r="BU8" s="12">
        <f t="shared" si="1"/>
        <v>1.0907275584265552</v>
      </c>
      <c r="BV8" s="12">
        <f t="shared" si="1"/>
        <v>1.0353345734100146</v>
      </c>
      <c r="BW8" s="12">
        <f t="shared" si="1"/>
        <v>1.4890421115609322</v>
      </c>
      <c r="BX8" s="12">
        <f t="shared" si="1"/>
        <v>1.8993348756525386</v>
      </c>
      <c r="BY8" s="12">
        <f t="shared" si="1"/>
        <v>3.083298245601974</v>
      </c>
      <c r="BZ8" s="12">
        <f t="shared" si="1"/>
        <v>3.1278829349448007</v>
      </c>
      <c r="CA8" s="12">
        <f t="shared" si="1"/>
        <v>5.1303862079155058</v>
      </c>
      <c r="CB8" s="12">
        <f t="shared" si="1"/>
        <v>4.1411190971479286</v>
      </c>
      <c r="CC8" s="12">
        <f t="shared" si="1"/>
        <v>3.949191222580422</v>
      </c>
      <c r="CD8" s="12">
        <f t="shared" si="1"/>
        <v>7.3272113168415132</v>
      </c>
      <c r="CE8" s="12">
        <f t="shared" si="1"/>
        <v>4.5362911283571421</v>
      </c>
      <c r="CF8" s="12">
        <f t="shared" si="1"/>
        <v>7.7165457305545635</v>
      </c>
      <c r="CG8" s="12">
        <f t="shared" si="1"/>
        <v>7.5873815639708173</v>
      </c>
      <c r="CH8" s="12">
        <f t="shared" si="1"/>
        <v>7.0977205651277337</v>
      </c>
      <c r="CI8" s="12">
        <f t="shared" si="1"/>
        <v>5.5893658440290128</v>
      </c>
      <c r="CJ8" s="12">
        <f t="shared" si="1"/>
        <v>6.4109277759566554</v>
      </c>
      <c r="CK8" s="12">
        <f t="shared" si="1"/>
        <v>6.2353207000993986</v>
      </c>
      <c r="CL8" s="12">
        <f t="shared" si="1"/>
        <v>6.7037774840897528</v>
      </c>
      <c r="CM8" s="12">
        <f t="shared" si="1"/>
        <v>6.2547876847571144</v>
      </c>
      <c r="CN8" s="12">
        <f t="shared" si="1"/>
        <v>7.8812710905245567</v>
      </c>
    </row>
    <row r="9" spans="1:92" x14ac:dyDescent="0.7">
      <c r="A9" s="11" t="s">
        <v>7</v>
      </c>
      <c r="B9" s="12">
        <f>SUM(B5:B8)</f>
        <v>1.7332401635510202</v>
      </c>
      <c r="C9" s="12">
        <f t="shared" ref="C9:BN9" si="2">SUM(C5:C8)</f>
        <v>1.6677711968571427</v>
      </c>
      <c r="D9" s="12">
        <f t="shared" si="2"/>
        <v>1.5935884905306121</v>
      </c>
      <c r="E9" s="12">
        <f t="shared" si="2"/>
        <v>1.5093994038367349</v>
      </c>
      <c r="F9" s="12">
        <f t="shared" si="2"/>
        <v>1.413699725510204</v>
      </c>
      <c r="G9" s="12">
        <f t="shared" si="2"/>
        <v>1.3047352948163264</v>
      </c>
      <c r="H9" s="12">
        <f t="shared" si="2"/>
        <v>1.1804583481224489</v>
      </c>
      <c r="I9" s="12">
        <f t="shared" si="2"/>
        <v>1.0384735057959185</v>
      </c>
      <c r="J9" s="12">
        <f t="shared" si="2"/>
        <v>0.87597611510204088</v>
      </c>
      <c r="K9" s="12">
        <f t="shared" si="2"/>
        <v>0.68967689277551014</v>
      </c>
      <c r="L9" s="12">
        <f t="shared" si="2"/>
        <v>0.59225897008163264</v>
      </c>
      <c r="M9" s="12">
        <f t="shared" si="2"/>
        <v>0.58555826733850125</v>
      </c>
      <c r="N9" s="12">
        <f t="shared" si="2"/>
        <v>0.84571780494307047</v>
      </c>
      <c r="O9" s="12">
        <f t="shared" si="2"/>
        <v>1.4463501840935156</v>
      </c>
      <c r="P9" s="12">
        <f t="shared" si="2"/>
        <v>1.7447622552710977</v>
      </c>
      <c r="Q9" s="12">
        <f t="shared" si="2"/>
        <v>1.081250590224371</v>
      </c>
      <c r="R9" s="12">
        <f t="shared" si="2"/>
        <v>1.2346275812084404</v>
      </c>
      <c r="S9" s="12">
        <f t="shared" si="2"/>
        <v>1.1261256411006397</v>
      </c>
      <c r="T9" s="12">
        <f t="shared" si="2"/>
        <v>1.8487910717694152</v>
      </c>
      <c r="U9" s="12">
        <f t="shared" si="2"/>
        <v>1.7701240813522601</v>
      </c>
      <c r="V9" s="12">
        <f t="shared" si="2"/>
        <v>1.7091651031208046</v>
      </c>
      <c r="W9" s="12">
        <f t="shared" si="2"/>
        <v>2.0157223601932106</v>
      </c>
      <c r="X9" s="12">
        <f t="shared" si="2"/>
        <v>2.0015542744837691</v>
      </c>
      <c r="Y9" s="12">
        <f t="shared" si="2"/>
        <v>1.9789186595433714</v>
      </c>
      <c r="Z9" s="12">
        <f t="shared" si="2"/>
        <v>2.7207253972895051</v>
      </c>
      <c r="AA9" s="12">
        <f t="shared" si="2"/>
        <v>3.6612290767312707</v>
      </c>
      <c r="AB9" s="12">
        <f t="shared" si="2"/>
        <v>4.2066176598946852</v>
      </c>
      <c r="AC9" s="12">
        <f t="shared" si="2"/>
        <v>4.3858158452233758</v>
      </c>
      <c r="AD9" s="12">
        <f t="shared" si="2"/>
        <v>5.9429070577636729</v>
      </c>
      <c r="AE9" s="12">
        <f t="shared" si="2"/>
        <v>5.4422171129286587</v>
      </c>
      <c r="AF9" s="12">
        <f t="shared" si="2"/>
        <v>5.8354144632418805</v>
      </c>
      <c r="AG9" s="12">
        <f t="shared" si="2"/>
        <v>4.8054700037488889</v>
      </c>
      <c r="AH9" s="12">
        <f t="shared" si="2"/>
        <v>5.046719546521051</v>
      </c>
      <c r="AI9" s="12">
        <f t="shared" si="2"/>
        <v>4.6482032257598709</v>
      </c>
      <c r="AJ9" s="12">
        <f t="shared" si="2"/>
        <v>4.7319412076120804</v>
      </c>
      <c r="AK9" s="12">
        <f t="shared" si="2"/>
        <v>3.1162035688179319</v>
      </c>
      <c r="AL9" s="12">
        <f t="shared" si="2"/>
        <v>2.4952880318077679</v>
      </c>
      <c r="AM9" s="12">
        <f t="shared" si="2"/>
        <v>2.1952131315961303</v>
      </c>
      <c r="AN9" s="12">
        <f t="shared" si="2"/>
        <v>2.8505468939744816</v>
      </c>
      <c r="AO9" s="12">
        <f t="shared" si="2"/>
        <v>3.5511714897424445</v>
      </c>
      <c r="AP9" s="12">
        <f t="shared" si="2"/>
        <v>3.3954886749801871</v>
      </c>
      <c r="AQ9" s="12">
        <f t="shared" si="2"/>
        <v>3.4421855584150589</v>
      </c>
      <c r="AR9" s="12">
        <f t="shared" si="2"/>
        <v>2.6852836928557209</v>
      </c>
      <c r="AS9" s="12">
        <f t="shared" si="2"/>
        <v>2.2257508243568265</v>
      </c>
      <c r="AT9" s="12">
        <f t="shared" si="2"/>
        <v>2.4632363569659699</v>
      </c>
      <c r="AU9" s="12">
        <f t="shared" si="2"/>
        <v>2.3758047362099046</v>
      </c>
      <c r="AV9" s="12">
        <f t="shared" si="2"/>
        <v>2.4055929234400861</v>
      </c>
      <c r="AW9" s="12">
        <f t="shared" si="2"/>
        <v>2.672625937448101</v>
      </c>
      <c r="AX9" s="12">
        <f t="shared" si="2"/>
        <v>2.9294913684163717</v>
      </c>
      <c r="AY9" s="12">
        <f t="shared" si="2"/>
        <v>3.1646585619515708</v>
      </c>
      <c r="AZ9" s="12">
        <f t="shared" si="2"/>
        <v>3.3611712633132478</v>
      </c>
      <c r="BA9" s="12">
        <f t="shared" si="2"/>
        <v>3.6136360555108675</v>
      </c>
      <c r="BB9" s="12">
        <f t="shared" si="2"/>
        <v>3.9931049881724627</v>
      </c>
      <c r="BC9" s="12">
        <f t="shared" si="2"/>
        <v>4.0760470471051171</v>
      </c>
      <c r="BD9" s="12">
        <f t="shared" si="2"/>
        <v>4.3042487434082641</v>
      </c>
      <c r="BE9" s="12">
        <f t="shared" si="2"/>
        <v>4.5414156773303338</v>
      </c>
      <c r="BF9" s="12">
        <f t="shared" si="2"/>
        <v>3.4320213027797433</v>
      </c>
      <c r="BG9" s="12">
        <f t="shared" si="2"/>
        <v>3.8622817862977157</v>
      </c>
      <c r="BH9" s="12">
        <f t="shared" si="2"/>
        <v>3.6486670677598081</v>
      </c>
      <c r="BI9" s="12">
        <f t="shared" si="2"/>
        <v>4.064021932297651</v>
      </c>
      <c r="BJ9" s="12">
        <f t="shared" si="2"/>
        <v>3.7433655182519168</v>
      </c>
      <c r="BK9" s="12">
        <f t="shared" si="2"/>
        <v>3.8809901414167451</v>
      </c>
      <c r="BL9" s="12">
        <f t="shared" si="2"/>
        <v>3.9792082238532185</v>
      </c>
      <c r="BM9" s="12">
        <f t="shared" si="2"/>
        <v>4.1571052032804099</v>
      </c>
      <c r="BN9" s="12">
        <f t="shared" si="2"/>
        <v>4.6107117294607489</v>
      </c>
      <c r="BO9" s="12">
        <f t="shared" ref="BO9:CN9" si="3">SUM(BO5:BO8)</f>
        <v>5.4427884844360026</v>
      </c>
      <c r="BP9" s="12">
        <f t="shared" si="3"/>
        <v>4.8028667661735689</v>
      </c>
      <c r="BQ9" s="12">
        <f t="shared" si="3"/>
        <v>5.3037312297507251</v>
      </c>
      <c r="BR9" s="12">
        <f t="shared" si="3"/>
        <v>4.2488665488605575</v>
      </c>
      <c r="BS9" s="12">
        <f t="shared" si="3"/>
        <v>4.2033985064099832</v>
      </c>
      <c r="BT9" s="12">
        <f t="shared" si="3"/>
        <v>5.3618424140646876</v>
      </c>
      <c r="BU9" s="12">
        <f t="shared" si="3"/>
        <v>5.2463275584265547</v>
      </c>
      <c r="BV9" s="12">
        <f t="shared" si="3"/>
        <v>6.1425345734100141</v>
      </c>
      <c r="BW9" s="12">
        <f t="shared" si="3"/>
        <v>7.8490421115609319</v>
      </c>
      <c r="BX9" s="12">
        <f t="shared" si="3"/>
        <v>11.45373487565254</v>
      </c>
      <c r="BY9" s="12">
        <f t="shared" si="3"/>
        <v>13.818138245601974</v>
      </c>
      <c r="BZ9" s="12">
        <f t="shared" si="3"/>
        <v>17.256202934944799</v>
      </c>
      <c r="CA9" s="12">
        <f t="shared" si="3"/>
        <v>22.785986207915506</v>
      </c>
      <c r="CB9" s="12">
        <f t="shared" si="3"/>
        <v>19.688799097147928</v>
      </c>
      <c r="CC9" s="12">
        <f t="shared" si="3"/>
        <v>21.98843122258042</v>
      </c>
      <c r="CD9" s="12">
        <f t="shared" si="3"/>
        <v>24.984371316841514</v>
      </c>
      <c r="CE9" s="12">
        <f t="shared" si="3"/>
        <v>25.242771128357138</v>
      </c>
      <c r="CF9" s="12">
        <f t="shared" si="3"/>
        <v>30.022505730554563</v>
      </c>
      <c r="CG9" s="12">
        <f t="shared" si="3"/>
        <v>35.037621563970816</v>
      </c>
      <c r="CH9" s="12">
        <f t="shared" si="3"/>
        <v>37.360880565127729</v>
      </c>
      <c r="CI9" s="12">
        <f t="shared" si="3"/>
        <v>35.37936584402901</v>
      </c>
      <c r="CJ9" s="12">
        <f t="shared" si="3"/>
        <v>37.18828777595666</v>
      </c>
      <c r="CK9" s="12">
        <f t="shared" si="3"/>
        <v>34.641360700099398</v>
      </c>
      <c r="CL9" s="12">
        <f t="shared" si="3"/>
        <v>38.965537484089751</v>
      </c>
      <c r="CM9" s="12">
        <f t="shared" si="3"/>
        <v>36.524667684757112</v>
      </c>
      <c r="CN9" s="12">
        <f t="shared" si="3"/>
        <v>41.383951090524555</v>
      </c>
    </row>
    <row r="10" spans="1:92" x14ac:dyDescent="0.7">
      <c r="A10" s="7" t="s">
        <v>103</v>
      </c>
    </row>
    <row r="12" spans="1:92" x14ac:dyDescent="0.7">
      <c r="A12" s="15" t="s">
        <v>104</v>
      </c>
      <c r="B12" s="14"/>
      <c r="C12" s="14"/>
      <c r="D12" s="14"/>
      <c r="E12" s="14"/>
      <c r="F12" s="14"/>
    </row>
    <row r="13" spans="1:92" s="9" customFormat="1" ht="14.25" x14ac:dyDescent="0.65">
      <c r="A13" s="11" t="s">
        <v>80</v>
      </c>
      <c r="B13" s="11">
        <v>1930</v>
      </c>
      <c r="C13" s="11">
        <v>1931</v>
      </c>
      <c r="D13" s="11">
        <v>1932</v>
      </c>
      <c r="E13" s="11">
        <v>1933</v>
      </c>
      <c r="F13" s="11">
        <v>1934</v>
      </c>
      <c r="G13" s="11">
        <v>1935</v>
      </c>
      <c r="H13" s="11">
        <v>1936</v>
      </c>
      <c r="I13" s="11">
        <v>1937</v>
      </c>
      <c r="J13" s="11">
        <v>1938</v>
      </c>
      <c r="K13" s="11">
        <v>1939</v>
      </c>
      <c r="L13" s="11">
        <v>1940</v>
      </c>
      <c r="M13" s="11">
        <v>1941</v>
      </c>
      <c r="N13" s="11">
        <v>1942</v>
      </c>
      <c r="O13" s="11">
        <v>1943</v>
      </c>
      <c r="P13" s="11">
        <v>1944</v>
      </c>
      <c r="Q13" s="11">
        <v>1945</v>
      </c>
      <c r="R13" s="11">
        <v>1946</v>
      </c>
      <c r="S13" s="11">
        <v>1947</v>
      </c>
      <c r="T13" s="11">
        <v>1948</v>
      </c>
      <c r="U13" s="11">
        <v>1949</v>
      </c>
      <c r="V13" s="11">
        <v>1950</v>
      </c>
      <c r="W13" s="11">
        <v>1951</v>
      </c>
      <c r="X13" s="11">
        <v>1952</v>
      </c>
      <c r="Y13" s="11">
        <v>1953</v>
      </c>
      <c r="Z13" s="11">
        <v>1954</v>
      </c>
      <c r="AA13" s="11">
        <v>1955</v>
      </c>
      <c r="AB13" s="11">
        <v>1956</v>
      </c>
      <c r="AC13" s="11">
        <v>1957</v>
      </c>
      <c r="AD13" s="11">
        <v>1958</v>
      </c>
      <c r="AE13" s="11">
        <v>1959</v>
      </c>
      <c r="AF13" s="11">
        <v>1960</v>
      </c>
      <c r="AG13" s="11">
        <v>1961</v>
      </c>
      <c r="AH13" s="11">
        <v>1962</v>
      </c>
      <c r="AI13" s="11">
        <v>1963</v>
      </c>
      <c r="AJ13" s="11">
        <v>1964</v>
      </c>
      <c r="AK13" s="11">
        <v>1965</v>
      </c>
      <c r="AL13" s="11">
        <v>1966</v>
      </c>
      <c r="AM13" s="11">
        <v>1967</v>
      </c>
      <c r="AN13" s="11">
        <v>1968</v>
      </c>
      <c r="AO13" s="11">
        <v>1969</v>
      </c>
      <c r="AP13" s="11">
        <v>1970</v>
      </c>
      <c r="AQ13" s="11">
        <v>1971</v>
      </c>
      <c r="AR13" s="11">
        <v>1972</v>
      </c>
      <c r="AS13" s="11">
        <v>1973</v>
      </c>
      <c r="AT13" s="11">
        <v>1974</v>
      </c>
      <c r="AU13" s="11">
        <v>1975</v>
      </c>
      <c r="AV13" s="11">
        <v>1976</v>
      </c>
      <c r="AW13" s="11">
        <v>1977</v>
      </c>
      <c r="AX13" s="11">
        <v>1978</v>
      </c>
      <c r="AY13" s="11">
        <v>1979</v>
      </c>
      <c r="AZ13" s="11">
        <v>1980</v>
      </c>
      <c r="BA13" s="11">
        <v>1981</v>
      </c>
      <c r="BB13" s="11">
        <v>1982</v>
      </c>
      <c r="BC13" s="11">
        <v>1983</v>
      </c>
      <c r="BD13" s="11">
        <v>1984</v>
      </c>
      <c r="BE13" s="11">
        <v>1985</v>
      </c>
      <c r="BF13" s="11">
        <v>1986</v>
      </c>
      <c r="BG13" s="11">
        <v>1987</v>
      </c>
      <c r="BH13" s="11">
        <v>1988</v>
      </c>
      <c r="BI13" s="11">
        <v>1989</v>
      </c>
      <c r="BJ13" s="11">
        <v>1990</v>
      </c>
      <c r="BK13" s="11">
        <v>1991</v>
      </c>
      <c r="BL13" s="11">
        <v>1992</v>
      </c>
      <c r="BM13" s="11">
        <v>1993</v>
      </c>
      <c r="BN13" s="11">
        <v>1994</v>
      </c>
      <c r="BO13" s="11">
        <v>1995</v>
      </c>
      <c r="BP13" s="11">
        <v>1996</v>
      </c>
      <c r="BQ13" s="11">
        <v>1997</v>
      </c>
      <c r="BR13" s="11">
        <v>1998</v>
      </c>
      <c r="BS13" s="11">
        <v>1999</v>
      </c>
      <c r="BT13" s="11">
        <v>2000</v>
      </c>
      <c r="BU13" s="11">
        <v>2001</v>
      </c>
      <c r="BV13" s="11">
        <v>2002</v>
      </c>
      <c r="BW13" s="11">
        <v>2003</v>
      </c>
      <c r="BX13" s="11">
        <v>2004</v>
      </c>
      <c r="BY13" s="11">
        <v>2005</v>
      </c>
      <c r="BZ13" s="11">
        <v>2006</v>
      </c>
      <c r="CA13" s="11">
        <v>2007</v>
      </c>
      <c r="CB13" s="11">
        <v>2008</v>
      </c>
      <c r="CC13" s="11">
        <v>2009</v>
      </c>
      <c r="CD13" s="11">
        <v>2010</v>
      </c>
      <c r="CE13" s="11">
        <v>2011</v>
      </c>
      <c r="CF13" s="11">
        <v>2012</v>
      </c>
      <c r="CG13" s="11">
        <v>2013</v>
      </c>
      <c r="CH13" s="11">
        <v>2014</v>
      </c>
      <c r="CI13" s="11">
        <v>2015</v>
      </c>
      <c r="CJ13" s="11">
        <v>2016</v>
      </c>
      <c r="CK13" s="11">
        <v>2017</v>
      </c>
      <c r="CL13" s="11">
        <v>2018</v>
      </c>
      <c r="CM13" s="11">
        <v>2019</v>
      </c>
      <c r="CN13" s="11">
        <v>2020</v>
      </c>
    </row>
    <row r="14" spans="1:92" ht="16.25" x14ac:dyDescent="0.7">
      <c r="A14" s="11" t="s">
        <v>25</v>
      </c>
      <c r="B14" s="57">
        <v>2.6166529591836732E-3</v>
      </c>
      <c r="C14" s="57">
        <v>2.6220407142857139E-3</v>
      </c>
      <c r="D14" s="57">
        <v>2.6274287755102036E-3</v>
      </c>
      <c r="E14" s="57">
        <v>2.6328165306122447E-3</v>
      </c>
      <c r="F14" s="57">
        <v>2.638204591836734E-3</v>
      </c>
      <c r="G14" s="57">
        <v>2.6435923469387752E-3</v>
      </c>
      <c r="H14" s="57">
        <v>2.6489801020408159E-3</v>
      </c>
      <c r="I14" s="57">
        <v>2.6543681632653056E-3</v>
      </c>
      <c r="J14" s="57">
        <v>2.6597559183673468E-3</v>
      </c>
      <c r="K14" s="57">
        <v>2.6651439795918361E-3</v>
      </c>
      <c r="L14" s="57">
        <v>2.6705317346938772E-3</v>
      </c>
      <c r="M14" s="57">
        <v>2.6759194897959179E-3</v>
      </c>
      <c r="N14" s="57">
        <v>2.6813075510204081E-3</v>
      </c>
      <c r="O14" s="57">
        <v>2.6866953061224484E-3</v>
      </c>
      <c r="P14" s="57">
        <v>2.6920830612244891E-3</v>
      </c>
      <c r="Q14" s="57">
        <v>2.6974711224489792E-3</v>
      </c>
      <c r="R14" s="57">
        <v>2.7028588775510204E-3</v>
      </c>
      <c r="S14" s="57">
        <v>2.7082469387755097E-3</v>
      </c>
      <c r="T14" s="57">
        <v>2.7136346938775504E-3</v>
      </c>
      <c r="U14" s="12">
        <v>3.0000000000000001E-3</v>
      </c>
      <c r="V14" s="12">
        <v>8.0000000000000002E-3</v>
      </c>
      <c r="W14" s="12">
        <v>2.4E-2</v>
      </c>
      <c r="X14" s="12">
        <v>1.1000000000000001E-2</v>
      </c>
      <c r="Y14" s="12">
        <v>1.7000000000000001E-2</v>
      </c>
      <c r="Z14" s="12">
        <v>2.7000000000000003E-2</v>
      </c>
      <c r="AA14" s="12">
        <v>2.8999999999999998E-2</v>
      </c>
      <c r="AB14" s="12">
        <v>3.1E-2</v>
      </c>
      <c r="AC14" s="12">
        <v>4.9000000000000002E-2</v>
      </c>
      <c r="AD14" s="12">
        <v>7.400000000000001E-2</v>
      </c>
      <c r="AE14" s="12">
        <v>0.13500000000000001</v>
      </c>
      <c r="AF14" s="12">
        <v>0.24299999999999999</v>
      </c>
      <c r="AG14" s="12">
        <v>0.19500000000000001</v>
      </c>
      <c r="AH14" s="12">
        <v>0.19399999999999998</v>
      </c>
      <c r="AI14" s="12">
        <v>0.254</v>
      </c>
      <c r="AJ14" s="12">
        <v>0.32600000000000001</v>
      </c>
      <c r="AK14" s="12">
        <v>0.44</v>
      </c>
      <c r="AL14" s="12">
        <v>0.56100000000000005</v>
      </c>
      <c r="AM14" s="12">
        <v>0.42299999999999999</v>
      </c>
      <c r="AN14" s="12">
        <v>0.36</v>
      </c>
      <c r="AO14" s="12">
        <v>0.55899999999999994</v>
      </c>
      <c r="AP14" s="12">
        <v>0.69599999999999995</v>
      </c>
      <c r="AQ14" s="12">
        <v>0.78</v>
      </c>
      <c r="AR14" s="12">
        <v>0.81299999999999994</v>
      </c>
      <c r="AS14" s="12">
        <v>0.89599999999999991</v>
      </c>
      <c r="AT14" s="12">
        <v>0.91299999999999992</v>
      </c>
      <c r="AU14" s="12">
        <v>0.98299999999999998</v>
      </c>
      <c r="AV14" s="12">
        <v>0.96299999999999997</v>
      </c>
      <c r="AW14" s="12">
        <v>0.9890000000000001</v>
      </c>
      <c r="AX14" s="12">
        <v>1.238</v>
      </c>
      <c r="AY14" s="12">
        <v>1.4069999999999998</v>
      </c>
      <c r="AZ14" s="12">
        <v>1.52</v>
      </c>
      <c r="BA14" s="12">
        <v>1.5130000000000001</v>
      </c>
      <c r="BB14" s="12">
        <v>1.675</v>
      </c>
      <c r="BC14" s="12">
        <v>1.8080000000000001</v>
      </c>
      <c r="BD14" s="12">
        <v>1.8459999999999999</v>
      </c>
      <c r="BE14" s="12">
        <v>1.9530000000000001</v>
      </c>
      <c r="BF14" s="12">
        <v>2.15</v>
      </c>
      <c r="BG14" s="12">
        <v>2.4119999999999999</v>
      </c>
      <c r="BH14" s="12">
        <v>2.2559999999999998</v>
      </c>
      <c r="BI14" s="12">
        <v>2.4609999999999999</v>
      </c>
      <c r="BJ14" s="12">
        <v>2.2799999999999998</v>
      </c>
      <c r="BK14" s="12">
        <v>2.3580000000000001</v>
      </c>
      <c r="BL14" s="12">
        <v>2.4249999999999998</v>
      </c>
      <c r="BM14" s="12">
        <v>2.6419999999999999</v>
      </c>
      <c r="BN14" s="12">
        <v>2.92</v>
      </c>
      <c r="BO14" s="12">
        <v>3.4569999999999999</v>
      </c>
      <c r="BP14" s="12">
        <v>3.0920000000000001</v>
      </c>
      <c r="BQ14" s="12">
        <v>3.4470000000000001</v>
      </c>
      <c r="BR14" s="12">
        <v>2.8130000000000002</v>
      </c>
      <c r="BS14" s="12">
        <v>2.7310000000000003</v>
      </c>
      <c r="BT14" s="12">
        <v>3.4039999999999999</v>
      </c>
      <c r="BU14" s="12">
        <v>3.4630000000000001</v>
      </c>
      <c r="BV14" s="12">
        <v>4.2560000000000002</v>
      </c>
      <c r="BW14" s="12">
        <v>5.3</v>
      </c>
      <c r="BX14" s="12">
        <v>7.9620000000000006</v>
      </c>
      <c r="BY14" s="12">
        <v>8.9457000000000004</v>
      </c>
      <c r="BZ14" s="12">
        <v>11.773599999999998</v>
      </c>
      <c r="CA14" s="12">
        <v>14.712999999999999</v>
      </c>
      <c r="CB14" s="12">
        <v>12.9564</v>
      </c>
      <c r="CC14" s="12">
        <v>15.0327</v>
      </c>
      <c r="CD14" s="12">
        <v>14.714300000000001</v>
      </c>
      <c r="CE14" s="12">
        <v>17.255399999999998</v>
      </c>
      <c r="CF14" s="12">
        <v>18.5883</v>
      </c>
      <c r="CG14" s="12">
        <v>22.8752</v>
      </c>
      <c r="CH14" s="12">
        <v>25.219299999999997</v>
      </c>
      <c r="CI14" s="12">
        <v>24.824999999999999</v>
      </c>
      <c r="CJ14" s="12">
        <v>25.647800000000004</v>
      </c>
      <c r="CK14" s="12">
        <v>23.671700000000001</v>
      </c>
      <c r="CL14" s="12">
        <v>26.884799999999998</v>
      </c>
      <c r="CM14" s="12">
        <v>25.224899999999998</v>
      </c>
      <c r="CN14" s="12">
        <v>27.918899999999997</v>
      </c>
    </row>
    <row r="15" spans="1:92" ht="16.25" x14ac:dyDescent="0.7">
      <c r="A15" s="11" t="s">
        <v>26</v>
      </c>
      <c r="B15" s="58">
        <v>0.37762390000000001</v>
      </c>
      <c r="C15" s="58">
        <v>0.36488680000000001</v>
      </c>
      <c r="D15" s="58">
        <v>0.3508464</v>
      </c>
      <c r="E15" s="58">
        <v>0.33536929999999998</v>
      </c>
      <c r="F15" s="58">
        <v>0.31830849999999999</v>
      </c>
      <c r="G15" s="58">
        <v>0.29950189999999999</v>
      </c>
      <c r="H15" s="58">
        <v>0.27877089999999999</v>
      </c>
      <c r="I15" s="58">
        <v>0.25591849999999999</v>
      </c>
      <c r="J15" s="58">
        <v>0.23072770000000001</v>
      </c>
      <c r="K15" s="58">
        <v>0.20295920000000001</v>
      </c>
      <c r="L15" s="58">
        <v>0.17234910000000001</v>
      </c>
      <c r="M15" s="12">
        <f>M34*M46</f>
        <v>0.13860679004181464</v>
      </c>
      <c r="N15" s="12">
        <f t="shared" ref="N15:BY17" si="4">N34*N46</f>
        <v>0.20808981282829028</v>
      </c>
      <c r="O15" s="12">
        <f t="shared" si="4"/>
        <v>0.36518076863142113</v>
      </c>
      <c r="P15" s="12">
        <f t="shared" si="4"/>
        <v>0.48914720446599669</v>
      </c>
      <c r="Q15" s="12">
        <f t="shared" si="4"/>
        <v>0.37671516288501433</v>
      </c>
      <c r="R15" s="12">
        <f t="shared" si="4"/>
        <v>0.39161978939661218</v>
      </c>
      <c r="S15" s="12">
        <f t="shared" si="4"/>
        <v>0.36641868179755449</v>
      </c>
      <c r="T15" s="12">
        <f t="shared" si="4"/>
        <v>0.57879069930698634</v>
      </c>
      <c r="U15" s="12">
        <f t="shared" si="4"/>
        <v>0.49066437350824732</v>
      </c>
      <c r="V15" s="12">
        <f t="shared" si="4"/>
        <v>0.49535597730916558</v>
      </c>
      <c r="W15" s="12">
        <f t="shared" si="4"/>
        <v>0.59035685328106269</v>
      </c>
      <c r="X15" s="12">
        <f t="shared" si="4"/>
        <v>0.57551807344592076</v>
      </c>
      <c r="Y15" s="12">
        <f t="shared" si="4"/>
        <v>0.62591395688051177</v>
      </c>
      <c r="Z15" s="12">
        <f t="shared" si="4"/>
        <v>0.57258168016697597</v>
      </c>
      <c r="AA15" s="12">
        <f t="shared" si="4"/>
        <v>0.70212293366001677</v>
      </c>
      <c r="AB15" s="12">
        <f t="shared" si="4"/>
        <v>0.78936108079084955</v>
      </c>
      <c r="AC15" s="12">
        <f t="shared" si="4"/>
        <v>0.77388682975876966</v>
      </c>
      <c r="AD15" s="12">
        <f t="shared" si="4"/>
        <v>1.0021903085446517</v>
      </c>
      <c r="AE15" s="12">
        <f t="shared" si="4"/>
        <v>1.0295688105921625</v>
      </c>
      <c r="AF15" s="12">
        <f t="shared" si="4"/>
        <v>1.0801030853129951</v>
      </c>
      <c r="AG15" s="12">
        <f t="shared" si="4"/>
        <v>0.88954449297106974</v>
      </c>
      <c r="AH15" s="12">
        <f t="shared" si="4"/>
        <v>0.95688543998181386</v>
      </c>
      <c r="AI15" s="12">
        <f t="shared" si="4"/>
        <v>0.88692948597151322</v>
      </c>
      <c r="AJ15" s="12">
        <f t="shared" si="4"/>
        <v>0.85754182882792529</v>
      </c>
      <c r="AK15" s="12">
        <f t="shared" si="4"/>
        <v>0.5442898272552783</v>
      </c>
      <c r="AL15" s="12">
        <f t="shared" si="4"/>
        <v>0.39117215349129791</v>
      </c>
      <c r="AM15" s="12">
        <f t="shared" si="4"/>
        <v>0.3469494538989078</v>
      </c>
      <c r="AN15" s="12">
        <f t="shared" si="4"/>
        <v>0.51063525224388728</v>
      </c>
      <c r="AO15" s="12">
        <f t="shared" si="4"/>
        <v>0.61377087991582269</v>
      </c>
      <c r="AP15" s="12">
        <f t="shared" si="4"/>
        <v>0.49365352472716539</v>
      </c>
      <c r="AQ15" s="12">
        <f t="shared" si="4"/>
        <v>0.46927193283911828</v>
      </c>
      <c r="AR15" s="12">
        <f t="shared" si="4"/>
        <v>0.29960319270239449</v>
      </c>
      <c r="AS15" s="12">
        <f t="shared" si="4"/>
        <v>0.17489878542510121</v>
      </c>
      <c r="AT15" s="12">
        <f t="shared" si="4"/>
        <v>0.21486390729857033</v>
      </c>
      <c r="AU15" s="12">
        <f t="shared" si="4"/>
        <v>0.16837384942176067</v>
      </c>
      <c r="AV15" s="12">
        <f t="shared" si="4"/>
        <v>0.1818522620771918</v>
      </c>
      <c r="AW15" s="12">
        <f t="shared" si="4"/>
        <v>0.20197075365579306</v>
      </c>
      <c r="AX15" s="12">
        <f t="shared" si="4"/>
        <v>0.17557284541723667</v>
      </c>
      <c r="AY15" s="12">
        <f t="shared" si="4"/>
        <v>0.17996176572818909</v>
      </c>
      <c r="AZ15" s="12">
        <f t="shared" si="4"/>
        <v>0.16415600495253815</v>
      </c>
      <c r="BA15" s="12">
        <f t="shared" si="4"/>
        <v>0.21802478021695543</v>
      </c>
      <c r="BB15" s="12">
        <f t="shared" si="4"/>
        <v>0.20236006051437216</v>
      </c>
      <c r="BC15" s="12">
        <f t="shared" si="4"/>
        <v>0.19577435470441298</v>
      </c>
      <c r="BD15" s="12">
        <f t="shared" si="4"/>
        <v>0.21386607084182166</v>
      </c>
      <c r="BE15" s="12">
        <f t="shared" si="4"/>
        <v>0.23313736736449672</v>
      </c>
      <c r="BF15" s="12">
        <f t="shared" si="4"/>
        <v>0</v>
      </c>
      <c r="BG15" s="12">
        <f t="shared" si="4"/>
        <v>0</v>
      </c>
      <c r="BH15" s="12">
        <f t="shared" si="4"/>
        <v>0</v>
      </c>
      <c r="BI15" s="12">
        <f t="shared" si="4"/>
        <v>0</v>
      </c>
      <c r="BJ15" s="12">
        <f t="shared" si="4"/>
        <v>0</v>
      </c>
      <c r="BK15" s="12">
        <f t="shared" si="4"/>
        <v>0</v>
      </c>
      <c r="BL15" s="12">
        <f t="shared" si="4"/>
        <v>0</v>
      </c>
      <c r="BM15" s="12">
        <f t="shared" si="4"/>
        <v>0</v>
      </c>
      <c r="BN15" s="12">
        <f t="shared" si="4"/>
        <v>0</v>
      </c>
      <c r="BO15" s="12">
        <f t="shared" si="4"/>
        <v>0</v>
      </c>
      <c r="BP15" s="12">
        <f t="shared" si="4"/>
        <v>0</v>
      </c>
      <c r="BQ15" s="12">
        <f t="shared" si="4"/>
        <v>0</v>
      </c>
      <c r="BR15" s="12">
        <f t="shared" si="4"/>
        <v>0</v>
      </c>
      <c r="BS15" s="12">
        <f t="shared" si="4"/>
        <v>0</v>
      </c>
      <c r="BT15" s="12">
        <f t="shared" si="4"/>
        <v>0</v>
      </c>
      <c r="BU15" s="12">
        <f t="shared" si="4"/>
        <v>0</v>
      </c>
      <c r="BV15" s="12">
        <f t="shared" si="4"/>
        <v>0</v>
      </c>
      <c r="BW15" s="12">
        <f t="shared" si="4"/>
        <v>0</v>
      </c>
      <c r="BX15" s="12">
        <f t="shared" si="4"/>
        <v>0</v>
      </c>
      <c r="BY15" s="12">
        <f t="shared" si="4"/>
        <v>0</v>
      </c>
      <c r="BZ15" s="12">
        <f t="shared" ref="BZ15:CN17" si="5">BZ34*BZ46</f>
        <v>0</v>
      </c>
      <c r="CA15" s="12">
        <f t="shared" si="5"/>
        <v>0</v>
      </c>
      <c r="CB15" s="12">
        <f t="shared" si="5"/>
        <v>0</v>
      </c>
      <c r="CC15" s="12">
        <f t="shared" si="5"/>
        <v>0</v>
      </c>
      <c r="CD15" s="12">
        <f t="shared" si="5"/>
        <v>0</v>
      </c>
      <c r="CE15" s="12">
        <f t="shared" si="5"/>
        <v>0</v>
      </c>
      <c r="CF15" s="12">
        <f t="shared" si="5"/>
        <v>0</v>
      </c>
      <c r="CG15" s="12">
        <f t="shared" si="5"/>
        <v>0</v>
      </c>
      <c r="CH15" s="12">
        <f t="shared" si="5"/>
        <v>0</v>
      </c>
      <c r="CI15" s="12">
        <f t="shared" si="5"/>
        <v>0</v>
      </c>
      <c r="CJ15" s="12">
        <f t="shared" si="5"/>
        <v>0</v>
      </c>
      <c r="CK15" s="12">
        <f t="shared" si="5"/>
        <v>0</v>
      </c>
      <c r="CL15" s="12">
        <f t="shared" si="5"/>
        <v>0</v>
      </c>
      <c r="CM15" s="12">
        <f t="shared" si="5"/>
        <v>0</v>
      </c>
      <c r="CN15" s="12">
        <f t="shared" si="5"/>
        <v>0</v>
      </c>
    </row>
    <row r="16" spans="1:92" ht="16.25" x14ac:dyDescent="0.7">
      <c r="A16" s="11" t="s">
        <v>27</v>
      </c>
      <c r="B16" s="58">
        <v>0.65515769999999995</v>
      </c>
      <c r="C16" s="58">
        <v>0.63069649999999999</v>
      </c>
      <c r="D16" s="58">
        <v>0.60373239999999995</v>
      </c>
      <c r="E16" s="58">
        <v>0.57400910000000005</v>
      </c>
      <c r="F16" s="58">
        <v>0.54124439999999996</v>
      </c>
      <c r="G16" s="58">
        <v>0.50512690000000005</v>
      </c>
      <c r="H16" s="58">
        <v>0.4653137</v>
      </c>
      <c r="I16" s="58">
        <v>0.42142639999999998</v>
      </c>
      <c r="J16" s="58">
        <v>0.3730482</v>
      </c>
      <c r="K16" s="58">
        <v>0.3197197</v>
      </c>
      <c r="L16" s="58">
        <v>0.260934</v>
      </c>
      <c r="M16" s="12">
        <f>M35*M47</f>
        <v>0.19613294252151084</v>
      </c>
      <c r="N16" s="12">
        <f t="shared" si="4"/>
        <v>0.27012002398999241</v>
      </c>
      <c r="O16" s="12">
        <f t="shared" si="4"/>
        <v>0.44476269479285524</v>
      </c>
      <c r="P16" s="12">
        <f t="shared" si="4"/>
        <v>0.48492387434011497</v>
      </c>
      <c r="Q16" s="12">
        <f t="shared" si="4"/>
        <v>0.22941374394539601</v>
      </c>
      <c r="R16" s="12">
        <f t="shared" si="4"/>
        <v>0.31728172322933179</v>
      </c>
      <c r="S16" s="12">
        <f t="shared" si="4"/>
        <v>0.27643151342915251</v>
      </c>
      <c r="T16" s="12">
        <f t="shared" si="4"/>
        <v>0.47780356117858502</v>
      </c>
      <c r="U16" s="12">
        <f t="shared" si="4"/>
        <v>0.51708819948810902</v>
      </c>
      <c r="V16" s="12">
        <f t="shared" si="4"/>
        <v>0.45763134154604634</v>
      </c>
      <c r="W16" s="12">
        <f t="shared" si="4"/>
        <v>0.51108357759398748</v>
      </c>
      <c r="X16" s="12">
        <f t="shared" si="4"/>
        <v>0.52703059692000975</v>
      </c>
      <c r="Y16" s="12">
        <f t="shared" si="4"/>
        <v>0.44948467731208908</v>
      </c>
      <c r="Z16" s="12">
        <f t="shared" si="4"/>
        <v>0.99315507014703308</v>
      </c>
      <c r="AA16" s="12">
        <f t="shared" si="4"/>
        <v>1.5121342862053946</v>
      </c>
      <c r="AB16" s="12">
        <f t="shared" si="4"/>
        <v>1.756869606505677</v>
      </c>
      <c r="AC16" s="12">
        <f t="shared" si="4"/>
        <v>1.8798440391235065</v>
      </c>
      <c r="AD16" s="12">
        <f t="shared" si="4"/>
        <v>2.5927841209652036</v>
      </c>
      <c r="AE16" s="12">
        <f t="shared" si="4"/>
        <v>2.3163424999646907</v>
      </c>
      <c r="AF16" s="12">
        <f t="shared" si="4"/>
        <v>2.3565883232316267</v>
      </c>
      <c r="AG16" s="12">
        <f t="shared" si="4"/>
        <v>1.9273399894523549</v>
      </c>
      <c r="AH16" s="12">
        <f t="shared" si="4"/>
        <v>2.0114266005931896</v>
      </c>
      <c r="AI16" s="12">
        <f t="shared" si="4"/>
        <v>2.1898771130201293</v>
      </c>
      <c r="AJ16" s="12">
        <f t="shared" si="4"/>
        <v>2.0122232529011317</v>
      </c>
      <c r="AK16" s="12">
        <f t="shared" si="4"/>
        <v>1.2176662693735367</v>
      </c>
      <c r="AL16" s="12">
        <f t="shared" si="4"/>
        <v>0.78658943633633882</v>
      </c>
      <c r="AM16" s="12">
        <f t="shared" si="4"/>
        <v>0.73589062414137663</v>
      </c>
      <c r="AN16" s="12">
        <f t="shared" si="4"/>
        <v>1.0663302644201254</v>
      </c>
      <c r="AO16" s="12">
        <f t="shared" si="4"/>
        <v>1.2333350799286467</v>
      </c>
      <c r="AP16" s="12">
        <f t="shared" si="4"/>
        <v>1.0603680231833692</v>
      </c>
      <c r="AQ16" s="12">
        <f t="shared" si="4"/>
        <v>0.99194293668086297</v>
      </c>
      <c r="AR16" s="12">
        <f t="shared" si="4"/>
        <v>0.65183635026915387</v>
      </c>
      <c r="AS16" s="12">
        <f t="shared" si="4"/>
        <v>0.38520182569827932</v>
      </c>
      <c r="AT16" s="12">
        <f t="shared" si="4"/>
        <v>0.48510528667341513</v>
      </c>
      <c r="AU16" s="12">
        <f t="shared" si="4"/>
        <v>0.3883176595195893</v>
      </c>
      <c r="AV16" s="12">
        <f t="shared" si="4"/>
        <v>0.45033307042007342</v>
      </c>
      <c r="AW16" s="12">
        <f t="shared" si="4"/>
        <v>0.50176257179640948</v>
      </c>
      <c r="AX16" s="12">
        <f t="shared" si="4"/>
        <v>0.44749088135766057</v>
      </c>
      <c r="AY16" s="12">
        <f t="shared" si="4"/>
        <v>0.43524732216929091</v>
      </c>
      <c r="AZ16" s="12">
        <f t="shared" si="4"/>
        <v>0.42744316286862871</v>
      </c>
      <c r="BA16" s="12">
        <f t="shared" si="4"/>
        <v>0.55506924420021586</v>
      </c>
      <c r="BB16" s="12">
        <f t="shared" si="4"/>
        <v>0.57895896230305588</v>
      </c>
      <c r="BC16" s="12">
        <f t="shared" si="4"/>
        <v>0.52728505552206495</v>
      </c>
      <c r="BD16" s="12">
        <f t="shared" si="4"/>
        <v>0.5653815662705266</v>
      </c>
      <c r="BE16" s="12">
        <f t="shared" si="4"/>
        <v>0.61006935305764265</v>
      </c>
      <c r="BF16" s="12">
        <f t="shared" si="4"/>
        <v>0</v>
      </c>
      <c r="BG16" s="12">
        <f t="shared" si="4"/>
        <v>0</v>
      </c>
      <c r="BH16" s="12">
        <f t="shared" si="4"/>
        <v>0</v>
      </c>
      <c r="BI16" s="12">
        <f t="shared" si="4"/>
        <v>0</v>
      </c>
      <c r="BJ16" s="12">
        <f t="shared" si="4"/>
        <v>0</v>
      </c>
      <c r="BK16" s="12">
        <f t="shared" si="4"/>
        <v>0</v>
      </c>
      <c r="BL16" s="12">
        <f t="shared" si="4"/>
        <v>0</v>
      </c>
      <c r="BM16" s="12">
        <f t="shared" si="4"/>
        <v>0</v>
      </c>
      <c r="BN16" s="12">
        <f t="shared" si="4"/>
        <v>0</v>
      </c>
      <c r="BO16" s="12">
        <f t="shared" si="4"/>
        <v>0</v>
      </c>
      <c r="BP16" s="12">
        <f t="shared" si="4"/>
        <v>0</v>
      </c>
      <c r="BQ16" s="12">
        <f t="shared" si="4"/>
        <v>0</v>
      </c>
      <c r="BR16" s="12">
        <f t="shared" si="4"/>
        <v>0</v>
      </c>
      <c r="BS16" s="12">
        <f t="shared" si="4"/>
        <v>0</v>
      </c>
      <c r="BT16" s="12">
        <f t="shared" si="4"/>
        <v>0</v>
      </c>
      <c r="BU16" s="12">
        <f t="shared" si="4"/>
        <v>0</v>
      </c>
      <c r="BV16" s="12">
        <f t="shared" si="4"/>
        <v>0</v>
      </c>
      <c r="BW16" s="12">
        <f t="shared" si="4"/>
        <v>0</v>
      </c>
      <c r="BX16" s="12">
        <f t="shared" si="4"/>
        <v>0</v>
      </c>
      <c r="BY16" s="12">
        <f t="shared" si="4"/>
        <v>0</v>
      </c>
      <c r="BZ16" s="12">
        <f t="shared" si="5"/>
        <v>0</v>
      </c>
      <c r="CA16" s="12">
        <f t="shared" si="5"/>
        <v>0</v>
      </c>
      <c r="CB16" s="12">
        <f t="shared" si="5"/>
        <v>0</v>
      </c>
      <c r="CC16" s="12">
        <f t="shared" si="5"/>
        <v>0</v>
      </c>
      <c r="CD16" s="12">
        <f t="shared" si="5"/>
        <v>0</v>
      </c>
      <c r="CE16" s="12">
        <f t="shared" si="5"/>
        <v>0</v>
      </c>
      <c r="CF16" s="12">
        <f t="shared" si="5"/>
        <v>0</v>
      </c>
      <c r="CG16" s="12">
        <f t="shared" si="5"/>
        <v>0</v>
      </c>
      <c r="CH16" s="12">
        <f t="shared" si="5"/>
        <v>0</v>
      </c>
      <c r="CI16" s="12">
        <f t="shared" si="5"/>
        <v>0</v>
      </c>
      <c r="CJ16" s="12">
        <f t="shared" si="5"/>
        <v>0</v>
      </c>
      <c r="CK16" s="12">
        <f t="shared" si="5"/>
        <v>0</v>
      </c>
      <c r="CL16" s="12">
        <f t="shared" si="5"/>
        <v>0</v>
      </c>
      <c r="CM16" s="12">
        <f t="shared" si="5"/>
        <v>0</v>
      </c>
      <c r="CN16" s="12">
        <f t="shared" si="5"/>
        <v>0</v>
      </c>
    </row>
    <row r="17" spans="1:92" ht="16.25" x14ac:dyDescent="0.7">
      <c r="A17" s="11" t="s">
        <v>105</v>
      </c>
      <c r="B17" s="58">
        <v>0.40896854999999999</v>
      </c>
      <c r="C17" s="58">
        <v>0.39160399000000001</v>
      </c>
      <c r="D17" s="58">
        <v>0.37078418000000002</v>
      </c>
      <c r="E17" s="58">
        <v>0.34582162</v>
      </c>
      <c r="F17" s="58">
        <v>0.31589200000000001</v>
      </c>
      <c r="G17" s="58">
        <v>0.28000702</v>
      </c>
      <c r="H17" s="58">
        <v>0.23698171000000001</v>
      </c>
      <c r="I17" s="58">
        <v>0.18539532</v>
      </c>
      <c r="J17" s="58">
        <v>0.12354444000000001</v>
      </c>
      <c r="K17" s="58">
        <v>4.9386699999999999E-2</v>
      </c>
      <c r="L17" s="58">
        <v>5.7595510000000003E-2</v>
      </c>
      <c r="M17" s="12">
        <f>M36*M48</f>
        <v>0.15054957072896302</v>
      </c>
      <c r="N17" s="12">
        <f t="shared" si="4"/>
        <v>0.22387369308325561</v>
      </c>
      <c r="O17" s="12">
        <f t="shared" si="4"/>
        <v>0.39266166134753089</v>
      </c>
      <c r="P17" s="12">
        <f t="shared" si="4"/>
        <v>0.47720538419191227</v>
      </c>
      <c r="Q17" s="12">
        <f t="shared" si="4"/>
        <v>0.29221578056744985</v>
      </c>
      <c r="R17" s="12">
        <f t="shared" si="4"/>
        <v>0.31725194617020536</v>
      </c>
      <c r="S17" s="12">
        <f t="shared" si="4"/>
        <v>0.2928795920850506</v>
      </c>
      <c r="T17" s="12">
        <f t="shared" si="4"/>
        <v>0.48135133129506386</v>
      </c>
      <c r="U17" s="12">
        <f t="shared" si="4"/>
        <v>0.46435082813052725</v>
      </c>
      <c r="V17" s="12">
        <f t="shared" si="4"/>
        <v>0.46331693374545846</v>
      </c>
      <c r="W17" s="12">
        <f t="shared" si="4"/>
        <v>0.55432820261929205</v>
      </c>
      <c r="X17" s="12">
        <f t="shared" si="4"/>
        <v>0.55441322503721036</v>
      </c>
      <c r="Y17" s="12">
        <f t="shared" si="4"/>
        <v>0.55670024876020874</v>
      </c>
      <c r="Z17" s="12">
        <f t="shared" si="4"/>
        <v>0.67453441409391202</v>
      </c>
      <c r="AA17" s="12">
        <f t="shared" si="4"/>
        <v>0.80776701074398127</v>
      </c>
      <c r="AB17" s="12">
        <f t="shared" si="4"/>
        <v>0.92828402928237808</v>
      </c>
      <c r="AC17" s="12">
        <f t="shared" si="4"/>
        <v>0.95211566880387077</v>
      </c>
      <c r="AD17" s="12">
        <f t="shared" si="4"/>
        <v>1.2834481186265385</v>
      </c>
      <c r="AE17" s="12">
        <f t="shared" si="4"/>
        <v>1.0542696168836962</v>
      </c>
      <c r="AF17" s="12">
        <f t="shared" si="4"/>
        <v>1.1831539774902791</v>
      </c>
      <c r="AG17" s="12">
        <f t="shared" si="4"/>
        <v>0.99267385403398334</v>
      </c>
      <c r="AH17" s="12">
        <f t="shared" si="4"/>
        <v>1.0432875815258731</v>
      </c>
      <c r="AI17" s="12">
        <f t="shared" si="4"/>
        <v>0.54269608914158307</v>
      </c>
      <c r="AJ17" s="12">
        <f t="shared" si="4"/>
        <v>0.7475192579476766</v>
      </c>
      <c r="AK17" s="12">
        <f t="shared" si="4"/>
        <v>0.39488021071946161</v>
      </c>
      <c r="AL17" s="12">
        <f t="shared" si="4"/>
        <v>0.34064510334550335</v>
      </c>
      <c r="AM17" s="12">
        <f t="shared" si="4"/>
        <v>0.32350419828982407</v>
      </c>
      <c r="AN17" s="12">
        <f t="shared" si="4"/>
        <v>0.43849022831472206</v>
      </c>
      <c r="AO17" s="12">
        <f t="shared" si="4"/>
        <v>0.5532036149409012</v>
      </c>
      <c r="AP17" s="12">
        <f t="shared" si="4"/>
        <v>0.57955234790628818</v>
      </c>
      <c r="AQ17" s="12">
        <f t="shared" si="4"/>
        <v>0.62727309582590129</v>
      </c>
      <c r="AR17" s="12">
        <f t="shared" si="4"/>
        <v>0.47329686774155255</v>
      </c>
      <c r="AS17" s="12">
        <f t="shared" si="4"/>
        <v>0.39869174250730804</v>
      </c>
      <c r="AT17" s="12">
        <f t="shared" si="4"/>
        <v>0.43972777016632308</v>
      </c>
      <c r="AU17" s="12">
        <f t="shared" si="4"/>
        <v>0.44014577123357063</v>
      </c>
      <c r="AV17" s="12">
        <f t="shared" si="4"/>
        <v>0.4094754370361402</v>
      </c>
      <c r="AW17" s="12">
        <f t="shared" si="4"/>
        <v>0.53445495575454838</v>
      </c>
      <c r="AX17" s="12">
        <f t="shared" si="4"/>
        <v>0.58017908023874587</v>
      </c>
      <c r="AY17" s="12">
        <f t="shared" si="4"/>
        <v>0.61500638039549604</v>
      </c>
      <c r="AZ17" s="12">
        <f t="shared" si="4"/>
        <v>0.68937688493987304</v>
      </c>
      <c r="BA17" s="12">
        <f t="shared" si="4"/>
        <v>0.72526935517521818</v>
      </c>
      <c r="BB17" s="12">
        <f t="shared" si="4"/>
        <v>0.87126846732629148</v>
      </c>
      <c r="BC17" s="12">
        <f t="shared" si="4"/>
        <v>0.86564646236112008</v>
      </c>
      <c r="BD17" s="12">
        <f t="shared" si="4"/>
        <v>0.96162631572787205</v>
      </c>
      <c r="BE17" s="12">
        <f t="shared" si="4"/>
        <v>0.98830634401980566</v>
      </c>
      <c r="BF17" s="12">
        <f t="shared" si="4"/>
        <v>0.71001775231645314</v>
      </c>
      <c r="BG17" s="12">
        <f t="shared" si="4"/>
        <v>0.80656815524809666</v>
      </c>
      <c r="BH17" s="12">
        <f t="shared" si="4"/>
        <v>0.78455588979984026</v>
      </c>
      <c r="BI17" s="12">
        <f t="shared" si="4"/>
        <v>0.92568494358137599</v>
      </c>
      <c r="BJ17" s="12">
        <f t="shared" si="4"/>
        <v>0.83947126520993065</v>
      </c>
      <c r="BK17" s="12">
        <f t="shared" si="4"/>
        <v>0.87615845118062086</v>
      </c>
      <c r="BL17" s="12">
        <f t="shared" si="4"/>
        <v>0.89100685321101569</v>
      </c>
      <c r="BM17" s="12">
        <f t="shared" si="4"/>
        <v>0.82225433606700815</v>
      </c>
      <c r="BN17" s="12">
        <f t="shared" si="4"/>
        <v>0.92225977455062436</v>
      </c>
      <c r="BO17" s="12">
        <f t="shared" si="4"/>
        <v>1.0786570703633358</v>
      </c>
      <c r="BP17" s="12">
        <f t="shared" si="4"/>
        <v>0.91038897181130718</v>
      </c>
      <c r="BQ17" s="12">
        <f t="shared" si="4"/>
        <v>0.97277602479227077</v>
      </c>
      <c r="BR17" s="12">
        <f t="shared" si="4"/>
        <v>0.72772212405046455</v>
      </c>
      <c r="BS17" s="12">
        <f t="shared" si="4"/>
        <v>0.77183208867498621</v>
      </c>
      <c r="BT17" s="12">
        <f t="shared" si="4"/>
        <v>1.0642020117205733</v>
      </c>
      <c r="BU17" s="12">
        <f t="shared" si="4"/>
        <v>0.90893963202212935</v>
      </c>
      <c r="BV17" s="12">
        <f t="shared" si="4"/>
        <v>0.86277881117501209</v>
      </c>
      <c r="BW17" s="12">
        <f t="shared" si="4"/>
        <v>1.240868426300777</v>
      </c>
      <c r="BX17" s="12">
        <f t="shared" si="4"/>
        <v>1.5827790630437821</v>
      </c>
      <c r="BY17" s="12">
        <f t="shared" si="4"/>
        <v>2.5694152046683119</v>
      </c>
      <c r="BZ17" s="12">
        <f t="shared" si="5"/>
        <v>2.6065691124540007</v>
      </c>
      <c r="CA17" s="12">
        <f t="shared" si="5"/>
        <v>4.275321839929588</v>
      </c>
      <c r="CB17" s="12">
        <f t="shared" si="5"/>
        <v>3.4509325809566076</v>
      </c>
      <c r="CC17" s="12">
        <f t="shared" si="5"/>
        <v>3.2909926854836851</v>
      </c>
      <c r="CD17" s="12">
        <f t="shared" si="5"/>
        <v>6.1060094307012616</v>
      </c>
      <c r="CE17" s="12">
        <f t="shared" si="5"/>
        <v>3.7802426069642849</v>
      </c>
      <c r="CF17" s="12">
        <f t="shared" si="5"/>
        <v>6.4304547754621364</v>
      </c>
      <c r="CG17" s="12">
        <f t="shared" si="5"/>
        <v>6.3228179699756817</v>
      </c>
      <c r="CH17" s="12">
        <f t="shared" si="5"/>
        <v>5.9147671376064448</v>
      </c>
      <c r="CI17" s="12">
        <f t="shared" si="5"/>
        <v>4.6578048700241776</v>
      </c>
      <c r="CJ17" s="12">
        <f t="shared" si="5"/>
        <v>5.3424398132972133</v>
      </c>
      <c r="CK17" s="12">
        <f t="shared" si="5"/>
        <v>5.1961005834161655</v>
      </c>
      <c r="CL17" s="12">
        <f t="shared" si="5"/>
        <v>5.5864812367414611</v>
      </c>
      <c r="CM17" s="12">
        <f t="shared" si="5"/>
        <v>5.2123230706309291</v>
      </c>
      <c r="CN17" s="12">
        <f t="shared" si="5"/>
        <v>6.5677259087704645</v>
      </c>
    </row>
    <row r="18" spans="1:92" x14ac:dyDescent="0.7">
      <c r="A18" s="11" t="s">
        <v>7</v>
      </c>
      <c r="B18" s="53">
        <f>SUM(B14:B17)</f>
        <v>1.4443668029591836</v>
      </c>
      <c r="C18" s="53">
        <f t="shared" ref="C18:BN18" si="6">SUM(C14:C17)</f>
        <v>1.3898093307142858</v>
      </c>
      <c r="D18" s="53">
        <f t="shared" si="6"/>
        <v>1.3279904087755101</v>
      </c>
      <c r="E18" s="53">
        <f t="shared" si="6"/>
        <v>1.2578328365306122</v>
      </c>
      <c r="F18" s="53">
        <f t="shared" si="6"/>
        <v>1.1780831045918367</v>
      </c>
      <c r="G18" s="53">
        <f t="shared" si="6"/>
        <v>1.0872794123469389</v>
      </c>
      <c r="H18" s="53">
        <f t="shared" si="6"/>
        <v>0.98371529010204084</v>
      </c>
      <c r="I18" s="53">
        <f t="shared" si="6"/>
        <v>0.86539458816326531</v>
      </c>
      <c r="J18" s="53">
        <f t="shared" si="6"/>
        <v>0.72998009591836732</v>
      </c>
      <c r="K18" s="53">
        <f t="shared" si="6"/>
        <v>0.57473074397959178</v>
      </c>
      <c r="L18" s="53">
        <f t="shared" si="6"/>
        <v>0.49354914173469389</v>
      </c>
      <c r="M18" s="53">
        <f t="shared" si="6"/>
        <v>0.48796522278208443</v>
      </c>
      <c r="N18" s="53">
        <f t="shared" si="6"/>
        <v>0.7047648374525588</v>
      </c>
      <c r="O18" s="53">
        <f t="shared" si="6"/>
        <v>1.2052918200779297</v>
      </c>
      <c r="P18" s="53">
        <f t="shared" si="6"/>
        <v>1.4539685460592484</v>
      </c>
      <c r="Q18" s="53">
        <f t="shared" si="6"/>
        <v>0.90104215852030922</v>
      </c>
      <c r="R18" s="53">
        <f t="shared" si="6"/>
        <v>1.0288563176737004</v>
      </c>
      <c r="S18" s="53">
        <f t="shared" si="6"/>
        <v>0.93843803425053318</v>
      </c>
      <c r="T18" s="53">
        <f t="shared" si="6"/>
        <v>1.5406592264745127</v>
      </c>
      <c r="U18" s="53">
        <f t="shared" si="6"/>
        <v>1.4751034011268835</v>
      </c>
      <c r="V18" s="53">
        <f t="shared" si="6"/>
        <v>1.4243042526006704</v>
      </c>
      <c r="W18" s="53">
        <f t="shared" si="6"/>
        <v>1.679768633494342</v>
      </c>
      <c r="X18" s="53">
        <f t="shared" si="6"/>
        <v>1.667961895403141</v>
      </c>
      <c r="Y18" s="53">
        <f t="shared" si="6"/>
        <v>1.6490988829528095</v>
      </c>
      <c r="Z18" s="53">
        <f t="shared" si="6"/>
        <v>2.2672711644079211</v>
      </c>
      <c r="AA18" s="53">
        <f t="shared" si="6"/>
        <v>3.0510242306093929</v>
      </c>
      <c r="AB18" s="53">
        <f t="shared" si="6"/>
        <v>3.5055147165789045</v>
      </c>
      <c r="AC18" s="53">
        <f t="shared" si="6"/>
        <v>3.6548465376861472</v>
      </c>
      <c r="AD18" s="53">
        <f t="shared" si="6"/>
        <v>4.9524225481363944</v>
      </c>
      <c r="AE18" s="53">
        <f t="shared" si="6"/>
        <v>4.5351809274405497</v>
      </c>
      <c r="AF18" s="53">
        <f t="shared" si="6"/>
        <v>4.862845386034901</v>
      </c>
      <c r="AG18" s="53">
        <f t="shared" si="6"/>
        <v>4.004558336457408</v>
      </c>
      <c r="AH18" s="53">
        <f t="shared" si="6"/>
        <v>4.2055996221008769</v>
      </c>
      <c r="AI18" s="53">
        <f t="shared" si="6"/>
        <v>3.8735026881332253</v>
      </c>
      <c r="AJ18" s="53">
        <f t="shared" si="6"/>
        <v>3.9432843396767336</v>
      </c>
      <c r="AK18" s="53">
        <f t="shared" si="6"/>
        <v>2.5968363073482768</v>
      </c>
      <c r="AL18" s="53">
        <f t="shared" si="6"/>
        <v>2.0794066931731399</v>
      </c>
      <c r="AM18" s="53">
        <f t="shared" si="6"/>
        <v>1.8293442763301087</v>
      </c>
      <c r="AN18" s="53">
        <f t="shared" si="6"/>
        <v>2.3754557449787348</v>
      </c>
      <c r="AO18" s="53">
        <f t="shared" si="6"/>
        <v>2.9593095747853706</v>
      </c>
      <c r="AP18" s="53">
        <f t="shared" si="6"/>
        <v>2.8295738958168228</v>
      </c>
      <c r="AQ18" s="53">
        <f t="shared" si="6"/>
        <v>2.8684879653458824</v>
      </c>
      <c r="AR18" s="53">
        <f t="shared" si="6"/>
        <v>2.2377364107131008</v>
      </c>
      <c r="AS18" s="53">
        <f t="shared" si="6"/>
        <v>1.8547923536306885</v>
      </c>
      <c r="AT18" s="53">
        <f t="shared" si="6"/>
        <v>2.0526969641383084</v>
      </c>
      <c r="AU18" s="53">
        <f t="shared" si="6"/>
        <v>1.9798372801749204</v>
      </c>
      <c r="AV18" s="53">
        <f t="shared" si="6"/>
        <v>2.0046607695334053</v>
      </c>
      <c r="AW18" s="53">
        <f t="shared" si="6"/>
        <v>2.2271882812067512</v>
      </c>
      <c r="AX18" s="53">
        <f t="shared" si="6"/>
        <v>2.4412428070136434</v>
      </c>
      <c r="AY18" s="53">
        <f t="shared" si="6"/>
        <v>2.6372154682929758</v>
      </c>
      <c r="AZ18" s="53">
        <f t="shared" si="6"/>
        <v>2.8009760527610399</v>
      </c>
      <c r="BA18" s="53">
        <f t="shared" si="6"/>
        <v>3.0113633795923898</v>
      </c>
      <c r="BB18" s="53">
        <f t="shared" si="6"/>
        <v>3.3275874901437197</v>
      </c>
      <c r="BC18" s="53">
        <f t="shared" si="6"/>
        <v>3.3967058725875976</v>
      </c>
      <c r="BD18" s="53">
        <f t="shared" si="6"/>
        <v>3.5868739528402207</v>
      </c>
      <c r="BE18" s="53">
        <f t="shared" si="6"/>
        <v>3.7845130644419451</v>
      </c>
      <c r="BF18" s="53">
        <f t="shared" si="6"/>
        <v>2.8600177523164532</v>
      </c>
      <c r="BG18" s="53">
        <f t="shared" si="6"/>
        <v>3.2185681552480965</v>
      </c>
      <c r="BH18" s="53">
        <f t="shared" si="6"/>
        <v>3.0405558897998399</v>
      </c>
      <c r="BI18" s="53">
        <f t="shared" si="6"/>
        <v>3.386684943581376</v>
      </c>
      <c r="BJ18" s="53">
        <f t="shared" si="6"/>
        <v>3.1194712652099303</v>
      </c>
      <c r="BK18" s="53">
        <f t="shared" si="6"/>
        <v>3.2341584511806207</v>
      </c>
      <c r="BL18" s="53">
        <f t="shared" si="6"/>
        <v>3.3160068532110154</v>
      </c>
      <c r="BM18" s="53">
        <f t="shared" si="6"/>
        <v>3.4642543360670079</v>
      </c>
      <c r="BN18" s="53">
        <f t="shared" si="6"/>
        <v>3.8422597745506244</v>
      </c>
      <c r="BO18" s="53">
        <f t="shared" ref="BO18:CM18" si="7">SUM(BO14:BO17)</f>
        <v>4.5356570703633352</v>
      </c>
      <c r="BP18" s="53">
        <f t="shared" si="7"/>
        <v>4.0023889718113068</v>
      </c>
      <c r="BQ18" s="53">
        <f t="shared" si="7"/>
        <v>4.4197760247922711</v>
      </c>
      <c r="BR18" s="53">
        <f t="shared" si="7"/>
        <v>3.5407221240504647</v>
      </c>
      <c r="BS18" s="53">
        <f t="shared" si="7"/>
        <v>3.5028320886749866</v>
      </c>
      <c r="BT18" s="53">
        <f t="shared" si="7"/>
        <v>4.4682020117205727</v>
      </c>
      <c r="BU18" s="53">
        <f t="shared" si="7"/>
        <v>4.3719396320221291</v>
      </c>
      <c r="BV18" s="53">
        <f t="shared" si="7"/>
        <v>5.1187788111750123</v>
      </c>
      <c r="BW18" s="53">
        <f t="shared" si="7"/>
        <v>6.5408684263007766</v>
      </c>
      <c r="BX18" s="53">
        <f t="shared" si="7"/>
        <v>9.5447790630437837</v>
      </c>
      <c r="BY18" s="53">
        <f t="shared" si="7"/>
        <v>11.515115204668312</v>
      </c>
      <c r="BZ18" s="53">
        <f t="shared" si="7"/>
        <v>14.380169112453999</v>
      </c>
      <c r="CA18" s="53">
        <f t="shared" si="7"/>
        <v>18.988321839929586</v>
      </c>
      <c r="CB18" s="53">
        <f t="shared" si="7"/>
        <v>16.407332580956609</v>
      </c>
      <c r="CC18" s="53">
        <f t="shared" si="7"/>
        <v>18.323692685483685</v>
      </c>
      <c r="CD18" s="53">
        <f t="shared" si="7"/>
        <v>20.820309430701265</v>
      </c>
      <c r="CE18" s="53">
        <f t="shared" si="7"/>
        <v>21.035642606964284</v>
      </c>
      <c r="CF18" s="53">
        <f t="shared" si="7"/>
        <v>25.018754775462135</v>
      </c>
      <c r="CG18" s="53">
        <f t="shared" si="7"/>
        <v>29.19801796997568</v>
      </c>
      <c r="CH18" s="53">
        <f t="shared" si="7"/>
        <v>31.134067137606444</v>
      </c>
      <c r="CI18" s="53">
        <f t="shared" si="7"/>
        <v>29.482804870024175</v>
      </c>
      <c r="CJ18" s="53">
        <f t="shared" si="7"/>
        <v>30.990239813297215</v>
      </c>
      <c r="CK18" s="53">
        <f t="shared" si="7"/>
        <v>28.867800583416166</v>
      </c>
      <c r="CL18" s="53">
        <f t="shared" si="7"/>
        <v>32.471281236741461</v>
      </c>
      <c r="CM18" s="53">
        <f t="shared" si="7"/>
        <v>30.437223070630928</v>
      </c>
      <c r="CN18" s="53">
        <f>SUM(CN14:CN17)</f>
        <v>34.486625908770463</v>
      </c>
    </row>
    <row r="19" spans="1:92" x14ac:dyDescent="0.7">
      <c r="A19" s="7" t="s">
        <v>106</v>
      </c>
      <c r="C19" s="37"/>
      <c r="D19" s="37"/>
      <c r="E19" s="37"/>
      <c r="F19" s="37"/>
    </row>
    <row r="20" spans="1:92" x14ac:dyDescent="0.7">
      <c r="A20" s="7" t="s">
        <v>107</v>
      </c>
      <c r="C20" s="37"/>
      <c r="D20" s="37"/>
      <c r="E20" s="37"/>
      <c r="F20" s="37"/>
    </row>
    <row r="21" spans="1:92" x14ac:dyDescent="0.7">
      <c r="A21" s="59"/>
      <c r="B21" s="60" t="s">
        <v>108</v>
      </c>
      <c r="C21" s="60"/>
      <c r="D21" s="60"/>
      <c r="E21" s="60"/>
      <c r="F21" s="60"/>
      <c r="G21" s="60"/>
      <c r="H21" s="60"/>
      <c r="I21" s="60"/>
      <c r="J21" s="60"/>
      <c r="K21" s="60"/>
      <c r="L21" s="60"/>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row>
    <row r="22" spans="1:92" x14ac:dyDescent="0.7">
      <c r="A22" s="61"/>
      <c r="B22" s="29" t="s">
        <v>109</v>
      </c>
      <c r="C22" s="37"/>
      <c r="D22" s="37"/>
      <c r="E22" s="37"/>
      <c r="F22" s="37"/>
    </row>
    <row r="23" spans="1:92" x14ac:dyDescent="0.7">
      <c r="A23" s="9"/>
      <c r="B23" s="29"/>
      <c r="C23" s="37"/>
      <c r="D23" s="37"/>
      <c r="E23" s="37"/>
      <c r="F23" s="37"/>
    </row>
    <row r="24" spans="1:92" x14ac:dyDescent="0.7">
      <c r="A24" s="15" t="s">
        <v>110</v>
      </c>
      <c r="B24" s="14"/>
      <c r="C24" s="14"/>
      <c r="D24" s="14"/>
      <c r="E24" s="14"/>
      <c r="F24" s="14"/>
    </row>
    <row r="25" spans="1:92" s="9" customFormat="1" ht="14.25" x14ac:dyDescent="0.65">
      <c r="A25" s="11" t="s">
        <v>80</v>
      </c>
      <c r="B25" s="11">
        <v>1930</v>
      </c>
      <c r="C25" s="11">
        <v>1931</v>
      </c>
      <c r="D25" s="11">
        <v>1932</v>
      </c>
      <c r="E25" s="11">
        <v>1933</v>
      </c>
      <c r="F25" s="11">
        <v>1934</v>
      </c>
      <c r="G25" s="11">
        <v>1935</v>
      </c>
      <c r="H25" s="11">
        <v>1936</v>
      </c>
      <c r="I25" s="11">
        <v>1937</v>
      </c>
      <c r="J25" s="11">
        <v>1938</v>
      </c>
      <c r="K25" s="11">
        <v>1939</v>
      </c>
      <c r="L25" s="11">
        <v>1940</v>
      </c>
      <c r="M25" s="11">
        <v>1941</v>
      </c>
      <c r="N25" s="11">
        <v>1942</v>
      </c>
      <c r="O25" s="11">
        <v>1943</v>
      </c>
      <c r="P25" s="11">
        <v>1944</v>
      </c>
      <c r="Q25" s="11">
        <v>1945</v>
      </c>
      <c r="R25" s="11">
        <v>1946</v>
      </c>
      <c r="S25" s="11">
        <v>1947</v>
      </c>
      <c r="T25" s="11">
        <v>1948</v>
      </c>
      <c r="U25" s="11">
        <v>1949</v>
      </c>
      <c r="V25" s="11">
        <v>1950</v>
      </c>
      <c r="W25" s="11">
        <v>1951</v>
      </c>
      <c r="X25" s="11">
        <v>1952</v>
      </c>
      <c r="Y25" s="11">
        <v>1953</v>
      </c>
      <c r="Z25" s="11">
        <v>1954</v>
      </c>
      <c r="AA25" s="11">
        <v>1955</v>
      </c>
      <c r="AB25" s="11">
        <v>1956</v>
      </c>
      <c r="AC25" s="11">
        <v>1957</v>
      </c>
      <c r="AD25" s="11">
        <v>1958</v>
      </c>
      <c r="AE25" s="11">
        <v>1959</v>
      </c>
      <c r="AF25" s="11">
        <v>1960</v>
      </c>
      <c r="AG25" s="11">
        <v>1961</v>
      </c>
      <c r="AH25" s="11">
        <v>1962</v>
      </c>
      <c r="AI25" s="11">
        <v>1963</v>
      </c>
      <c r="AJ25" s="11">
        <v>1964</v>
      </c>
      <c r="AK25" s="11">
        <v>1965</v>
      </c>
      <c r="AL25" s="11">
        <v>1966</v>
      </c>
      <c r="AM25" s="11">
        <v>1967</v>
      </c>
      <c r="AN25" s="11">
        <v>1968</v>
      </c>
      <c r="AO25" s="11">
        <v>1969</v>
      </c>
      <c r="AP25" s="11">
        <v>1970</v>
      </c>
      <c r="AQ25" s="11">
        <v>1971</v>
      </c>
      <c r="AR25" s="11">
        <v>1972</v>
      </c>
      <c r="AS25" s="11">
        <v>1973</v>
      </c>
      <c r="AT25" s="11">
        <v>1974</v>
      </c>
      <c r="AU25" s="11">
        <v>1975</v>
      </c>
      <c r="AV25" s="11">
        <v>1976</v>
      </c>
      <c r="AW25" s="11">
        <v>1977</v>
      </c>
      <c r="AX25" s="11">
        <v>1978</v>
      </c>
      <c r="AY25" s="11">
        <v>1979</v>
      </c>
      <c r="AZ25" s="11">
        <v>1980</v>
      </c>
      <c r="BA25" s="11">
        <v>1981</v>
      </c>
      <c r="BB25" s="11">
        <v>1982</v>
      </c>
      <c r="BC25" s="11">
        <v>1983</v>
      </c>
      <c r="BD25" s="11">
        <v>1984</v>
      </c>
      <c r="BE25" s="11">
        <v>1985</v>
      </c>
      <c r="BF25" s="11">
        <v>1986</v>
      </c>
      <c r="BG25" s="11">
        <v>1987</v>
      </c>
      <c r="BH25" s="11">
        <v>1988</v>
      </c>
      <c r="BI25" s="11">
        <v>1989</v>
      </c>
      <c r="BJ25" s="11">
        <v>1990</v>
      </c>
      <c r="BK25" s="11">
        <v>1991</v>
      </c>
      <c r="BL25" s="11">
        <v>1992</v>
      </c>
      <c r="BM25" s="11">
        <v>1993</v>
      </c>
      <c r="BN25" s="11">
        <v>1994</v>
      </c>
      <c r="BO25" s="11">
        <v>1995</v>
      </c>
      <c r="BP25" s="11">
        <v>1996</v>
      </c>
      <c r="BQ25" s="11">
        <v>1997</v>
      </c>
      <c r="BR25" s="11">
        <v>1998</v>
      </c>
      <c r="BS25" s="11">
        <v>1999</v>
      </c>
      <c r="BT25" s="11">
        <v>2000</v>
      </c>
      <c r="BU25" s="11">
        <v>2001</v>
      </c>
      <c r="BV25" s="11">
        <v>2002</v>
      </c>
      <c r="BW25" s="11">
        <v>2003</v>
      </c>
      <c r="BX25" s="11">
        <v>2004</v>
      </c>
      <c r="BY25" s="11">
        <v>2005</v>
      </c>
      <c r="BZ25" s="11">
        <v>2006</v>
      </c>
      <c r="CA25" s="11">
        <v>2007</v>
      </c>
      <c r="CB25" s="11">
        <v>2008</v>
      </c>
      <c r="CC25" s="11">
        <v>2009</v>
      </c>
      <c r="CD25" s="11">
        <v>2010</v>
      </c>
      <c r="CE25" s="11">
        <v>2011</v>
      </c>
      <c r="CF25" s="11">
        <v>2012</v>
      </c>
      <c r="CG25" s="11">
        <v>2013</v>
      </c>
      <c r="CH25" s="11">
        <v>2014</v>
      </c>
      <c r="CI25" s="11">
        <v>2015</v>
      </c>
      <c r="CJ25" s="11">
        <v>2016</v>
      </c>
      <c r="CK25" s="11">
        <v>2017</v>
      </c>
      <c r="CL25" s="11">
        <v>2018</v>
      </c>
      <c r="CM25" s="11">
        <v>2019</v>
      </c>
      <c r="CN25" s="11">
        <v>2020</v>
      </c>
    </row>
    <row r="26" spans="1:92" x14ac:dyDescent="0.7">
      <c r="A26" s="11" t="s">
        <v>111</v>
      </c>
      <c r="B26" s="38">
        <v>1.2</v>
      </c>
      <c r="C26" s="38">
        <v>1.2</v>
      </c>
      <c r="D26" s="38">
        <v>1.2</v>
      </c>
      <c r="E26" s="38">
        <v>1.2</v>
      </c>
      <c r="F26" s="38">
        <v>1.2</v>
      </c>
      <c r="G26" s="38">
        <v>1.2</v>
      </c>
      <c r="H26" s="38">
        <v>1.2</v>
      </c>
      <c r="I26" s="38">
        <v>1.2</v>
      </c>
      <c r="J26" s="38">
        <v>1.2</v>
      </c>
      <c r="K26" s="38">
        <v>1.2</v>
      </c>
      <c r="L26" s="38">
        <v>1.2</v>
      </c>
      <c r="M26" s="38">
        <v>1.2</v>
      </c>
      <c r="N26" s="38">
        <v>1.2</v>
      </c>
      <c r="O26" s="38">
        <v>1.2</v>
      </c>
      <c r="P26" s="38">
        <v>1.2</v>
      </c>
      <c r="Q26" s="38">
        <v>1.2</v>
      </c>
      <c r="R26" s="38">
        <v>1.2</v>
      </c>
      <c r="S26" s="38">
        <v>1.2</v>
      </c>
      <c r="T26" s="38">
        <v>1.2</v>
      </c>
      <c r="U26" s="38">
        <v>1.2</v>
      </c>
      <c r="V26" s="38">
        <v>1.2</v>
      </c>
      <c r="W26" s="38">
        <v>1.2</v>
      </c>
      <c r="X26" s="38">
        <v>1.2</v>
      </c>
      <c r="Y26" s="38">
        <v>1.2</v>
      </c>
      <c r="Z26" s="38">
        <v>1.2</v>
      </c>
      <c r="AA26" s="38">
        <v>1.2</v>
      </c>
      <c r="AB26" s="38">
        <v>1.2</v>
      </c>
      <c r="AC26" s="38">
        <v>1.2</v>
      </c>
      <c r="AD26" s="38">
        <v>1.2</v>
      </c>
      <c r="AE26" s="38">
        <v>1.2</v>
      </c>
      <c r="AF26" s="38">
        <v>1.2</v>
      </c>
      <c r="AG26" s="38">
        <v>1.2</v>
      </c>
      <c r="AH26" s="38">
        <v>1.2</v>
      </c>
      <c r="AI26" s="38">
        <v>1.2</v>
      </c>
      <c r="AJ26" s="38">
        <v>1.2</v>
      </c>
      <c r="AK26" s="38">
        <v>1.2</v>
      </c>
      <c r="AL26" s="38">
        <v>1.2</v>
      </c>
      <c r="AM26" s="38">
        <v>1.2</v>
      </c>
      <c r="AN26" s="38">
        <v>1.2</v>
      </c>
      <c r="AO26" s="38">
        <v>1.2</v>
      </c>
      <c r="AP26" s="38">
        <v>1.2</v>
      </c>
      <c r="AQ26" s="38">
        <v>1.2</v>
      </c>
      <c r="AR26" s="38">
        <v>1.2</v>
      </c>
      <c r="AS26" s="38">
        <v>1.2</v>
      </c>
      <c r="AT26" s="38">
        <v>1.2</v>
      </c>
      <c r="AU26" s="38">
        <v>1.2</v>
      </c>
      <c r="AV26" s="38">
        <v>1.2</v>
      </c>
      <c r="AW26" s="38">
        <v>1.2</v>
      </c>
      <c r="AX26" s="38">
        <v>1.2</v>
      </c>
      <c r="AY26" s="38">
        <v>1.2</v>
      </c>
      <c r="AZ26" s="38">
        <v>1.2</v>
      </c>
      <c r="BA26" s="38">
        <v>1.2</v>
      </c>
      <c r="BB26" s="38">
        <v>1.2</v>
      </c>
      <c r="BC26" s="38">
        <v>1.2</v>
      </c>
      <c r="BD26" s="38">
        <v>1.2</v>
      </c>
      <c r="BE26" s="38">
        <v>1.2</v>
      </c>
      <c r="BF26" s="38">
        <v>1.2</v>
      </c>
      <c r="BG26" s="38">
        <v>1.2</v>
      </c>
      <c r="BH26" s="38">
        <v>1.2</v>
      </c>
      <c r="BI26" s="38">
        <v>1.2</v>
      </c>
      <c r="BJ26" s="38">
        <v>1.2</v>
      </c>
      <c r="BK26" s="38">
        <v>1.2</v>
      </c>
      <c r="BL26" s="38">
        <v>1.2</v>
      </c>
      <c r="BM26" s="38">
        <v>1.2</v>
      </c>
      <c r="BN26" s="38">
        <v>1.2</v>
      </c>
      <c r="BO26" s="38">
        <v>1.2</v>
      </c>
      <c r="BP26" s="38">
        <v>1.2</v>
      </c>
      <c r="BQ26" s="38">
        <v>1.2</v>
      </c>
      <c r="BR26" s="38">
        <v>1.2</v>
      </c>
      <c r="BS26" s="38">
        <v>1.2</v>
      </c>
      <c r="BT26" s="38">
        <v>1.2</v>
      </c>
      <c r="BU26" s="38">
        <v>1.2</v>
      </c>
      <c r="BV26" s="38">
        <v>1.2</v>
      </c>
      <c r="BW26" s="38">
        <v>1.2</v>
      </c>
      <c r="BX26" s="38">
        <v>1.2</v>
      </c>
      <c r="BY26" s="38">
        <v>1.2</v>
      </c>
      <c r="BZ26" s="38">
        <v>1.2</v>
      </c>
      <c r="CA26" s="38">
        <v>1.2</v>
      </c>
      <c r="CB26" s="38">
        <v>1.2</v>
      </c>
      <c r="CC26" s="38">
        <v>1.2</v>
      </c>
      <c r="CD26" s="38">
        <v>1.2</v>
      </c>
      <c r="CE26" s="38">
        <v>1.2</v>
      </c>
      <c r="CF26" s="38">
        <v>1.2</v>
      </c>
      <c r="CG26" s="38">
        <v>1.2</v>
      </c>
      <c r="CH26" s="38">
        <v>1.2</v>
      </c>
      <c r="CI26" s="38">
        <v>1.2</v>
      </c>
      <c r="CJ26" s="38">
        <v>1.2</v>
      </c>
      <c r="CK26" s="38">
        <v>1.2</v>
      </c>
      <c r="CL26" s="38">
        <v>1.2</v>
      </c>
      <c r="CM26" s="38">
        <v>1.2</v>
      </c>
      <c r="CN26" s="38">
        <v>1.2</v>
      </c>
    </row>
    <row r="27" spans="1:92" x14ac:dyDescent="0.7">
      <c r="A27" s="7" t="s">
        <v>112</v>
      </c>
      <c r="B27" s="14"/>
      <c r="C27" s="14"/>
      <c r="D27" s="14"/>
      <c r="E27" s="14"/>
      <c r="F27" s="14"/>
    </row>
    <row r="28" spans="1:92" x14ac:dyDescent="0.7">
      <c r="A28" s="18"/>
      <c r="B28" s="14"/>
      <c r="C28" s="14"/>
      <c r="D28" s="14"/>
      <c r="E28" s="14"/>
      <c r="F28" s="14"/>
    </row>
    <row r="29" spans="1:92" x14ac:dyDescent="0.7">
      <c r="B29" s="14"/>
      <c r="C29" s="14"/>
      <c r="D29" s="14"/>
      <c r="E29" s="14"/>
      <c r="F29" s="14"/>
    </row>
    <row r="30" spans="1:92" x14ac:dyDescent="0.7">
      <c r="A30" s="62"/>
      <c r="B30" s="14"/>
      <c r="C30" s="14"/>
      <c r="D30" s="14"/>
      <c r="E30" s="14"/>
      <c r="F30" s="14"/>
    </row>
    <row r="31" spans="1:92" x14ac:dyDescent="0.7">
      <c r="A31" s="9" t="s">
        <v>113</v>
      </c>
      <c r="B31" s="37"/>
      <c r="C31" s="37"/>
      <c r="D31" s="37"/>
      <c r="E31" s="37"/>
      <c r="F31" s="37"/>
    </row>
    <row r="32" spans="1:92" x14ac:dyDescent="0.7">
      <c r="A32" s="36"/>
      <c r="B32" s="36">
        <v>1930</v>
      </c>
      <c r="C32" s="36">
        <v>1931</v>
      </c>
      <c r="D32" s="36">
        <v>1932</v>
      </c>
      <c r="E32" s="36">
        <v>1933</v>
      </c>
      <c r="F32" s="36">
        <v>1934</v>
      </c>
      <c r="G32" s="36">
        <v>1935</v>
      </c>
      <c r="H32" s="36">
        <v>1936</v>
      </c>
      <c r="I32" s="36">
        <v>1937</v>
      </c>
      <c r="J32" s="36">
        <v>1938</v>
      </c>
      <c r="K32" s="36">
        <v>1939</v>
      </c>
      <c r="L32" s="36">
        <v>1940</v>
      </c>
      <c r="M32" s="36">
        <v>1941</v>
      </c>
      <c r="N32" s="36">
        <v>1942</v>
      </c>
      <c r="O32" s="36">
        <v>1943</v>
      </c>
      <c r="P32" s="36">
        <v>1944</v>
      </c>
      <c r="Q32" s="36">
        <v>1945</v>
      </c>
      <c r="R32" s="36">
        <v>1946</v>
      </c>
      <c r="S32" s="36">
        <v>1947</v>
      </c>
      <c r="T32" s="36">
        <v>1948</v>
      </c>
      <c r="U32" s="36">
        <v>1949</v>
      </c>
      <c r="V32" s="36">
        <v>1950</v>
      </c>
      <c r="W32" s="36">
        <v>1951</v>
      </c>
      <c r="X32" s="36">
        <v>1952</v>
      </c>
      <c r="Y32" s="36">
        <v>1953</v>
      </c>
      <c r="Z32" s="36">
        <v>1954</v>
      </c>
      <c r="AA32" s="36">
        <v>1955</v>
      </c>
      <c r="AB32" s="36">
        <v>1956</v>
      </c>
      <c r="AC32" s="36">
        <v>1957</v>
      </c>
      <c r="AD32" s="36">
        <v>1958</v>
      </c>
      <c r="AE32" s="36">
        <v>1959</v>
      </c>
      <c r="AF32" s="36">
        <v>1960</v>
      </c>
      <c r="AG32" s="36">
        <v>1961</v>
      </c>
      <c r="AH32" s="36">
        <v>1962</v>
      </c>
      <c r="AI32" s="36">
        <v>1963</v>
      </c>
      <c r="AJ32" s="36">
        <v>1964</v>
      </c>
      <c r="AK32" s="36">
        <v>1965</v>
      </c>
      <c r="AL32" s="36">
        <v>1966</v>
      </c>
      <c r="AM32" s="36">
        <v>1967</v>
      </c>
      <c r="AN32" s="36">
        <v>1968</v>
      </c>
      <c r="AO32" s="36">
        <v>1969</v>
      </c>
      <c r="AP32" s="36">
        <v>1970</v>
      </c>
      <c r="AQ32" s="36">
        <v>1971</v>
      </c>
      <c r="AR32" s="36">
        <v>1972</v>
      </c>
      <c r="AS32" s="36">
        <v>1973</v>
      </c>
      <c r="AT32" s="36">
        <v>1974</v>
      </c>
      <c r="AU32" s="36">
        <v>1975</v>
      </c>
      <c r="AV32" s="36">
        <v>1976</v>
      </c>
      <c r="AW32" s="36">
        <v>1977</v>
      </c>
      <c r="AX32" s="36">
        <v>1978</v>
      </c>
      <c r="AY32" s="36">
        <v>1979</v>
      </c>
      <c r="AZ32" s="36">
        <v>1980</v>
      </c>
      <c r="BA32" s="36">
        <v>1981</v>
      </c>
      <c r="BB32" s="36">
        <v>1982</v>
      </c>
      <c r="BC32" s="36">
        <v>1983</v>
      </c>
      <c r="BD32" s="36">
        <v>1984</v>
      </c>
      <c r="BE32" s="36">
        <v>1985</v>
      </c>
      <c r="BF32" s="36">
        <v>1986</v>
      </c>
      <c r="BG32" s="36">
        <v>1987</v>
      </c>
      <c r="BH32" s="36">
        <v>1988</v>
      </c>
      <c r="BI32" s="36">
        <v>1989</v>
      </c>
      <c r="BJ32" s="36">
        <v>1990</v>
      </c>
      <c r="BK32" s="36">
        <v>1991</v>
      </c>
      <c r="BL32" s="36">
        <v>1992</v>
      </c>
      <c r="BM32" s="36">
        <v>1993</v>
      </c>
      <c r="BN32" s="36">
        <v>1994</v>
      </c>
      <c r="BO32" s="36">
        <v>1995</v>
      </c>
      <c r="BP32" s="36">
        <v>1996</v>
      </c>
      <c r="BQ32" s="36">
        <v>1997</v>
      </c>
      <c r="BR32" s="36">
        <v>1998</v>
      </c>
      <c r="BS32" s="36">
        <v>1999</v>
      </c>
      <c r="BT32" s="36">
        <v>2000</v>
      </c>
      <c r="BU32" s="36">
        <v>2001</v>
      </c>
      <c r="BV32" s="36">
        <v>2002</v>
      </c>
      <c r="BW32" s="36">
        <v>2003</v>
      </c>
      <c r="BX32" s="36">
        <v>2004</v>
      </c>
      <c r="BY32" s="36">
        <v>2005</v>
      </c>
      <c r="BZ32" s="36">
        <v>2006</v>
      </c>
      <c r="CA32" s="36">
        <v>2007</v>
      </c>
      <c r="CB32" s="36">
        <v>2008</v>
      </c>
      <c r="CC32" s="36">
        <v>2009</v>
      </c>
      <c r="CD32" s="36">
        <v>2010</v>
      </c>
      <c r="CE32" s="36">
        <v>2011</v>
      </c>
      <c r="CF32" s="36">
        <v>2012</v>
      </c>
      <c r="CG32" s="36">
        <v>2013</v>
      </c>
      <c r="CH32" s="36">
        <v>2014</v>
      </c>
      <c r="CI32" s="36">
        <v>2015</v>
      </c>
      <c r="CJ32" s="36">
        <v>2016</v>
      </c>
      <c r="CK32" s="36">
        <v>2017</v>
      </c>
      <c r="CL32" s="36">
        <v>2018</v>
      </c>
      <c r="CM32" s="36">
        <v>2019</v>
      </c>
      <c r="CN32" s="36">
        <v>2020</v>
      </c>
    </row>
    <row r="33" spans="1:92" ht="16.25" x14ac:dyDescent="0.7">
      <c r="A33" s="11" t="s">
        <v>25</v>
      </c>
      <c r="B33" s="63"/>
      <c r="C33" s="63"/>
      <c r="D33" s="63"/>
      <c r="E33" s="63"/>
      <c r="F33" s="63"/>
      <c r="G33" s="64"/>
      <c r="H33" s="64"/>
      <c r="I33" s="64"/>
      <c r="J33" s="64"/>
      <c r="K33" s="64"/>
      <c r="L33" s="64"/>
      <c r="M33" s="65">
        <v>0</v>
      </c>
      <c r="N33" s="65">
        <v>0</v>
      </c>
      <c r="O33" s="65">
        <v>0</v>
      </c>
      <c r="P33" s="65">
        <v>0</v>
      </c>
      <c r="Q33" s="65">
        <v>0</v>
      </c>
      <c r="R33" s="65">
        <v>0</v>
      </c>
      <c r="S33" s="65">
        <v>0</v>
      </c>
      <c r="T33" s="65">
        <v>0</v>
      </c>
      <c r="U33" s="65">
        <v>3.3082837737795556E-5</v>
      </c>
      <c r="V33" s="65">
        <v>8.8095282239193309E-5</v>
      </c>
      <c r="W33" s="65">
        <v>2.6414263702399294E-4</v>
      </c>
      <c r="X33" s="65">
        <v>1.2110736167612587E-4</v>
      </c>
      <c r="Y33" s="65">
        <v>1.872247958451828E-4</v>
      </c>
      <c r="Z33" s="65">
        <v>2.9716400420746493E-4</v>
      </c>
      <c r="AA33" s="65">
        <v>3.1882485779368043E-4</v>
      </c>
      <c r="AB33" s="65">
        <v>3.4036946556504076E-4</v>
      </c>
      <c r="AC33" s="65">
        <v>5.3701260402801957E-4</v>
      </c>
      <c r="AD33" s="65">
        <v>8.0722207745703223E-4</v>
      </c>
      <c r="AE33" s="65">
        <v>1.4605110596454833E-3</v>
      </c>
      <c r="AF33" s="65">
        <v>2.6006575358622419E-3</v>
      </c>
      <c r="AG33" s="65">
        <v>2.1178281566971188E-3</v>
      </c>
      <c r="AH33" s="65">
        <v>2.1121790139483581E-3</v>
      </c>
      <c r="AI33" s="65">
        <v>2.7564200380176011E-3</v>
      </c>
      <c r="AJ33" s="65">
        <v>3.4525146849126468E-3</v>
      </c>
      <c r="AK33" s="65">
        <v>4.5842859565311455E-3</v>
      </c>
      <c r="AL33" s="65">
        <v>5.7403145113496977E-3</v>
      </c>
      <c r="AM33" s="65">
        <v>4.4476951628230448E-3</v>
      </c>
      <c r="AN33" s="65">
        <v>3.8265658903083649E-3</v>
      </c>
      <c r="AO33" s="65">
        <v>5.698492315949993E-3</v>
      </c>
      <c r="AP33" s="65">
        <v>6.7872188771614687E-3</v>
      </c>
      <c r="AQ33" s="65">
        <v>7.440977396327637E-3</v>
      </c>
      <c r="AR33" s="65">
        <v>7.7737898762373688E-3</v>
      </c>
      <c r="AS33" s="65">
        <v>8.5506515187855191E-3</v>
      </c>
      <c r="AT33" s="65">
        <v>8.644031658135572E-3</v>
      </c>
      <c r="AU33" s="65">
        <v>9.0531467094874408E-3</v>
      </c>
      <c r="AV33" s="65">
        <v>8.9446185997910134E-3</v>
      </c>
      <c r="AW33" s="65">
        <v>9.1646203030162632E-3</v>
      </c>
      <c r="AX33" s="65">
        <v>1.1406535959019056E-2</v>
      </c>
      <c r="AY33" s="65">
        <v>1.2880981565060838E-2</v>
      </c>
      <c r="AZ33" s="65">
        <v>1.3164528771114747E-2</v>
      </c>
      <c r="BA33" s="65">
        <v>1.2929395736440329E-2</v>
      </c>
      <c r="BB33" s="65">
        <v>1.4119809443215012E-2</v>
      </c>
      <c r="BC33" s="65">
        <v>1.4350251123725318E-2</v>
      </c>
      <c r="BD33" s="65">
        <v>1.492312989445054E-2</v>
      </c>
      <c r="BE33" s="65">
        <v>1.519686391686912E-2</v>
      </c>
      <c r="BF33" s="65">
        <v>1.5371318753366354E-2</v>
      </c>
      <c r="BG33" s="65">
        <v>1.7631985341588385E-2</v>
      </c>
      <c r="BH33" s="65">
        <v>1.6942485530860793E-2</v>
      </c>
      <c r="BI33" s="65">
        <v>1.9945992044693685E-2</v>
      </c>
      <c r="BJ33" s="65">
        <v>1.8674345457672738E-2</v>
      </c>
      <c r="BK33" s="65">
        <v>1.900588474777009E-2</v>
      </c>
      <c r="BL33" s="65">
        <v>2.0215030421643087E-2</v>
      </c>
      <c r="BM33" s="65">
        <v>2.183421174975677E-2</v>
      </c>
      <c r="BN33" s="65">
        <v>2.3670009495796368E-2</v>
      </c>
      <c r="BO33" s="65">
        <v>2.7024241618828538E-2</v>
      </c>
      <c r="BP33" s="65">
        <v>2.3308923076923074E-2</v>
      </c>
      <c r="BQ33" s="65">
        <v>2.5985076923076923E-2</v>
      </c>
      <c r="BR33" s="65">
        <v>2.1205692307692304E-2</v>
      </c>
      <c r="BS33" s="65">
        <v>2.0587538461538463E-2</v>
      </c>
      <c r="BT33" s="65">
        <v>2.5660923076923074E-2</v>
      </c>
      <c r="BU33" s="65">
        <v>2.3076923076923078E-2</v>
      </c>
      <c r="BV33" s="65">
        <v>2.803030303030303E-2</v>
      </c>
      <c r="BW33" s="65">
        <v>3.743551952837141E-2</v>
      </c>
      <c r="BX33" s="65">
        <v>4.1876046901172533E-2</v>
      </c>
      <c r="BY33" s="65">
        <v>5.8327932598833454E-2</v>
      </c>
      <c r="BZ33" s="65">
        <v>6.1500615006150061E-2</v>
      </c>
      <c r="CA33" s="65">
        <v>7.0718877849210993E-2</v>
      </c>
      <c r="CB33" s="65">
        <v>6.1201572150477258E-2</v>
      </c>
      <c r="CC33" s="65">
        <v>6.4171122994652413E-2</v>
      </c>
      <c r="CD33" s="65">
        <v>8.2352941176470573E-2</v>
      </c>
      <c r="CE33" s="65">
        <v>7.8102189781021888E-2</v>
      </c>
      <c r="CF33" s="65">
        <v>9.6385542168674676E-2</v>
      </c>
      <c r="CG33" s="65">
        <v>9.2511013215859028E-2</v>
      </c>
      <c r="CH33" s="65">
        <v>8.632883150398421E-2</v>
      </c>
      <c r="CI33" s="65">
        <v>7.1208813119195247E-2</v>
      </c>
      <c r="CJ33" s="65">
        <v>9.2430520022127247E-2</v>
      </c>
      <c r="CK33" s="65">
        <v>8.0287237771222569E-2</v>
      </c>
      <c r="CL33" s="65">
        <v>8.0956056596988055E-2</v>
      </c>
      <c r="CM33" s="65">
        <v>7.8679145575082252E-2</v>
      </c>
      <c r="CN33" s="65">
        <v>9.0642992777630549E-2</v>
      </c>
    </row>
    <row r="34" spans="1:92" ht="16.25" x14ac:dyDescent="0.7">
      <c r="A34" s="11" t="s">
        <v>26</v>
      </c>
      <c r="B34" s="63"/>
      <c r="C34" s="63"/>
      <c r="D34" s="63"/>
      <c r="E34" s="63"/>
      <c r="F34" s="63"/>
      <c r="G34" s="64"/>
      <c r="H34" s="64"/>
      <c r="I34" s="64"/>
      <c r="J34" s="64"/>
      <c r="K34" s="64"/>
      <c r="L34" s="64"/>
      <c r="M34" s="65">
        <v>2.5201234553057207E-2</v>
      </c>
      <c r="N34" s="65">
        <v>3.7834511423325508E-2</v>
      </c>
      <c r="O34" s="65">
        <v>6.1895045530749336E-2</v>
      </c>
      <c r="P34" s="65">
        <v>8.2906305841694353E-2</v>
      </c>
      <c r="Q34" s="65">
        <v>6.9762067200928576E-2</v>
      </c>
      <c r="R34" s="65">
        <v>7.2522183221594844E-2</v>
      </c>
      <c r="S34" s="65">
        <v>5.9099787386702338E-2</v>
      </c>
      <c r="T34" s="65">
        <v>8.7695560501058548E-2</v>
      </c>
      <c r="U34" s="65">
        <v>8.6081469036534616E-2</v>
      </c>
      <c r="V34" s="65">
        <v>7.2846467251347885E-2</v>
      </c>
      <c r="W34" s="65">
        <v>7.8714247104141696E-2</v>
      </c>
      <c r="X34" s="65">
        <v>7.8838092252865866E-2</v>
      </c>
      <c r="Y34" s="65">
        <v>7.1126586009149062E-2</v>
      </c>
      <c r="Z34" s="65">
        <v>7.3407907713714873E-2</v>
      </c>
      <c r="AA34" s="65">
        <v>7.3907677227370183E-2</v>
      </c>
      <c r="AB34" s="65">
        <v>8.2225112582380161E-2</v>
      </c>
      <c r="AC34" s="65">
        <v>8.3213637608469851E-2</v>
      </c>
      <c r="AD34" s="65">
        <v>0.11930837006483949</v>
      </c>
      <c r="AE34" s="65">
        <v>9.1112284123200216E-2</v>
      </c>
      <c r="AF34" s="65">
        <v>9.231650301820471E-2</v>
      </c>
      <c r="AG34" s="65">
        <v>7.4128707747589145E-2</v>
      </c>
      <c r="AH34" s="65">
        <v>7.6550835198545109E-2</v>
      </c>
      <c r="AI34" s="65">
        <v>6.7191627725114639E-2</v>
      </c>
      <c r="AJ34" s="65">
        <v>5.8735741700542826E-2</v>
      </c>
      <c r="AK34" s="65">
        <v>3.5808541266794627E-2</v>
      </c>
      <c r="AL34" s="65">
        <v>2.3851960578737681E-2</v>
      </c>
      <c r="AM34" s="65">
        <v>2.1285242570485141E-2</v>
      </c>
      <c r="AN34" s="65">
        <v>3.0215103683070253E-2</v>
      </c>
      <c r="AO34" s="65">
        <v>3.3539392345126921E-2</v>
      </c>
      <c r="AP34" s="65">
        <v>2.7578409202634942E-2</v>
      </c>
      <c r="AQ34" s="65">
        <v>2.6363591732534733E-2</v>
      </c>
      <c r="AR34" s="65">
        <v>1.628278221208666E-2</v>
      </c>
      <c r="AS34" s="65">
        <v>9.1093117408906875E-3</v>
      </c>
      <c r="AT34" s="65">
        <v>1.0962444249927056E-2</v>
      </c>
      <c r="AU34" s="65">
        <v>9.6766580127448671E-3</v>
      </c>
      <c r="AV34" s="65">
        <v>9.8832751128908585E-3</v>
      </c>
      <c r="AW34" s="65">
        <v>1.1158605174353207E-2</v>
      </c>
      <c r="AX34" s="65">
        <v>9.4904240766073879E-3</v>
      </c>
      <c r="AY34" s="65">
        <v>9.4716718804310051E-3</v>
      </c>
      <c r="AZ34" s="65">
        <v>9.5439537763103589E-3</v>
      </c>
      <c r="BA34" s="65">
        <v>1.2749987147190375E-2</v>
      </c>
      <c r="BB34" s="65">
        <v>1.5809379727685324E-2</v>
      </c>
      <c r="BC34" s="65">
        <v>1.4501804052178739E-2</v>
      </c>
      <c r="BD34" s="65">
        <v>1.4851810475126504E-2</v>
      </c>
      <c r="BE34" s="65">
        <v>1.6418124462288502E-2</v>
      </c>
      <c r="BF34" s="65">
        <v>0</v>
      </c>
      <c r="BG34" s="65">
        <v>0</v>
      </c>
      <c r="BH34" s="65">
        <v>0</v>
      </c>
      <c r="BI34" s="65">
        <v>0</v>
      </c>
      <c r="BJ34" s="65">
        <v>0</v>
      </c>
      <c r="BK34" s="65">
        <v>0</v>
      </c>
      <c r="BL34" s="65">
        <v>0</v>
      </c>
      <c r="BM34" s="65">
        <v>0</v>
      </c>
      <c r="BN34" s="65">
        <v>0</v>
      </c>
      <c r="BO34" s="65">
        <v>0</v>
      </c>
      <c r="BP34" s="65">
        <v>0</v>
      </c>
      <c r="BQ34" s="65">
        <v>0</v>
      </c>
      <c r="BR34" s="65">
        <v>0</v>
      </c>
      <c r="BS34" s="65">
        <v>0</v>
      </c>
      <c r="BT34" s="65">
        <v>0</v>
      </c>
      <c r="BU34" s="65">
        <v>0</v>
      </c>
      <c r="BV34" s="65">
        <v>0</v>
      </c>
      <c r="BW34" s="65">
        <v>0</v>
      </c>
      <c r="BX34" s="65">
        <v>0</v>
      </c>
      <c r="BY34" s="65">
        <v>0</v>
      </c>
      <c r="BZ34" s="65">
        <v>0</v>
      </c>
      <c r="CA34" s="65">
        <v>0</v>
      </c>
      <c r="CB34" s="65">
        <v>0</v>
      </c>
      <c r="CC34" s="65">
        <v>0</v>
      </c>
      <c r="CD34" s="65">
        <v>0</v>
      </c>
      <c r="CE34" s="65">
        <v>0</v>
      </c>
      <c r="CF34" s="65">
        <v>0</v>
      </c>
      <c r="CG34" s="65">
        <v>0</v>
      </c>
      <c r="CH34" s="65">
        <v>0</v>
      </c>
      <c r="CI34" s="65">
        <v>0</v>
      </c>
      <c r="CJ34" s="65">
        <v>0</v>
      </c>
      <c r="CK34" s="65">
        <v>0</v>
      </c>
      <c r="CL34" s="65">
        <v>0</v>
      </c>
      <c r="CM34" s="65">
        <v>0</v>
      </c>
      <c r="CN34" s="65">
        <v>0</v>
      </c>
    </row>
    <row r="35" spans="1:92" ht="16.25" x14ac:dyDescent="0.7">
      <c r="A35" s="11" t="s">
        <v>92</v>
      </c>
      <c r="B35" s="63"/>
      <c r="C35" s="63"/>
      <c r="D35" s="63"/>
      <c r="E35" s="63"/>
      <c r="F35" s="63"/>
      <c r="G35" s="64"/>
      <c r="H35" s="64"/>
      <c r="I35" s="64"/>
      <c r="J35" s="64"/>
      <c r="K35" s="64"/>
      <c r="L35" s="64"/>
      <c r="M35" s="66">
        <v>2.5201234553057207E-2</v>
      </c>
      <c r="N35" s="66">
        <v>3.7834511423325508E-2</v>
      </c>
      <c r="O35" s="66">
        <v>6.1895045530749336E-2</v>
      </c>
      <c r="P35" s="66">
        <v>8.2906305841694353E-2</v>
      </c>
      <c r="Q35" s="66">
        <v>6.9762067200928576E-2</v>
      </c>
      <c r="R35" s="66">
        <v>7.2522183221594844E-2</v>
      </c>
      <c r="S35" s="66">
        <v>5.9099787386702338E-2</v>
      </c>
      <c r="T35" s="66">
        <v>8.7695560501058548E-2</v>
      </c>
      <c r="U35" s="66">
        <v>8.6081469036534616E-2</v>
      </c>
      <c r="V35" s="66">
        <v>7.2846467251347885E-2</v>
      </c>
      <c r="W35" s="66">
        <v>7.8714247104141696E-2</v>
      </c>
      <c r="X35" s="66">
        <v>7.8838092252865866E-2</v>
      </c>
      <c r="Y35" s="66">
        <v>7.1126586009149062E-2</v>
      </c>
      <c r="Z35" s="66">
        <v>7.3407907713714873E-2</v>
      </c>
      <c r="AA35" s="66">
        <v>7.3907677227370183E-2</v>
      </c>
      <c r="AB35" s="66">
        <v>8.2225112582380161E-2</v>
      </c>
      <c r="AC35" s="66">
        <v>8.3213637608469851E-2</v>
      </c>
      <c r="AD35" s="66">
        <v>0.11930837006483949</v>
      </c>
      <c r="AE35" s="66">
        <v>9.1112284123200216E-2</v>
      </c>
      <c r="AF35" s="66">
        <v>9.231650301820471E-2</v>
      </c>
      <c r="AG35" s="66">
        <v>7.4128707747589145E-2</v>
      </c>
      <c r="AH35" s="66">
        <v>7.6550835198545109E-2</v>
      </c>
      <c r="AI35" s="66">
        <v>6.7191627725114639E-2</v>
      </c>
      <c r="AJ35" s="66">
        <v>5.8735741700542826E-2</v>
      </c>
      <c r="AK35" s="66">
        <v>3.5808541266794627E-2</v>
      </c>
      <c r="AL35" s="66">
        <v>2.3851960578737681E-2</v>
      </c>
      <c r="AM35" s="66">
        <v>2.1285242570485141E-2</v>
      </c>
      <c r="AN35" s="66">
        <v>3.0215103683070253E-2</v>
      </c>
      <c r="AO35" s="66">
        <v>3.3539392345126921E-2</v>
      </c>
      <c r="AP35" s="66">
        <v>2.7578409202634942E-2</v>
      </c>
      <c r="AQ35" s="66">
        <v>2.6363591732534733E-2</v>
      </c>
      <c r="AR35" s="66">
        <v>1.628278221208666E-2</v>
      </c>
      <c r="AS35" s="66">
        <v>9.1093117408906875E-3</v>
      </c>
      <c r="AT35" s="66">
        <v>1.0962444249927056E-2</v>
      </c>
      <c r="AU35" s="66">
        <v>9.6766580127448671E-3</v>
      </c>
      <c r="AV35" s="66">
        <v>9.8832751128908585E-3</v>
      </c>
      <c r="AW35" s="66">
        <v>1.1158605174353207E-2</v>
      </c>
      <c r="AX35" s="66">
        <v>9.4904240766073879E-3</v>
      </c>
      <c r="AY35" s="66">
        <v>9.4716718804310051E-3</v>
      </c>
      <c r="AZ35" s="66">
        <v>9.5439537763103589E-3</v>
      </c>
      <c r="BA35" s="66">
        <v>1.2749987147190375E-2</v>
      </c>
      <c r="BB35" s="66">
        <v>1.5809379727685324E-2</v>
      </c>
      <c r="BC35" s="66">
        <v>1.4501804052178739E-2</v>
      </c>
      <c r="BD35" s="66">
        <v>1.4851810475126504E-2</v>
      </c>
      <c r="BE35" s="66">
        <v>1.6418124462288502E-2</v>
      </c>
      <c r="BF35" s="66">
        <v>0</v>
      </c>
      <c r="BG35" s="66">
        <v>0</v>
      </c>
      <c r="BH35" s="66">
        <v>0</v>
      </c>
      <c r="BI35" s="66">
        <v>0</v>
      </c>
      <c r="BJ35" s="66">
        <v>0</v>
      </c>
      <c r="BK35" s="66">
        <v>0</v>
      </c>
      <c r="BL35" s="66">
        <v>0</v>
      </c>
      <c r="BM35" s="66">
        <v>0</v>
      </c>
      <c r="BN35" s="66">
        <v>0</v>
      </c>
      <c r="BO35" s="66">
        <v>0</v>
      </c>
      <c r="BP35" s="66">
        <v>0</v>
      </c>
      <c r="BQ35" s="66">
        <v>0</v>
      </c>
      <c r="BR35" s="66">
        <v>0</v>
      </c>
      <c r="BS35" s="66">
        <v>0</v>
      </c>
      <c r="BT35" s="66">
        <v>0</v>
      </c>
      <c r="BU35" s="66">
        <v>0</v>
      </c>
      <c r="BV35" s="66">
        <v>0</v>
      </c>
      <c r="BW35" s="66">
        <v>0</v>
      </c>
      <c r="BX35" s="66">
        <v>0</v>
      </c>
      <c r="BY35" s="66">
        <v>0</v>
      </c>
      <c r="BZ35" s="66">
        <v>0</v>
      </c>
      <c r="CA35" s="66">
        <v>0</v>
      </c>
      <c r="CB35" s="66">
        <v>0</v>
      </c>
      <c r="CC35" s="66">
        <v>0</v>
      </c>
      <c r="CD35" s="66">
        <v>0</v>
      </c>
      <c r="CE35" s="66">
        <v>0</v>
      </c>
      <c r="CF35" s="66">
        <v>0</v>
      </c>
      <c r="CG35" s="66">
        <v>0</v>
      </c>
      <c r="CH35" s="66">
        <v>0</v>
      </c>
      <c r="CI35" s="66">
        <v>0</v>
      </c>
      <c r="CJ35" s="66">
        <v>0</v>
      </c>
      <c r="CK35" s="66">
        <v>0</v>
      </c>
      <c r="CL35" s="66">
        <v>0</v>
      </c>
      <c r="CM35" s="66">
        <v>0</v>
      </c>
      <c r="CN35" s="66">
        <v>0</v>
      </c>
    </row>
    <row r="36" spans="1:92" ht="16.25" x14ac:dyDescent="0.7">
      <c r="A36" s="11" t="s">
        <v>114</v>
      </c>
      <c r="B36" s="63"/>
      <c r="C36" s="63"/>
      <c r="D36" s="63"/>
      <c r="E36" s="63"/>
      <c r="F36" s="63"/>
      <c r="G36" s="64"/>
      <c r="H36" s="64"/>
      <c r="I36" s="64"/>
      <c r="J36" s="64"/>
      <c r="K36" s="64"/>
      <c r="L36" s="64"/>
      <c r="M36" s="67">
        <f>(M33*M45+M34*M46+M35*M47)/(M45+M46+M47)</f>
        <v>3.324259086204455E-3</v>
      </c>
      <c r="N36" s="67">
        <f t="shared" ref="N36:BY36" si="8">(N33*N45+N34*N46+N35*N47)/(N45+N46+N47)</f>
        <v>4.7711774293177633E-3</v>
      </c>
      <c r="O36" s="67">
        <f t="shared" si="8"/>
        <v>8.0310792277468873E-3</v>
      </c>
      <c r="P36" s="67">
        <f t="shared" si="8"/>
        <v>9.7709578629311851E-3</v>
      </c>
      <c r="Q36" s="67">
        <f t="shared" si="8"/>
        <v>6.2612801802519168E-3</v>
      </c>
      <c r="R36" s="67">
        <f t="shared" si="8"/>
        <v>7.2286472179586654E-3</v>
      </c>
      <c r="S36" s="67">
        <f t="shared" si="8"/>
        <v>6.4707710346041244E-3</v>
      </c>
      <c r="T36" s="67">
        <f t="shared" si="8"/>
        <v>1.0493137543977458E-2</v>
      </c>
      <c r="U36" s="67">
        <f t="shared" si="8"/>
        <v>1.0049163839654696E-2</v>
      </c>
      <c r="V36" s="67">
        <f t="shared" si="8"/>
        <v>9.412799003564936E-3</v>
      </c>
      <c r="W36" s="67">
        <f t="shared" si="8"/>
        <v>1.0918161886718621E-2</v>
      </c>
      <c r="X36" s="67">
        <f t="shared" si="8"/>
        <v>1.0809341127049123E-2</v>
      </c>
      <c r="Y36" s="67">
        <f t="shared" si="8"/>
        <v>1.0490129838017424E-2</v>
      </c>
      <c r="Z36" s="67">
        <f t="shared" si="8"/>
        <v>1.4425860702387397E-2</v>
      </c>
      <c r="AA36" s="67">
        <f t="shared" si="8"/>
        <v>1.8830262990275695E-2</v>
      </c>
      <c r="AB36" s="67">
        <f t="shared" si="8"/>
        <v>2.1432011499514812E-2</v>
      </c>
      <c r="AC36" s="67">
        <f t="shared" si="8"/>
        <v>2.2271240814826499E-2</v>
      </c>
      <c r="AD36" s="67">
        <f t="shared" si="8"/>
        <v>3.0569903134309039E-2</v>
      </c>
      <c r="AE36" s="67">
        <f t="shared" si="8"/>
        <v>2.7321301225413284E-2</v>
      </c>
      <c r="AF36" s="67">
        <f t="shared" si="8"/>
        <v>2.8532092745643094E-2</v>
      </c>
      <c r="AG36" s="67">
        <f t="shared" si="8"/>
        <v>2.34570214160046E-2</v>
      </c>
      <c r="AH36" s="67">
        <f t="shared" si="8"/>
        <v>2.4524461730945298E-2</v>
      </c>
      <c r="AI36" s="67">
        <f t="shared" si="8"/>
        <v>2.4436432787716882E-2</v>
      </c>
      <c r="AJ36" s="67">
        <f t="shared" si="8"/>
        <v>2.2555671868819391E-2</v>
      </c>
      <c r="AK36" s="67">
        <f t="shared" si="8"/>
        <v>1.5308348625289221E-2</v>
      </c>
      <c r="AL36" s="67">
        <f t="shared" si="8"/>
        <v>1.1901503880375247E-2</v>
      </c>
      <c r="AM36" s="67">
        <f t="shared" si="8"/>
        <v>1.0392977555450052E-2</v>
      </c>
      <c r="AN36" s="67">
        <f t="shared" si="8"/>
        <v>1.3365059195111528E-2</v>
      </c>
      <c r="AO36" s="67">
        <f t="shared" si="8"/>
        <v>1.5838731274453434E-2</v>
      </c>
      <c r="AP36" s="67">
        <f t="shared" si="8"/>
        <v>1.4256852957760972E-2</v>
      </c>
      <c r="AQ36" s="67">
        <f t="shared" si="8"/>
        <v>1.4072460506014265E-2</v>
      </c>
      <c r="AR36" s="67">
        <f t="shared" si="8"/>
        <v>1.0863467337307768E-2</v>
      </c>
      <c r="AS36" s="67">
        <f t="shared" si="8"/>
        <v>8.7598761287025796E-3</v>
      </c>
      <c r="AT36" s="67">
        <f t="shared" si="8"/>
        <v>9.5285516435554083E-3</v>
      </c>
      <c r="AU36" s="67">
        <f t="shared" si="8"/>
        <v>9.2719490592917363E-3</v>
      </c>
      <c r="AV36" s="67">
        <f t="shared" si="8"/>
        <v>9.298898148597334E-3</v>
      </c>
      <c r="AW36" s="67">
        <f t="shared" si="8"/>
        <v>9.9095034232718985E-3</v>
      </c>
      <c r="AX36" s="67">
        <f t="shared" si="8"/>
        <v>1.0675227909956377E-2</v>
      </c>
      <c r="AY36" s="67">
        <f t="shared" si="8"/>
        <v>1.1593510951209508E-2</v>
      </c>
      <c r="AZ36" s="67">
        <f t="shared" si="8"/>
        <v>1.1883104228373399E-2</v>
      </c>
      <c r="BA36" s="67">
        <f t="shared" si="8"/>
        <v>1.2867344905711181E-2</v>
      </c>
      <c r="BB36" s="67">
        <f t="shared" si="8"/>
        <v>1.4623808046546512E-2</v>
      </c>
      <c r="BC36" s="67">
        <f t="shared" si="8"/>
        <v>1.4393846467651799E-2</v>
      </c>
      <c r="BD36" s="67">
        <f t="shared" si="8"/>
        <v>1.4901586350440914E-2</v>
      </c>
      <c r="BE36" s="67">
        <f t="shared" si="8"/>
        <v>1.5550622298165173E-2</v>
      </c>
      <c r="BF36" s="67">
        <f t="shared" si="8"/>
        <v>1.1179374300738724E-2</v>
      </c>
      <c r="BG36" s="67">
        <f t="shared" si="8"/>
        <v>1.268234547120756E-2</v>
      </c>
      <c r="BH36" s="67">
        <f t="shared" si="8"/>
        <v>1.1914338427830677E-2</v>
      </c>
      <c r="BI36" s="67">
        <f t="shared" si="8"/>
        <v>1.3686589288192181E-2</v>
      </c>
      <c r="BJ36" s="67">
        <f t="shared" si="8"/>
        <v>1.2910175707583824E-2</v>
      </c>
      <c r="BK36" s="67">
        <f t="shared" si="8"/>
        <v>1.353454006612529E-2</v>
      </c>
      <c r="BL36" s="67">
        <f t="shared" si="8"/>
        <v>1.4151726516589884E-2</v>
      </c>
      <c r="BM36" s="67">
        <f t="shared" si="8"/>
        <v>1.5406099379206475E-2</v>
      </c>
      <c r="BN36" s="67">
        <f t="shared" si="8"/>
        <v>1.7297992620425844E-2</v>
      </c>
      <c r="BO36" s="67">
        <f t="shared" si="8"/>
        <v>1.9819146906078753E-2</v>
      </c>
      <c r="BP36" s="67">
        <f t="shared" si="8"/>
        <v>1.7176965678129631E-2</v>
      </c>
      <c r="BQ36" s="67">
        <f t="shared" si="8"/>
        <v>1.9136202341847926E-2</v>
      </c>
      <c r="BR36" s="67">
        <f t="shared" si="8"/>
        <v>1.5501906611584021E-2</v>
      </c>
      <c r="BS36" s="67">
        <f t="shared" si="8"/>
        <v>1.5267541536944828E-2</v>
      </c>
      <c r="BT36" s="67">
        <f t="shared" si="8"/>
        <v>1.9009568209613109E-2</v>
      </c>
      <c r="BU36" s="67">
        <f t="shared" si="8"/>
        <v>1.708129228130132E-2</v>
      </c>
      <c r="BV36" s="67">
        <f t="shared" si="8"/>
        <v>2.0445733412962085E-2</v>
      </c>
      <c r="BW36" s="67">
        <f t="shared" si="8"/>
        <v>2.6825507218540427E-2</v>
      </c>
      <c r="BX36" s="67">
        <f t="shared" si="8"/>
        <v>3.0242492338463094E-2</v>
      </c>
      <c r="BY36" s="67">
        <f t="shared" si="8"/>
        <v>4.3048060857814922E-2</v>
      </c>
      <c r="BZ36" s="67">
        <f t="shared" ref="BZ36:CN36" si="9">(BZ33*BZ45+BZ34*BZ46+BZ35*BZ47)/(BZ45+BZ46+BZ47)</f>
        <v>4.5108419099282579E-2</v>
      </c>
      <c r="CA36" s="67">
        <f t="shared" si="9"/>
        <v>5.3618329440449732E-2</v>
      </c>
      <c r="CB36" s="67">
        <f t="shared" si="9"/>
        <v>4.6811184260323789E-2</v>
      </c>
      <c r="CC36" s="67">
        <f t="shared" si="9"/>
        <v>5.147667345208759E-2</v>
      </c>
      <c r="CD36" s="67">
        <f t="shared" si="9"/>
        <v>6.4263602773468639E-2</v>
      </c>
      <c r="CE36" s="67">
        <f t="shared" si="9"/>
        <v>6.2466867947406746E-2</v>
      </c>
      <c r="CF36" s="67">
        <f t="shared" si="9"/>
        <v>7.7867342944892282E-2</v>
      </c>
      <c r="CG36" s="67">
        <f t="shared" si="9"/>
        <v>7.6520949946483785E-2</v>
      </c>
      <c r="CH36" s="67">
        <f t="shared" si="9"/>
        <v>7.194037504616034E-2</v>
      </c>
      <c r="CI36" s="67">
        <f t="shared" si="9"/>
        <v>6.0061523020080235E-2</v>
      </c>
      <c r="CJ36" s="67">
        <f t="shared" si="9"/>
        <v>7.7741547877881179E-2</v>
      </c>
      <c r="CK36" s="67">
        <f t="shared" si="9"/>
        <v>6.7989539854971082E-2</v>
      </c>
      <c r="CL36" s="67">
        <f t="shared" si="9"/>
        <v>7.0203091846052348E-2</v>
      </c>
      <c r="CM36" s="67">
        <f t="shared" si="9"/>
        <v>6.844125473762086E-2</v>
      </c>
      <c r="CN36" s="67">
        <f t="shared" si="9"/>
        <v>7.9501832791885649E-2</v>
      </c>
    </row>
    <row r="37" spans="1:92" x14ac:dyDescent="0.7">
      <c r="A37" s="7" t="s">
        <v>115</v>
      </c>
      <c r="B37" s="68"/>
      <c r="C37" s="68"/>
      <c r="D37" s="68"/>
      <c r="E37" s="68"/>
      <c r="F37" s="68"/>
      <c r="G37" s="69"/>
      <c r="H37" s="69"/>
      <c r="I37" s="69"/>
      <c r="J37" s="69"/>
      <c r="K37" s="69"/>
      <c r="L37" s="69"/>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row>
    <row r="38" spans="1:92" x14ac:dyDescent="0.7">
      <c r="A38" s="7" t="s">
        <v>116</v>
      </c>
      <c r="B38" s="68"/>
      <c r="C38" s="68"/>
      <c r="D38" s="68"/>
      <c r="E38" s="68"/>
      <c r="F38" s="68"/>
      <c r="G38" s="69"/>
      <c r="H38" s="69"/>
      <c r="I38" s="69"/>
      <c r="J38" s="69"/>
      <c r="K38" s="69"/>
      <c r="L38" s="69"/>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row>
    <row r="39" spans="1:92" x14ac:dyDescent="0.7">
      <c r="A39" s="7" t="s">
        <v>117</v>
      </c>
      <c r="B39" s="68"/>
      <c r="C39" s="68"/>
      <c r="D39" s="68"/>
      <c r="E39" s="68"/>
      <c r="F39" s="68"/>
      <c r="G39" s="69"/>
      <c r="H39" s="69"/>
      <c r="I39" s="69"/>
      <c r="J39" s="69"/>
      <c r="K39" s="69"/>
      <c r="L39" s="69"/>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row>
    <row r="40" spans="1:92" x14ac:dyDescent="0.7">
      <c r="A40" s="7" t="s">
        <v>118</v>
      </c>
      <c r="B40" s="68"/>
      <c r="C40" s="68"/>
      <c r="D40" s="68"/>
      <c r="E40" s="68"/>
      <c r="F40" s="68"/>
      <c r="G40" s="69"/>
      <c r="H40" s="69"/>
      <c r="I40" s="69"/>
      <c r="J40" s="69"/>
      <c r="K40" s="69"/>
      <c r="L40" s="69"/>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row>
    <row r="41" spans="1:92" x14ac:dyDescent="0.7">
      <c r="A41" s="18"/>
      <c r="B41" s="14"/>
      <c r="C41" s="14"/>
      <c r="D41" s="14"/>
      <c r="E41" s="14"/>
      <c r="F41" s="14"/>
    </row>
    <row r="42" spans="1:92" x14ac:dyDescent="0.7">
      <c r="A42" s="18"/>
      <c r="B42" s="14"/>
      <c r="C42" s="14"/>
      <c r="D42" s="14"/>
      <c r="E42" s="14"/>
      <c r="F42" s="14"/>
    </row>
    <row r="43" spans="1:92" x14ac:dyDescent="0.7">
      <c r="A43" s="15" t="s">
        <v>89</v>
      </c>
      <c r="B43" s="14"/>
      <c r="C43" s="14"/>
      <c r="D43" s="14"/>
      <c r="E43" s="14"/>
      <c r="F43" s="14"/>
    </row>
    <row r="44" spans="1:92" s="9" customFormat="1" ht="14.25" x14ac:dyDescent="0.65">
      <c r="A44" s="11"/>
      <c r="B44" s="11">
        <v>1930</v>
      </c>
      <c r="C44" s="11">
        <v>1931</v>
      </c>
      <c r="D44" s="11">
        <v>1932</v>
      </c>
      <c r="E44" s="11">
        <v>1933</v>
      </c>
      <c r="F44" s="11">
        <v>1934</v>
      </c>
      <c r="G44" s="11">
        <v>1935</v>
      </c>
      <c r="H44" s="11">
        <v>1936</v>
      </c>
      <c r="I44" s="11">
        <v>1937</v>
      </c>
      <c r="J44" s="11">
        <v>1938</v>
      </c>
      <c r="K44" s="11">
        <v>1939</v>
      </c>
      <c r="L44" s="11">
        <v>1940</v>
      </c>
      <c r="M44" s="11">
        <v>1941</v>
      </c>
      <c r="N44" s="11">
        <v>1942</v>
      </c>
      <c r="O44" s="11">
        <v>1943</v>
      </c>
      <c r="P44" s="11">
        <v>1944</v>
      </c>
      <c r="Q44" s="11">
        <v>1945</v>
      </c>
      <c r="R44" s="11">
        <v>1946</v>
      </c>
      <c r="S44" s="11">
        <v>1947</v>
      </c>
      <c r="T44" s="11">
        <v>1948</v>
      </c>
      <c r="U44" s="11">
        <v>1949</v>
      </c>
      <c r="V44" s="11">
        <v>1950</v>
      </c>
      <c r="W44" s="11">
        <v>1951</v>
      </c>
      <c r="X44" s="11">
        <v>1952</v>
      </c>
      <c r="Y44" s="11">
        <v>1953</v>
      </c>
      <c r="Z44" s="11">
        <v>1954</v>
      </c>
      <c r="AA44" s="11">
        <v>1955</v>
      </c>
      <c r="AB44" s="11">
        <v>1956</v>
      </c>
      <c r="AC44" s="11">
        <v>1957</v>
      </c>
      <c r="AD44" s="11">
        <v>1958</v>
      </c>
      <c r="AE44" s="11">
        <v>1959</v>
      </c>
      <c r="AF44" s="11">
        <v>1960</v>
      </c>
      <c r="AG44" s="11">
        <v>1961</v>
      </c>
      <c r="AH44" s="11">
        <v>1962</v>
      </c>
      <c r="AI44" s="11">
        <v>1963</v>
      </c>
      <c r="AJ44" s="11">
        <v>1964</v>
      </c>
      <c r="AK44" s="11">
        <v>1965</v>
      </c>
      <c r="AL44" s="11">
        <v>1966</v>
      </c>
      <c r="AM44" s="11">
        <v>1967</v>
      </c>
      <c r="AN44" s="11">
        <v>1968</v>
      </c>
      <c r="AO44" s="11">
        <v>1969</v>
      </c>
      <c r="AP44" s="11">
        <v>1970</v>
      </c>
      <c r="AQ44" s="11">
        <v>1971</v>
      </c>
      <c r="AR44" s="11">
        <v>1972</v>
      </c>
      <c r="AS44" s="11">
        <v>1973</v>
      </c>
      <c r="AT44" s="11">
        <v>1974</v>
      </c>
      <c r="AU44" s="11">
        <v>1975</v>
      </c>
      <c r="AV44" s="11">
        <v>1976</v>
      </c>
      <c r="AW44" s="11">
        <v>1977</v>
      </c>
      <c r="AX44" s="11">
        <v>1978</v>
      </c>
      <c r="AY44" s="11">
        <v>1979</v>
      </c>
      <c r="AZ44" s="11">
        <v>1980</v>
      </c>
      <c r="BA44" s="11">
        <v>1981</v>
      </c>
      <c r="BB44" s="11">
        <v>1982</v>
      </c>
      <c r="BC44" s="11">
        <v>1983</v>
      </c>
      <c r="BD44" s="11">
        <v>1984</v>
      </c>
      <c r="BE44" s="11">
        <v>1985</v>
      </c>
      <c r="BF44" s="11">
        <v>1986</v>
      </c>
      <c r="BG44" s="11">
        <v>1987</v>
      </c>
      <c r="BH44" s="11">
        <v>1988</v>
      </c>
      <c r="BI44" s="11">
        <v>1989</v>
      </c>
      <c r="BJ44" s="11">
        <v>1990</v>
      </c>
      <c r="BK44" s="11">
        <v>1991</v>
      </c>
      <c r="BL44" s="11">
        <v>1992</v>
      </c>
      <c r="BM44" s="11">
        <v>1993</v>
      </c>
      <c r="BN44" s="11">
        <v>1994</v>
      </c>
      <c r="BO44" s="11">
        <v>1995</v>
      </c>
      <c r="BP44" s="11">
        <v>1996</v>
      </c>
      <c r="BQ44" s="11">
        <v>1997</v>
      </c>
      <c r="BR44" s="11">
        <v>1998</v>
      </c>
      <c r="BS44" s="11">
        <v>1999</v>
      </c>
      <c r="BT44" s="11">
        <v>2000</v>
      </c>
      <c r="BU44" s="11">
        <v>2001</v>
      </c>
      <c r="BV44" s="11">
        <v>2002</v>
      </c>
      <c r="BW44" s="11">
        <v>2003</v>
      </c>
      <c r="BX44" s="11">
        <v>2004</v>
      </c>
      <c r="BY44" s="11">
        <v>2005</v>
      </c>
      <c r="BZ44" s="11">
        <v>2006</v>
      </c>
      <c r="CA44" s="11">
        <v>2007</v>
      </c>
      <c r="CB44" s="11">
        <v>2008</v>
      </c>
      <c r="CC44" s="11">
        <v>2009</v>
      </c>
      <c r="CD44" s="11">
        <v>2010</v>
      </c>
      <c r="CE44" s="11">
        <v>2011</v>
      </c>
      <c r="CF44" s="11">
        <v>2012</v>
      </c>
      <c r="CG44" s="11">
        <v>2013</v>
      </c>
      <c r="CH44" s="11">
        <v>2014</v>
      </c>
      <c r="CI44" s="11">
        <v>2015</v>
      </c>
      <c r="CJ44" s="11">
        <v>2016</v>
      </c>
      <c r="CK44" s="11">
        <v>2017</v>
      </c>
      <c r="CL44" s="11">
        <v>2018</v>
      </c>
      <c r="CM44" s="11">
        <v>2019</v>
      </c>
      <c r="CN44" s="11">
        <v>2020</v>
      </c>
    </row>
    <row r="45" spans="1:92" ht="16.25" x14ac:dyDescent="0.7">
      <c r="A45" s="11" t="s">
        <v>90</v>
      </c>
      <c r="B45" s="56">
        <v>85.477329999999995</v>
      </c>
      <c r="C45" s="56">
        <v>85.653329999999997</v>
      </c>
      <c r="D45" s="56">
        <v>85.829340000000002</v>
      </c>
      <c r="E45" s="56">
        <v>86.005340000000004</v>
      </c>
      <c r="F45" s="56">
        <v>86.181349999999995</v>
      </c>
      <c r="G45" s="56">
        <v>86.357349999999997</v>
      </c>
      <c r="H45" s="56">
        <v>86.533349999999999</v>
      </c>
      <c r="I45" s="56">
        <v>86.709360000000004</v>
      </c>
      <c r="J45" s="56">
        <v>86.885360000000006</v>
      </c>
      <c r="K45" s="56">
        <v>87.061369999999997</v>
      </c>
      <c r="L45" s="56">
        <v>87.237369999999999</v>
      </c>
      <c r="M45" s="56">
        <v>87.41337</v>
      </c>
      <c r="N45" s="56">
        <v>87.589380000000006</v>
      </c>
      <c r="O45" s="56">
        <v>87.765379999999993</v>
      </c>
      <c r="P45" s="56">
        <v>87.941379999999995</v>
      </c>
      <c r="Q45" s="56">
        <v>88.11739</v>
      </c>
      <c r="R45" s="56">
        <v>88.293390000000002</v>
      </c>
      <c r="S45" s="56">
        <v>88.469399999999993</v>
      </c>
      <c r="T45" s="56">
        <v>88.645399999999995</v>
      </c>
      <c r="U45" s="56">
        <v>88.867829999999998</v>
      </c>
      <c r="V45" s="56">
        <v>88.994550000000004</v>
      </c>
      <c r="W45" s="56">
        <v>89.0428</v>
      </c>
      <c r="X45" s="56">
        <v>89.011930000000007</v>
      </c>
      <c r="Y45" s="56">
        <v>88.983940000000004</v>
      </c>
      <c r="Z45" s="56">
        <v>89.041740000000004</v>
      </c>
      <c r="AA45" s="56">
        <v>89.139849999999996</v>
      </c>
      <c r="AB45" s="56">
        <v>89.255949999999999</v>
      </c>
      <c r="AC45" s="56">
        <v>89.42062</v>
      </c>
      <c r="AD45" s="56">
        <v>89.838970000000003</v>
      </c>
      <c r="AE45" s="56">
        <v>90.584729999999993</v>
      </c>
      <c r="AF45" s="56">
        <v>91.569149999999993</v>
      </c>
      <c r="AG45" s="56">
        <v>90.233949999999993</v>
      </c>
      <c r="AH45" s="56">
        <v>90.011309999999995</v>
      </c>
      <c r="AI45" s="56">
        <v>90.305539999999993</v>
      </c>
      <c r="AJ45" s="56">
        <v>92.535449999999997</v>
      </c>
      <c r="AK45" s="56">
        <v>94.060450000000003</v>
      </c>
      <c r="AL45" s="56">
        <v>95.775239999999997</v>
      </c>
      <c r="AM45" s="56">
        <v>93.203329999999994</v>
      </c>
      <c r="AN45" s="56">
        <v>92.197550000000007</v>
      </c>
      <c r="AO45" s="56">
        <v>96.134200000000007</v>
      </c>
      <c r="AP45" s="56">
        <v>100.49477</v>
      </c>
      <c r="AQ45" s="56">
        <v>102.72844000000001</v>
      </c>
      <c r="AR45" s="56">
        <v>102.49055</v>
      </c>
      <c r="AS45" s="56">
        <v>102.69159000000001</v>
      </c>
      <c r="AT45" s="56">
        <v>103.50957</v>
      </c>
      <c r="AU45" s="56">
        <v>106.40940999999999</v>
      </c>
      <c r="AV45" s="56">
        <v>105.50924999999999</v>
      </c>
      <c r="AW45" s="56">
        <v>105.7567</v>
      </c>
      <c r="AX45" s="56">
        <v>106.36358</v>
      </c>
      <c r="AY45" s="56">
        <v>107.04619</v>
      </c>
      <c r="AZ45" s="56">
        <v>113.15255000000001</v>
      </c>
      <c r="BA45" s="56">
        <v>114.67976</v>
      </c>
      <c r="BB45" s="56">
        <v>116.25511</v>
      </c>
      <c r="BC45" s="56">
        <v>123.47101000000001</v>
      </c>
      <c r="BD45" s="56">
        <v>121.22658</v>
      </c>
      <c r="BE45" s="56">
        <v>125.94309</v>
      </c>
      <c r="BF45" s="56">
        <v>137.07346999999999</v>
      </c>
      <c r="BG45" s="56">
        <v>134.06091000000001</v>
      </c>
      <c r="BH45" s="56">
        <v>130.49324999999999</v>
      </c>
      <c r="BI45" s="56">
        <v>120.91552</v>
      </c>
      <c r="BJ45" s="56">
        <v>119.65078</v>
      </c>
      <c r="BK45" s="56">
        <v>121.5855</v>
      </c>
      <c r="BL45" s="56">
        <v>117.56104000000001</v>
      </c>
      <c r="BM45" s="56">
        <v>118.58271000000001</v>
      </c>
      <c r="BN45" s="56">
        <v>120.8956</v>
      </c>
      <c r="BO45" s="56">
        <v>125.36374000000001</v>
      </c>
      <c r="BP45" s="12">
        <v>127.52557</v>
      </c>
      <c r="BQ45" s="12">
        <v>129.78433000000001</v>
      </c>
      <c r="BR45" s="12">
        <v>128.06404000000001</v>
      </c>
      <c r="BS45" s="12">
        <v>132.07579000000001</v>
      </c>
      <c r="BT45" s="12">
        <v>133.02843999999999</v>
      </c>
      <c r="BU45" s="12">
        <v>129.75857999999999</v>
      </c>
      <c r="BV45" s="12">
        <v>135.44228000000001</v>
      </c>
      <c r="BW45" s="12">
        <v>135.13594000000001</v>
      </c>
      <c r="BX45" s="12">
        <v>142.84545</v>
      </c>
      <c r="BY45" s="12">
        <v>152.37112999999999</v>
      </c>
      <c r="BZ45" s="12">
        <v>153.91744</v>
      </c>
      <c r="CA45" s="12">
        <v>176.09993</v>
      </c>
      <c r="CB45" s="12">
        <v>178.92385999999999</v>
      </c>
      <c r="CC45" s="12">
        <v>189.71707000000001</v>
      </c>
      <c r="CD45" s="12">
        <v>173.99124</v>
      </c>
      <c r="CE45" s="12">
        <v>202.10154</v>
      </c>
      <c r="CF45" s="12">
        <v>206.75118000000001</v>
      </c>
      <c r="CG45" s="12">
        <v>227.07993999999999</v>
      </c>
      <c r="CH45" s="12">
        <v>240.27363</v>
      </c>
      <c r="CI45" s="56">
        <v>252.77770000000001</v>
      </c>
      <c r="CJ45" s="56">
        <v>242.33878999999999</v>
      </c>
      <c r="CK45" s="56">
        <v>257.49639000000002</v>
      </c>
      <c r="CL45" s="56">
        <v>290.03183999999999</v>
      </c>
      <c r="CM45" s="12">
        <v>275.34562</v>
      </c>
      <c r="CN45" s="12">
        <v>272.84699999999998</v>
      </c>
    </row>
    <row r="46" spans="1:92" ht="16.25" x14ac:dyDescent="0.7">
      <c r="A46" s="11" t="s">
        <v>91</v>
      </c>
      <c r="B46" s="12">
        <v>3.1</v>
      </c>
      <c r="C46" s="12">
        <v>2.5</v>
      </c>
      <c r="D46" s="12">
        <v>1.8</v>
      </c>
      <c r="E46" s="12">
        <v>2.1</v>
      </c>
      <c r="F46" s="12">
        <v>2.2000000000000002</v>
      </c>
      <c r="G46" s="12">
        <v>2.7</v>
      </c>
      <c r="H46" s="12">
        <v>3.4</v>
      </c>
      <c r="I46" s="12">
        <v>3.7</v>
      </c>
      <c r="J46" s="12">
        <v>3</v>
      </c>
      <c r="K46" s="12">
        <v>3.9</v>
      </c>
      <c r="L46" s="12">
        <v>4.4000000000000004</v>
      </c>
      <c r="M46" s="12">
        <v>5.5</v>
      </c>
      <c r="N46" s="12">
        <v>5.5</v>
      </c>
      <c r="O46" s="12">
        <v>5.9</v>
      </c>
      <c r="P46" s="12">
        <v>5.9</v>
      </c>
      <c r="Q46" s="12">
        <v>5.4</v>
      </c>
      <c r="R46" s="12">
        <v>5.4</v>
      </c>
      <c r="S46" s="12">
        <v>6.2</v>
      </c>
      <c r="T46" s="12">
        <v>6.6</v>
      </c>
      <c r="U46" s="12">
        <v>5.7</v>
      </c>
      <c r="V46" s="12">
        <v>6.8</v>
      </c>
      <c r="W46" s="12">
        <v>7.5</v>
      </c>
      <c r="X46" s="12">
        <v>7.3</v>
      </c>
      <c r="Y46" s="12">
        <v>8.8000000000000007</v>
      </c>
      <c r="Z46" s="12">
        <v>7.8</v>
      </c>
      <c r="AA46" s="12">
        <v>9.5</v>
      </c>
      <c r="AB46" s="12">
        <v>9.6</v>
      </c>
      <c r="AC46" s="12">
        <v>9.3000000000000007</v>
      </c>
      <c r="AD46" s="12">
        <v>8.4</v>
      </c>
      <c r="AE46" s="12">
        <v>11.3</v>
      </c>
      <c r="AF46" s="12">
        <v>11.7</v>
      </c>
      <c r="AG46" s="12">
        <v>12</v>
      </c>
      <c r="AH46" s="12">
        <v>12.5</v>
      </c>
      <c r="AI46" s="12">
        <v>13.2</v>
      </c>
      <c r="AJ46" s="12">
        <v>14.6</v>
      </c>
      <c r="AK46" s="12">
        <v>15.2</v>
      </c>
      <c r="AL46" s="12">
        <v>16.399999999999999</v>
      </c>
      <c r="AM46" s="12">
        <v>16.3</v>
      </c>
      <c r="AN46" s="12">
        <v>16.899999999999999</v>
      </c>
      <c r="AO46" s="12">
        <v>18.3</v>
      </c>
      <c r="AP46" s="12">
        <v>17.899999999999999</v>
      </c>
      <c r="AQ46" s="12">
        <v>17.8</v>
      </c>
      <c r="AR46" s="12">
        <v>18.399999999999999</v>
      </c>
      <c r="AS46" s="12">
        <v>19.2</v>
      </c>
      <c r="AT46" s="12">
        <v>19.600000000000001</v>
      </c>
      <c r="AU46" s="12">
        <v>17.399999999999999</v>
      </c>
      <c r="AV46" s="12">
        <v>18.399999999999999</v>
      </c>
      <c r="AW46" s="12">
        <v>18.100000000000001</v>
      </c>
      <c r="AX46" s="12">
        <v>18.5</v>
      </c>
      <c r="AY46" s="12">
        <v>19</v>
      </c>
      <c r="AZ46" s="12">
        <v>17.2</v>
      </c>
      <c r="BA46" s="12">
        <v>17.100000000000001</v>
      </c>
      <c r="BB46" s="12">
        <v>12.8</v>
      </c>
      <c r="BC46" s="12">
        <v>13.5</v>
      </c>
      <c r="BD46" s="12">
        <v>14.4</v>
      </c>
      <c r="BE46" s="12">
        <v>14.2</v>
      </c>
      <c r="BF46" s="12">
        <v>13.1</v>
      </c>
      <c r="BG46" s="12">
        <v>14.3</v>
      </c>
      <c r="BH46" s="12">
        <v>15.5</v>
      </c>
      <c r="BI46" s="12">
        <v>15.6</v>
      </c>
      <c r="BJ46" s="12">
        <v>15.8</v>
      </c>
      <c r="BK46" s="12">
        <v>15.7</v>
      </c>
      <c r="BL46" s="12">
        <v>16.2</v>
      </c>
      <c r="BM46" s="12">
        <v>17.100000000000001</v>
      </c>
      <c r="BN46" s="12">
        <v>17.399999999999999</v>
      </c>
      <c r="BO46" s="12">
        <v>18.5</v>
      </c>
      <c r="BP46" s="12">
        <v>19.2</v>
      </c>
      <c r="BQ46" s="12">
        <v>19.7</v>
      </c>
      <c r="BR46" s="12">
        <v>20.100000000000001</v>
      </c>
      <c r="BS46" s="12">
        <v>19.7</v>
      </c>
      <c r="BT46" s="12">
        <v>19.5</v>
      </c>
      <c r="BU46" s="12">
        <v>18.899999999999999</v>
      </c>
      <c r="BV46" s="12">
        <v>17.899999999999999</v>
      </c>
      <c r="BW46" s="12">
        <v>19.2</v>
      </c>
      <c r="BX46" s="12">
        <v>20</v>
      </c>
      <c r="BY46" s="12">
        <v>20</v>
      </c>
      <c r="BZ46" s="12">
        <v>21</v>
      </c>
      <c r="CA46" s="12">
        <v>20.2</v>
      </c>
      <c r="CB46" s="12">
        <v>19.899999999999999</v>
      </c>
      <c r="CC46" s="12">
        <v>15.8</v>
      </c>
      <c r="CD46" s="12">
        <v>18.3</v>
      </c>
      <c r="CE46" s="12">
        <v>19.100000000000001</v>
      </c>
      <c r="CF46" s="12">
        <v>18.8</v>
      </c>
      <c r="CG46" s="12">
        <v>19.2</v>
      </c>
      <c r="CH46" s="12">
        <v>19.5</v>
      </c>
      <c r="CI46" s="12">
        <v>18.3</v>
      </c>
      <c r="CJ46" s="12">
        <v>17.3</v>
      </c>
      <c r="CK46" s="12">
        <v>17.600000000000001</v>
      </c>
      <c r="CL46" s="12">
        <v>18</v>
      </c>
      <c r="CM46" s="12">
        <v>16.899999999999999</v>
      </c>
      <c r="CN46" s="12">
        <v>15.8</v>
      </c>
    </row>
    <row r="47" spans="1:92" ht="16.25" x14ac:dyDescent="0.7">
      <c r="A47" s="11" t="s">
        <v>92</v>
      </c>
      <c r="B47" s="12">
        <v>9.7559109999999993</v>
      </c>
      <c r="C47" s="12">
        <v>8.6231150000000003</v>
      </c>
      <c r="D47" s="12">
        <v>7.7315820000000004</v>
      </c>
      <c r="E47" s="12">
        <v>8.0897539999999992</v>
      </c>
      <c r="F47" s="12">
        <v>8.8324719999999992</v>
      </c>
      <c r="G47" s="12">
        <v>9.2516540000000003</v>
      </c>
      <c r="H47" s="12">
        <v>8.9251640000000005</v>
      </c>
      <c r="I47" s="12">
        <v>9.1958790000000015</v>
      </c>
      <c r="J47" s="12">
        <v>8.6372239999999998</v>
      </c>
      <c r="K47" s="12">
        <v>9.9190869999999993</v>
      </c>
      <c r="L47" s="12">
        <v>8.1340529999999998</v>
      </c>
      <c r="M47" s="12">
        <v>7.7826719999999998</v>
      </c>
      <c r="N47" s="12">
        <v>7.1395140000000001</v>
      </c>
      <c r="O47" s="12">
        <v>7.1857560000000005</v>
      </c>
      <c r="P47" s="12">
        <v>5.8490590000000005</v>
      </c>
      <c r="Q47" s="12">
        <v>3.2885169999999997</v>
      </c>
      <c r="R47" s="12">
        <v>4.3749609999999999</v>
      </c>
      <c r="S47" s="12">
        <v>4.6773689999999997</v>
      </c>
      <c r="T47" s="12">
        <v>5.4484350000000008</v>
      </c>
      <c r="U47" s="12">
        <v>6.0069629999999998</v>
      </c>
      <c r="V47" s="12">
        <v>6.2821350000000002</v>
      </c>
      <c r="W47" s="12">
        <v>6.4928980000000003</v>
      </c>
      <c r="X47" s="12">
        <v>6.6849740000000004</v>
      </c>
      <c r="Y47" s="12">
        <v>6.3195030512819992</v>
      </c>
      <c r="Z47" s="12">
        <v>13.5292654576161</v>
      </c>
      <c r="AA47" s="12">
        <v>20.459772826488003</v>
      </c>
      <c r="AB47" s="12">
        <v>21.366581952022194</v>
      </c>
      <c r="AC47" s="12">
        <v>22.590576414510302</v>
      </c>
      <c r="AD47" s="12">
        <v>21.731787296701192</v>
      </c>
      <c r="AE47" s="12">
        <v>25.422944032799997</v>
      </c>
      <c r="AF47" s="12">
        <v>25.527270273299997</v>
      </c>
      <c r="AG47" s="12">
        <v>25.999913501999998</v>
      </c>
      <c r="AH47" s="12">
        <v>26.275697650799998</v>
      </c>
      <c r="AI47" s="12">
        <v>32.591517532200001</v>
      </c>
      <c r="AJ47" s="12">
        <v>34.258923010799997</v>
      </c>
      <c r="AK47" s="12">
        <v>34.004911294800003</v>
      </c>
      <c r="AL47" s="12">
        <v>32.977978214399997</v>
      </c>
      <c r="AM47" s="12">
        <v>34.572808916999996</v>
      </c>
      <c r="AN47" s="12">
        <v>35.291299199400001</v>
      </c>
      <c r="AO47" s="12">
        <v>36.772731814500005</v>
      </c>
      <c r="AP47" s="12">
        <v>38.449209140099995</v>
      </c>
      <c r="AQ47" s="12">
        <v>37.6254854325</v>
      </c>
      <c r="AR47" s="12">
        <v>40.032246441599995</v>
      </c>
      <c r="AS47" s="12">
        <v>42.286600421099998</v>
      </c>
      <c r="AT47" s="12">
        <v>44.251562481300006</v>
      </c>
      <c r="AU47" s="12">
        <v>40.129315204499996</v>
      </c>
      <c r="AV47" s="12">
        <v>45.565165926900015</v>
      </c>
      <c r="AW47" s="12">
        <v>44.9664240249</v>
      </c>
      <c r="AX47" s="12">
        <v>47.151831967199982</v>
      </c>
      <c r="AY47" s="12">
        <v>45.952533793799994</v>
      </c>
      <c r="AZ47" s="12">
        <v>44.786801454299997</v>
      </c>
      <c r="BA47" s="12">
        <v>43.534886568299996</v>
      </c>
      <c r="BB47" s="12">
        <v>36.621231969599997</v>
      </c>
      <c r="BC47" s="12">
        <v>36.359962776000003</v>
      </c>
      <c r="BD47" s="12">
        <v>38.068191566100012</v>
      </c>
      <c r="BE47" s="12">
        <v>37.158285311999997</v>
      </c>
      <c r="BF47" s="12">
        <v>38.298616479899998</v>
      </c>
      <c r="BG47" s="12">
        <v>38.021017961700004</v>
      </c>
      <c r="BH47" s="12">
        <v>39.571396614000008</v>
      </c>
      <c r="BI47" s="12">
        <v>39.699309656700002</v>
      </c>
      <c r="BJ47" s="12">
        <v>37.622</v>
      </c>
      <c r="BK47" s="12">
        <v>33.451000000000001</v>
      </c>
      <c r="BL47" s="12">
        <v>34.168999999999997</v>
      </c>
      <c r="BM47" s="12">
        <v>32.378</v>
      </c>
      <c r="BN47" s="12">
        <v>27.134</v>
      </c>
      <c r="BO47" s="12">
        <v>27.074999999999999</v>
      </c>
      <c r="BP47" s="12">
        <v>26.324999999999999</v>
      </c>
      <c r="BQ47" s="12">
        <v>26.75</v>
      </c>
      <c r="BR47" s="12">
        <v>27.02</v>
      </c>
      <c r="BS47" s="12">
        <v>26.321999999999999</v>
      </c>
      <c r="BT47" s="12">
        <v>27.045999999999999</v>
      </c>
      <c r="BU47" s="12">
        <v>26.646000000000001</v>
      </c>
      <c r="BV47" s="12">
        <v>32.343803000000001</v>
      </c>
      <c r="BW47" s="12">
        <v>34.248905000000001</v>
      </c>
      <c r="BX47" s="12">
        <v>34.949186000000005</v>
      </c>
      <c r="BY47" s="12">
        <v>34.084000000000003</v>
      </c>
      <c r="BZ47" s="12">
        <v>34.932902999999996</v>
      </c>
      <c r="CA47" s="12">
        <v>35.963729999999998</v>
      </c>
      <c r="CB47" s="12">
        <v>35.103602000000002</v>
      </c>
      <c r="CC47" s="12">
        <v>30.985341999999999</v>
      </c>
      <c r="CD47" s="12">
        <v>30.676189999999998</v>
      </c>
      <c r="CE47" s="12">
        <v>31.485578</v>
      </c>
      <c r="CF47" s="12">
        <v>30.369002000000002</v>
      </c>
      <c r="CG47" s="12">
        <v>28.251352999999998</v>
      </c>
      <c r="CH47" s="12">
        <v>28.556000000000001</v>
      </c>
      <c r="CI47" s="12">
        <v>28.614999999999998</v>
      </c>
      <c r="CJ47" s="12">
        <v>28.489000000000001</v>
      </c>
      <c r="CK47" s="12">
        <v>28.975000000000001</v>
      </c>
      <c r="CL47" s="12">
        <v>26.423999999999999</v>
      </c>
      <c r="CM47" s="12">
        <v>24.288</v>
      </c>
      <c r="CN47" s="12">
        <v>22.436</v>
      </c>
    </row>
    <row r="48" spans="1:92" ht="16.25" x14ac:dyDescent="0.7">
      <c r="A48" s="11" t="s">
        <v>93</v>
      </c>
      <c r="B48" s="12">
        <v>41.28355899999999</v>
      </c>
      <c r="C48" s="12">
        <v>40.453155000000002</v>
      </c>
      <c r="D48" s="12">
        <v>40.268577999999998</v>
      </c>
      <c r="E48" s="12">
        <v>40.947405999999987</v>
      </c>
      <c r="F48" s="12">
        <v>41.050978000000001</v>
      </c>
      <c r="G48" s="12">
        <v>41.460396000000003</v>
      </c>
      <c r="H48" s="12">
        <v>43.47178599999998</v>
      </c>
      <c r="I48" s="12">
        <v>43.749461000000011</v>
      </c>
      <c r="J48" s="12">
        <v>42.80161600000001</v>
      </c>
      <c r="K48" s="12">
        <v>42.921342999999993</v>
      </c>
      <c r="L48" s="12">
        <v>44.73937699999999</v>
      </c>
      <c r="M48" s="12">
        <v>45.288158000000017</v>
      </c>
      <c r="N48" s="12">
        <v>46.922105999999999</v>
      </c>
      <c r="O48" s="12">
        <v>48.892764000000007</v>
      </c>
      <c r="P48" s="12">
        <v>48.839161000000018</v>
      </c>
      <c r="Q48" s="12">
        <v>46.670293000000015</v>
      </c>
      <c r="R48" s="12">
        <v>43.888148999999999</v>
      </c>
      <c r="S48" s="12">
        <v>45.261931000000018</v>
      </c>
      <c r="T48" s="12">
        <v>45.872964999999994</v>
      </c>
      <c r="U48" s="12">
        <v>46.207907000000013</v>
      </c>
      <c r="V48" s="12">
        <v>49.222015000000013</v>
      </c>
      <c r="W48" s="12">
        <v>50.771201999999988</v>
      </c>
      <c r="X48" s="12">
        <v>51.290195999999995</v>
      </c>
      <c r="Y48" s="12">
        <v>53.068956948717997</v>
      </c>
      <c r="Z48" s="12">
        <v>46.758694542383907</v>
      </c>
      <c r="AA48" s="12">
        <v>42.897277173511995</v>
      </c>
      <c r="AB48" s="12">
        <v>43.312968047977812</v>
      </c>
      <c r="AC48" s="12">
        <v>42.750903585489702</v>
      </c>
      <c r="AD48" s="12">
        <v>41.984042703298798</v>
      </c>
      <c r="AE48" s="12">
        <v>38.587825967200011</v>
      </c>
      <c r="AF48" s="12">
        <v>41.467479726699999</v>
      </c>
      <c r="AG48" s="12">
        <v>42.31883649800001</v>
      </c>
      <c r="AH48" s="12">
        <v>42.540692349200015</v>
      </c>
      <c r="AI48" s="12">
        <v>22.208482467799982</v>
      </c>
      <c r="AJ48" s="12">
        <v>33.141076989200023</v>
      </c>
      <c r="AK48" s="12">
        <v>25.79508870519998</v>
      </c>
      <c r="AL48" s="12">
        <v>28.622021785600005</v>
      </c>
      <c r="AM48" s="12">
        <v>31.127191083000007</v>
      </c>
      <c r="AN48" s="12">
        <v>32.808700800600008</v>
      </c>
      <c r="AO48" s="12">
        <v>34.927268185499997</v>
      </c>
      <c r="AP48" s="12">
        <v>40.650790859900013</v>
      </c>
      <c r="AQ48" s="12">
        <v>44.574514567500003</v>
      </c>
      <c r="AR48" s="12">
        <v>43.567753558399986</v>
      </c>
      <c r="AS48" s="12">
        <v>45.513399578899985</v>
      </c>
      <c r="AT48" s="12">
        <v>46.148437518700014</v>
      </c>
      <c r="AU48" s="12">
        <v>47.470684795499984</v>
      </c>
      <c r="AV48" s="12">
        <v>44.034834073099979</v>
      </c>
      <c r="AW48" s="12">
        <v>53.933575975099991</v>
      </c>
      <c r="AX48" s="12">
        <v>54.348168032800032</v>
      </c>
      <c r="AY48" s="12">
        <v>53.047466206200006</v>
      </c>
      <c r="AZ48" s="12">
        <v>58.013198545699986</v>
      </c>
      <c r="BA48" s="12">
        <v>56.365113431700024</v>
      </c>
      <c r="BB48" s="12">
        <v>59.578768030399992</v>
      </c>
      <c r="BC48" s="12">
        <v>60.140037223999997</v>
      </c>
      <c r="BD48" s="12">
        <v>64.531808433899997</v>
      </c>
      <c r="BE48" s="12">
        <v>63.554134688000012</v>
      </c>
      <c r="BF48" s="12">
        <v>63.511403520100025</v>
      </c>
      <c r="BG48" s="12">
        <v>63.59771203830001</v>
      </c>
      <c r="BH48" s="12">
        <v>65.849723386000008</v>
      </c>
      <c r="BI48" s="12">
        <v>67.634450343300017</v>
      </c>
      <c r="BJ48" s="12">
        <v>65.024000000000001</v>
      </c>
      <c r="BK48" s="12">
        <v>64.735000000000014</v>
      </c>
      <c r="BL48" s="12">
        <v>62.960999999999999</v>
      </c>
      <c r="BM48" s="12">
        <v>53.372000000000014</v>
      </c>
      <c r="BN48" s="12">
        <v>53.316000000000003</v>
      </c>
      <c r="BO48" s="12">
        <v>54.424999999999983</v>
      </c>
      <c r="BP48" s="12">
        <v>53.00057000000001</v>
      </c>
      <c r="BQ48" s="12">
        <v>50.834330000000023</v>
      </c>
      <c r="BR48" s="12">
        <v>46.944039999999987</v>
      </c>
      <c r="BS48" s="12">
        <v>50.553790000000006</v>
      </c>
      <c r="BT48" s="12">
        <v>55.982440000000004</v>
      </c>
      <c r="BU48" s="12">
        <v>53.212580000000017</v>
      </c>
      <c r="BV48" s="12">
        <v>42.198477000000004</v>
      </c>
      <c r="BW48" s="12">
        <v>46.257034999999995</v>
      </c>
      <c r="BX48" s="12">
        <v>52.336264000000007</v>
      </c>
      <c r="BY48" s="12">
        <v>59.687130000000025</v>
      </c>
      <c r="BZ48" s="12">
        <v>57.784537</v>
      </c>
      <c r="CA48" s="12">
        <v>79.736199999999997</v>
      </c>
      <c r="CB48" s="12">
        <v>73.720257999999973</v>
      </c>
      <c r="CC48" s="12">
        <v>63.931728000000007</v>
      </c>
      <c r="CD48" s="12">
        <v>95.015050000000002</v>
      </c>
      <c r="CE48" s="12">
        <v>60.515962000000002</v>
      </c>
      <c r="CF48" s="12">
        <v>82.582177999999971</v>
      </c>
      <c r="CG48" s="12">
        <v>82.62858700000001</v>
      </c>
      <c r="CH48" s="12">
        <v>82.217630000000014</v>
      </c>
      <c r="CI48" s="12">
        <v>77.550562087260829</v>
      </c>
      <c r="CJ48" s="12">
        <v>68.720522798044655</v>
      </c>
      <c r="CK48" s="12">
        <v>76.425000000000011</v>
      </c>
      <c r="CL48" s="12">
        <v>79.575999999999993</v>
      </c>
      <c r="CM48" s="12">
        <v>76.157619999999994</v>
      </c>
      <c r="CN48" s="12">
        <v>82.61099999999999</v>
      </c>
    </row>
    <row r="49" spans="1:92" ht="16.25" x14ac:dyDescent="0.7">
      <c r="A49" s="11" t="s">
        <v>94</v>
      </c>
      <c r="B49" s="56">
        <v>139.61679999999998</v>
      </c>
      <c r="C49" s="56">
        <v>137.2296</v>
      </c>
      <c r="D49" s="56">
        <v>135.62950000000001</v>
      </c>
      <c r="E49" s="56">
        <v>137.14249999999998</v>
      </c>
      <c r="F49" s="56">
        <v>138.26479999999998</v>
      </c>
      <c r="G49" s="56">
        <v>139.76940000000002</v>
      </c>
      <c r="H49" s="56">
        <v>142.33029999999997</v>
      </c>
      <c r="I49" s="56">
        <v>143.35470000000004</v>
      </c>
      <c r="J49" s="56">
        <v>141.32420000000002</v>
      </c>
      <c r="K49" s="56">
        <v>143.80179999999999</v>
      </c>
      <c r="L49" s="56">
        <v>144.51079999999999</v>
      </c>
      <c r="M49" s="56">
        <v>145.98420000000002</v>
      </c>
      <c r="N49" s="56">
        <v>147.15100000000001</v>
      </c>
      <c r="O49" s="56">
        <v>149.7439</v>
      </c>
      <c r="P49" s="56">
        <v>148.52960000000002</v>
      </c>
      <c r="Q49" s="56">
        <v>143.47620000000001</v>
      </c>
      <c r="R49" s="56">
        <v>141.95650000000001</v>
      </c>
      <c r="S49" s="56">
        <v>144.6087</v>
      </c>
      <c r="T49" s="56">
        <v>146.5668</v>
      </c>
      <c r="U49" s="56">
        <v>146.78270000000001</v>
      </c>
      <c r="V49" s="56">
        <v>151.2987</v>
      </c>
      <c r="W49" s="56">
        <v>153.80689999999998</v>
      </c>
      <c r="X49" s="56">
        <v>154.28710000000001</v>
      </c>
      <c r="Y49" s="56">
        <v>157.17239999999998</v>
      </c>
      <c r="Z49" s="56">
        <v>157.12970000000001</v>
      </c>
      <c r="AA49" s="56">
        <v>161.99689999999998</v>
      </c>
      <c r="AB49" s="56">
        <v>163.53550000000001</v>
      </c>
      <c r="AC49" s="56">
        <v>164.06209999999999</v>
      </c>
      <c r="AD49" s="56">
        <v>161.95479999999998</v>
      </c>
      <c r="AE49" s="56">
        <v>165.8955</v>
      </c>
      <c r="AF49" s="56">
        <v>170.26389999999998</v>
      </c>
      <c r="AG49" s="56">
        <v>170.55270000000002</v>
      </c>
      <c r="AH49" s="56">
        <v>171.32769999999999</v>
      </c>
      <c r="AI49" s="12">
        <v>158.30553999999998</v>
      </c>
      <c r="AJ49" s="12">
        <v>174.53545000000003</v>
      </c>
      <c r="AK49" s="12">
        <v>169.06045</v>
      </c>
      <c r="AL49" s="12">
        <v>173.77524</v>
      </c>
      <c r="AM49" s="12">
        <v>175.20332999999999</v>
      </c>
      <c r="AN49" s="12">
        <v>177.19755000000001</v>
      </c>
      <c r="AO49" s="12">
        <v>186.13420000000002</v>
      </c>
      <c r="AP49" s="12">
        <v>197.49477000000002</v>
      </c>
      <c r="AQ49" s="12">
        <v>202.72844000000001</v>
      </c>
      <c r="AR49" s="12">
        <v>204.49054999999998</v>
      </c>
      <c r="AS49" s="12">
        <v>209.69158999999999</v>
      </c>
      <c r="AT49" s="12">
        <v>213.50957000000002</v>
      </c>
      <c r="AU49" s="12">
        <v>211.40940999999998</v>
      </c>
      <c r="AV49" s="12">
        <v>213.50925000000001</v>
      </c>
      <c r="AW49" s="12">
        <v>222.7567</v>
      </c>
      <c r="AX49" s="12">
        <v>226.36358000000001</v>
      </c>
      <c r="AY49" s="12">
        <v>225.04619</v>
      </c>
      <c r="AZ49" s="12">
        <v>233.15254999999999</v>
      </c>
      <c r="BA49" s="12">
        <v>231.67976000000004</v>
      </c>
      <c r="BB49" s="12">
        <v>225.25511</v>
      </c>
      <c r="BC49" s="12">
        <v>233.47101000000001</v>
      </c>
      <c r="BD49" s="12">
        <v>238.22658000000001</v>
      </c>
      <c r="BE49" s="12">
        <v>240.85551000000001</v>
      </c>
      <c r="BF49" s="12">
        <v>251.98349000000002</v>
      </c>
      <c r="BG49" s="12">
        <v>249.97964000000002</v>
      </c>
      <c r="BH49" s="12">
        <v>251.41437000000002</v>
      </c>
      <c r="BI49" s="12">
        <v>243.84928000000002</v>
      </c>
      <c r="BJ49" s="12">
        <v>238.09678</v>
      </c>
      <c r="BK49" s="12">
        <v>235.47149999999999</v>
      </c>
      <c r="BL49" s="12">
        <v>230.89104</v>
      </c>
      <c r="BM49" s="12">
        <v>221.43271000000004</v>
      </c>
      <c r="BN49" s="12">
        <v>218.7456</v>
      </c>
      <c r="BO49" s="12">
        <v>225.36374000000001</v>
      </c>
      <c r="BP49" s="12">
        <v>226.05114000000003</v>
      </c>
      <c r="BQ49" s="12">
        <v>227.06866000000002</v>
      </c>
      <c r="BR49" s="12">
        <v>222.12807999999998</v>
      </c>
      <c r="BS49" s="12">
        <v>228.65158000000002</v>
      </c>
      <c r="BT49" s="12">
        <v>235.55687999999998</v>
      </c>
      <c r="BU49" s="12">
        <v>228.51716000000002</v>
      </c>
      <c r="BV49" s="12">
        <v>227.88456000000002</v>
      </c>
      <c r="BW49" s="12">
        <v>234.84188</v>
      </c>
      <c r="BX49" s="12">
        <v>250.1309</v>
      </c>
      <c r="BY49" s="12">
        <v>266.14226000000002</v>
      </c>
      <c r="BZ49" s="12">
        <v>267.63488000000001</v>
      </c>
      <c r="CA49" s="12">
        <v>311.99986000000001</v>
      </c>
      <c r="CB49" s="12">
        <v>307.64771999999994</v>
      </c>
      <c r="CC49" s="12">
        <v>300.43414000000001</v>
      </c>
      <c r="CD49" s="12">
        <v>317.98248000000001</v>
      </c>
      <c r="CE49" s="12">
        <v>313.20308</v>
      </c>
      <c r="CF49" s="12">
        <v>338.50235999999995</v>
      </c>
      <c r="CG49" s="12">
        <v>357.15987999999999</v>
      </c>
      <c r="CH49" s="12">
        <v>370.54726000000005</v>
      </c>
      <c r="CI49" s="12">
        <v>377.24326208726086</v>
      </c>
      <c r="CJ49" s="12">
        <v>356.84831279804462</v>
      </c>
      <c r="CK49" s="12">
        <v>380.49639000000002</v>
      </c>
      <c r="CL49" s="12">
        <v>414.03183999999999</v>
      </c>
      <c r="CM49" s="12">
        <v>392.69123999999999</v>
      </c>
      <c r="CN49" s="12">
        <v>393.69399999999996</v>
      </c>
    </row>
    <row r="50" spans="1:92" ht="16.5" x14ac:dyDescent="0.9">
      <c r="A50" s="7" t="s">
        <v>95</v>
      </c>
      <c r="B50" s="13" t="s">
        <v>119</v>
      </c>
      <c r="C50" s="14"/>
      <c r="D50" s="14"/>
      <c r="E50" s="14"/>
      <c r="F50" s="14"/>
    </row>
    <row r="51" spans="1:92" x14ac:dyDescent="0.7">
      <c r="A51" s="7" t="s">
        <v>96</v>
      </c>
      <c r="B51" s="13"/>
      <c r="C51" s="14"/>
      <c r="D51" s="14"/>
      <c r="E51" s="14"/>
      <c r="F51" s="14"/>
    </row>
    <row r="52" spans="1:92" x14ac:dyDescent="0.7">
      <c r="A52" s="7" t="s">
        <v>97</v>
      </c>
      <c r="B52" s="13"/>
      <c r="C52" s="14"/>
      <c r="D52" s="14"/>
      <c r="E52" s="14"/>
      <c r="F52" s="14"/>
    </row>
    <row r="53" spans="1:92" x14ac:dyDescent="0.7">
      <c r="A53" s="18"/>
      <c r="B53" s="14"/>
      <c r="C53" s="14"/>
      <c r="D53" s="14"/>
      <c r="E53" s="14"/>
      <c r="F53" s="14"/>
    </row>
    <row r="54" spans="1:92" x14ac:dyDescent="0.7">
      <c r="A54" s="18"/>
      <c r="B54" s="14"/>
      <c r="C54" s="14"/>
      <c r="D54" s="14"/>
      <c r="E54" s="14"/>
      <c r="F54" s="14"/>
    </row>
    <row r="55" spans="1:92" x14ac:dyDescent="0.7">
      <c r="A55" s="18"/>
      <c r="B55" s="14"/>
      <c r="C55" s="14"/>
      <c r="D55" s="14"/>
      <c r="E55" s="14"/>
      <c r="F55" s="14"/>
    </row>
    <row r="56" spans="1:92" x14ac:dyDescent="0.7">
      <c r="A56" s="18"/>
      <c r="B56" s="14"/>
      <c r="C56" s="14"/>
      <c r="D56" s="14"/>
      <c r="E56" s="14"/>
      <c r="F56" s="14"/>
    </row>
    <row r="57" spans="1:92" x14ac:dyDescent="0.7">
      <c r="A57" s="18"/>
      <c r="B57" s="14"/>
      <c r="C57" s="14"/>
      <c r="D57" s="14"/>
      <c r="E57" s="14"/>
      <c r="F57" s="14"/>
    </row>
    <row r="58" spans="1:92" x14ac:dyDescent="0.7">
      <c r="A58" s="18"/>
      <c r="B58" s="14"/>
      <c r="C58" s="14"/>
      <c r="D58" s="14"/>
      <c r="E58" s="14"/>
      <c r="F58" s="14"/>
    </row>
    <row r="59" spans="1:92" x14ac:dyDescent="0.7">
      <c r="A59" s="18"/>
      <c r="B59" s="14"/>
      <c r="C59" s="14"/>
      <c r="D59" s="14"/>
      <c r="E59" s="14"/>
      <c r="F59" s="14"/>
    </row>
    <row r="60" spans="1:92" x14ac:dyDescent="0.7">
      <c r="A60" s="18"/>
      <c r="B60" s="14"/>
      <c r="C60" s="14"/>
      <c r="D60" s="14"/>
      <c r="E60" s="14"/>
      <c r="F60" s="14"/>
    </row>
    <row r="61" spans="1:92" x14ac:dyDescent="0.7">
      <c r="A61" s="18"/>
      <c r="B61" s="14"/>
      <c r="C61" s="14"/>
      <c r="D61" s="14"/>
      <c r="E61" s="14"/>
      <c r="F61" s="14"/>
    </row>
    <row r="62" spans="1:92" x14ac:dyDescent="0.7">
      <c r="A62" s="31"/>
    </row>
  </sheetData>
  <phoneticPr fontId="7"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DB589-D25A-45C6-88F6-78069C15B959}">
  <dimension ref="A1:CN29"/>
  <sheetViews>
    <sheetView workbookViewId="0"/>
  </sheetViews>
  <sheetFormatPr defaultColWidth="8.6484375" defaultRowHeight="14.5" x14ac:dyDescent="0.7"/>
  <cols>
    <col min="1" max="1" width="26.0859375" style="7" customWidth="1"/>
    <col min="2" max="6" width="10.78125" style="7" customWidth="1"/>
    <col min="7" max="75" width="9.8671875" style="7" bestFit="1" customWidth="1"/>
    <col min="76" max="92" width="10.8671875" style="7" bestFit="1" customWidth="1"/>
    <col min="93" max="16384" width="8.6484375" style="7"/>
  </cols>
  <sheetData>
    <row r="1" spans="1:92" ht="17.75" x14ac:dyDescent="0.75">
      <c r="A1" s="6" t="s">
        <v>120</v>
      </c>
    </row>
    <row r="2" spans="1:92" x14ac:dyDescent="0.7">
      <c r="A2" s="8"/>
    </row>
    <row r="3" spans="1:92" x14ac:dyDescent="0.7">
      <c r="A3" s="9" t="s">
        <v>121</v>
      </c>
    </row>
    <row r="4" spans="1:92" s="9" customFormat="1" ht="14.25" x14ac:dyDescent="0.65">
      <c r="A4" s="11" t="s">
        <v>80</v>
      </c>
      <c r="B4" s="11">
        <v>1930</v>
      </c>
      <c r="C4" s="11">
        <v>1931</v>
      </c>
      <c r="D4" s="11">
        <v>1932</v>
      </c>
      <c r="E4" s="11">
        <v>1933</v>
      </c>
      <c r="F4" s="11">
        <v>1934</v>
      </c>
      <c r="G4" s="11">
        <v>1935</v>
      </c>
      <c r="H4" s="11">
        <v>1936</v>
      </c>
      <c r="I4" s="11">
        <v>1937</v>
      </c>
      <c r="J4" s="11">
        <v>1938</v>
      </c>
      <c r="K4" s="11">
        <v>1939</v>
      </c>
      <c r="L4" s="11">
        <v>1940</v>
      </c>
      <c r="M4" s="11">
        <v>1941</v>
      </c>
      <c r="N4" s="11">
        <v>1942</v>
      </c>
      <c r="O4" s="11">
        <v>1943</v>
      </c>
      <c r="P4" s="11">
        <v>1944</v>
      </c>
      <c r="Q4" s="11">
        <v>1945</v>
      </c>
      <c r="R4" s="11">
        <v>1946</v>
      </c>
      <c r="S4" s="11">
        <v>1947</v>
      </c>
      <c r="T4" s="11">
        <v>1948</v>
      </c>
      <c r="U4" s="11">
        <v>1949</v>
      </c>
      <c r="V4" s="11">
        <v>1950</v>
      </c>
      <c r="W4" s="11">
        <v>1951</v>
      </c>
      <c r="X4" s="11">
        <v>1952</v>
      </c>
      <c r="Y4" s="11">
        <v>1953</v>
      </c>
      <c r="Z4" s="11">
        <v>1954</v>
      </c>
      <c r="AA4" s="11">
        <v>1955</v>
      </c>
      <c r="AB4" s="11">
        <v>1956</v>
      </c>
      <c r="AC4" s="11">
        <v>1957</v>
      </c>
      <c r="AD4" s="11">
        <v>1958</v>
      </c>
      <c r="AE4" s="11">
        <v>1959</v>
      </c>
      <c r="AF4" s="11">
        <v>1960</v>
      </c>
      <c r="AG4" s="11">
        <v>1961</v>
      </c>
      <c r="AH4" s="11">
        <v>1962</v>
      </c>
      <c r="AI4" s="11">
        <v>1963</v>
      </c>
      <c r="AJ4" s="11">
        <v>1964</v>
      </c>
      <c r="AK4" s="11">
        <v>1965</v>
      </c>
      <c r="AL4" s="11">
        <v>1966</v>
      </c>
      <c r="AM4" s="11">
        <v>1967</v>
      </c>
      <c r="AN4" s="11">
        <v>1968</v>
      </c>
      <c r="AO4" s="11">
        <v>1969</v>
      </c>
      <c r="AP4" s="11">
        <v>1970</v>
      </c>
      <c r="AQ4" s="11">
        <v>1971</v>
      </c>
      <c r="AR4" s="11">
        <v>1972</v>
      </c>
      <c r="AS4" s="11">
        <v>1973</v>
      </c>
      <c r="AT4" s="11">
        <v>1974</v>
      </c>
      <c r="AU4" s="11">
        <v>1975</v>
      </c>
      <c r="AV4" s="11">
        <v>1976</v>
      </c>
      <c r="AW4" s="11">
        <v>1977</v>
      </c>
      <c r="AX4" s="11">
        <v>1978</v>
      </c>
      <c r="AY4" s="11">
        <v>1979</v>
      </c>
      <c r="AZ4" s="11">
        <v>1980</v>
      </c>
      <c r="BA4" s="11">
        <v>1981</v>
      </c>
      <c r="BB4" s="11">
        <v>1982</v>
      </c>
      <c r="BC4" s="11">
        <v>1983</v>
      </c>
      <c r="BD4" s="11">
        <v>1984</v>
      </c>
      <c r="BE4" s="11">
        <v>1985</v>
      </c>
      <c r="BF4" s="11">
        <v>1986</v>
      </c>
      <c r="BG4" s="11">
        <v>1987</v>
      </c>
      <c r="BH4" s="11">
        <v>1988</v>
      </c>
      <c r="BI4" s="11">
        <v>1989</v>
      </c>
      <c r="BJ4" s="11">
        <v>1990</v>
      </c>
      <c r="BK4" s="11">
        <v>1991</v>
      </c>
      <c r="BL4" s="11">
        <v>1992</v>
      </c>
      <c r="BM4" s="11">
        <v>1993</v>
      </c>
      <c r="BN4" s="11">
        <v>1994</v>
      </c>
      <c r="BO4" s="11">
        <v>1995</v>
      </c>
      <c r="BP4" s="11">
        <v>1996</v>
      </c>
      <c r="BQ4" s="11">
        <v>1997</v>
      </c>
      <c r="BR4" s="11">
        <v>1998</v>
      </c>
      <c r="BS4" s="11">
        <v>1999</v>
      </c>
      <c r="BT4" s="11">
        <v>2000</v>
      </c>
      <c r="BU4" s="11">
        <v>2001</v>
      </c>
      <c r="BV4" s="11">
        <v>2002</v>
      </c>
      <c r="BW4" s="11">
        <v>2003</v>
      </c>
      <c r="BX4" s="11">
        <v>2004</v>
      </c>
      <c r="BY4" s="11">
        <v>2005</v>
      </c>
      <c r="BZ4" s="11">
        <v>2006</v>
      </c>
      <c r="CA4" s="11">
        <v>2007</v>
      </c>
      <c r="CB4" s="11">
        <v>2008</v>
      </c>
      <c r="CC4" s="11">
        <v>2009</v>
      </c>
      <c r="CD4" s="11">
        <v>2010</v>
      </c>
      <c r="CE4" s="11">
        <v>2011</v>
      </c>
      <c r="CF4" s="11">
        <v>2012</v>
      </c>
      <c r="CG4" s="11">
        <v>2013</v>
      </c>
      <c r="CH4" s="11">
        <v>2014</v>
      </c>
      <c r="CI4" s="11">
        <v>2015</v>
      </c>
      <c r="CJ4" s="11">
        <v>2016</v>
      </c>
      <c r="CK4" s="11">
        <v>2017</v>
      </c>
      <c r="CL4" s="11">
        <v>2018</v>
      </c>
      <c r="CM4" s="11">
        <v>2019</v>
      </c>
      <c r="CN4" s="11">
        <v>2020</v>
      </c>
    </row>
    <row r="5" spans="1:92" x14ac:dyDescent="0.7">
      <c r="A5" s="11" t="s">
        <v>3</v>
      </c>
      <c r="B5" s="12">
        <f>B14*B$26</f>
        <v>0.08</v>
      </c>
      <c r="C5" s="12">
        <f t="shared" ref="C5:BN8" si="0">C14*C$26</f>
        <v>0.08</v>
      </c>
      <c r="D5" s="12">
        <f t="shared" si="0"/>
        <v>0.08</v>
      </c>
      <c r="E5" s="12">
        <f t="shared" si="0"/>
        <v>0.08</v>
      </c>
      <c r="F5" s="12">
        <f t="shared" si="0"/>
        <v>0.08</v>
      </c>
      <c r="G5" s="12">
        <f t="shared" si="0"/>
        <v>0.08</v>
      </c>
      <c r="H5" s="12">
        <f t="shared" si="0"/>
        <v>8.9399999999999993E-2</v>
      </c>
      <c r="I5" s="12">
        <f t="shared" si="0"/>
        <v>9.7579465907975574E-2</v>
      </c>
      <c r="J5" s="12">
        <f t="shared" si="0"/>
        <v>0.10650729493160814</v>
      </c>
      <c r="K5" s="12">
        <f t="shared" si="0"/>
        <v>0.11625195698802637</v>
      </c>
      <c r="L5" s="12">
        <f t="shared" si="0"/>
        <v>0.12688818650613606</v>
      </c>
      <c r="M5" s="12">
        <f t="shared" si="0"/>
        <v>0.13849755558501511</v>
      </c>
      <c r="N5" s="12">
        <f t="shared" si="0"/>
        <v>0.15116909959223643</v>
      </c>
      <c r="O5" s="12">
        <f t="shared" si="0"/>
        <v>0.16500000000000001</v>
      </c>
      <c r="P5" s="12">
        <f t="shared" si="0"/>
        <v>0.15421811875537109</v>
      </c>
      <c r="Q5" s="12">
        <f t="shared" si="0"/>
        <v>0.14414077668148934</v>
      </c>
      <c r="R5" s="12">
        <f t="shared" si="0"/>
        <v>0.13472193585307482</v>
      </c>
      <c r="S5" s="12">
        <f t="shared" si="0"/>
        <v>0.12591856668086654</v>
      </c>
      <c r="T5" s="12">
        <f t="shared" si="0"/>
        <v>0.11769045133270296</v>
      </c>
      <c r="U5" s="12">
        <f t="shared" si="0"/>
        <v>0.11</v>
      </c>
      <c r="V5" s="12">
        <f t="shared" si="0"/>
        <v>0.14000000000000001</v>
      </c>
      <c r="W5" s="12">
        <f t="shared" si="0"/>
        <v>0.24</v>
      </c>
      <c r="X5" s="12">
        <f t="shared" si="0"/>
        <v>0.37</v>
      </c>
      <c r="Y5" s="12">
        <f t="shared" si="0"/>
        <v>0.43</v>
      </c>
      <c r="Z5" s="12">
        <f t="shared" si="0"/>
        <v>0.52</v>
      </c>
      <c r="AA5" s="12">
        <f t="shared" si="0"/>
        <v>0.57999999999999996</v>
      </c>
      <c r="AB5" s="12">
        <f t="shared" si="0"/>
        <v>0.73</v>
      </c>
      <c r="AC5" s="12">
        <f t="shared" si="0"/>
        <v>0.91</v>
      </c>
      <c r="AD5" s="12">
        <f t="shared" si="0"/>
        <v>1.22</v>
      </c>
      <c r="AE5" s="12">
        <f t="shared" si="0"/>
        <v>1.7</v>
      </c>
      <c r="AF5" s="12">
        <f t="shared" si="0"/>
        <v>1.8</v>
      </c>
      <c r="AG5" s="12">
        <f t="shared" si="0"/>
        <v>1.1000000000000001</v>
      </c>
      <c r="AH5" s="12">
        <f t="shared" si="0"/>
        <v>1.1200000000000001</v>
      </c>
      <c r="AI5" s="12">
        <f t="shared" si="0"/>
        <v>1.2829999999999999</v>
      </c>
      <c r="AJ5" s="12">
        <f t="shared" si="0"/>
        <v>1.446</v>
      </c>
      <c r="AK5" s="12">
        <f t="shared" si="0"/>
        <v>1.7310000000000001</v>
      </c>
      <c r="AL5" s="12">
        <f t="shared" si="0"/>
        <v>2.0910000000000002</v>
      </c>
      <c r="AM5" s="12">
        <f t="shared" si="0"/>
        <v>1.9470000000000001</v>
      </c>
      <c r="AN5" s="12">
        <f t="shared" si="0"/>
        <v>1.7769999999999999</v>
      </c>
      <c r="AO5" s="12">
        <f t="shared" si="0"/>
        <v>2.1709999999999998</v>
      </c>
      <c r="AP5" s="12">
        <f t="shared" si="0"/>
        <v>2.4140000000000001</v>
      </c>
      <c r="AQ5" s="12">
        <f t="shared" si="0"/>
        <v>2.629</v>
      </c>
      <c r="AR5" s="12">
        <f t="shared" si="0"/>
        <v>2.823</v>
      </c>
      <c r="AS5" s="12">
        <f t="shared" si="0"/>
        <v>3.125</v>
      </c>
      <c r="AT5" s="12">
        <f t="shared" si="0"/>
        <v>2.988</v>
      </c>
      <c r="AU5" s="12">
        <f t="shared" si="0"/>
        <v>3.41</v>
      </c>
      <c r="AV5" s="12">
        <f t="shared" si="0"/>
        <v>3.4079999999999999</v>
      </c>
      <c r="AW5" s="12">
        <f t="shared" si="0"/>
        <v>3.7690000000000001</v>
      </c>
      <c r="AX5" s="12">
        <f t="shared" si="0"/>
        <v>4.3899999999999997</v>
      </c>
      <c r="AY5" s="12">
        <f t="shared" si="0"/>
        <v>4.93</v>
      </c>
      <c r="AZ5" s="12">
        <f t="shared" si="0"/>
        <v>5.35</v>
      </c>
      <c r="BA5" s="12">
        <f t="shared" si="0"/>
        <v>5.4</v>
      </c>
      <c r="BB5" s="12">
        <f t="shared" si="0"/>
        <v>5.89</v>
      </c>
      <c r="BC5" s="12">
        <f t="shared" si="0"/>
        <v>6.61</v>
      </c>
      <c r="BD5" s="12">
        <f t="shared" si="0"/>
        <v>7.56</v>
      </c>
      <c r="BE5" s="12">
        <f t="shared" si="0"/>
        <v>9.11</v>
      </c>
      <c r="BF5" s="12">
        <f t="shared" si="0"/>
        <v>9.98</v>
      </c>
      <c r="BG5" s="12">
        <f t="shared" si="0"/>
        <v>11.41</v>
      </c>
      <c r="BH5" s="12">
        <f t="shared" si="0"/>
        <v>12.7</v>
      </c>
      <c r="BI5" s="12">
        <f t="shared" si="0"/>
        <v>13.33</v>
      </c>
      <c r="BJ5" s="12">
        <f t="shared" si="0"/>
        <v>13.72</v>
      </c>
      <c r="BK5" s="12">
        <f t="shared" si="0"/>
        <v>14.79</v>
      </c>
      <c r="BL5" s="12">
        <f t="shared" si="0"/>
        <v>17.25</v>
      </c>
      <c r="BM5" s="12">
        <f t="shared" si="0"/>
        <v>19.14</v>
      </c>
      <c r="BN5" s="12">
        <f t="shared" si="0"/>
        <v>21.38</v>
      </c>
      <c r="BO5" s="12">
        <f t="shared" ref="BO5:CN8" si="1">BO14*BO$26</f>
        <v>28.123000000000001</v>
      </c>
      <c r="BP5" s="12">
        <f t="shared" si="1"/>
        <v>26.382000000000001</v>
      </c>
      <c r="BQ5" s="12">
        <f t="shared" si="1"/>
        <v>27.332000000000001</v>
      </c>
      <c r="BR5" s="12">
        <f t="shared" si="1"/>
        <v>21.256300000000003</v>
      </c>
      <c r="BS5" s="12">
        <f t="shared" si="1"/>
        <v>21.593</v>
      </c>
      <c r="BT5" s="12">
        <f t="shared" si="1"/>
        <v>24.869400000000002</v>
      </c>
      <c r="BU5" s="12">
        <f t="shared" si="1"/>
        <v>37.770700000000005</v>
      </c>
      <c r="BV5" s="12">
        <f t="shared" si="1"/>
        <v>46.669899999999991</v>
      </c>
      <c r="BW5" s="12">
        <f t="shared" si="1"/>
        <v>48.493300000000005</v>
      </c>
      <c r="BX5" s="12">
        <f t="shared" si="1"/>
        <v>54.132700000000007</v>
      </c>
      <c r="BY5" s="12">
        <f t="shared" si="1"/>
        <v>62.054199999999994</v>
      </c>
      <c r="BZ5" s="12">
        <f t="shared" si="1"/>
        <v>68.630200000000016</v>
      </c>
      <c r="CA5" s="12">
        <f t="shared" si="1"/>
        <v>77.924300000000002</v>
      </c>
      <c r="CB5" s="12">
        <f t="shared" si="1"/>
        <v>84.043000000000006</v>
      </c>
      <c r="CC5" s="12">
        <f t="shared" si="1"/>
        <v>89.651299999999992</v>
      </c>
      <c r="CD5" s="12">
        <f t="shared" si="1"/>
        <v>98.326299999999989</v>
      </c>
      <c r="CE5" s="12">
        <f t="shared" si="1"/>
        <v>110.10889999999999</v>
      </c>
      <c r="CF5" s="12">
        <f t="shared" si="1"/>
        <v>109.56540000000001</v>
      </c>
      <c r="CG5" s="12">
        <f t="shared" si="1"/>
        <v>113.2306</v>
      </c>
      <c r="CH5" s="12">
        <f t="shared" si="1"/>
        <v>117.858</v>
      </c>
      <c r="CI5" s="12">
        <f t="shared" si="1"/>
        <v>117.42770000000002</v>
      </c>
      <c r="CJ5" s="12">
        <f t="shared" si="1"/>
        <v>123.1922</v>
      </c>
      <c r="CK5" s="12">
        <f t="shared" si="1"/>
        <v>125.42010000000001</v>
      </c>
      <c r="CL5" s="12">
        <f t="shared" si="1"/>
        <v>120.4597</v>
      </c>
      <c r="CM5" s="12">
        <f t="shared" si="1"/>
        <v>125.15300000000001</v>
      </c>
      <c r="CN5" s="12">
        <f t="shared" si="1"/>
        <v>127.0063</v>
      </c>
    </row>
    <row r="6" spans="1:92" x14ac:dyDescent="0.7">
      <c r="A6" s="11" t="s">
        <v>4</v>
      </c>
      <c r="B6" s="12">
        <f>B15*B$26</f>
        <v>31.518304355572738</v>
      </c>
      <c r="C6" s="12">
        <f t="shared" si="0"/>
        <v>24.838748692725485</v>
      </c>
      <c r="D6" s="12">
        <f t="shared" si="0"/>
        <v>18.417245902627396</v>
      </c>
      <c r="E6" s="12">
        <f t="shared" si="0"/>
        <v>22.574589035091716</v>
      </c>
      <c r="F6" s="12">
        <f t="shared" si="0"/>
        <v>22.861631674688404</v>
      </c>
      <c r="G6" s="12">
        <f t="shared" si="0"/>
        <v>25.841579783882811</v>
      </c>
      <c r="H6" s="12">
        <f t="shared" si="0"/>
        <v>29.674149099654006</v>
      </c>
      <c r="I6" s="12">
        <f t="shared" si="0"/>
        <v>33.042640756503658</v>
      </c>
      <c r="J6" s="12">
        <f t="shared" si="0"/>
        <v>29.236458265826712</v>
      </c>
      <c r="K6" s="12">
        <f t="shared" si="0"/>
        <v>35.239997327525295</v>
      </c>
      <c r="L6" s="12">
        <f t="shared" si="0"/>
        <v>43.269554194493274</v>
      </c>
      <c r="M6" s="12">
        <f t="shared" si="0"/>
        <v>36.706490600472193</v>
      </c>
      <c r="N6" s="12">
        <f t="shared" si="0"/>
        <v>33.257979790569742</v>
      </c>
      <c r="O6" s="12">
        <f t="shared" si="0"/>
        <v>29.89769726209753</v>
      </c>
      <c r="P6" s="12">
        <f t="shared" si="0"/>
        <v>29.300600520898886</v>
      </c>
      <c r="Q6" s="12">
        <f t="shared" si="0"/>
        <v>28.366381058070825</v>
      </c>
      <c r="R6" s="12">
        <f t="shared" si="0"/>
        <v>31.658122128980636</v>
      </c>
      <c r="S6" s="12">
        <f t="shared" si="0"/>
        <v>36.148774015974467</v>
      </c>
      <c r="T6" s="12">
        <f t="shared" si="0"/>
        <v>37.940498618405499</v>
      </c>
      <c r="U6" s="12">
        <f t="shared" si="0"/>
        <v>31.218333045368627</v>
      </c>
      <c r="V6" s="12">
        <f t="shared" si="0"/>
        <v>33.50621910295861</v>
      </c>
      <c r="W6" s="12">
        <f t="shared" si="0"/>
        <v>39.370368289499012</v>
      </c>
      <c r="X6" s="12">
        <f t="shared" si="0"/>
        <v>36.762779569054473</v>
      </c>
      <c r="Y6" s="12">
        <f t="shared" si="0"/>
        <v>41.969414168522938</v>
      </c>
      <c r="Z6" s="12">
        <f t="shared" si="0"/>
        <v>39.787255089400269</v>
      </c>
      <c r="AA6" s="12">
        <f t="shared" si="0"/>
        <v>41.773962436177371</v>
      </c>
      <c r="AB6" s="12">
        <f t="shared" si="0"/>
        <v>46.506935650417191</v>
      </c>
      <c r="AC6" s="12">
        <f t="shared" si="0"/>
        <v>46.813014513140914</v>
      </c>
      <c r="AD6" s="12">
        <f t="shared" si="0"/>
        <v>39.37125351897398</v>
      </c>
      <c r="AE6" s="12">
        <f t="shared" si="0"/>
        <v>42.925495909648632</v>
      </c>
      <c r="AF6" s="12">
        <f t="shared" si="0"/>
        <v>47.065011454362505</v>
      </c>
      <c r="AG6" s="12">
        <f t="shared" si="0"/>
        <v>42.320907906319675</v>
      </c>
      <c r="AH6" s="12">
        <f t="shared" si="0"/>
        <v>37.576804358276846</v>
      </c>
      <c r="AI6" s="12">
        <f t="shared" si="0"/>
        <v>33.687004000000002</v>
      </c>
      <c r="AJ6" s="12">
        <f t="shared" si="0"/>
        <v>35.778199999999998</v>
      </c>
      <c r="AK6" s="12">
        <f t="shared" si="0"/>
        <v>37.866503999999999</v>
      </c>
      <c r="AL6" s="12">
        <f t="shared" si="0"/>
        <v>40.705196000000001</v>
      </c>
      <c r="AM6" s="12">
        <f t="shared" si="0"/>
        <v>40.504595999999999</v>
      </c>
      <c r="AN6" s="12">
        <f t="shared" si="0"/>
        <v>44.117196000000007</v>
      </c>
      <c r="AO6" s="12">
        <f t="shared" si="0"/>
        <v>46.814008000000001</v>
      </c>
      <c r="AP6" s="12">
        <f t="shared" si="0"/>
        <v>45.805008000000001</v>
      </c>
      <c r="AQ6" s="12">
        <f t="shared" si="0"/>
        <v>46.954008000000002</v>
      </c>
      <c r="AR6" s="12">
        <f t="shared" si="0"/>
        <v>50.756999999999998</v>
      </c>
      <c r="AS6" s="12">
        <f t="shared" si="0"/>
        <v>52.970999999999997</v>
      </c>
      <c r="AT6" s="12">
        <f t="shared" si="0"/>
        <v>52.540008</v>
      </c>
      <c r="AU6" s="12">
        <f t="shared" si="0"/>
        <v>45.248007999999999</v>
      </c>
      <c r="AV6" s="12">
        <f t="shared" si="0"/>
        <v>51.757007999999999</v>
      </c>
      <c r="AW6" s="12">
        <f t="shared" si="0"/>
        <v>53.347000000000001</v>
      </c>
      <c r="AX6" s="12">
        <f t="shared" si="0"/>
        <v>55.154000000000003</v>
      </c>
      <c r="AY6" s="12">
        <f t="shared" si="0"/>
        <v>57.410008000000005</v>
      </c>
      <c r="AZ6" s="12">
        <f t="shared" si="0"/>
        <v>56.838999999999999</v>
      </c>
      <c r="BA6" s="12">
        <f t="shared" si="0"/>
        <v>57.667008000000003</v>
      </c>
      <c r="BB6" s="12">
        <f t="shared" si="0"/>
        <v>54.899000000000001</v>
      </c>
      <c r="BC6" s="12">
        <f t="shared" si="0"/>
        <v>58.804000000000002</v>
      </c>
      <c r="BD6" s="12">
        <f t="shared" si="0"/>
        <v>62.366</v>
      </c>
      <c r="BE6" s="12">
        <f t="shared" si="0"/>
        <v>60.959008000000004</v>
      </c>
      <c r="BF6" s="12">
        <f t="shared" si="0"/>
        <v>64.444007999999997</v>
      </c>
      <c r="BG6" s="12">
        <f t="shared" si="0"/>
        <v>67.532008000000005</v>
      </c>
      <c r="BH6" s="12">
        <f t="shared" si="0"/>
        <v>69.587000000000003</v>
      </c>
      <c r="BI6" s="12">
        <f t="shared" si="0"/>
        <v>69.514015999999998</v>
      </c>
      <c r="BJ6" s="12">
        <f t="shared" si="0"/>
        <v>71.965000000000003</v>
      </c>
      <c r="BK6" s="12">
        <f t="shared" si="0"/>
        <v>72.724007999999998</v>
      </c>
      <c r="BL6" s="12">
        <f t="shared" si="0"/>
        <v>75.160015999999999</v>
      </c>
      <c r="BM6" s="12">
        <f t="shared" si="0"/>
        <v>77.250008000000008</v>
      </c>
      <c r="BN6" s="12">
        <f t="shared" si="0"/>
        <v>80.944999999999993</v>
      </c>
      <c r="BO6" s="12">
        <f t="shared" si="1"/>
        <v>85.525999999999996</v>
      </c>
      <c r="BP6" s="12">
        <f t="shared" si="1"/>
        <v>84.046000000000006</v>
      </c>
      <c r="BQ6" s="12">
        <f t="shared" si="1"/>
        <v>88.510999999999996</v>
      </c>
      <c r="BR6" s="12">
        <f t="shared" si="1"/>
        <v>86.468999999999994</v>
      </c>
      <c r="BS6" s="12">
        <f t="shared" si="1"/>
        <v>88.67</v>
      </c>
      <c r="BT6" s="12">
        <f t="shared" si="1"/>
        <v>86.252262999999999</v>
      </c>
      <c r="BU6" s="12">
        <f t="shared" si="1"/>
        <v>81.248827999999989</v>
      </c>
      <c r="BV6" s="12">
        <f t="shared" si="1"/>
        <v>81.879071999999994</v>
      </c>
      <c r="BW6" s="12">
        <f t="shared" si="1"/>
        <v>80.712165999999996</v>
      </c>
      <c r="BX6" s="12">
        <f t="shared" si="1"/>
        <v>82.084367999999998</v>
      </c>
      <c r="BY6" s="12">
        <f t="shared" si="1"/>
        <v>83.69733500000001</v>
      </c>
      <c r="BZ6" s="12">
        <f t="shared" si="1"/>
        <v>84.31693700000001</v>
      </c>
      <c r="CA6" s="12">
        <f t="shared" si="1"/>
        <v>83.915965</v>
      </c>
      <c r="CB6" s="12">
        <f t="shared" si="1"/>
        <v>80.178381999999999</v>
      </c>
      <c r="CC6" s="12">
        <f t="shared" si="1"/>
        <v>71.355455000000006</v>
      </c>
      <c r="CD6" s="12">
        <f t="shared" si="1"/>
        <v>75.772845000000004</v>
      </c>
      <c r="CE6" s="12">
        <f t="shared" si="1"/>
        <v>76.430822000000006</v>
      </c>
      <c r="CF6" s="12">
        <f t="shared" si="1"/>
        <v>74.492000000000004</v>
      </c>
      <c r="CG6" s="12">
        <f t="shared" si="1"/>
        <v>71.732298</v>
      </c>
      <c r="CH6" s="12">
        <f t="shared" si="1"/>
        <v>73.093000000000004</v>
      </c>
      <c r="CI6" s="12">
        <f t="shared" si="1"/>
        <v>72.397000000000006</v>
      </c>
      <c r="CJ6" s="12">
        <f t="shared" si="1"/>
        <v>71.902238999999994</v>
      </c>
      <c r="CK6" s="12">
        <f t="shared" si="1"/>
        <v>72.044539</v>
      </c>
      <c r="CL6" s="12">
        <f t="shared" si="1"/>
        <v>70.891066999999993</v>
      </c>
      <c r="CM6" s="12">
        <f t="shared" si="1"/>
        <v>68.156809999999993</v>
      </c>
      <c r="CN6" s="12">
        <f t="shared" si="1"/>
        <v>66.239000000000004</v>
      </c>
    </row>
    <row r="7" spans="1:92" x14ac:dyDescent="0.7">
      <c r="A7" s="11" t="s">
        <v>5</v>
      </c>
      <c r="B7" s="12">
        <f>B16*B$26</f>
        <v>21.104138410848602</v>
      </c>
      <c r="C7" s="12">
        <f t="shared" si="0"/>
        <v>18.163562828884476</v>
      </c>
      <c r="D7" s="12">
        <f t="shared" si="0"/>
        <v>16.72447932276539</v>
      </c>
      <c r="E7" s="12">
        <f t="shared" si="0"/>
        <v>18.348798610773738</v>
      </c>
      <c r="F7" s="12">
        <f t="shared" si="0"/>
        <v>19.343019185975926</v>
      </c>
      <c r="G7" s="12">
        <f t="shared" si="0"/>
        <v>18.65472430677741</v>
      </c>
      <c r="H7" s="12">
        <f t="shared" si="0"/>
        <v>16.422166108219862</v>
      </c>
      <c r="I7" s="12">
        <f t="shared" si="0"/>
        <v>17.339321906098242</v>
      </c>
      <c r="J7" s="12">
        <f t="shared" si="0"/>
        <v>17.807863335880555</v>
      </c>
      <c r="K7" s="12">
        <f t="shared" si="0"/>
        <v>19.012894174211414</v>
      </c>
      <c r="L7" s="12">
        <f t="shared" si="0"/>
        <v>17.026946607628027</v>
      </c>
      <c r="M7" s="12">
        <f t="shared" si="0"/>
        <v>11.099232738170786</v>
      </c>
      <c r="N7" s="12">
        <f t="shared" si="0"/>
        <v>9.2622701272023917</v>
      </c>
      <c r="O7" s="12">
        <f t="shared" si="0"/>
        <v>7.8449595510012626</v>
      </c>
      <c r="P7" s="12">
        <f t="shared" si="0"/>
        <v>6.2865328175691095</v>
      </c>
      <c r="Q7" s="12">
        <f t="shared" si="0"/>
        <v>3.755323337236232</v>
      </c>
      <c r="R7" s="12">
        <f t="shared" si="0"/>
        <v>5.1589490399825788</v>
      </c>
      <c r="S7" s="12">
        <f t="shared" si="0"/>
        <v>5.5308560267762443</v>
      </c>
      <c r="T7" s="12">
        <f t="shared" si="0"/>
        <v>6.4179385114331673</v>
      </c>
      <c r="U7" s="12">
        <f t="shared" si="0"/>
        <v>6.8133890935214945</v>
      </c>
      <c r="V7" s="12">
        <f t="shared" si="0"/>
        <v>6.489741236905382</v>
      </c>
      <c r="W7" s="12">
        <f t="shared" si="0"/>
        <v>7.2594211908180455</v>
      </c>
      <c r="X7" s="12">
        <f t="shared" si="0"/>
        <v>7.2680039276645916</v>
      </c>
      <c r="Y7" s="12">
        <f t="shared" si="0"/>
        <v>6.5723873724737132</v>
      </c>
      <c r="Z7" s="12">
        <f t="shared" si="0"/>
        <v>15.258773756930887</v>
      </c>
      <c r="AA7" s="12">
        <f t="shared" si="0"/>
        <v>20.195008353074506</v>
      </c>
      <c r="AB7" s="12">
        <f t="shared" si="0"/>
        <v>23.500493459310782</v>
      </c>
      <c r="AC7" s="12">
        <f t="shared" si="0"/>
        <v>25.997195907266796</v>
      </c>
      <c r="AD7" s="12">
        <f t="shared" si="0"/>
        <v>23.482550197140426</v>
      </c>
      <c r="AE7" s="12">
        <f t="shared" si="0"/>
        <v>22.501545302691021</v>
      </c>
      <c r="AF7" s="12">
        <f t="shared" si="0"/>
        <v>24.005667740196902</v>
      </c>
      <c r="AG7" s="12">
        <f t="shared" si="0"/>
        <v>17.8828</v>
      </c>
      <c r="AH7" s="12">
        <f t="shared" si="0"/>
        <v>18.422799999999999</v>
      </c>
      <c r="AI7" s="12">
        <f t="shared" si="0"/>
        <v>19.630099999999999</v>
      </c>
      <c r="AJ7" s="12">
        <f t="shared" si="0"/>
        <v>20.261199999999999</v>
      </c>
      <c r="AK7" s="12">
        <f t="shared" si="0"/>
        <v>21.224799999999998</v>
      </c>
      <c r="AL7" s="12">
        <f t="shared" si="0"/>
        <v>22.232199999999999</v>
      </c>
      <c r="AM7" s="12">
        <f t="shared" si="0"/>
        <v>23.0975</v>
      </c>
      <c r="AN7" s="12">
        <f t="shared" si="0"/>
        <v>25.034700000000001</v>
      </c>
      <c r="AO7" s="12">
        <f t="shared" si="0"/>
        <v>27.270900000000001</v>
      </c>
      <c r="AP7" s="12">
        <f t="shared" si="0"/>
        <v>28.397500000000001</v>
      </c>
      <c r="AQ7" s="12">
        <f t="shared" si="0"/>
        <v>28.131799999999998</v>
      </c>
      <c r="AR7" s="12">
        <f t="shared" si="0"/>
        <v>29.693000000000001</v>
      </c>
      <c r="AS7" s="12">
        <f t="shared" si="0"/>
        <v>32.251899999999999</v>
      </c>
      <c r="AT7" s="12">
        <f t="shared" si="0"/>
        <v>33.447000000000003</v>
      </c>
      <c r="AU7" s="12">
        <f t="shared" si="0"/>
        <v>25.7776</v>
      </c>
      <c r="AV7" s="12">
        <f t="shared" si="0"/>
        <v>32.633000000000003</v>
      </c>
      <c r="AW7" s="12">
        <f t="shared" si="0"/>
        <v>33.139299999999999</v>
      </c>
      <c r="AX7" s="12">
        <f t="shared" si="0"/>
        <v>34.610100000000003</v>
      </c>
      <c r="AY7" s="12">
        <f t="shared" si="0"/>
        <v>36.532300000000006</v>
      </c>
      <c r="AZ7" s="12">
        <f t="shared" si="0"/>
        <v>36.521799999999999</v>
      </c>
      <c r="BA7" s="12">
        <f t="shared" si="0"/>
        <v>36.201999999999998</v>
      </c>
      <c r="BB7" s="12">
        <f t="shared" si="0"/>
        <v>35.3964</v>
      </c>
      <c r="BC7" s="12">
        <f t="shared" si="0"/>
        <v>36.628999999999998</v>
      </c>
      <c r="BD7" s="12">
        <f t="shared" si="0"/>
        <v>39.558999999999997</v>
      </c>
      <c r="BE7" s="12">
        <f t="shared" si="0"/>
        <v>39.295000000000002</v>
      </c>
      <c r="BF7" s="12">
        <f t="shared" si="0"/>
        <v>40.805</v>
      </c>
      <c r="BG7" s="12">
        <f t="shared" si="0"/>
        <v>42.704999999999998</v>
      </c>
      <c r="BH7" s="12">
        <f t="shared" si="0"/>
        <v>45.606000000000002</v>
      </c>
      <c r="BI7" s="12">
        <f t="shared" si="0"/>
        <v>47.173999999999999</v>
      </c>
      <c r="BJ7" s="12">
        <f t="shared" si="0"/>
        <v>48.046999999999997</v>
      </c>
      <c r="BK7" s="12">
        <f t="shared" si="0"/>
        <v>49.04</v>
      </c>
      <c r="BL7" s="12">
        <f t="shared" si="0"/>
        <v>49.941000000000003</v>
      </c>
      <c r="BM7" s="12">
        <f t="shared" si="0"/>
        <v>50.986800000000002</v>
      </c>
      <c r="BN7" s="12">
        <f t="shared" si="0"/>
        <v>55.407300000000006</v>
      </c>
      <c r="BO7" s="12">
        <f t="shared" si="1"/>
        <v>56.377299999999998</v>
      </c>
      <c r="BP7" s="12">
        <f t="shared" si="1"/>
        <v>56.916699999999999</v>
      </c>
      <c r="BQ7" s="12">
        <f t="shared" si="1"/>
        <v>61.59</v>
      </c>
      <c r="BR7" s="12">
        <f t="shared" si="1"/>
        <v>62.519829000000001</v>
      </c>
      <c r="BS7" s="12">
        <f t="shared" si="1"/>
        <v>65.003200000000007</v>
      </c>
      <c r="BT7" s="12">
        <f t="shared" si="1"/>
        <v>68.753917000000001</v>
      </c>
      <c r="BU7" s="12">
        <f t="shared" si="1"/>
        <v>68.390006999999997</v>
      </c>
      <c r="BV7" s="12">
        <f t="shared" si="1"/>
        <v>70.505978999999996</v>
      </c>
      <c r="BW7" s="12">
        <f t="shared" si="1"/>
        <v>72.193759</v>
      </c>
      <c r="BX7" s="12">
        <f t="shared" si="1"/>
        <v>75.134883000000002</v>
      </c>
      <c r="BY7" s="12">
        <f t="shared" si="1"/>
        <v>77.349895000000004</v>
      </c>
      <c r="BZ7" s="12">
        <f t="shared" si="1"/>
        <v>78.937776999999997</v>
      </c>
      <c r="CA7" s="12">
        <f t="shared" si="1"/>
        <v>78.947626999999997</v>
      </c>
      <c r="CB7" s="12">
        <f t="shared" si="1"/>
        <v>76.781227000000001</v>
      </c>
      <c r="CC7" s="12">
        <f t="shared" si="1"/>
        <v>70.656859999999995</v>
      </c>
      <c r="CD7" s="12">
        <f t="shared" si="1"/>
        <v>75.433060999999995</v>
      </c>
      <c r="CE7" s="12">
        <f t="shared" si="1"/>
        <v>75.506140000000002</v>
      </c>
      <c r="CF7" s="12">
        <f t="shared" si="1"/>
        <v>74.431070000000005</v>
      </c>
      <c r="CG7" s="12">
        <f t="shared" si="1"/>
        <v>74.010407000000001</v>
      </c>
      <c r="CH7" s="12">
        <f t="shared" si="1"/>
        <v>73.589738999999994</v>
      </c>
      <c r="CI7" s="12">
        <f t="shared" si="1"/>
        <v>73.320440000000005</v>
      </c>
      <c r="CJ7" s="12">
        <f t="shared" si="1"/>
        <v>73.314438999999993</v>
      </c>
      <c r="CK7" s="12">
        <f t="shared" si="1"/>
        <v>74.317671000000004</v>
      </c>
      <c r="CL7" s="12">
        <f t="shared" si="1"/>
        <v>73.770523999999995</v>
      </c>
      <c r="CM7" s="12">
        <f t="shared" si="1"/>
        <v>72.074560000000005</v>
      </c>
      <c r="CN7" s="12">
        <f t="shared" si="1"/>
        <v>69.946196</v>
      </c>
    </row>
    <row r="8" spans="1:92" x14ac:dyDescent="0.7">
      <c r="A8" s="11" t="s">
        <v>6</v>
      </c>
      <c r="B8" s="12">
        <f>B17*B$26</f>
        <v>47.335581880978758</v>
      </c>
      <c r="C8" s="12">
        <f t="shared" si="0"/>
        <v>36.854632413648552</v>
      </c>
      <c r="D8" s="12">
        <f t="shared" si="0"/>
        <v>27.521303935784967</v>
      </c>
      <c r="E8" s="12">
        <f t="shared" si="0"/>
        <v>33.979979609748156</v>
      </c>
      <c r="F8" s="12">
        <f t="shared" si="0"/>
        <v>34.3815069101435</v>
      </c>
      <c r="G8" s="12">
        <f t="shared" si="0"/>
        <v>38.890338595570604</v>
      </c>
      <c r="H8" s="12">
        <f t="shared" si="0"/>
        <v>46.310324526392478</v>
      </c>
      <c r="I8" s="12">
        <f t="shared" si="0"/>
        <v>51.591394447729641</v>
      </c>
      <c r="J8" s="12">
        <f t="shared" si="0"/>
        <v>45.02868289691984</v>
      </c>
      <c r="K8" s="12">
        <f t="shared" si="0"/>
        <v>53.657954634961349</v>
      </c>
      <c r="L8" s="12">
        <f t="shared" si="0"/>
        <v>67.997231936873249</v>
      </c>
      <c r="M8" s="12">
        <f t="shared" si="0"/>
        <v>57.653389674750237</v>
      </c>
      <c r="N8" s="12">
        <f t="shared" si="0"/>
        <v>54.022469520951518</v>
      </c>
      <c r="O8" s="12">
        <f t="shared" si="0"/>
        <v>50.290511001487431</v>
      </c>
      <c r="P8" s="12">
        <f t="shared" si="0"/>
        <v>49.065360546788781</v>
      </c>
      <c r="Q8" s="12">
        <f t="shared" si="0"/>
        <v>45.472905224089764</v>
      </c>
      <c r="R8" s="12">
        <f t="shared" si="0"/>
        <v>47.445884100625143</v>
      </c>
      <c r="S8" s="12">
        <f t="shared" si="0"/>
        <v>55.016553227219681</v>
      </c>
      <c r="T8" s="12">
        <f t="shared" si="0"/>
        <v>59.100172520608119</v>
      </c>
      <c r="U8" s="12">
        <f t="shared" si="0"/>
        <v>49.439342592723136</v>
      </c>
      <c r="V8" s="12">
        <f t="shared" si="0"/>
        <v>56.349163283274294</v>
      </c>
      <c r="W8" s="12">
        <f t="shared" si="0"/>
        <v>67.961367059397702</v>
      </c>
      <c r="X8" s="12">
        <f t="shared" si="0"/>
        <v>64.481670080384291</v>
      </c>
      <c r="Y8" s="12">
        <f t="shared" si="0"/>
        <v>74.707480898966509</v>
      </c>
      <c r="Z8" s="12">
        <f t="shared" si="0"/>
        <v>63.002724265984497</v>
      </c>
      <c r="AA8" s="12">
        <f t="shared" si="0"/>
        <v>59.300428341729557</v>
      </c>
      <c r="AB8" s="12">
        <f t="shared" si="0"/>
        <v>65.803826407096253</v>
      </c>
      <c r="AC8" s="12">
        <f t="shared" si="0"/>
        <v>64.922193715755483</v>
      </c>
      <c r="AD8" s="12">
        <f t="shared" si="0"/>
        <v>53.893260366467146</v>
      </c>
      <c r="AE8" s="12">
        <f t="shared" si="0"/>
        <v>51.760143109236658</v>
      </c>
      <c r="AF8" s="12">
        <f t="shared" si="0"/>
        <v>59.660479834922192</v>
      </c>
      <c r="AG8" s="12">
        <f t="shared" si="0"/>
        <v>54.293357259357883</v>
      </c>
      <c r="AH8" s="12">
        <f t="shared" si="0"/>
        <v>48.926234683793574</v>
      </c>
      <c r="AI8" s="12">
        <f t="shared" si="0"/>
        <v>30.67392000000001</v>
      </c>
      <c r="AJ8" s="12">
        <f t="shared" si="0"/>
        <v>33.559600000000003</v>
      </c>
      <c r="AK8" s="12">
        <f t="shared" si="0"/>
        <v>35.703300000000013</v>
      </c>
      <c r="AL8" s="12">
        <f t="shared" si="0"/>
        <v>38.814900000000002</v>
      </c>
      <c r="AM8" s="12">
        <f t="shared" si="0"/>
        <v>39.473799999999983</v>
      </c>
      <c r="AN8" s="12">
        <f t="shared" si="0"/>
        <v>42.186700000000002</v>
      </c>
      <c r="AO8" s="12">
        <f t="shared" si="0"/>
        <v>45.815499999999986</v>
      </c>
      <c r="AP8" s="12">
        <f t="shared" si="0"/>
        <v>48.966626999999995</v>
      </c>
      <c r="AQ8" s="12">
        <f t="shared" si="0"/>
        <v>49.792201999999989</v>
      </c>
      <c r="AR8" s="12">
        <f t="shared" si="0"/>
        <v>53.401799999999966</v>
      </c>
      <c r="AS8" s="12">
        <f t="shared" si="0"/>
        <v>59.014199999999995</v>
      </c>
      <c r="AT8" s="12">
        <f t="shared" si="0"/>
        <v>60.531900000000007</v>
      </c>
      <c r="AU8" s="12">
        <f t="shared" si="0"/>
        <v>52.592117000000009</v>
      </c>
      <c r="AV8" s="12">
        <f t="shared" si="0"/>
        <v>58.500200000000028</v>
      </c>
      <c r="AW8" s="12">
        <f t="shared" si="0"/>
        <v>60.890699999999974</v>
      </c>
      <c r="AX8" s="12">
        <f t="shared" si="0"/>
        <v>64.77960000000003</v>
      </c>
      <c r="AY8" s="12">
        <f t="shared" si="0"/>
        <v>68.929499999999976</v>
      </c>
      <c r="AZ8" s="12">
        <f t="shared" si="0"/>
        <v>70.605796000000012</v>
      </c>
      <c r="BA8" s="12">
        <f t="shared" si="0"/>
        <v>69.84913499999999</v>
      </c>
      <c r="BB8" s="12">
        <f t="shared" si="0"/>
        <v>70.061112000000008</v>
      </c>
      <c r="BC8" s="12">
        <f t="shared" si="0"/>
        <v>74.384086999999994</v>
      </c>
      <c r="BD8" s="12">
        <f t="shared" si="0"/>
        <v>79.573265000000006</v>
      </c>
      <c r="BE8" s="12">
        <f t="shared" si="0"/>
        <v>82.688046999999969</v>
      </c>
      <c r="BF8" s="12">
        <f t="shared" si="0"/>
        <v>87.132435000000015</v>
      </c>
      <c r="BG8" s="12">
        <f t="shared" si="0"/>
        <v>92.053002000000035</v>
      </c>
      <c r="BH8" s="12">
        <f t="shared" si="0"/>
        <v>98.696428000000026</v>
      </c>
      <c r="BI8" s="12">
        <f t="shared" si="0"/>
        <v>102.18190199999998</v>
      </c>
      <c r="BJ8" s="12">
        <f t="shared" si="0"/>
        <v>105.62124299999999</v>
      </c>
      <c r="BK8" s="12">
        <f t="shared" si="0"/>
        <v>106.52598400000002</v>
      </c>
      <c r="BL8" s="12">
        <f t="shared" si="0"/>
        <v>104.26393899999997</v>
      </c>
      <c r="BM8" s="12">
        <f t="shared" si="0"/>
        <v>104.98426699999997</v>
      </c>
      <c r="BN8" s="12">
        <f t="shared" ref="BN8" si="2">BN17*BN$26</f>
        <v>111.05213400000004</v>
      </c>
      <c r="BO8" s="12">
        <f t="shared" si="1"/>
        <v>112.26489300000003</v>
      </c>
      <c r="BP8" s="12">
        <f t="shared" si="1"/>
        <v>117.02768199999997</v>
      </c>
      <c r="BQ8" s="12">
        <f t="shared" si="1"/>
        <v>123.92655200000002</v>
      </c>
      <c r="BR8" s="12">
        <f t="shared" si="1"/>
        <v>131.69081299999993</v>
      </c>
      <c r="BS8" s="12">
        <f t="shared" si="1"/>
        <v>140.67032499999999</v>
      </c>
      <c r="BT8" s="12">
        <f t="shared" si="1"/>
        <v>144.70995300000001</v>
      </c>
      <c r="BU8" s="12">
        <f t="shared" si="1"/>
        <v>131.52417499999999</v>
      </c>
      <c r="BV8" s="12">
        <f t="shared" si="1"/>
        <v>130.75706099999999</v>
      </c>
      <c r="BW8" s="12">
        <f t="shared" si="1"/>
        <v>137.47754</v>
      </c>
      <c r="BX8" s="12">
        <f t="shared" si="1"/>
        <v>144.42471799999998</v>
      </c>
      <c r="BY8" s="12">
        <f t="shared" si="1"/>
        <v>142.08616899999998</v>
      </c>
      <c r="BZ8" s="12">
        <f t="shared" si="1"/>
        <v>150.16646600000001</v>
      </c>
      <c r="CA8" s="12">
        <f t="shared" si="1"/>
        <v>151.32282600000002</v>
      </c>
      <c r="CB8" s="12">
        <f t="shared" si="1"/>
        <v>148.71564799999999</v>
      </c>
      <c r="CC8" s="12">
        <f t="shared" si="1"/>
        <v>138.93744500000003</v>
      </c>
      <c r="CD8" s="12">
        <f t="shared" si="1"/>
        <v>142.91010499999993</v>
      </c>
      <c r="CE8" s="12">
        <f t="shared" si="1"/>
        <v>138.07426399999997</v>
      </c>
      <c r="CF8" s="12">
        <f t="shared" si="1"/>
        <v>140.65004899999994</v>
      </c>
      <c r="CG8" s="12">
        <f t="shared" si="1"/>
        <v>137.898799</v>
      </c>
      <c r="CH8" s="12">
        <f t="shared" si="1"/>
        <v>139.55157699999995</v>
      </c>
      <c r="CI8" s="12">
        <f t="shared" si="1"/>
        <v>143.32750499999997</v>
      </c>
      <c r="CJ8" s="12">
        <f t="shared" si="1"/>
        <v>140.32843799999995</v>
      </c>
      <c r="CK8" s="12">
        <f t="shared" si="1"/>
        <v>143.06646599999999</v>
      </c>
      <c r="CL8" s="12">
        <f t="shared" si="1"/>
        <v>143.56077400000004</v>
      </c>
      <c r="CM8" s="12">
        <f t="shared" si="1"/>
        <v>138.93146399999995</v>
      </c>
      <c r="CN8" s="12">
        <f t="shared" si="1"/>
        <v>137.71261499999997</v>
      </c>
    </row>
    <row r="9" spans="1:92" x14ac:dyDescent="0.7">
      <c r="A9" s="11" t="s">
        <v>7</v>
      </c>
      <c r="B9" s="12">
        <f>SUM(B5:B8)</f>
        <v>100.03802464740011</v>
      </c>
      <c r="C9" s="12">
        <f t="shared" ref="C9:BN9" si="3">SUM(C5:C8)</f>
        <v>79.936943935258512</v>
      </c>
      <c r="D9" s="12">
        <f t="shared" si="3"/>
        <v>62.743029161177759</v>
      </c>
      <c r="E9" s="12">
        <f t="shared" si="3"/>
        <v>74.983367255613615</v>
      </c>
      <c r="F9" s="12">
        <f t="shared" si="3"/>
        <v>76.666157770807828</v>
      </c>
      <c r="G9" s="12">
        <f t="shared" si="3"/>
        <v>83.466642686230813</v>
      </c>
      <c r="H9" s="12">
        <f t="shared" si="3"/>
        <v>92.496039734266347</v>
      </c>
      <c r="I9" s="12">
        <f t="shared" si="3"/>
        <v>102.07093657623952</v>
      </c>
      <c r="J9" s="12">
        <f t="shared" si="3"/>
        <v>92.179511793558703</v>
      </c>
      <c r="K9" s="12">
        <f t="shared" si="3"/>
        <v>108.02709809368608</v>
      </c>
      <c r="L9" s="12">
        <f t="shared" si="3"/>
        <v>128.42062092550069</v>
      </c>
      <c r="M9" s="12">
        <f t="shared" si="3"/>
        <v>105.59761056897823</v>
      </c>
      <c r="N9" s="12">
        <f t="shared" si="3"/>
        <v>96.693888538315889</v>
      </c>
      <c r="O9" s="12">
        <f t="shared" si="3"/>
        <v>88.198167814586213</v>
      </c>
      <c r="P9" s="12">
        <f t="shared" si="3"/>
        <v>84.806712004012155</v>
      </c>
      <c r="Q9" s="12">
        <f t="shared" si="3"/>
        <v>77.738750396078302</v>
      </c>
      <c r="R9" s="12">
        <f t="shared" si="3"/>
        <v>84.397677205441425</v>
      </c>
      <c r="S9" s="12">
        <f t="shared" si="3"/>
        <v>96.822101836651257</v>
      </c>
      <c r="T9" s="12">
        <f t="shared" si="3"/>
        <v>103.57630010177948</v>
      </c>
      <c r="U9" s="12">
        <f t="shared" si="3"/>
        <v>87.581064731613253</v>
      </c>
      <c r="V9" s="12">
        <f t="shared" si="3"/>
        <v>96.485123623138293</v>
      </c>
      <c r="W9" s="12">
        <f t="shared" si="3"/>
        <v>114.83115653971475</v>
      </c>
      <c r="X9" s="12">
        <f t="shared" si="3"/>
        <v>108.88245357710335</v>
      </c>
      <c r="Y9" s="12">
        <f t="shared" si="3"/>
        <v>123.67928243996316</v>
      </c>
      <c r="Z9" s="12">
        <f t="shared" si="3"/>
        <v>118.56875311231565</v>
      </c>
      <c r="AA9" s="12">
        <f t="shared" si="3"/>
        <v>121.84939913098142</v>
      </c>
      <c r="AB9" s="12">
        <f t="shared" si="3"/>
        <v>136.54125551682421</v>
      </c>
      <c r="AC9" s="12">
        <f t="shared" si="3"/>
        <v>138.64240413616318</v>
      </c>
      <c r="AD9" s="12">
        <f t="shared" si="3"/>
        <v>117.96706408258156</v>
      </c>
      <c r="AE9" s="12">
        <f t="shared" si="3"/>
        <v>118.88718432157631</v>
      </c>
      <c r="AF9" s="12">
        <f t="shared" si="3"/>
        <v>132.53115902948159</v>
      </c>
      <c r="AG9" s="12">
        <f t="shared" si="3"/>
        <v>115.59706516567755</v>
      </c>
      <c r="AH9" s="12">
        <f t="shared" si="3"/>
        <v>106.04583904207041</v>
      </c>
      <c r="AI9" s="12">
        <f t="shared" si="3"/>
        <v>85.274024000000011</v>
      </c>
      <c r="AJ9" s="12">
        <f t="shared" si="3"/>
        <v>91.045000000000002</v>
      </c>
      <c r="AK9" s="12">
        <f t="shared" si="3"/>
        <v>96.525604000000016</v>
      </c>
      <c r="AL9" s="12">
        <f t="shared" si="3"/>
        <v>103.84329600000001</v>
      </c>
      <c r="AM9" s="12">
        <f t="shared" si="3"/>
        <v>105.02289599999999</v>
      </c>
      <c r="AN9" s="12">
        <f t="shared" si="3"/>
        <v>113.11559600000001</v>
      </c>
      <c r="AO9" s="12">
        <f t="shared" si="3"/>
        <v>122.07140799999999</v>
      </c>
      <c r="AP9" s="12">
        <f t="shared" si="3"/>
        <v>125.583135</v>
      </c>
      <c r="AQ9" s="12">
        <f t="shared" si="3"/>
        <v>127.50700999999999</v>
      </c>
      <c r="AR9" s="12">
        <f t="shared" si="3"/>
        <v>136.67479999999995</v>
      </c>
      <c r="AS9" s="12">
        <f t="shared" si="3"/>
        <v>147.3621</v>
      </c>
      <c r="AT9" s="12">
        <f t="shared" si="3"/>
        <v>149.50690800000001</v>
      </c>
      <c r="AU9" s="12">
        <f t="shared" si="3"/>
        <v>127.027725</v>
      </c>
      <c r="AV9" s="12">
        <f t="shared" si="3"/>
        <v>146.29820800000005</v>
      </c>
      <c r="AW9" s="12">
        <f t="shared" si="3"/>
        <v>151.14599999999999</v>
      </c>
      <c r="AX9" s="12">
        <f t="shared" si="3"/>
        <v>158.93370000000004</v>
      </c>
      <c r="AY9" s="12">
        <f t="shared" si="3"/>
        <v>167.80180799999999</v>
      </c>
      <c r="AZ9" s="12">
        <f t="shared" si="3"/>
        <v>169.316596</v>
      </c>
      <c r="BA9" s="12">
        <f t="shared" si="3"/>
        <v>169.11814299999998</v>
      </c>
      <c r="BB9" s="12">
        <f t="shared" si="3"/>
        <v>166.246512</v>
      </c>
      <c r="BC9" s="12">
        <f t="shared" si="3"/>
        <v>176.427087</v>
      </c>
      <c r="BD9" s="12">
        <f t="shared" si="3"/>
        <v>189.05826500000001</v>
      </c>
      <c r="BE9" s="12">
        <f t="shared" si="3"/>
        <v>192.05205499999997</v>
      </c>
      <c r="BF9" s="12">
        <f t="shared" si="3"/>
        <v>202.36144300000001</v>
      </c>
      <c r="BG9" s="12">
        <f t="shared" si="3"/>
        <v>213.70001000000002</v>
      </c>
      <c r="BH9" s="12">
        <f t="shared" si="3"/>
        <v>226.58942800000003</v>
      </c>
      <c r="BI9" s="12">
        <f t="shared" si="3"/>
        <v>232.19991799999997</v>
      </c>
      <c r="BJ9" s="12">
        <f t="shared" si="3"/>
        <v>239.35324299999999</v>
      </c>
      <c r="BK9" s="12">
        <f t="shared" si="3"/>
        <v>243.079992</v>
      </c>
      <c r="BL9" s="12">
        <f t="shared" si="3"/>
        <v>246.61495499999998</v>
      </c>
      <c r="BM9" s="12">
        <f t="shared" si="3"/>
        <v>252.36107499999997</v>
      </c>
      <c r="BN9" s="12">
        <f t="shared" si="3"/>
        <v>268.78443400000003</v>
      </c>
      <c r="BO9" s="12">
        <f t="shared" ref="BO9:CN9" si="4">SUM(BO5:BO8)</f>
        <v>282.29119300000002</v>
      </c>
      <c r="BP9" s="12">
        <f t="shared" si="4"/>
        <v>284.37238200000002</v>
      </c>
      <c r="BQ9" s="12">
        <f t="shared" si="4"/>
        <v>301.35955200000001</v>
      </c>
      <c r="BR9" s="12">
        <f t="shared" si="4"/>
        <v>301.93594199999995</v>
      </c>
      <c r="BS9" s="12">
        <f t="shared" si="4"/>
        <v>315.93652500000002</v>
      </c>
      <c r="BT9" s="12">
        <f t="shared" si="4"/>
        <v>324.58553300000005</v>
      </c>
      <c r="BU9" s="12">
        <f t="shared" si="4"/>
        <v>318.93371000000002</v>
      </c>
      <c r="BV9" s="12">
        <f t="shared" si="4"/>
        <v>329.81201199999998</v>
      </c>
      <c r="BW9" s="12">
        <f t="shared" si="4"/>
        <v>338.87676499999998</v>
      </c>
      <c r="BX9" s="12">
        <f t="shared" si="4"/>
        <v>355.77666899999997</v>
      </c>
      <c r="BY9" s="12">
        <f t="shared" si="4"/>
        <v>365.18759899999998</v>
      </c>
      <c r="BZ9" s="12">
        <f t="shared" si="4"/>
        <v>382.05138000000005</v>
      </c>
      <c r="CA9" s="12">
        <f t="shared" si="4"/>
        <v>392.11071800000002</v>
      </c>
      <c r="CB9" s="12">
        <f t="shared" si="4"/>
        <v>389.71825699999999</v>
      </c>
      <c r="CC9" s="12">
        <f t="shared" si="4"/>
        <v>370.60106000000002</v>
      </c>
      <c r="CD9" s="12">
        <f t="shared" si="4"/>
        <v>392.4423109999999</v>
      </c>
      <c r="CE9" s="12">
        <f t="shared" si="4"/>
        <v>400.12012599999997</v>
      </c>
      <c r="CF9" s="12">
        <f t="shared" si="4"/>
        <v>399.13851899999997</v>
      </c>
      <c r="CG9" s="12">
        <f t="shared" si="4"/>
        <v>396.87210399999998</v>
      </c>
      <c r="CH9" s="12">
        <f t="shared" si="4"/>
        <v>404.09231599999998</v>
      </c>
      <c r="CI9" s="12">
        <f t="shared" si="4"/>
        <v>406.472645</v>
      </c>
      <c r="CJ9" s="12">
        <f t="shared" si="4"/>
        <v>408.73731599999991</v>
      </c>
      <c r="CK9" s="12">
        <f t="shared" si="4"/>
        <v>414.84877599999999</v>
      </c>
      <c r="CL9" s="12">
        <f t="shared" si="4"/>
        <v>408.68206500000002</v>
      </c>
      <c r="CM9" s="12">
        <f t="shared" si="4"/>
        <v>404.31583399999994</v>
      </c>
      <c r="CN9" s="12">
        <f t="shared" si="4"/>
        <v>400.90411099999994</v>
      </c>
    </row>
    <row r="10" spans="1:92" x14ac:dyDescent="0.7">
      <c r="A10" s="7" t="s">
        <v>122</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row>
    <row r="12" spans="1:92" x14ac:dyDescent="0.7">
      <c r="A12" s="15" t="s">
        <v>123</v>
      </c>
      <c r="B12" s="14"/>
      <c r="C12" s="14"/>
      <c r="D12" s="14"/>
      <c r="E12" s="14"/>
      <c r="F12" s="14"/>
    </row>
    <row r="13" spans="1:92" s="9" customFormat="1" ht="14.25" x14ac:dyDescent="0.65">
      <c r="A13" s="11" t="s">
        <v>80</v>
      </c>
      <c r="B13" s="11">
        <v>1930</v>
      </c>
      <c r="C13" s="11">
        <v>1931</v>
      </c>
      <c r="D13" s="11">
        <v>1932</v>
      </c>
      <c r="E13" s="11">
        <v>1933</v>
      </c>
      <c r="F13" s="11">
        <v>1934</v>
      </c>
      <c r="G13" s="11">
        <v>1935</v>
      </c>
      <c r="H13" s="11">
        <v>1936</v>
      </c>
      <c r="I13" s="11">
        <v>1937</v>
      </c>
      <c r="J13" s="11">
        <v>1938</v>
      </c>
      <c r="K13" s="11">
        <v>1939</v>
      </c>
      <c r="L13" s="11">
        <v>1940</v>
      </c>
      <c r="M13" s="11">
        <v>1941</v>
      </c>
      <c r="N13" s="11">
        <v>1942</v>
      </c>
      <c r="O13" s="11">
        <v>1943</v>
      </c>
      <c r="P13" s="11">
        <v>1944</v>
      </c>
      <c r="Q13" s="11">
        <v>1945</v>
      </c>
      <c r="R13" s="11">
        <v>1946</v>
      </c>
      <c r="S13" s="11">
        <v>1947</v>
      </c>
      <c r="T13" s="11">
        <v>1948</v>
      </c>
      <c r="U13" s="11">
        <v>1949</v>
      </c>
      <c r="V13" s="11">
        <v>1950</v>
      </c>
      <c r="W13" s="11">
        <v>1951</v>
      </c>
      <c r="X13" s="11">
        <v>1952</v>
      </c>
      <c r="Y13" s="11">
        <v>1953</v>
      </c>
      <c r="Z13" s="11">
        <v>1954</v>
      </c>
      <c r="AA13" s="11">
        <v>1955</v>
      </c>
      <c r="AB13" s="11">
        <v>1956</v>
      </c>
      <c r="AC13" s="11">
        <v>1957</v>
      </c>
      <c r="AD13" s="11">
        <v>1958</v>
      </c>
      <c r="AE13" s="11">
        <v>1959</v>
      </c>
      <c r="AF13" s="11">
        <v>1960</v>
      </c>
      <c r="AG13" s="11">
        <v>1961</v>
      </c>
      <c r="AH13" s="11">
        <v>1962</v>
      </c>
      <c r="AI13" s="11">
        <v>1963</v>
      </c>
      <c r="AJ13" s="11">
        <v>1964</v>
      </c>
      <c r="AK13" s="11">
        <v>1965</v>
      </c>
      <c r="AL13" s="11">
        <v>1966</v>
      </c>
      <c r="AM13" s="11">
        <v>1967</v>
      </c>
      <c r="AN13" s="11">
        <v>1968</v>
      </c>
      <c r="AO13" s="11">
        <v>1969</v>
      </c>
      <c r="AP13" s="11">
        <v>1970</v>
      </c>
      <c r="AQ13" s="11">
        <v>1971</v>
      </c>
      <c r="AR13" s="11">
        <v>1972</v>
      </c>
      <c r="AS13" s="11">
        <v>1973</v>
      </c>
      <c r="AT13" s="11">
        <v>1974</v>
      </c>
      <c r="AU13" s="11">
        <v>1975</v>
      </c>
      <c r="AV13" s="11">
        <v>1976</v>
      </c>
      <c r="AW13" s="11">
        <v>1977</v>
      </c>
      <c r="AX13" s="11">
        <v>1978</v>
      </c>
      <c r="AY13" s="11">
        <v>1979</v>
      </c>
      <c r="AZ13" s="11">
        <v>1980</v>
      </c>
      <c r="BA13" s="11">
        <v>1981</v>
      </c>
      <c r="BB13" s="11">
        <v>1982</v>
      </c>
      <c r="BC13" s="11">
        <v>1983</v>
      </c>
      <c r="BD13" s="11">
        <v>1984</v>
      </c>
      <c r="BE13" s="11">
        <v>1985</v>
      </c>
      <c r="BF13" s="11">
        <v>1986</v>
      </c>
      <c r="BG13" s="11">
        <v>1987</v>
      </c>
      <c r="BH13" s="11">
        <v>1988</v>
      </c>
      <c r="BI13" s="11">
        <v>1989</v>
      </c>
      <c r="BJ13" s="11">
        <v>1990</v>
      </c>
      <c r="BK13" s="11">
        <v>1991</v>
      </c>
      <c r="BL13" s="11">
        <v>1992</v>
      </c>
      <c r="BM13" s="11">
        <v>1993</v>
      </c>
      <c r="BN13" s="11">
        <v>1994</v>
      </c>
      <c r="BO13" s="11">
        <v>1995</v>
      </c>
      <c r="BP13" s="11">
        <v>1996</v>
      </c>
      <c r="BQ13" s="11">
        <v>1997</v>
      </c>
      <c r="BR13" s="11">
        <v>1998</v>
      </c>
      <c r="BS13" s="11">
        <v>1999</v>
      </c>
      <c r="BT13" s="11">
        <v>2000</v>
      </c>
      <c r="BU13" s="11">
        <v>2001</v>
      </c>
      <c r="BV13" s="11">
        <v>2002</v>
      </c>
      <c r="BW13" s="11">
        <v>2003</v>
      </c>
      <c r="BX13" s="11">
        <v>2004</v>
      </c>
      <c r="BY13" s="11">
        <v>2005</v>
      </c>
      <c r="BZ13" s="11">
        <v>2006</v>
      </c>
      <c r="CA13" s="11">
        <v>2007</v>
      </c>
      <c r="CB13" s="11">
        <v>2008</v>
      </c>
      <c r="CC13" s="11">
        <v>2009</v>
      </c>
      <c r="CD13" s="11">
        <v>2010</v>
      </c>
      <c r="CE13" s="11">
        <v>2011</v>
      </c>
      <c r="CF13" s="11">
        <v>2012</v>
      </c>
      <c r="CG13" s="11">
        <v>2013</v>
      </c>
      <c r="CH13" s="11">
        <v>2014</v>
      </c>
      <c r="CI13" s="11">
        <v>2015</v>
      </c>
      <c r="CJ13" s="11">
        <v>2016</v>
      </c>
      <c r="CK13" s="11">
        <v>2017</v>
      </c>
      <c r="CL13" s="11">
        <v>2018</v>
      </c>
      <c r="CM13" s="11">
        <v>2019</v>
      </c>
      <c r="CN13" s="11">
        <v>2020</v>
      </c>
    </row>
    <row r="14" spans="1:92" ht="16.25" x14ac:dyDescent="0.7">
      <c r="A14" s="11" t="s">
        <v>25</v>
      </c>
      <c r="B14" s="58">
        <v>0.08</v>
      </c>
      <c r="C14" s="58">
        <v>0.08</v>
      </c>
      <c r="D14" s="58">
        <v>0.08</v>
      </c>
      <c r="E14" s="58">
        <v>0.08</v>
      </c>
      <c r="F14" s="58">
        <v>0.08</v>
      </c>
      <c r="G14" s="58">
        <v>0.08</v>
      </c>
      <c r="H14" s="71">
        <v>8.9399999999999993E-2</v>
      </c>
      <c r="I14" s="58">
        <f t="shared" ref="I14:N14" si="5">H14*POWER($O14/$H14,1/7)</f>
        <v>9.7579465907975574E-2</v>
      </c>
      <c r="J14" s="58">
        <f t="shared" si="5"/>
        <v>0.10650729493160814</v>
      </c>
      <c r="K14" s="58">
        <f t="shared" si="5"/>
        <v>0.11625195698802637</v>
      </c>
      <c r="L14" s="58">
        <f t="shared" si="5"/>
        <v>0.12688818650613606</v>
      </c>
      <c r="M14" s="58">
        <f t="shared" si="5"/>
        <v>0.13849755558501511</v>
      </c>
      <c r="N14" s="58">
        <f t="shared" si="5"/>
        <v>0.15116909959223643</v>
      </c>
      <c r="O14" s="71">
        <v>0.16500000000000001</v>
      </c>
      <c r="P14" s="58">
        <f>O14*POWER($U14/$O14,1/6)</f>
        <v>0.15421811875537109</v>
      </c>
      <c r="Q14" s="58">
        <f>P14*POWER($U14/$O14,1/6)</f>
        <v>0.14414077668148934</v>
      </c>
      <c r="R14" s="58">
        <f>Q14*POWER($U14/$O14,1/6)</f>
        <v>0.13472193585307482</v>
      </c>
      <c r="S14" s="58">
        <f>R14*POWER($U14/$O14,1/6)</f>
        <v>0.12591856668086654</v>
      </c>
      <c r="T14" s="58">
        <f>S14*POWER($U14/$O14,1/6)</f>
        <v>0.11769045133270296</v>
      </c>
      <c r="U14" s="71">
        <v>0.11</v>
      </c>
      <c r="V14" s="71">
        <v>0.14000000000000001</v>
      </c>
      <c r="W14" s="71">
        <v>0.24</v>
      </c>
      <c r="X14" s="71">
        <v>0.37</v>
      </c>
      <c r="Y14" s="71">
        <v>0.43</v>
      </c>
      <c r="Z14" s="71">
        <v>0.52</v>
      </c>
      <c r="AA14" s="71">
        <v>0.57999999999999996</v>
      </c>
      <c r="AB14" s="71">
        <v>0.73</v>
      </c>
      <c r="AC14" s="71">
        <v>0.91</v>
      </c>
      <c r="AD14" s="71">
        <v>1.22</v>
      </c>
      <c r="AE14" s="71">
        <v>1.7</v>
      </c>
      <c r="AF14" s="71">
        <v>1.8</v>
      </c>
      <c r="AG14" s="71">
        <v>1.1000000000000001</v>
      </c>
      <c r="AH14" s="71">
        <v>1.1200000000000001</v>
      </c>
      <c r="AI14" s="71">
        <v>1.2829999999999999</v>
      </c>
      <c r="AJ14" s="71">
        <v>1.446</v>
      </c>
      <c r="AK14" s="71">
        <v>1.7310000000000001</v>
      </c>
      <c r="AL14" s="71">
        <v>2.0910000000000002</v>
      </c>
      <c r="AM14" s="71">
        <v>1.9470000000000001</v>
      </c>
      <c r="AN14" s="71">
        <v>1.7769999999999999</v>
      </c>
      <c r="AO14" s="71">
        <v>2.1709999999999998</v>
      </c>
      <c r="AP14" s="71">
        <v>2.4140000000000001</v>
      </c>
      <c r="AQ14" s="71">
        <v>2.629</v>
      </c>
      <c r="AR14" s="71">
        <v>2.823</v>
      </c>
      <c r="AS14" s="71">
        <v>3.125</v>
      </c>
      <c r="AT14" s="71">
        <v>2.988</v>
      </c>
      <c r="AU14" s="71">
        <v>3.41</v>
      </c>
      <c r="AV14" s="71">
        <v>3.4079999999999999</v>
      </c>
      <c r="AW14" s="71">
        <v>3.7690000000000001</v>
      </c>
      <c r="AX14" s="71">
        <v>4.3899999999999997</v>
      </c>
      <c r="AY14" s="71">
        <v>4.93</v>
      </c>
      <c r="AZ14" s="71">
        <v>5.35</v>
      </c>
      <c r="BA14" s="71">
        <v>5.4</v>
      </c>
      <c r="BB14" s="71">
        <v>5.89</v>
      </c>
      <c r="BC14" s="71">
        <v>6.61</v>
      </c>
      <c r="BD14" s="71">
        <v>7.56</v>
      </c>
      <c r="BE14" s="71">
        <v>9.11</v>
      </c>
      <c r="BF14" s="71">
        <v>9.98</v>
      </c>
      <c r="BG14" s="71">
        <v>11.41</v>
      </c>
      <c r="BH14" s="71">
        <v>12.7</v>
      </c>
      <c r="BI14" s="71">
        <v>13.33</v>
      </c>
      <c r="BJ14" s="71">
        <v>13.72</v>
      </c>
      <c r="BK14" s="71">
        <v>14.79</v>
      </c>
      <c r="BL14" s="71">
        <v>17.25</v>
      </c>
      <c r="BM14" s="71">
        <v>19.14</v>
      </c>
      <c r="BN14" s="71">
        <v>21.38</v>
      </c>
      <c r="BO14" s="71">
        <v>28.123000000000001</v>
      </c>
      <c r="BP14" s="71">
        <v>26.382000000000001</v>
      </c>
      <c r="BQ14" s="71">
        <v>27.332000000000001</v>
      </c>
      <c r="BR14" s="71">
        <v>21.256300000000003</v>
      </c>
      <c r="BS14" s="71">
        <v>21.593</v>
      </c>
      <c r="BT14" s="71">
        <v>24.869400000000002</v>
      </c>
      <c r="BU14" s="71">
        <v>37.770700000000005</v>
      </c>
      <c r="BV14" s="71">
        <v>46.669899999999991</v>
      </c>
      <c r="BW14" s="71">
        <v>48.493300000000005</v>
      </c>
      <c r="BX14" s="71">
        <v>54.132700000000007</v>
      </c>
      <c r="BY14" s="71">
        <v>62.054199999999994</v>
      </c>
      <c r="BZ14" s="71">
        <v>68.630200000000016</v>
      </c>
      <c r="CA14" s="71">
        <v>77.924300000000002</v>
      </c>
      <c r="CB14" s="71">
        <v>84.043000000000006</v>
      </c>
      <c r="CC14" s="71">
        <v>89.651299999999992</v>
      </c>
      <c r="CD14" s="71">
        <v>98.326299999999989</v>
      </c>
      <c r="CE14" s="71">
        <v>110.10889999999999</v>
      </c>
      <c r="CF14" s="71">
        <v>109.56540000000001</v>
      </c>
      <c r="CG14" s="71">
        <v>113.2306</v>
      </c>
      <c r="CH14" s="71">
        <v>117.858</v>
      </c>
      <c r="CI14" s="71">
        <v>117.42770000000002</v>
      </c>
      <c r="CJ14" s="71">
        <v>123.1922</v>
      </c>
      <c r="CK14" s="71">
        <v>125.42010000000001</v>
      </c>
      <c r="CL14" s="71">
        <v>120.4597</v>
      </c>
      <c r="CM14" s="71">
        <v>125.15300000000001</v>
      </c>
      <c r="CN14" s="71">
        <v>127.0063</v>
      </c>
    </row>
    <row r="15" spans="1:92" ht="16.25" x14ac:dyDescent="0.7">
      <c r="A15" s="11" t="s">
        <v>26</v>
      </c>
      <c r="B15" s="72">
        <v>31.518304355572738</v>
      </c>
      <c r="C15" s="72">
        <v>24.838748692725485</v>
      </c>
      <c r="D15" s="72">
        <v>18.417245902627396</v>
      </c>
      <c r="E15" s="72">
        <v>22.574589035091716</v>
      </c>
      <c r="F15" s="72">
        <v>22.861631674688404</v>
      </c>
      <c r="G15" s="72">
        <v>25.841579783882811</v>
      </c>
      <c r="H15" s="72">
        <v>29.674149099654006</v>
      </c>
      <c r="I15" s="72">
        <v>33.042640756503658</v>
      </c>
      <c r="J15" s="72">
        <v>29.236458265826712</v>
      </c>
      <c r="K15" s="72">
        <v>35.239997327525295</v>
      </c>
      <c r="L15" s="72">
        <v>43.269554194493274</v>
      </c>
      <c r="M15" s="72">
        <v>36.706490600472193</v>
      </c>
      <c r="N15" s="72">
        <v>33.257979790569742</v>
      </c>
      <c r="O15" s="72">
        <v>29.89769726209753</v>
      </c>
      <c r="P15" s="72">
        <v>29.300600520898886</v>
      </c>
      <c r="Q15" s="72">
        <v>28.366381058070825</v>
      </c>
      <c r="R15" s="72">
        <v>31.658122128980636</v>
      </c>
      <c r="S15" s="72">
        <v>36.148774015974467</v>
      </c>
      <c r="T15" s="72">
        <v>37.940498618405499</v>
      </c>
      <c r="U15" s="72">
        <v>31.218333045368627</v>
      </c>
      <c r="V15" s="72">
        <v>33.50621910295861</v>
      </c>
      <c r="W15" s="72">
        <v>39.370368289499012</v>
      </c>
      <c r="X15" s="72">
        <v>36.762779569054473</v>
      </c>
      <c r="Y15" s="72">
        <v>41.969414168522938</v>
      </c>
      <c r="Z15" s="72">
        <v>39.787255089400269</v>
      </c>
      <c r="AA15" s="72">
        <v>41.773962436177371</v>
      </c>
      <c r="AB15" s="72">
        <v>46.506935650417191</v>
      </c>
      <c r="AC15" s="72">
        <v>46.813014513140914</v>
      </c>
      <c r="AD15" s="72">
        <v>39.37125351897398</v>
      </c>
      <c r="AE15" s="72">
        <v>42.925495909648632</v>
      </c>
      <c r="AF15" s="72">
        <v>47.065011454362505</v>
      </c>
      <c r="AG15" s="72">
        <v>42.320907906319675</v>
      </c>
      <c r="AH15" s="72">
        <v>37.576804358276846</v>
      </c>
      <c r="AI15" s="71">
        <v>33.687004000000002</v>
      </c>
      <c r="AJ15" s="71">
        <v>35.778199999999998</v>
      </c>
      <c r="AK15" s="71">
        <v>37.866503999999999</v>
      </c>
      <c r="AL15" s="71">
        <v>40.705196000000001</v>
      </c>
      <c r="AM15" s="71">
        <v>40.504595999999999</v>
      </c>
      <c r="AN15" s="71">
        <v>44.117196000000007</v>
      </c>
      <c r="AO15" s="71">
        <v>46.814008000000001</v>
      </c>
      <c r="AP15" s="71">
        <v>45.805008000000001</v>
      </c>
      <c r="AQ15" s="71">
        <v>46.954008000000002</v>
      </c>
      <c r="AR15" s="71">
        <v>50.756999999999998</v>
      </c>
      <c r="AS15" s="71">
        <v>52.970999999999997</v>
      </c>
      <c r="AT15" s="71">
        <v>52.540008</v>
      </c>
      <c r="AU15" s="71">
        <v>45.248007999999999</v>
      </c>
      <c r="AV15" s="71">
        <v>51.757007999999999</v>
      </c>
      <c r="AW15" s="71">
        <v>53.347000000000001</v>
      </c>
      <c r="AX15" s="71">
        <v>55.154000000000003</v>
      </c>
      <c r="AY15" s="71">
        <v>57.410008000000005</v>
      </c>
      <c r="AZ15" s="71">
        <v>56.838999999999999</v>
      </c>
      <c r="BA15" s="71">
        <v>57.667008000000003</v>
      </c>
      <c r="BB15" s="71">
        <v>54.899000000000001</v>
      </c>
      <c r="BC15" s="71">
        <v>58.804000000000002</v>
      </c>
      <c r="BD15" s="71">
        <v>62.366</v>
      </c>
      <c r="BE15" s="71">
        <v>60.959008000000004</v>
      </c>
      <c r="BF15" s="71">
        <v>64.444007999999997</v>
      </c>
      <c r="BG15" s="71">
        <v>67.532008000000005</v>
      </c>
      <c r="BH15" s="71">
        <v>69.587000000000003</v>
      </c>
      <c r="BI15" s="71">
        <v>69.514015999999998</v>
      </c>
      <c r="BJ15" s="71">
        <v>71.965000000000003</v>
      </c>
      <c r="BK15" s="71">
        <v>72.724007999999998</v>
      </c>
      <c r="BL15" s="71">
        <v>75.160015999999999</v>
      </c>
      <c r="BM15" s="71">
        <v>77.250008000000008</v>
      </c>
      <c r="BN15" s="71">
        <v>80.944999999999993</v>
      </c>
      <c r="BO15" s="71">
        <v>85.525999999999996</v>
      </c>
      <c r="BP15" s="71">
        <v>84.046000000000006</v>
      </c>
      <c r="BQ15" s="71">
        <v>88.510999999999996</v>
      </c>
      <c r="BR15" s="71">
        <v>86.468999999999994</v>
      </c>
      <c r="BS15" s="71">
        <v>88.67</v>
      </c>
      <c r="BT15" s="71">
        <v>86.252262999999999</v>
      </c>
      <c r="BU15" s="71">
        <v>81.248827999999989</v>
      </c>
      <c r="BV15" s="71">
        <v>81.879071999999994</v>
      </c>
      <c r="BW15" s="71">
        <v>80.712165999999996</v>
      </c>
      <c r="BX15" s="71">
        <v>82.084367999999998</v>
      </c>
      <c r="BY15" s="71">
        <v>83.69733500000001</v>
      </c>
      <c r="BZ15" s="71">
        <v>84.31693700000001</v>
      </c>
      <c r="CA15" s="71">
        <v>83.915965</v>
      </c>
      <c r="CB15" s="71">
        <v>80.178381999999999</v>
      </c>
      <c r="CC15" s="71">
        <v>71.355455000000006</v>
      </c>
      <c r="CD15" s="71">
        <v>75.772845000000004</v>
      </c>
      <c r="CE15" s="71">
        <v>76.430822000000006</v>
      </c>
      <c r="CF15" s="71">
        <v>74.492000000000004</v>
      </c>
      <c r="CG15" s="71">
        <v>71.732298</v>
      </c>
      <c r="CH15" s="71">
        <v>73.093000000000004</v>
      </c>
      <c r="CI15" s="71">
        <v>72.397000000000006</v>
      </c>
      <c r="CJ15" s="71">
        <v>71.902238999999994</v>
      </c>
      <c r="CK15" s="71">
        <v>72.044539</v>
      </c>
      <c r="CL15" s="71">
        <v>70.891066999999993</v>
      </c>
      <c r="CM15" s="71">
        <v>68.156809999999993</v>
      </c>
      <c r="CN15" s="71">
        <v>66.239000000000004</v>
      </c>
    </row>
    <row r="16" spans="1:92" ht="16.25" x14ac:dyDescent="0.7">
      <c r="A16" s="11" t="s">
        <v>27</v>
      </c>
      <c r="B16" s="72">
        <v>21.104138410848602</v>
      </c>
      <c r="C16" s="72">
        <v>18.163562828884476</v>
      </c>
      <c r="D16" s="72">
        <v>16.72447932276539</v>
      </c>
      <c r="E16" s="72">
        <v>18.348798610773738</v>
      </c>
      <c r="F16" s="72">
        <v>19.343019185975926</v>
      </c>
      <c r="G16" s="72">
        <v>18.65472430677741</v>
      </c>
      <c r="H16" s="72">
        <v>16.422166108219862</v>
      </c>
      <c r="I16" s="72">
        <v>17.339321906098242</v>
      </c>
      <c r="J16" s="72">
        <v>17.807863335880555</v>
      </c>
      <c r="K16" s="72">
        <v>19.012894174211414</v>
      </c>
      <c r="L16" s="72">
        <v>17.026946607628027</v>
      </c>
      <c r="M16" s="72">
        <v>11.099232738170786</v>
      </c>
      <c r="N16" s="72">
        <v>9.2622701272023917</v>
      </c>
      <c r="O16" s="72">
        <v>7.8449595510012626</v>
      </c>
      <c r="P16" s="72">
        <v>6.2865328175691095</v>
      </c>
      <c r="Q16" s="72">
        <v>3.755323337236232</v>
      </c>
      <c r="R16" s="72">
        <v>5.1589490399825788</v>
      </c>
      <c r="S16" s="72">
        <v>5.5308560267762443</v>
      </c>
      <c r="T16" s="72">
        <v>6.4179385114331673</v>
      </c>
      <c r="U16" s="72">
        <v>6.8133890935214945</v>
      </c>
      <c r="V16" s="72">
        <v>6.489741236905382</v>
      </c>
      <c r="W16" s="72">
        <v>7.2594211908180455</v>
      </c>
      <c r="X16" s="72">
        <v>7.2680039276645916</v>
      </c>
      <c r="Y16" s="72">
        <v>6.5723873724737132</v>
      </c>
      <c r="Z16" s="72">
        <v>15.258773756930887</v>
      </c>
      <c r="AA16" s="72">
        <v>20.195008353074506</v>
      </c>
      <c r="AB16" s="72">
        <v>23.500493459310782</v>
      </c>
      <c r="AC16" s="72">
        <v>25.997195907266796</v>
      </c>
      <c r="AD16" s="72">
        <v>23.482550197140426</v>
      </c>
      <c r="AE16" s="72">
        <v>22.501545302691021</v>
      </c>
      <c r="AF16" s="72">
        <v>24.005667740196902</v>
      </c>
      <c r="AG16" s="71">
        <v>17.8828</v>
      </c>
      <c r="AH16" s="71">
        <v>18.422799999999999</v>
      </c>
      <c r="AI16" s="71">
        <v>19.630099999999999</v>
      </c>
      <c r="AJ16" s="71">
        <v>20.261199999999999</v>
      </c>
      <c r="AK16" s="71">
        <v>21.224799999999998</v>
      </c>
      <c r="AL16" s="71">
        <v>22.232199999999999</v>
      </c>
      <c r="AM16" s="71">
        <v>23.0975</v>
      </c>
      <c r="AN16" s="71">
        <v>25.034700000000001</v>
      </c>
      <c r="AO16" s="71">
        <v>27.270900000000001</v>
      </c>
      <c r="AP16" s="71">
        <v>28.397500000000001</v>
      </c>
      <c r="AQ16" s="71">
        <v>28.131799999999998</v>
      </c>
      <c r="AR16" s="71">
        <v>29.693000000000001</v>
      </c>
      <c r="AS16" s="71">
        <v>32.251899999999999</v>
      </c>
      <c r="AT16" s="71">
        <v>33.447000000000003</v>
      </c>
      <c r="AU16" s="71">
        <v>25.7776</v>
      </c>
      <c r="AV16" s="71">
        <v>32.633000000000003</v>
      </c>
      <c r="AW16" s="71">
        <v>33.139299999999999</v>
      </c>
      <c r="AX16" s="71">
        <v>34.610100000000003</v>
      </c>
      <c r="AY16" s="71">
        <v>36.532300000000006</v>
      </c>
      <c r="AZ16" s="71">
        <v>36.521799999999999</v>
      </c>
      <c r="BA16" s="71">
        <v>36.201999999999998</v>
      </c>
      <c r="BB16" s="71">
        <v>35.3964</v>
      </c>
      <c r="BC16" s="71">
        <v>36.628999999999998</v>
      </c>
      <c r="BD16" s="71">
        <v>39.558999999999997</v>
      </c>
      <c r="BE16" s="71">
        <v>39.295000000000002</v>
      </c>
      <c r="BF16" s="71">
        <v>40.805</v>
      </c>
      <c r="BG16" s="71">
        <v>42.704999999999998</v>
      </c>
      <c r="BH16" s="71">
        <v>45.606000000000002</v>
      </c>
      <c r="BI16" s="71">
        <v>47.173999999999999</v>
      </c>
      <c r="BJ16" s="71">
        <v>48.046999999999997</v>
      </c>
      <c r="BK16" s="71">
        <v>49.04</v>
      </c>
      <c r="BL16" s="71">
        <v>49.941000000000003</v>
      </c>
      <c r="BM16" s="71">
        <v>50.986800000000002</v>
      </c>
      <c r="BN16" s="71">
        <v>55.407300000000006</v>
      </c>
      <c r="BO16" s="71">
        <v>56.377299999999998</v>
      </c>
      <c r="BP16" s="71">
        <v>56.916699999999999</v>
      </c>
      <c r="BQ16" s="71">
        <v>61.59</v>
      </c>
      <c r="BR16" s="71">
        <v>62.519829000000001</v>
      </c>
      <c r="BS16" s="71">
        <v>65.003200000000007</v>
      </c>
      <c r="BT16" s="71">
        <v>68.753917000000001</v>
      </c>
      <c r="BU16" s="71">
        <v>68.390006999999997</v>
      </c>
      <c r="BV16" s="71">
        <v>70.505978999999996</v>
      </c>
      <c r="BW16" s="71">
        <v>72.193759</v>
      </c>
      <c r="BX16" s="71">
        <v>75.134883000000002</v>
      </c>
      <c r="BY16" s="71">
        <v>77.349895000000004</v>
      </c>
      <c r="BZ16" s="71">
        <v>78.937776999999997</v>
      </c>
      <c r="CA16" s="71">
        <v>78.947626999999997</v>
      </c>
      <c r="CB16" s="71">
        <v>76.781227000000001</v>
      </c>
      <c r="CC16" s="71">
        <v>70.656859999999995</v>
      </c>
      <c r="CD16" s="71">
        <v>75.433060999999995</v>
      </c>
      <c r="CE16" s="71">
        <v>75.506140000000002</v>
      </c>
      <c r="CF16" s="71">
        <v>74.431070000000005</v>
      </c>
      <c r="CG16" s="71">
        <v>74.010407000000001</v>
      </c>
      <c r="CH16" s="71">
        <v>73.589738999999994</v>
      </c>
      <c r="CI16" s="71">
        <v>73.320440000000005</v>
      </c>
      <c r="CJ16" s="71">
        <v>73.314438999999993</v>
      </c>
      <c r="CK16" s="71">
        <v>74.317671000000004</v>
      </c>
      <c r="CL16" s="71">
        <v>73.770523999999995</v>
      </c>
      <c r="CM16" s="71">
        <v>72.074560000000005</v>
      </c>
      <c r="CN16" s="71">
        <v>69.946196</v>
      </c>
    </row>
    <row r="17" spans="1:92" ht="16.25" x14ac:dyDescent="0.7">
      <c r="A17" s="11" t="s">
        <v>105</v>
      </c>
      <c r="B17" s="72">
        <v>47.335581880978758</v>
      </c>
      <c r="C17" s="72">
        <v>36.854632413648552</v>
      </c>
      <c r="D17" s="72">
        <v>27.521303935784967</v>
      </c>
      <c r="E17" s="72">
        <v>33.979979609748156</v>
      </c>
      <c r="F17" s="72">
        <v>34.3815069101435</v>
      </c>
      <c r="G17" s="72">
        <v>38.890338595570604</v>
      </c>
      <c r="H17" s="72">
        <v>46.310324526392478</v>
      </c>
      <c r="I17" s="72">
        <v>51.591394447729641</v>
      </c>
      <c r="J17" s="72">
        <v>45.02868289691984</v>
      </c>
      <c r="K17" s="72">
        <v>53.657954634961349</v>
      </c>
      <c r="L17" s="72">
        <v>67.997231936873249</v>
      </c>
      <c r="M17" s="72">
        <v>57.653389674750237</v>
      </c>
      <c r="N17" s="72">
        <v>54.022469520951518</v>
      </c>
      <c r="O17" s="72">
        <v>50.290511001487431</v>
      </c>
      <c r="P17" s="72">
        <v>49.065360546788781</v>
      </c>
      <c r="Q17" s="72">
        <v>45.472905224089764</v>
      </c>
      <c r="R17" s="72">
        <v>47.445884100625143</v>
      </c>
      <c r="S17" s="72">
        <v>55.016553227219681</v>
      </c>
      <c r="T17" s="72">
        <v>59.100172520608119</v>
      </c>
      <c r="U17" s="72">
        <v>49.439342592723136</v>
      </c>
      <c r="V17" s="72">
        <v>56.349163283274294</v>
      </c>
      <c r="W17" s="72">
        <v>67.961367059397702</v>
      </c>
      <c r="X17" s="72">
        <v>64.481670080384291</v>
      </c>
      <c r="Y17" s="72">
        <v>74.707480898966509</v>
      </c>
      <c r="Z17" s="72">
        <v>63.002724265984497</v>
      </c>
      <c r="AA17" s="72">
        <v>59.300428341729557</v>
      </c>
      <c r="AB17" s="72">
        <v>65.803826407096253</v>
      </c>
      <c r="AC17" s="72">
        <v>64.922193715755483</v>
      </c>
      <c r="AD17" s="72">
        <v>53.893260366467146</v>
      </c>
      <c r="AE17" s="72">
        <v>51.760143109236658</v>
      </c>
      <c r="AF17" s="72">
        <v>59.660479834922192</v>
      </c>
      <c r="AG17" s="72">
        <v>54.293357259357883</v>
      </c>
      <c r="AH17" s="72">
        <v>48.926234683793574</v>
      </c>
      <c r="AI17" s="71">
        <v>30.67392000000001</v>
      </c>
      <c r="AJ17" s="71">
        <v>33.559600000000003</v>
      </c>
      <c r="AK17" s="71">
        <v>35.703300000000013</v>
      </c>
      <c r="AL17" s="71">
        <v>38.814900000000002</v>
      </c>
      <c r="AM17" s="71">
        <v>39.473799999999983</v>
      </c>
      <c r="AN17" s="71">
        <v>42.186700000000002</v>
      </c>
      <c r="AO17" s="71">
        <v>45.815499999999986</v>
      </c>
      <c r="AP17" s="71">
        <v>48.966626999999995</v>
      </c>
      <c r="AQ17" s="71">
        <v>49.792201999999989</v>
      </c>
      <c r="AR17" s="71">
        <v>53.401799999999966</v>
      </c>
      <c r="AS17" s="71">
        <v>59.014199999999995</v>
      </c>
      <c r="AT17" s="71">
        <v>60.531900000000007</v>
      </c>
      <c r="AU17" s="71">
        <v>52.592117000000009</v>
      </c>
      <c r="AV17" s="71">
        <v>58.500200000000028</v>
      </c>
      <c r="AW17" s="71">
        <v>60.890699999999974</v>
      </c>
      <c r="AX17" s="71">
        <v>64.77960000000003</v>
      </c>
      <c r="AY17" s="71">
        <v>68.929499999999976</v>
      </c>
      <c r="AZ17" s="71">
        <v>70.605796000000012</v>
      </c>
      <c r="BA17" s="71">
        <v>69.84913499999999</v>
      </c>
      <c r="BB17" s="71">
        <v>70.061112000000008</v>
      </c>
      <c r="BC17" s="71">
        <v>74.384086999999994</v>
      </c>
      <c r="BD17" s="71">
        <v>79.573265000000006</v>
      </c>
      <c r="BE17" s="71">
        <v>82.688046999999969</v>
      </c>
      <c r="BF17" s="71">
        <v>87.132435000000015</v>
      </c>
      <c r="BG17" s="71">
        <v>92.053002000000035</v>
      </c>
      <c r="BH17" s="71">
        <v>98.696428000000026</v>
      </c>
      <c r="BI17" s="71">
        <v>102.18190199999998</v>
      </c>
      <c r="BJ17" s="71">
        <v>105.62124299999999</v>
      </c>
      <c r="BK17" s="71">
        <v>106.52598400000002</v>
      </c>
      <c r="BL17" s="71">
        <v>104.26393899999997</v>
      </c>
      <c r="BM17" s="71">
        <v>104.98426699999997</v>
      </c>
      <c r="BN17" s="71">
        <v>111.05213400000004</v>
      </c>
      <c r="BO17" s="71">
        <v>112.26489300000003</v>
      </c>
      <c r="BP17" s="71">
        <v>117.02768199999997</v>
      </c>
      <c r="BQ17" s="71">
        <v>123.92655200000002</v>
      </c>
      <c r="BR17" s="71">
        <v>131.69081299999993</v>
      </c>
      <c r="BS17" s="71">
        <v>140.67032499999999</v>
      </c>
      <c r="BT17" s="71">
        <v>144.70995300000001</v>
      </c>
      <c r="BU17" s="71">
        <v>131.52417499999999</v>
      </c>
      <c r="BV17" s="71">
        <v>130.75706099999999</v>
      </c>
      <c r="BW17" s="71">
        <v>137.47754</v>
      </c>
      <c r="BX17" s="71">
        <v>144.42471799999998</v>
      </c>
      <c r="BY17" s="71">
        <v>142.08616899999998</v>
      </c>
      <c r="BZ17" s="71">
        <v>150.16646600000001</v>
      </c>
      <c r="CA17" s="71">
        <v>151.32282600000002</v>
      </c>
      <c r="CB17" s="71">
        <v>148.71564799999999</v>
      </c>
      <c r="CC17" s="71">
        <v>138.93744500000003</v>
      </c>
      <c r="CD17" s="71">
        <v>142.91010499999993</v>
      </c>
      <c r="CE17" s="71">
        <v>138.07426399999997</v>
      </c>
      <c r="CF17" s="71">
        <v>140.65004899999994</v>
      </c>
      <c r="CG17" s="71">
        <v>137.898799</v>
      </c>
      <c r="CH17" s="71">
        <v>139.55157699999995</v>
      </c>
      <c r="CI17" s="71">
        <v>143.32750499999997</v>
      </c>
      <c r="CJ17" s="71">
        <v>140.32843799999995</v>
      </c>
      <c r="CK17" s="71">
        <v>143.06646599999999</v>
      </c>
      <c r="CL17" s="71">
        <v>143.56077400000004</v>
      </c>
      <c r="CM17" s="71">
        <v>138.93146399999995</v>
      </c>
      <c r="CN17" s="71">
        <v>137.71261499999997</v>
      </c>
    </row>
    <row r="18" spans="1:92" x14ac:dyDescent="0.7">
      <c r="A18" s="11" t="s">
        <v>7</v>
      </c>
      <c r="B18" s="53">
        <v>100.03802464740011</v>
      </c>
      <c r="C18" s="53">
        <v>79.936943935258512</v>
      </c>
      <c r="D18" s="53">
        <v>62.743029161177759</v>
      </c>
      <c r="E18" s="53">
        <v>74.983367255613615</v>
      </c>
      <c r="F18" s="53">
        <v>76.666157770807828</v>
      </c>
      <c r="G18" s="53">
        <v>83.466642686230813</v>
      </c>
      <c r="H18" s="53">
        <v>92.496039734266347</v>
      </c>
      <c r="I18" s="53">
        <v>102.07093657623952</v>
      </c>
      <c r="J18" s="53">
        <v>92.179511793558703</v>
      </c>
      <c r="K18" s="53">
        <v>108.02709809368608</v>
      </c>
      <c r="L18" s="53">
        <v>128.42062092550069</v>
      </c>
      <c r="M18" s="53">
        <v>105.59761056897823</v>
      </c>
      <c r="N18" s="53">
        <v>96.693888538315889</v>
      </c>
      <c r="O18" s="53">
        <v>88.198167814586213</v>
      </c>
      <c r="P18" s="53">
        <v>84.806712004012155</v>
      </c>
      <c r="Q18" s="53">
        <v>77.738750396078302</v>
      </c>
      <c r="R18" s="53">
        <v>84.397677205441425</v>
      </c>
      <c r="S18" s="53">
        <v>96.822101836651257</v>
      </c>
      <c r="T18" s="53">
        <v>103.57630010177948</v>
      </c>
      <c r="U18" s="53">
        <v>87.581064731613253</v>
      </c>
      <c r="V18" s="53">
        <v>96.485123623138293</v>
      </c>
      <c r="W18" s="53">
        <v>114.83115653971475</v>
      </c>
      <c r="X18" s="53">
        <v>108.88245357710335</v>
      </c>
      <c r="Y18" s="53">
        <v>123.67928243996316</v>
      </c>
      <c r="Z18" s="53">
        <v>118.56875311231565</v>
      </c>
      <c r="AA18" s="53">
        <v>121.84939913098142</v>
      </c>
      <c r="AB18" s="53">
        <v>136.54125551682421</v>
      </c>
      <c r="AC18" s="53">
        <v>138.64240413616318</v>
      </c>
      <c r="AD18" s="53">
        <v>117.96706408258156</v>
      </c>
      <c r="AE18" s="53">
        <v>118.88718432157631</v>
      </c>
      <c r="AF18" s="53">
        <v>132.53115902948159</v>
      </c>
      <c r="AG18" s="53">
        <v>115.59706516567755</v>
      </c>
      <c r="AH18" s="53">
        <v>106.04583904207041</v>
      </c>
      <c r="AI18" s="53">
        <v>85.274024000000011</v>
      </c>
      <c r="AJ18" s="53">
        <v>91.045000000000002</v>
      </c>
      <c r="AK18" s="53">
        <v>96.525604000000016</v>
      </c>
      <c r="AL18" s="53">
        <v>103.84329600000001</v>
      </c>
      <c r="AM18" s="53">
        <v>105.02289599999999</v>
      </c>
      <c r="AN18" s="53">
        <v>113.11559600000001</v>
      </c>
      <c r="AO18" s="53">
        <v>122.07140799999999</v>
      </c>
      <c r="AP18" s="53">
        <v>125.583135</v>
      </c>
      <c r="AQ18" s="53">
        <v>127.50700999999999</v>
      </c>
      <c r="AR18" s="53">
        <v>136.67479999999995</v>
      </c>
      <c r="AS18" s="53">
        <v>147.3621</v>
      </c>
      <c r="AT18" s="53">
        <v>149.50690800000001</v>
      </c>
      <c r="AU18" s="53">
        <v>127.027725</v>
      </c>
      <c r="AV18" s="53">
        <v>146.29820800000005</v>
      </c>
      <c r="AW18" s="53">
        <v>151.14599999999999</v>
      </c>
      <c r="AX18" s="53">
        <v>158.93370000000004</v>
      </c>
      <c r="AY18" s="53">
        <v>167.80180799999999</v>
      </c>
      <c r="AZ18" s="53">
        <v>169.316596</v>
      </c>
      <c r="BA18" s="53">
        <v>169.11814299999998</v>
      </c>
      <c r="BB18" s="53">
        <v>166.246512</v>
      </c>
      <c r="BC18" s="53">
        <v>176.427087</v>
      </c>
      <c r="BD18" s="53">
        <v>189.05826500000001</v>
      </c>
      <c r="BE18" s="53">
        <v>192.05205499999997</v>
      </c>
      <c r="BF18" s="53">
        <v>202.36144300000001</v>
      </c>
      <c r="BG18" s="53">
        <v>213.70001000000002</v>
      </c>
      <c r="BH18" s="53">
        <v>226.58942800000003</v>
      </c>
      <c r="BI18" s="53">
        <v>232.19991799999997</v>
      </c>
      <c r="BJ18" s="53">
        <v>239.35324299999999</v>
      </c>
      <c r="BK18" s="53">
        <v>243.079992</v>
      </c>
      <c r="BL18" s="53">
        <v>246.61495499999998</v>
      </c>
      <c r="BM18" s="53">
        <v>252.36107499999997</v>
      </c>
      <c r="BN18" s="53">
        <v>268.78443400000003</v>
      </c>
      <c r="BO18" s="53">
        <v>282.29119300000002</v>
      </c>
      <c r="BP18" s="53">
        <v>284.37238200000002</v>
      </c>
      <c r="BQ18" s="53">
        <v>301.35955200000001</v>
      </c>
      <c r="BR18" s="53">
        <v>301.93594199999995</v>
      </c>
      <c r="BS18" s="53">
        <v>315.93652500000002</v>
      </c>
      <c r="BT18" s="53">
        <v>324.58553300000005</v>
      </c>
      <c r="BU18" s="53">
        <v>318.93371000000002</v>
      </c>
      <c r="BV18" s="53">
        <v>329.81201199999998</v>
      </c>
      <c r="BW18" s="53">
        <v>338.87676499999998</v>
      </c>
      <c r="BX18" s="53">
        <v>355.77666899999997</v>
      </c>
      <c r="BY18" s="53">
        <v>365.18759899999998</v>
      </c>
      <c r="BZ18" s="53">
        <v>382.05138000000005</v>
      </c>
      <c r="CA18" s="53">
        <v>392.11071800000002</v>
      </c>
      <c r="CB18" s="53">
        <v>389.71825699999999</v>
      </c>
      <c r="CC18" s="53">
        <v>370.60106000000002</v>
      </c>
      <c r="CD18" s="53">
        <v>392.4423109999999</v>
      </c>
      <c r="CE18" s="53">
        <v>400.12012599999997</v>
      </c>
      <c r="CF18" s="53">
        <v>399.13851899999997</v>
      </c>
      <c r="CG18" s="53">
        <v>396.87210399999998</v>
      </c>
      <c r="CH18" s="53">
        <v>404.09231599999998</v>
      </c>
      <c r="CI18" s="53">
        <v>406.472645</v>
      </c>
      <c r="CJ18" s="53">
        <v>408.73731599999991</v>
      </c>
      <c r="CK18" s="53">
        <v>414.84877599999999</v>
      </c>
      <c r="CL18" s="53">
        <v>408.68206500000002</v>
      </c>
      <c r="CM18" s="53">
        <v>404.31583399999994</v>
      </c>
      <c r="CN18" s="53">
        <v>400.90411099999994</v>
      </c>
    </row>
    <row r="19" spans="1:92" x14ac:dyDescent="0.7">
      <c r="A19" s="7" t="s">
        <v>124</v>
      </c>
      <c r="C19" s="37"/>
      <c r="D19" s="37"/>
      <c r="E19" s="37"/>
      <c r="F19" s="37"/>
    </row>
    <row r="20" spans="1:92" x14ac:dyDescent="0.7">
      <c r="A20" s="7" t="s">
        <v>125</v>
      </c>
      <c r="C20" s="37"/>
      <c r="D20" s="37"/>
      <c r="E20" s="37"/>
      <c r="F20" s="37"/>
    </row>
    <row r="21" spans="1:92" x14ac:dyDescent="0.7">
      <c r="A21" s="73"/>
      <c r="B21" s="60" t="s">
        <v>126</v>
      </c>
      <c r="C21" s="60"/>
      <c r="D21" s="60"/>
      <c r="E21" s="60"/>
      <c r="F21" s="60"/>
      <c r="G21" s="60"/>
      <c r="H21" s="60"/>
      <c r="I21" s="60"/>
      <c r="J21" s="60"/>
      <c r="K21" s="60"/>
      <c r="L21" s="60"/>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row>
    <row r="22" spans="1:92" x14ac:dyDescent="0.7">
      <c r="A22" s="61"/>
      <c r="B22" s="29" t="s">
        <v>127</v>
      </c>
      <c r="C22" s="37"/>
      <c r="D22" s="37"/>
      <c r="E22" s="37"/>
      <c r="F22" s="37"/>
    </row>
    <row r="23" spans="1:92" x14ac:dyDescent="0.7">
      <c r="A23" s="9"/>
      <c r="B23" s="29"/>
      <c r="C23" s="37"/>
      <c r="D23" s="37"/>
      <c r="E23" s="37"/>
      <c r="F23" s="37"/>
    </row>
    <row r="24" spans="1:92" x14ac:dyDescent="0.7">
      <c r="A24" s="15" t="s">
        <v>128</v>
      </c>
      <c r="B24" s="14"/>
      <c r="C24" s="14"/>
      <c r="D24" s="14"/>
      <c r="E24" s="14"/>
      <c r="F24" s="14"/>
    </row>
    <row r="25" spans="1:92" s="9" customFormat="1" ht="14.25" x14ac:dyDescent="0.65">
      <c r="A25" s="11" t="s">
        <v>80</v>
      </c>
      <c r="B25" s="11">
        <v>1930</v>
      </c>
      <c r="C25" s="11">
        <v>1931</v>
      </c>
      <c r="D25" s="11">
        <v>1932</v>
      </c>
      <c r="E25" s="11">
        <v>1933</v>
      </c>
      <c r="F25" s="11">
        <v>1934</v>
      </c>
      <c r="G25" s="11">
        <v>1935</v>
      </c>
      <c r="H25" s="11">
        <v>1936</v>
      </c>
      <c r="I25" s="11">
        <v>1937</v>
      </c>
      <c r="J25" s="11">
        <v>1938</v>
      </c>
      <c r="K25" s="11">
        <v>1939</v>
      </c>
      <c r="L25" s="11">
        <v>1940</v>
      </c>
      <c r="M25" s="11">
        <v>1941</v>
      </c>
      <c r="N25" s="11">
        <v>1942</v>
      </c>
      <c r="O25" s="11">
        <v>1943</v>
      </c>
      <c r="P25" s="11">
        <v>1944</v>
      </c>
      <c r="Q25" s="11">
        <v>1945</v>
      </c>
      <c r="R25" s="11">
        <v>1946</v>
      </c>
      <c r="S25" s="11">
        <v>1947</v>
      </c>
      <c r="T25" s="11">
        <v>1948</v>
      </c>
      <c r="U25" s="11">
        <v>1949</v>
      </c>
      <c r="V25" s="11">
        <v>1950</v>
      </c>
      <c r="W25" s="11">
        <v>1951</v>
      </c>
      <c r="X25" s="11">
        <v>1952</v>
      </c>
      <c r="Y25" s="11">
        <v>1953</v>
      </c>
      <c r="Z25" s="11">
        <v>1954</v>
      </c>
      <c r="AA25" s="11">
        <v>1955</v>
      </c>
      <c r="AB25" s="11">
        <v>1956</v>
      </c>
      <c r="AC25" s="11">
        <v>1957</v>
      </c>
      <c r="AD25" s="11">
        <v>1958</v>
      </c>
      <c r="AE25" s="11">
        <v>1959</v>
      </c>
      <c r="AF25" s="11">
        <v>1960</v>
      </c>
      <c r="AG25" s="11">
        <v>1961</v>
      </c>
      <c r="AH25" s="11">
        <v>1962</v>
      </c>
      <c r="AI25" s="11">
        <v>1963</v>
      </c>
      <c r="AJ25" s="11">
        <v>1964</v>
      </c>
      <c r="AK25" s="11">
        <v>1965</v>
      </c>
      <c r="AL25" s="11">
        <v>1966</v>
      </c>
      <c r="AM25" s="11">
        <v>1967</v>
      </c>
      <c r="AN25" s="11">
        <v>1968</v>
      </c>
      <c r="AO25" s="11">
        <v>1969</v>
      </c>
      <c r="AP25" s="11">
        <v>1970</v>
      </c>
      <c r="AQ25" s="11">
        <v>1971</v>
      </c>
      <c r="AR25" s="11">
        <v>1972</v>
      </c>
      <c r="AS25" s="11">
        <v>1973</v>
      </c>
      <c r="AT25" s="11">
        <v>1974</v>
      </c>
      <c r="AU25" s="11">
        <v>1975</v>
      </c>
      <c r="AV25" s="11">
        <v>1976</v>
      </c>
      <c r="AW25" s="11">
        <v>1977</v>
      </c>
      <c r="AX25" s="11">
        <v>1978</v>
      </c>
      <c r="AY25" s="11">
        <v>1979</v>
      </c>
      <c r="AZ25" s="11">
        <v>1980</v>
      </c>
      <c r="BA25" s="11">
        <v>1981</v>
      </c>
      <c r="BB25" s="11">
        <v>1982</v>
      </c>
      <c r="BC25" s="11">
        <v>1983</v>
      </c>
      <c r="BD25" s="11">
        <v>1984</v>
      </c>
      <c r="BE25" s="11">
        <v>1985</v>
      </c>
      <c r="BF25" s="11">
        <v>1986</v>
      </c>
      <c r="BG25" s="11">
        <v>1987</v>
      </c>
      <c r="BH25" s="11">
        <v>1988</v>
      </c>
      <c r="BI25" s="11">
        <v>1989</v>
      </c>
      <c r="BJ25" s="11">
        <v>1990</v>
      </c>
      <c r="BK25" s="11">
        <v>1991</v>
      </c>
      <c r="BL25" s="11">
        <v>1992</v>
      </c>
      <c r="BM25" s="11">
        <v>1993</v>
      </c>
      <c r="BN25" s="11">
        <v>1994</v>
      </c>
      <c r="BO25" s="11">
        <v>1995</v>
      </c>
      <c r="BP25" s="11">
        <v>1996</v>
      </c>
      <c r="BQ25" s="11">
        <v>1997</v>
      </c>
      <c r="BR25" s="11">
        <v>1998</v>
      </c>
      <c r="BS25" s="11">
        <v>1999</v>
      </c>
      <c r="BT25" s="11">
        <v>2000</v>
      </c>
      <c r="BU25" s="11">
        <v>2001</v>
      </c>
      <c r="BV25" s="11">
        <v>2002</v>
      </c>
      <c r="BW25" s="11">
        <v>2003</v>
      </c>
      <c r="BX25" s="11">
        <v>2004</v>
      </c>
      <c r="BY25" s="11">
        <v>2005</v>
      </c>
      <c r="BZ25" s="11">
        <v>2006</v>
      </c>
      <c r="CA25" s="11">
        <v>2007</v>
      </c>
      <c r="CB25" s="11">
        <v>2008</v>
      </c>
      <c r="CC25" s="11">
        <v>2009</v>
      </c>
      <c r="CD25" s="11">
        <v>2010</v>
      </c>
      <c r="CE25" s="11">
        <v>2011</v>
      </c>
      <c r="CF25" s="11">
        <v>2012</v>
      </c>
      <c r="CG25" s="11">
        <v>2013</v>
      </c>
      <c r="CH25" s="11">
        <v>2014</v>
      </c>
      <c r="CI25" s="11">
        <v>2015</v>
      </c>
      <c r="CJ25" s="11">
        <v>2016</v>
      </c>
      <c r="CK25" s="11">
        <v>2017</v>
      </c>
      <c r="CL25" s="11">
        <v>2018</v>
      </c>
      <c r="CM25" s="11">
        <v>2019</v>
      </c>
      <c r="CN25" s="11">
        <v>2020</v>
      </c>
    </row>
    <row r="26" spans="1:92" x14ac:dyDescent="0.7">
      <c r="A26" s="11" t="s">
        <v>129</v>
      </c>
      <c r="B26" s="38">
        <v>1</v>
      </c>
      <c r="C26" s="38">
        <v>1</v>
      </c>
      <c r="D26" s="38">
        <v>1</v>
      </c>
      <c r="E26" s="38">
        <v>1</v>
      </c>
      <c r="F26" s="38">
        <v>1</v>
      </c>
      <c r="G26" s="38">
        <v>1</v>
      </c>
      <c r="H26" s="38">
        <v>1</v>
      </c>
      <c r="I26" s="38">
        <v>1</v>
      </c>
      <c r="J26" s="38">
        <v>1</v>
      </c>
      <c r="K26" s="38">
        <v>1</v>
      </c>
      <c r="L26" s="38">
        <v>1</v>
      </c>
      <c r="M26" s="38">
        <v>1</v>
      </c>
      <c r="N26" s="38">
        <v>1</v>
      </c>
      <c r="O26" s="38">
        <v>1</v>
      </c>
      <c r="P26" s="38">
        <v>1</v>
      </c>
      <c r="Q26" s="38">
        <v>1</v>
      </c>
      <c r="R26" s="38">
        <v>1</v>
      </c>
      <c r="S26" s="38">
        <v>1</v>
      </c>
      <c r="T26" s="38">
        <v>1</v>
      </c>
      <c r="U26" s="38">
        <v>1</v>
      </c>
      <c r="V26" s="38">
        <v>1</v>
      </c>
      <c r="W26" s="38">
        <v>1</v>
      </c>
      <c r="X26" s="38">
        <v>1</v>
      </c>
      <c r="Y26" s="38">
        <v>1</v>
      </c>
      <c r="Z26" s="38">
        <v>1</v>
      </c>
      <c r="AA26" s="38">
        <v>1</v>
      </c>
      <c r="AB26" s="38">
        <v>1</v>
      </c>
      <c r="AC26" s="38">
        <v>1</v>
      </c>
      <c r="AD26" s="38">
        <v>1</v>
      </c>
      <c r="AE26" s="38">
        <v>1</v>
      </c>
      <c r="AF26" s="38">
        <v>1</v>
      </c>
      <c r="AG26" s="38">
        <v>1</v>
      </c>
      <c r="AH26" s="38">
        <v>1</v>
      </c>
      <c r="AI26" s="38">
        <v>1</v>
      </c>
      <c r="AJ26" s="38">
        <v>1</v>
      </c>
      <c r="AK26" s="38">
        <v>1</v>
      </c>
      <c r="AL26" s="38">
        <v>1</v>
      </c>
      <c r="AM26" s="38">
        <v>1</v>
      </c>
      <c r="AN26" s="38">
        <v>1</v>
      </c>
      <c r="AO26" s="38">
        <v>1</v>
      </c>
      <c r="AP26" s="38">
        <v>1</v>
      </c>
      <c r="AQ26" s="38">
        <v>1</v>
      </c>
      <c r="AR26" s="38">
        <v>1</v>
      </c>
      <c r="AS26" s="38">
        <v>1</v>
      </c>
      <c r="AT26" s="38">
        <v>1</v>
      </c>
      <c r="AU26" s="38">
        <v>1</v>
      </c>
      <c r="AV26" s="38">
        <v>1</v>
      </c>
      <c r="AW26" s="38">
        <v>1</v>
      </c>
      <c r="AX26" s="38">
        <v>1</v>
      </c>
      <c r="AY26" s="38">
        <v>1</v>
      </c>
      <c r="AZ26" s="38">
        <v>1</v>
      </c>
      <c r="BA26" s="38">
        <v>1</v>
      </c>
      <c r="BB26" s="38">
        <v>1</v>
      </c>
      <c r="BC26" s="38">
        <v>1</v>
      </c>
      <c r="BD26" s="38">
        <v>1</v>
      </c>
      <c r="BE26" s="38">
        <v>1</v>
      </c>
      <c r="BF26" s="38">
        <v>1</v>
      </c>
      <c r="BG26" s="38">
        <v>1</v>
      </c>
      <c r="BH26" s="38">
        <v>1</v>
      </c>
      <c r="BI26" s="38">
        <v>1</v>
      </c>
      <c r="BJ26" s="38">
        <v>1</v>
      </c>
      <c r="BK26" s="38">
        <v>1</v>
      </c>
      <c r="BL26" s="38">
        <v>1</v>
      </c>
      <c r="BM26" s="38">
        <v>1</v>
      </c>
      <c r="BN26" s="38">
        <v>1</v>
      </c>
      <c r="BO26" s="38">
        <v>1</v>
      </c>
      <c r="BP26" s="38">
        <v>1</v>
      </c>
      <c r="BQ26" s="38">
        <v>1</v>
      </c>
      <c r="BR26" s="38">
        <v>1</v>
      </c>
      <c r="BS26" s="38">
        <v>1</v>
      </c>
      <c r="BT26" s="38">
        <v>1</v>
      </c>
      <c r="BU26" s="38">
        <v>1</v>
      </c>
      <c r="BV26" s="38">
        <v>1</v>
      </c>
      <c r="BW26" s="38">
        <v>1</v>
      </c>
      <c r="BX26" s="38">
        <v>1</v>
      </c>
      <c r="BY26" s="38">
        <v>1</v>
      </c>
      <c r="BZ26" s="38">
        <v>1</v>
      </c>
      <c r="CA26" s="38">
        <v>1</v>
      </c>
      <c r="CB26" s="38">
        <v>1</v>
      </c>
      <c r="CC26" s="38">
        <v>1</v>
      </c>
      <c r="CD26" s="38">
        <v>1</v>
      </c>
      <c r="CE26" s="38">
        <v>1</v>
      </c>
      <c r="CF26" s="38">
        <v>1</v>
      </c>
      <c r="CG26" s="38">
        <v>1</v>
      </c>
      <c r="CH26" s="38">
        <v>1</v>
      </c>
      <c r="CI26" s="38">
        <v>1</v>
      </c>
      <c r="CJ26" s="38">
        <v>1</v>
      </c>
      <c r="CK26" s="38">
        <v>1</v>
      </c>
      <c r="CL26" s="38">
        <v>1</v>
      </c>
      <c r="CM26" s="38">
        <v>1</v>
      </c>
      <c r="CN26" s="38">
        <v>1</v>
      </c>
    </row>
    <row r="27" spans="1:92" x14ac:dyDescent="0.7">
      <c r="A27" s="7" t="s">
        <v>130</v>
      </c>
      <c r="B27" s="14"/>
      <c r="C27" s="14"/>
      <c r="D27" s="14"/>
      <c r="E27" s="14"/>
      <c r="F27" s="14"/>
    </row>
    <row r="28" spans="1:92" x14ac:dyDescent="0.7">
      <c r="A28" s="18"/>
      <c r="B28" s="14"/>
      <c r="C28" s="14"/>
      <c r="D28" s="14"/>
      <c r="E28" s="14"/>
      <c r="F28" s="14"/>
    </row>
    <row r="29" spans="1:92" x14ac:dyDescent="0.7">
      <c r="A29" s="18"/>
      <c r="B29" s="14"/>
      <c r="C29" s="14"/>
      <c r="D29" s="14"/>
      <c r="E29" s="14"/>
      <c r="F29" s="14"/>
    </row>
  </sheetData>
  <phoneticPr fontId="7"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M Y D A A B Q S w M E F A A C A A g A b J w t W R q S s B K k A A A A 9 g A A A B I A H A B D b 2 5 m a W c v U G F j a 2 F n Z S 5 4 b W w g o h g A K K A U A A A A A A A A A A A A A A A A A A A A A A A A A A A A h Y 8 x D o I w G I W v Q r r T l r I Q 8 l M G V j E m J s a 1 K R U a o R h a L P F q D h 7 J K 4 h R 1 M 3 x f e 8 b 3 r t f b 5 B P X R u c 1 W B 1 b z I U Y Y o C Z W R f a V N n a H S H M E E 5 h 4 2 Q R 1 G r Y J a N T S d b Z a h x 7 p Q S 4 r 3 H P s b 9 U B N G a U T 2 5 W o r G 9 U J 9 J H 1 f z n U x j p h p E I c d q 8 x n O E o Z j h m C a Z A F g i l N l + B z X u f 7 Q + E Y m z d O C h + a c J i D W S J Q N 4 f + A N Q S w M E F A A C A A g A b J w t 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y c L V n s v 8 a t w A A A A I k B A A A T A B w A R m 9 y b X V s Y X M v U 2 V j d G l v b j E u b S C i G A A o o B Q A A A A A A A A A A A A A A A A A A A A A A A A A A A A r T k 0 u y c z P U w i G 0 I b W v F y 8 X M U Z i U W p K Q r K S s G e u g a W h g Y K F T n F F U o K t g o 5 q S W 8 X A p A 8 G z X B C D X t S I 5 N U c v P L 8 o O y k / P 1 v D L T M n V c 8 5 P 6 8 k N a + k W E P J x S r m + Z T 5 z x o a n 3 U 2 v F i 3 6 9 m 0 9 h g j A y P T p 6 0 r n k 9 o T i w u f 7 F u 4 f N 1 0 2 O e r Z / 6 Z M e s Z 1 M 3 P O t d F / N 8 0 c Z n D c u f z t 7 1 d N d 8 q B 6 o G / T A b t D U U c g r z c n R U S g p K k 3 V 5 O X K z I O 7 B 7 f L F T S M N A e 9 6 w F Q S w E C L Q A U A A I A C A B s n C 1 Z G p K w E q Q A A A D 2 A A A A E g A A A A A A A A A A A A A A A A A A A A A A Q 2 9 u Z m l n L 1 B h Y 2 t h Z 2 U u e G 1 s U E s B A i 0 A F A A C A A g A b J w t W Q / K 6 a u k A A A A 6 Q A A A B M A A A A A A A A A A A A A A A A A 8 A A A A F t D b 2 5 0 Z W 5 0 X 1 R 5 c G V z X S 5 4 b W x Q S w E C L Q A U A A I A C A B s n C 1 Z 7 L / G r c A A A A C J A Q A A E w A A A A A A A A A A A A A A A A D h A Q A A R m 9 y b X V s Y X M v U 2 V j d G l v b j E u b V B L B Q Y A A A A A A w A D A M I A A A D u 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M D Q A A A A A A A O o M 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T S S 0 w O T E w J T I w e G x z e D w v S X R l b V B h d G g + P C 9 J d G V t T G 9 j Y X R p b 2 4 + P F N 0 Y W J s Z U V u d H J p Z X M + P E V u d H J 5 I F R 5 c G U 9 I k l z U H J p d m F 0 Z S I g V m F s d W U 9 I m w w I i A v P j x F b n R y e S B U e X B l P S J R d W V y e U l E I i B W Y W x 1 Z T 0 i c z Y 4 M T d k N z I z L T k 3 N j A t N G U 4 Z C 0 4 N T c x L T c 2 M T c 0 Z D R j Z m U y Z S 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W v v O i I q i I g L z 4 8 R W 5 0 c n k g V H l w Z T 0 i R m l s b G V k Q 2 9 t c G x l d G V S Z X N 1 b H R U b 1 d v c m t z a G V l d C I g V m F s d W U 9 I m w x I i A v P j x F b n R y e S B U e X B l P S J B Z G R l Z F R v R G F 0 Y U 1 v Z G V s I i B W Y W x 1 Z T 0 i b D A i I C 8 + P E V u d H J 5 I F R 5 c G U 9 I k Z p b G x D b 3 V u d C I g V m F s d W U 9 I m w 0 M y I g L z 4 8 R W 5 0 c n k g V H l w Z T 0 i R m l s b E V y c m 9 y Q 2 9 k Z S I g V m F s d W U 9 I n N V b m t u b 3 d u I i A v P j x F b n R y e S B U e X B l P S J G a W x s R X J y b 3 J D b 3 V u d C I g V m F s d W U 9 I m w w I i A v P j x F b n R y e S B U e X B l P S J G a W x s T G F z d F V w Z G F 0 Z W Q i I F Z h b H V l P S J k M j A y N C 0 w O S 0 x M 1 Q x M T o z M z o y O S 4 w N T Y y N D U 1 W i I g L z 4 8 R W 5 0 c n k g V H l w Z T 0 i R m l s b E N v b H V t b l R 5 c G V z I i B W Y W x 1 Z T 0 i c 0 J n W U d B U T 0 9 I i A v P j x F b n R y e S B U e X B l P S J G a W x s Q 2 9 s d W 1 u T m F t Z X M i I F Z h b H V l P S J z W y Z x d W 9 0 O 0 5 h b W U m c X V v d D s s J n F 1 b 3 Q 7 S X R l b S Z x d W 9 0 O y w m c X V v d D t L a W 5 k J n F 1 b 3 Q 7 L C Z x d W 9 0 O 0 h p Z G R l b i 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1 N J L T A 5 M T A g e G x z e C 9 B d X R v U m V t b 3 Z l Z E N v b H V t b n M x L n t O Y W 1 l L D B 9 J n F 1 b 3 Q 7 L C Z x d W 9 0 O 1 N l Y 3 R p b 2 4 x L 1 N J L T A 5 M T A g e G x z e C 9 B d X R v U m V t b 3 Z l Z E N v b H V t b n M x L n t J d G V t L D F 9 J n F 1 b 3 Q 7 L C Z x d W 9 0 O 1 N l Y 3 R p b 2 4 x L 1 N J L T A 5 M T A g e G x z e C 9 B d X R v U m V t b 3 Z l Z E N v b H V t b n M x L n t L a W 5 k L D J 9 J n F 1 b 3 Q 7 L C Z x d W 9 0 O 1 N l Y 3 R p b 2 4 x L 1 N J L T A 5 M T A g e G x z e C 9 B d X R v U m V t b 3 Z l Z E N v b H V t b n M x L n t I a W R k Z W 4 s M 3 0 m c X V v d D t d L C Z x d W 9 0 O 0 N v b H V t b k N v d W 5 0 J n F 1 b 3 Q 7 O j Q s J n F 1 b 3 Q 7 S 2 V 5 Q 2 9 s d W 1 u T m F t Z X M m c X V v d D s 6 W 1 0 s J n F 1 b 3 Q 7 Q 2 9 s d W 1 u S W R l b n R p d G l l c y Z x d W 9 0 O z p b J n F 1 b 3 Q 7 U 2 V j d G l v b j E v U 0 k t M D k x M C B 4 b H N 4 L 0 F 1 d G 9 S Z W 1 v d m V k Q 2 9 s d W 1 u c z E u e 0 5 h b W U s M H 0 m c X V v d D s s J n F 1 b 3 Q 7 U 2 V j d G l v b j E v U 0 k t M D k x M C B 4 b H N 4 L 0 F 1 d G 9 S Z W 1 v d m V k Q 2 9 s d W 1 u c z E u e 0 l 0 Z W 0 s M X 0 m c X V v d D s s J n F 1 b 3 Q 7 U 2 V j d G l v b j E v U 0 k t M D k x M C B 4 b H N 4 L 0 F 1 d G 9 S Z W 1 v d m V k Q 2 9 s d W 1 u c z E u e 0 t p b m Q s M n 0 m c X V v d D s s J n F 1 b 3 Q 7 U 2 V j d G l v b j E v U 0 k t M D k x M C B 4 b H N 4 L 0 F 1 d G 9 S Z W 1 v d m V k Q 2 9 s d W 1 u c z E u e 0 h p Z G R l b i w z f S Z x d W 9 0 O 1 0 s J n F 1 b 3 Q 7 U m V s Y X R p b 2 5 z a G l w S W 5 m b y Z x d W 9 0 O z p b X X 0 i I C 8 + P C 9 T d G F i b G V F b n R y a W V z P j w v S X R l b T 4 8 S X R l b T 4 8 S X R l b U x v Y 2 F 0 a W 9 u P j x J d G V t V H l w Z T 5 G b 3 J t d W x h P C 9 J d G V t V H l w Z T 4 8 S X R l b V B h d G g + U 2 V j d G l v b j E v U 0 k t M D k x M C U y M H h s c 3 g v J U U 2 J U J B J T k w P C 9 J d G V t U G F 0 a D 4 8 L 0 l 0 Z W 1 M b 2 N h d G l v b j 4 8 U 3 R h Y m x l R W 5 0 c m l l c y A v P j w v S X R l b T 4 8 S X R l b T 4 8 S X R l b U x v Y 2 F 0 a W 9 u P j x J d G V t V H l w Z T 5 G b 3 J t d W x h P C 9 J d G V t V H l w Z T 4 8 S X R l b V B h d G g + U 2 V j d G l v b j E v U 0 k t M D k x M C U y M H h s c 3 g l M j A o M i k 8 L 0 l 0 Z W 1 Q Y X R o P j w v S X R l b U x v Y 2 F 0 a W 9 u P j x T d G F i b G V F b n R y a W V z P j x F b n R y e S B U e X B l P S J J c 1 B y a X Z h d G U i I F Z h b H V l P S J s M C I g L z 4 8 R W 5 0 c n k g V H l w Z T 0 i U X V l c n l J R C I g V m F s d W U 9 I n M 1 N T V h Z D N k M C 1 l N m I 1 L T R m O W Y t O G Z k O S 1 h O D d k O W U 5 Y j k 4 Y 2 U 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0 L T A 5 L T E z V D E x O j M z O j U 5 L j E z O T E 4 M D B a I i A v P j x F b n R y e S B U e X B l P S J G a W x s U 3 R h d H V z I i B W Y W x 1 Z T 0 i c 0 N v b X B s Z X R l I i A v P j w v U 3 R h Y m x l R W 5 0 c m l l c z 4 8 L 0 l 0 Z W 0 + P E l 0 Z W 0 + P E l 0 Z W 1 M b 2 N h d G l v b j 4 8 S X R l b V R 5 c G U + R m 9 y b X V s Y T w v S X R l b V R 5 c G U + P E l 0 Z W 1 Q Y X R o P l N l Y 3 R p b 2 4 x L 1 N J L T A 5 M T A l M j B 4 b H N 4 J T I w K D I p L y V F N i V C Q S U 5 M D w v S X R l b V B h d G g + P C 9 J d G V t T G 9 j Y X R p b 2 4 + P F N 0 Y W J s Z U V u d H J p Z X M g L z 4 8 L 0 l 0 Z W 0 + P C 9 J d G V t c z 4 8 L 0 x v Y 2 F s U G F j a 2 F n Z U 1 l d G F k Y X R h R m l s Z T 4 W A A A A U E s F B g A A A A A A A A A A A A A A A A A A A A A A A C Y B A A A B A A A A 0 I y d 3 w E V 0 R G M e g D A T 8 K X 6 w E A A A D e C e o Q H k Q C T 7 c A u h 9 q / 2 + u A A A A A A I A A A A A A B B m A A A A A Q A A I A A A A H v w q o b 3 p E F B q L E g D + j 6 O 7 V E m M 2 J r a I 9 Z A C F y F x L O O 1 Y A A A A A A 6 A A A A A A g A A I A A A A E d K z M 9 f + X / Z K H L D e g t O t p 9 R y 0 E j a L 2 I U F 2 v U r s R 5 i M z U A A A A C l 1 o / p b 1 w I c a a h T H o D 9 I 8 m m H l N D B x F K 5 4 o 9 5 V 6 B m E 8 y s L l Y M 7 j n a f E 4 i S F i L x A n v s K e + Q j 7 S b p u C 9 E p + M C I P y t B + 0 X E G 5 P r l x K 6 H 0 3 P y e w t Q A A A A K 9 / B f F 0 x f c 1 n 7 0 L w h z B P H y Y g C z O z y 1 p X K z s x C n W B T f H 1 u 4 4 P q / y 9 g n I d t 8 G u Z 6 N D P Q q h j D 5 Q l / k o d K 0 l U M a x S k = < / D a t a M a s h u p > 
</file>

<file path=customXml/itemProps1.xml><?xml version="1.0" encoding="utf-8"?>
<ds:datastoreItem xmlns:ds="http://schemas.openxmlformats.org/officeDocument/2006/customXml" ds:itemID="{BEC757C0-6A54-4E87-9AE2-A98913A1B35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vt:i4>
      </vt:variant>
    </vt:vector>
  </HeadingPairs>
  <TitlesOfParts>
    <vt:vector size="43" baseType="lpstr">
      <vt:lpstr>Index</vt:lpstr>
      <vt:lpstr>Data S1</vt:lpstr>
      <vt:lpstr>Data S2</vt:lpstr>
      <vt:lpstr>Data S3</vt:lpstr>
      <vt:lpstr>Data S4</vt:lpstr>
      <vt:lpstr>Data S5</vt:lpstr>
      <vt:lpstr>Data S6</vt:lpstr>
      <vt:lpstr>Data S7</vt:lpstr>
      <vt:lpstr>Data S8</vt:lpstr>
      <vt:lpstr>Data S9</vt:lpstr>
      <vt:lpstr>Data S10</vt:lpstr>
      <vt:lpstr>Data S11</vt:lpstr>
      <vt:lpstr>Data S12</vt:lpstr>
      <vt:lpstr>Data S13</vt:lpstr>
      <vt:lpstr>Data S14</vt:lpstr>
      <vt:lpstr>Data S15</vt:lpstr>
      <vt:lpstr>Data S16</vt:lpstr>
      <vt:lpstr>Data S17</vt:lpstr>
      <vt:lpstr>Data S18</vt:lpstr>
      <vt:lpstr>Data S19</vt:lpstr>
      <vt:lpstr>Data S20</vt:lpstr>
      <vt:lpstr>Data S21</vt:lpstr>
      <vt:lpstr>Data S22</vt:lpstr>
      <vt:lpstr>Data S23</vt:lpstr>
      <vt:lpstr>Data S24</vt:lpstr>
      <vt:lpstr>Data S25</vt:lpstr>
      <vt:lpstr>Data S26</vt:lpstr>
      <vt:lpstr>Data S27</vt:lpstr>
      <vt:lpstr>Data S28</vt:lpstr>
      <vt:lpstr>Data S29</vt:lpstr>
      <vt:lpstr>Data S30</vt:lpstr>
      <vt:lpstr>Data S31</vt:lpstr>
      <vt:lpstr>Data S32</vt:lpstr>
      <vt:lpstr>Data S33</vt:lpstr>
      <vt:lpstr>Data S34</vt:lpstr>
      <vt:lpstr>Data S35</vt:lpstr>
      <vt:lpstr>Data S36</vt:lpstr>
      <vt:lpstr>Data S37</vt:lpstr>
      <vt:lpstr>Data S38</vt:lpstr>
      <vt:lpstr>Data S39</vt:lpstr>
      <vt:lpstr>Data S40</vt:lpstr>
      <vt:lpstr>Data S41</vt:lpstr>
      <vt:lpstr>'Data S33'!CKD_TREATMENT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金星 马</dc:creator>
  <cp:lastModifiedBy>xifengming@iae.ac.cn</cp:lastModifiedBy>
  <dcterms:created xsi:type="dcterms:W3CDTF">2024-07-16T06:56:53Z</dcterms:created>
  <dcterms:modified xsi:type="dcterms:W3CDTF">2025-01-04T08:27:26Z</dcterms:modified>
</cp:coreProperties>
</file>